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qrisk_a_share_index\"/>
    </mc:Choice>
  </mc:AlternateContent>
  <bookViews>
    <workbookView xWindow="2505" yWindow="2205" windowWidth="17955" windowHeight="6150" tabRatio="932" firstSheet="2" activeTab="2"/>
  </bookViews>
  <sheets>
    <sheet name="_ironspread_data_" sheetId="6" state="veryHidden" r:id="rId1"/>
    <sheet name="curves" sheetId="222" state="hidden" r:id="rId2"/>
    <sheet name="summary" sheetId="1" r:id="rId3"/>
    <sheet name="senario test" sheetId="363" r:id="rId4"/>
    <sheet name="gen_blotter" sheetId="348" r:id="rId5"/>
    <sheet name="_book_ hedge" sheetId="20" r:id="rId6"/>
    <sheet name="_book_ options" sheetId="19" r:id="rId7"/>
    <sheet name="_book_ product" sheetId="21" r:id="rId8"/>
    <sheet name="_book_ ticker" sheetId="22" r:id="rId9"/>
    <sheet name="_book_ client" sheetId="24" r:id="rId10"/>
    <sheet name="_book_ cash flow" sheetId="283" r:id="rId11"/>
    <sheet name="_book_ book" sheetId="301" state="hidden" r:id="rId12"/>
    <sheet name="_book_ fx" sheetId="304" state="hidden" r:id="rId13"/>
    <sheet name="_info_ options" sheetId="2" r:id="rId14"/>
    <sheet name="_info_ hedge" sheetId="3" r:id="rId15"/>
    <sheet name="_info_ product" sheetId="4" r:id="rId16"/>
    <sheet name="_info_ ticker" sheetId="5" r:id="rId17"/>
    <sheet name="_info_ client" sheetId="11" r:id="rId18"/>
    <sheet name="_info_ cash flow" sheetId="13" r:id="rId19"/>
    <sheet name="_info_ book" sheetId="302" state="hidden" r:id="rId20"/>
    <sheet name="_info_ fx" sheetId="303" state="hidden" r:id="rId21"/>
    <sheet name="opt model types" sheetId="14" r:id="rId22"/>
    <sheet name="option template" sheetId="57" r:id="rId23"/>
    <sheet name="QMD Tree" sheetId="241" state="hidden" r:id="rId24"/>
    <sheet name="times table" sheetId="56" state="hidden" r:id="rId25"/>
    <sheet name="config" sheetId="10" r:id="rId26"/>
    <sheet name="_bak_ formulas" sheetId="26" state="hidden" r:id="rId27"/>
    <sheet name="monthly report" sheetId="347" r:id="rId28"/>
    <sheet name="weekly report" sheetId="333" r:id="rId29"/>
    <sheet name="OTC daily summary tmplt" sheetId="29" r:id="rId30"/>
    <sheet name="mtm email tmplt" sheetId="41" r:id="rId31"/>
    <sheet name="_BOrepoTmplt_ summary" sheetId="55" state="hidden" r:id="rId32"/>
    <sheet name="_BOrepoTmplt_ options" sheetId="50" state="hidden" r:id="rId33"/>
    <sheet name="_BOrepoTmplt_ hedge" sheetId="51" state="hidden" r:id="rId34"/>
    <sheet name="_BOrepoTmplt_ ticker" sheetId="52" state="hidden" r:id="rId35"/>
    <sheet name="_BOrepoTmplt_ product" sheetId="53" state="hidden" r:id="rId36"/>
    <sheet name="_BOrepoTmplt_ client" sheetId="54" state="hidden" r:id="rId37"/>
    <sheet name="IC record template" sheetId="306" r:id="rId38"/>
    <sheet name="IC record template's template" sheetId="319" r:id="rId39"/>
    <sheet name="price database" sheetId="98" r:id="rId40"/>
    <sheet name="vol database" sheetId="99" r:id="rId41"/>
    <sheet name="农行理财converter" sheetId="337" r:id="rId42"/>
    <sheet name="保证金计算" sheetId="318" r:id="rId43"/>
    <sheet name="Sheet2" sheetId="339" r:id="rId44"/>
  </sheets>
  <functionGroups builtInGroupCount="18"/>
  <externalReferences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xlnm._FilterDatabase" localSheetId="26" hidden="1">'_bak_ formulas'!$B$10:$CP$10</definedName>
    <definedName name="_xlnm._FilterDatabase" localSheetId="10" hidden="1">'_book_ cash flow'!$A$10:$J$10</definedName>
    <definedName name="_xlnm._FilterDatabase" localSheetId="9" hidden="1">'_book_ client'!$A$10:$Z$10</definedName>
    <definedName name="_xlnm._FilterDatabase" localSheetId="5" hidden="1">'_book_ hedge'!$A$10:$N$178</definedName>
    <definedName name="_xlnm._FilterDatabase" localSheetId="6" hidden="1">'_book_ options'!$A$10:$AX$64</definedName>
    <definedName name="_xlnm._FilterDatabase" localSheetId="18" hidden="1">'_info_ cash flow'!$A$10:$O$10</definedName>
    <definedName name="_xlnm._FilterDatabase" localSheetId="14" hidden="1">'_info_ hedge'!$A$10:$R$3102</definedName>
    <definedName name="_xlnm._FilterDatabase" localSheetId="13" hidden="1">'_info_ options'!$A$10:$EU$10</definedName>
    <definedName name="_xlnm._FilterDatabase" localSheetId="15" hidden="1">'_info_ product'!$A$10:$AR$26</definedName>
    <definedName name="_xlnm._FilterDatabase" localSheetId="16" hidden="1">'_info_ ticker'!$A$10:$AS$61</definedName>
    <definedName name="_xlnm._FilterDatabase" localSheetId="25" hidden="1">config!$A$10:$AE$98</definedName>
    <definedName name="_xlnm._FilterDatabase" localSheetId="27" hidden="1">'monthly report'!$A$34:$T$95</definedName>
    <definedName name="_xlnm._FilterDatabase" localSheetId="21" hidden="1">'opt model types'!$H$10:$J$10</definedName>
    <definedName name="_xlnm._FilterDatabase" localSheetId="39" hidden="1">'price database'!$A$1:$X$1</definedName>
    <definedName name="_xlnm._FilterDatabase" localSheetId="40" hidden="1">'vol database'!$A$1:$Q$1</definedName>
    <definedName name="Auto_Calculation" localSheetId="41">[1]config!$C$7</definedName>
    <definedName name="Auto_Calculation">config!$C$7</definedName>
    <definedName name="Conn_To_Wind" localSheetId="10">[2]config!$C$6</definedName>
    <definedName name="Conn_To_Wind" localSheetId="1">[3]config!$C$6</definedName>
    <definedName name="Conn_To_Wind" localSheetId="22">[4]config!$C$6</definedName>
    <definedName name="Conn_To_Wind" localSheetId="23">[5]config!$C$6</definedName>
    <definedName name="Conn_To_Wind" localSheetId="41">[1]config!$C$6</definedName>
    <definedName name="Conn_To_Wind">config!$C$6</definedName>
    <definedName name="Curve_Switch" localSheetId="10">[2]config!$C$9</definedName>
    <definedName name="Curve_Switch" localSheetId="23">[5]config!$C$9</definedName>
    <definedName name="Curve_Switch" localSheetId="41">[1]config!$C$9</definedName>
    <definedName name="Curve_Switch">config!$C$9</definedName>
    <definedName name="Days_Per_Year" localSheetId="10">[2]config!$C$4</definedName>
    <definedName name="Days_Per_Year" localSheetId="1">[3]config!$C$4</definedName>
    <definedName name="Days_Per_Year" localSheetId="22">[4]config!$C$4</definedName>
    <definedName name="Days_Per_Year" localSheetId="23">[5]config!$C$4</definedName>
    <definedName name="Days_Per_Year" localSheetId="41">[1]config!$C$4</definedName>
    <definedName name="Days_Per_Year">config!$C$4</definedName>
    <definedName name="Last_EOD_Date">config!$C$49</definedName>
    <definedName name="Now_Time" localSheetId="10">[2]config!$C$2</definedName>
    <definedName name="Now_Time" localSheetId="1">[3]config!$C$2</definedName>
    <definedName name="Now_Time" localSheetId="22">[4]config!$C$2</definedName>
    <definedName name="Now_Time" localSheetId="23">[5]config!$C$2</definedName>
    <definedName name="Now_Time" localSheetId="41">[1]config!$C$2</definedName>
    <definedName name="Now_Time">config!$C$2</definedName>
    <definedName name="Pricing_By_Second" localSheetId="10">[2]config!$C$8</definedName>
    <definedName name="Pricing_By_Second" localSheetId="1">[3]config!$C$8</definedName>
    <definedName name="Pricing_By_Second" localSheetId="22">[4]config!$C$8</definedName>
    <definedName name="Pricing_By_Second" localSheetId="23">[5]config!$C$8</definedName>
    <definedName name="Pricing_By_Second" localSheetId="41">[1]config!$C$8</definedName>
    <definedName name="Pricing_By_Second">config!$C$8</definedName>
    <definedName name="Pricing_Date" localSheetId="10">[2]config!$C$3</definedName>
    <definedName name="Pricing_Date" localSheetId="1">[3]config!$C$3</definedName>
    <definedName name="Pricing_Date" localSheetId="22">[4]config!$C$3</definedName>
    <definedName name="Pricing_Date" localSheetId="23">[5]config!$C$3</definedName>
    <definedName name="Pricing_Date" localSheetId="41">[1]config!$C$3</definedName>
    <definedName name="Pricing_Date">config!$C$3</definedName>
    <definedName name="Risk_Free_Rate" localSheetId="10">[2]config!$C$5</definedName>
    <definedName name="Risk_Free_Rate" localSheetId="1">[3]config!$C$5</definedName>
    <definedName name="Risk_Free_Rate" localSheetId="23">[5]config!$C$5</definedName>
    <definedName name="Risk_Free_Rate" localSheetId="41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11" i="13"/>
  <c r="AH12" i="11" l="1"/>
  <c r="AH11" i="11"/>
  <c r="AG12" i="11"/>
  <c r="AG11" i="11"/>
  <c r="AF12" i="11"/>
  <c r="AF11" i="11"/>
  <c r="AE12" i="11"/>
  <c r="AE11" i="11"/>
  <c r="AD12" i="11"/>
  <c r="AD11" i="11"/>
  <c r="AC12" i="11"/>
  <c r="AC11" i="11"/>
  <c r="AB12" i="11"/>
  <c r="AB11" i="11"/>
  <c r="AA12" i="11"/>
  <c r="AA11" i="11"/>
  <c r="Z12" i="11"/>
  <c r="Z11" i="11"/>
  <c r="Y12" i="11"/>
  <c r="Y11" i="11"/>
  <c r="X12" i="11"/>
  <c r="X11" i="11"/>
  <c r="W12" i="11"/>
  <c r="W11" i="11"/>
  <c r="V12" i="11"/>
  <c r="V11" i="11"/>
  <c r="U12" i="11"/>
  <c r="U11" i="11"/>
  <c r="T12" i="11"/>
  <c r="T11" i="11"/>
  <c r="S12" i="11"/>
  <c r="S11" i="11"/>
  <c r="R12" i="11"/>
  <c r="R11" i="11"/>
  <c r="Q12" i="11"/>
  <c r="Q11" i="11"/>
  <c r="P12" i="11"/>
  <c r="P11" i="11"/>
  <c r="O12" i="11"/>
  <c r="O11" i="11"/>
  <c r="N12" i="11"/>
  <c r="N11" i="11"/>
  <c r="M12" i="11"/>
  <c r="M11" i="11"/>
  <c r="L12" i="11"/>
  <c r="L11" i="11"/>
  <c r="K12" i="11"/>
  <c r="K11" i="11"/>
  <c r="B12" i="11"/>
  <c r="B11" i="11"/>
  <c r="A12" i="11"/>
  <c r="A11" i="11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11" i="5"/>
  <c r="W11" i="5" s="1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11" i="5"/>
  <c r="T11" i="5" s="1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1" i="5"/>
  <c r="AQ12" i="4"/>
  <c r="AQ13" i="4"/>
  <c r="AQ14" i="4"/>
  <c r="AQ15" i="4"/>
  <c r="AQ11" i="4"/>
  <c r="AP12" i="4"/>
  <c r="AP13" i="4"/>
  <c r="AP14" i="4"/>
  <c r="AP15" i="4"/>
  <c r="AP11" i="4"/>
  <c r="AJ12" i="4"/>
  <c r="AJ13" i="4"/>
  <c r="AJ14" i="4"/>
  <c r="AJ15" i="4"/>
  <c r="AJ11" i="4"/>
  <c r="AI12" i="4"/>
  <c r="AI13" i="4"/>
  <c r="AI14" i="4"/>
  <c r="AI15" i="4"/>
  <c r="AI11" i="4"/>
  <c r="AD12" i="4"/>
  <c r="AD13" i="4"/>
  <c r="AD14" i="4"/>
  <c r="AD15" i="4"/>
  <c r="AD11" i="4"/>
  <c r="AC12" i="4"/>
  <c r="AC13" i="4"/>
  <c r="AC14" i="4"/>
  <c r="AC15" i="4"/>
  <c r="AC11" i="4"/>
  <c r="O12" i="4"/>
  <c r="O13" i="4"/>
  <c r="O14" i="4"/>
  <c r="O15" i="4"/>
  <c r="O11" i="4"/>
  <c r="N12" i="4"/>
  <c r="N13" i="4"/>
  <c r="N14" i="4"/>
  <c r="N15" i="4"/>
  <c r="N11" i="4"/>
  <c r="M12" i="4"/>
  <c r="M13" i="4"/>
  <c r="M14" i="4"/>
  <c r="M15" i="4"/>
  <c r="M11" i="4"/>
  <c r="L12" i="4"/>
  <c r="L13" i="4"/>
  <c r="L14" i="4"/>
  <c r="L15" i="4"/>
  <c r="L11" i="4"/>
  <c r="K12" i="4"/>
  <c r="K13" i="4"/>
  <c r="K14" i="4"/>
  <c r="K15" i="4"/>
  <c r="K11" i="4"/>
  <c r="J12" i="4"/>
  <c r="J13" i="4"/>
  <c r="J14" i="4"/>
  <c r="J15" i="4"/>
  <c r="J11" i="4"/>
  <c r="I12" i="4"/>
  <c r="I13" i="4"/>
  <c r="I14" i="4"/>
  <c r="I15" i="4"/>
  <c r="I11" i="4"/>
  <c r="H12" i="4"/>
  <c r="H13" i="4"/>
  <c r="H14" i="4"/>
  <c r="H15" i="4"/>
  <c r="H11" i="4"/>
  <c r="G12" i="4"/>
  <c r="G13" i="4"/>
  <c r="G14" i="4"/>
  <c r="G15" i="4"/>
  <c r="G11" i="4"/>
  <c r="F12" i="4"/>
  <c r="F13" i="4"/>
  <c r="F14" i="4"/>
  <c r="F15" i="4"/>
  <c r="F11" i="4"/>
  <c r="E12" i="4"/>
  <c r="E13" i="4"/>
  <c r="E14" i="4"/>
  <c r="E15" i="4"/>
  <c r="E11" i="4"/>
  <c r="D12" i="4"/>
  <c r="D13" i="4"/>
  <c r="D14" i="4"/>
  <c r="D15" i="4"/>
  <c r="D11" i="4"/>
  <c r="C12" i="4"/>
  <c r="C13" i="4"/>
  <c r="C14" i="4"/>
  <c r="C15" i="4"/>
  <c r="C11" i="4"/>
  <c r="B12" i="4"/>
  <c r="B13" i="4"/>
  <c r="B14" i="4"/>
  <c r="B15" i="4"/>
  <c r="B11" i="4"/>
  <c r="A12" i="4"/>
  <c r="A13" i="4"/>
  <c r="A14" i="4"/>
  <c r="A15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77" i="3"/>
  <c r="J77" i="3" s="1"/>
  <c r="D78" i="3"/>
  <c r="J78" i="3" s="1"/>
  <c r="D79" i="3"/>
  <c r="J79" i="3" s="1"/>
  <c r="D80" i="3"/>
  <c r="J80" i="3" s="1"/>
  <c r="D81" i="3"/>
  <c r="J81" i="3" s="1"/>
  <c r="D82" i="3"/>
  <c r="J82" i="3" s="1"/>
  <c r="D83" i="3"/>
  <c r="J83" i="3" s="1"/>
  <c r="D84" i="3"/>
  <c r="J84" i="3" s="1"/>
  <c r="D85" i="3"/>
  <c r="J85" i="3" s="1"/>
  <c r="D86" i="3"/>
  <c r="J86" i="3" s="1"/>
  <c r="D87" i="3"/>
  <c r="J87" i="3" s="1"/>
  <c r="D88" i="3"/>
  <c r="J88" i="3" s="1"/>
  <c r="D89" i="3"/>
  <c r="J89" i="3" s="1"/>
  <c r="D90" i="3"/>
  <c r="J90" i="3" s="1"/>
  <c r="D91" i="3"/>
  <c r="J91" i="3" s="1"/>
  <c r="D92" i="3"/>
  <c r="J92" i="3" s="1"/>
  <c r="D93" i="3"/>
  <c r="J93" i="3" s="1"/>
  <c r="D94" i="3"/>
  <c r="J94" i="3" s="1"/>
  <c r="D95" i="3"/>
  <c r="J95" i="3" s="1"/>
  <c r="D96" i="3"/>
  <c r="J96" i="3" s="1"/>
  <c r="D97" i="3"/>
  <c r="J97" i="3" s="1"/>
  <c r="D98" i="3"/>
  <c r="J98" i="3" s="1"/>
  <c r="D99" i="3"/>
  <c r="J99" i="3" s="1"/>
  <c r="D100" i="3"/>
  <c r="J100" i="3" s="1"/>
  <c r="D101" i="3"/>
  <c r="J101" i="3" s="1"/>
  <c r="D102" i="3"/>
  <c r="J102" i="3" s="1"/>
  <c r="D103" i="3"/>
  <c r="J103" i="3" s="1"/>
  <c r="D104" i="3"/>
  <c r="J104" i="3" s="1"/>
  <c r="D105" i="3"/>
  <c r="J105" i="3" s="1"/>
  <c r="D106" i="3"/>
  <c r="J106" i="3" s="1"/>
  <c r="D107" i="3"/>
  <c r="J107" i="3" s="1"/>
  <c r="D108" i="3"/>
  <c r="J108" i="3" s="1"/>
  <c r="D109" i="3"/>
  <c r="J109" i="3" s="1"/>
  <c r="D110" i="3"/>
  <c r="J110" i="3" s="1"/>
  <c r="D111" i="3"/>
  <c r="J111" i="3" s="1"/>
  <c r="D112" i="3"/>
  <c r="J112" i="3" s="1"/>
  <c r="D113" i="3"/>
  <c r="J113" i="3" s="1"/>
  <c r="D114" i="3"/>
  <c r="J114" i="3" s="1"/>
  <c r="D115" i="3"/>
  <c r="J115" i="3" s="1"/>
  <c r="D116" i="3"/>
  <c r="J116" i="3" s="1"/>
  <c r="D117" i="3"/>
  <c r="J117" i="3" s="1"/>
  <c r="D118" i="3"/>
  <c r="J118" i="3" s="1"/>
  <c r="D119" i="3"/>
  <c r="J119" i="3" s="1"/>
  <c r="D120" i="3"/>
  <c r="J120" i="3" s="1"/>
  <c r="D121" i="3"/>
  <c r="J121" i="3" s="1"/>
  <c r="D122" i="3"/>
  <c r="J122" i="3" s="1"/>
  <c r="D123" i="3"/>
  <c r="J123" i="3" s="1"/>
  <c r="D124" i="3"/>
  <c r="J124" i="3" s="1"/>
  <c r="D125" i="3"/>
  <c r="J125" i="3" s="1"/>
  <c r="D126" i="3"/>
  <c r="J126" i="3" s="1"/>
  <c r="D127" i="3"/>
  <c r="J127" i="3" s="1"/>
  <c r="D128" i="3"/>
  <c r="J128" i="3" s="1"/>
  <c r="D129" i="3"/>
  <c r="J129" i="3" s="1"/>
  <c r="D130" i="3"/>
  <c r="J130" i="3" s="1"/>
  <c r="D131" i="3"/>
  <c r="J131" i="3" s="1"/>
  <c r="D132" i="3"/>
  <c r="J132" i="3" s="1"/>
  <c r="D133" i="3"/>
  <c r="J133" i="3" s="1"/>
  <c r="D134" i="3"/>
  <c r="J134" i="3" s="1"/>
  <c r="D135" i="3"/>
  <c r="J135" i="3" s="1"/>
  <c r="D136" i="3"/>
  <c r="J136" i="3" s="1"/>
  <c r="D137" i="3"/>
  <c r="J137" i="3" s="1"/>
  <c r="D138" i="3"/>
  <c r="J138" i="3" s="1"/>
  <c r="D139" i="3"/>
  <c r="J139" i="3" s="1"/>
  <c r="D140" i="3"/>
  <c r="J140" i="3" s="1"/>
  <c r="D141" i="3"/>
  <c r="J141" i="3" s="1"/>
  <c r="D142" i="3"/>
  <c r="J142" i="3" s="1"/>
  <c r="D143" i="3"/>
  <c r="J143" i="3" s="1"/>
  <c r="D144" i="3"/>
  <c r="J144" i="3" s="1"/>
  <c r="D145" i="3"/>
  <c r="J145" i="3" s="1"/>
  <c r="D146" i="3"/>
  <c r="J146" i="3" s="1"/>
  <c r="D147" i="3"/>
  <c r="J147" i="3" s="1"/>
  <c r="D148" i="3"/>
  <c r="J148" i="3" s="1"/>
  <c r="D149" i="3"/>
  <c r="J149" i="3" s="1"/>
  <c r="D150" i="3"/>
  <c r="J150" i="3" s="1"/>
  <c r="D151" i="3"/>
  <c r="J151" i="3" s="1"/>
  <c r="D152" i="3"/>
  <c r="J152" i="3" s="1"/>
  <c r="D153" i="3"/>
  <c r="J153" i="3" s="1"/>
  <c r="D154" i="3"/>
  <c r="J154" i="3" s="1"/>
  <c r="D155" i="3"/>
  <c r="J155" i="3" s="1"/>
  <c r="D156" i="3"/>
  <c r="J156" i="3" s="1"/>
  <c r="D157" i="3"/>
  <c r="J157" i="3" s="1"/>
  <c r="D158" i="3"/>
  <c r="J158" i="3" s="1"/>
  <c r="D159" i="3"/>
  <c r="J159" i="3" s="1"/>
  <c r="D160" i="3"/>
  <c r="J160" i="3" s="1"/>
  <c r="D161" i="3"/>
  <c r="J161" i="3" s="1"/>
  <c r="D162" i="3"/>
  <c r="J162" i="3" s="1"/>
  <c r="D163" i="3"/>
  <c r="J163" i="3" s="1"/>
  <c r="D164" i="3"/>
  <c r="J164" i="3" s="1"/>
  <c r="D165" i="3"/>
  <c r="J165" i="3" s="1"/>
  <c r="D166" i="3"/>
  <c r="J166" i="3" s="1"/>
  <c r="D167" i="3"/>
  <c r="J167" i="3" s="1"/>
  <c r="D168" i="3"/>
  <c r="J168" i="3" s="1"/>
  <c r="D169" i="3"/>
  <c r="J169" i="3" s="1"/>
  <c r="D170" i="3"/>
  <c r="J170" i="3" s="1"/>
  <c r="D171" i="3"/>
  <c r="J171" i="3" s="1"/>
  <c r="D172" i="3"/>
  <c r="J172" i="3" s="1"/>
  <c r="D173" i="3"/>
  <c r="J173" i="3" s="1"/>
  <c r="D174" i="3"/>
  <c r="J174" i="3" s="1"/>
  <c r="D175" i="3"/>
  <c r="J175" i="3" s="1"/>
  <c r="D176" i="3"/>
  <c r="J176" i="3" s="1"/>
  <c r="D177" i="3"/>
  <c r="J177" i="3" s="1"/>
  <c r="D178" i="3"/>
  <c r="J178" i="3" s="1"/>
  <c r="D179" i="3"/>
  <c r="J179" i="3" s="1"/>
  <c r="D180" i="3"/>
  <c r="J180" i="3" s="1"/>
  <c r="D181" i="3"/>
  <c r="J181" i="3" s="1"/>
  <c r="D182" i="3"/>
  <c r="J182" i="3" s="1"/>
  <c r="D183" i="3"/>
  <c r="J183" i="3" s="1"/>
  <c r="D184" i="3"/>
  <c r="J184" i="3" s="1"/>
  <c r="D185" i="3"/>
  <c r="J185" i="3" s="1"/>
  <c r="D186" i="3"/>
  <c r="J186" i="3" s="1"/>
  <c r="D187" i="3"/>
  <c r="J187" i="3" s="1"/>
  <c r="D188" i="3"/>
  <c r="J188" i="3" s="1"/>
  <c r="D189" i="3"/>
  <c r="J189" i="3" s="1"/>
  <c r="D190" i="3"/>
  <c r="J190" i="3" s="1"/>
  <c r="D191" i="3"/>
  <c r="J191" i="3" s="1"/>
  <c r="D192" i="3"/>
  <c r="J192" i="3" s="1"/>
  <c r="D193" i="3"/>
  <c r="J193" i="3" s="1"/>
  <c r="D194" i="3"/>
  <c r="J194" i="3" s="1"/>
  <c r="D195" i="3"/>
  <c r="J195" i="3" s="1"/>
  <c r="D196" i="3"/>
  <c r="J196" i="3" s="1"/>
  <c r="D197" i="3"/>
  <c r="J197" i="3" s="1"/>
  <c r="D198" i="3"/>
  <c r="J198" i="3" s="1"/>
  <c r="D199" i="3"/>
  <c r="J199" i="3" s="1"/>
  <c r="D200" i="3"/>
  <c r="J200" i="3" s="1"/>
  <c r="D201" i="3"/>
  <c r="J201" i="3" s="1"/>
  <c r="D202" i="3"/>
  <c r="J202" i="3" s="1"/>
  <c r="D203" i="3"/>
  <c r="J203" i="3" s="1"/>
  <c r="D204" i="3"/>
  <c r="J204" i="3" s="1"/>
  <c r="D205" i="3"/>
  <c r="J205" i="3" s="1"/>
  <c r="D206" i="3"/>
  <c r="J206" i="3" s="1"/>
  <c r="D207" i="3"/>
  <c r="J207" i="3" s="1"/>
  <c r="D208" i="3"/>
  <c r="J208" i="3" s="1"/>
  <c r="D209" i="3"/>
  <c r="J209" i="3" s="1"/>
  <c r="D210" i="3"/>
  <c r="J210" i="3" s="1"/>
  <c r="D211" i="3"/>
  <c r="J211" i="3" s="1"/>
  <c r="D212" i="3"/>
  <c r="J212" i="3" s="1"/>
  <c r="D213" i="3"/>
  <c r="J213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77" i="3"/>
  <c r="K77" i="3" s="1"/>
  <c r="C78" i="3"/>
  <c r="K78" i="3" s="1"/>
  <c r="C79" i="3"/>
  <c r="K79" i="3" s="1"/>
  <c r="C80" i="3"/>
  <c r="K80" i="3" s="1"/>
  <c r="C81" i="3"/>
  <c r="K81" i="3" s="1"/>
  <c r="C82" i="3"/>
  <c r="K82" i="3" s="1"/>
  <c r="C83" i="3"/>
  <c r="K83" i="3" s="1"/>
  <c r="C84" i="3"/>
  <c r="K84" i="3" s="1"/>
  <c r="C85" i="3"/>
  <c r="K85" i="3" s="1"/>
  <c r="C86" i="3"/>
  <c r="K86" i="3" s="1"/>
  <c r="C87" i="3"/>
  <c r="K87" i="3" s="1"/>
  <c r="C88" i="3"/>
  <c r="K88" i="3" s="1"/>
  <c r="C89" i="3"/>
  <c r="K89" i="3" s="1"/>
  <c r="C90" i="3"/>
  <c r="K90" i="3" s="1"/>
  <c r="C91" i="3"/>
  <c r="K91" i="3" s="1"/>
  <c r="C92" i="3"/>
  <c r="K92" i="3" s="1"/>
  <c r="C93" i="3"/>
  <c r="K93" i="3" s="1"/>
  <c r="C94" i="3"/>
  <c r="K94" i="3" s="1"/>
  <c r="C95" i="3"/>
  <c r="K95" i="3" s="1"/>
  <c r="C96" i="3"/>
  <c r="K96" i="3" s="1"/>
  <c r="C97" i="3"/>
  <c r="K97" i="3" s="1"/>
  <c r="C98" i="3"/>
  <c r="K98" i="3" s="1"/>
  <c r="C99" i="3"/>
  <c r="K99" i="3" s="1"/>
  <c r="C100" i="3"/>
  <c r="K100" i="3" s="1"/>
  <c r="C101" i="3"/>
  <c r="K101" i="3" s="1"/>
  <c r="C102" i="3"/>
  <c r="K102" i="3" s="1"/>
  <c r="C103" i="3"/>
  <c r="K103" i="3" s="1"/>
  <c r="C104" i="3"/>
  <c r="K104" i="3" s="1"/>
  <c r="C105" i="3"/>
  <c r="K105" i="3" s="1"/>
  <c r="C106" i="3"/>
  <c r="K106" i="3" s="1"/>
  <c r="C107" i="3"/>
  <c r="K107" i="3" s="1"/>
  <c r="C108" i="3"/>
  <c r="K108" i="3" s="1"/>
  <c r="C109" i="3"/>
  <c r="K109" i="3" s="1"/>
  <c r="C110" i="3"/>
  <c r="K110" i="3" s="1"/>
  <c r="C111" i="3"/>
  <c r="K111" i="3" s="1"/>
  <c r="C112" i="3"/>
  <c r="K112" i="3" s="1"/>
  <c r="C113" i="3"/>
  <c r="K113" i="3" s="1"/>
  <c r="C114" i="3"/>
  <c r="K114" i="3" s="1"/>
  <c r="C115" i="3"/>
  <c r="K115" i="3" s="1"/>
  <c r="C116" i="3"/>
  <c r="K116" i="3" s="1"/>
  <c r="C117" i="3"/>
  <c r="K117" i="3" s="1"/>
  <c r="C118" i="3"/>
  <c r="K118" i="3" s="1"/>
  <c r="C119" i="3"/>
  <c r="K119" i="3" s="1"/>
  <c r="C120" i="3"/>
  <c r="K120" i="3" s="1"/>
  <c r="C121" i="3"/>
  <c r="K121" i="3" s="1"/>
  <c r="C122" i="3"/>
  <c r="K122" i="3" s="1"/>
  <c r="C123" i="3"/>
  <c r="K123" i="3" s="1"/>
  <c r="C124" i="3"/>
  <c r="K124" i="3" s="1"/>
  <c r="C125" i="3"/>
  <c r="K125" i="3" s="1"/>
  <c r="C126" i="3"/>
  <c r="K126" i="3" s="1"/>
  <c r="C127" i="3"/>
  <c r="K127" i="3" s="1"/>
  <c r="C128" i="3"/>
  <c r="K128" i="3" s="1"/>
  <c r="C129" i="3"/>
  <c r="K129" i="3" s="1"/>
  <c r="C130" i="3"/>
  <c r="K130" i="3" s="1"/>
  <c r="C131" i="3"/>
  <c r="K131" i="3" s="1"/>
  <c r="C132" i="3"/>
  <c r="K132" i="3" s="1"/>
  <c r="C133" i="3"/>
  <c r="K133" i="3" s="1"/>
  <c r="C134" i="3"/>
  <c r="K134" i="3" s="1"/>
  <c r="C135" i="3"/>
  <c r="K135" i="3" s="1"/>
  <c r="C136" i="3"/>
  <c r="K136" i="3" s="1"/>
  <c r="C137" i="3"/>
  <c r="K137" i="3" s="1"/>
  <c r="C138" i="3"/>
  <c r="K138" i="3" s="1"/>
  <c r="C139" i="3"/>
  <c r="K139" i="3" s="1"/>
  <c r="C140" i="3"/>
  <c r="K140" i="3" s="1"/>
  <c r="C141" i="3"/>
  <c r="K141" i="3" s="1"/>
  <c r="C142" i="3"/>
  <c r="K142" i="3" s="1"/>
  <c r="C143" i="3"/>
  <c r="K143" i="3" s="1"/>
  <c r="C144" i="3"/>
  <c r="K144" i="3" s="1"/>
  <c r="C145" i="3"/>
  <c r="K145" i="3" s="1"/>
  <c r="C146" i="3"/>
  <c r="K146" i="3" s="1"/>
  <c r="C147" i="3"/>
  <c r="K147" i="3" s="1"/>
  <c r="C148" i="3"/>
  <c r="K148" i="3" s="1"/>
  <c r="C149" i="3"/>
  <c r="K149" i="3" s="1"/>
  <c r="C150" i="3"/>
  <c r="K150" i="3" s="1"/>
  <c r="C151" i="3"/>
  <c r="K151" i="3" s="1"/>
  <c r="C152" i="3"/>
  <c r="K152" i="3" s="1"/>
  <c r="C153" i="3"/>
  <c r="K153" i="3" s="1"/>
  <c r="C154" i="3"/>
  <c r="K154" i="3" s="1"/>
  <c r="C155" i="3"/>
  <c r="K155" i="3" s="1"/>
  <c r="C156" i="3"/>
  <c r="K156" i="3" s="1"/>
  <c r="C157" i="3"/>
  <c r="K157" i="3" s="1"/>
  <c r="C158" i="3"/>
  <c r="K158" i="3" s="1"/>
  <c r="C159" i="3"/>
  <c r="K159" i="3" s="1"/>
  <c r="C160" i="3"/>
  <c r="K160" i="3" s="1"/>
  <c r="C161" i="3"/>
  <c r="K161" i="3" s="1"/>
  <c r="C162" i="3"/>
  <c r="K162" i="3" s="1"/>
  <c r="C163" i="3"/>
  <c r="K163" i="3" s="1"/>
  <c r="C164" i="3"/>
  <c r="K164" i="3" s="1"/>
  <c r="C165" i="3"/>
  <c r="K165" i="3" s="1"/>
  <c r="C166" i="3"/>
  <c r="K166" i="3" s="1"/>
  <c r="C167" i="3"/>
  <c r="K167" i="3" s="1"/>
  <c r="C168" i="3"/>
  <c r="K168" i="3" s="1"/>
  <c r="C169" i="3"/>
  <c r="K169" i="3" s="1"/>
  <c r="C170" i="3"/>
  <c r="K170" i="3" s="1"/>
  <c r="C171" i="3"/>
  <c r="K171" i="3" s="1"/>
  <c r="C172" i="3"/>
  <c r="K172" i="3" s="1"/>
  <c r="C173" i="3"/>
  <c r="K173" i="3" s="1"/>
  <c r="C174" i="3"/>
  <c r="K174" i="3" s="1"/>
  <c r="C175" i="3"/>
  <c r="K175" i="3" s="1"/>
  <c r="C176" i="3"/>
  <c r="K176" i="3" s="1"/>
  <c r="C177" i="3"/>
  <c r="K177" i="3" s="1"/>
  <c r="C178" i="3"/>
  <c r="K178" i="3" s="1"/>
  <c r="C179" i="3"/>
  <c r="K179" i="3" s="1"/>
  <c r="C180" i="3"/>
  <c r="K180" i="3" s="1"/>
  <c r="C181" i="3"/>
  <c r="K181" i="3" s="1"/>
  <c r="C182" i="3"/>
  <c r="K182" i="3" s="1"/>
  <c r="C183" i="3"/>
  <c r="K183" i="3" s="1"/>
  <c r="C184" i="3"/>
  <c r="K184" i="3" s="1"/>
  <c r="C185" i="3"/>
  <c r="K185" i="3" s="1"/>
  <c r="C186" i="3"/>
  <c r="K186" i="3" s="1"/>
  <c r="C187" i="3"/>
  <c r="K187" i="3" s="1"/>
  <c r="C188" i="3"/>
  <c r="K188" i="3" s="1"/>
  <c r="C189" i="3"/>
  <c r="K189" i="3" s="1"/>
  <c r="C190" i="3"/>
  <c r="K190" i="3" s="1"/>
  <c r="C191" i="3"/>
  <c r="K191" i="3" s="1"/>
  <c r="C192" i="3"/>
  <c r="K192" i="3" s="1"/>
  <c r="C193" i="3"/>
  <c r="K193" i="3" s="1"/>
  <c r="C194" i="3"/>
  <c r="K194" i="3" s="1"/>
  <c r="C195" i="3"/>
  <c r="K195" i="3" s="1"/>
  <c r="C196" i="3"/>
  <c r="K196" i="3" s="1"/>
  <c r="C197" i="3"/>
  <c r="K197" i="3" s="1"/>
  <c r="C198" i="3"/>
  <c r="K198" i="3" s="1"/>
  <c r="C199" i="3"/>
  <c r="K199" i="3" s="1"/>
  <c r="C200" i="3"/>
  <c r="K200" i="3" s="1"/>
  <c r="C201" i="3"/>
  <c r="K201" i="3" s="1"/>
  <c r="C202" i="3"/>
  <c r="K202" i="3" s="1"/>
  <c r="C203" i="3"/>
  <c r="K203" i="3" s="1"/>
  <c r="C204" i="3"/>
  <c r="K204" i="3" s="1"/>
  <c r="C205" i="3"/>
  <c r="K205" i="3" s="1"/>
  <c r="C206" i="3"/>
  <c r="K206" i="3" s="1"/>
  <c r="C207" i="3"/>
  <c r="K207" i="3" s="1"/>
  <c r="C208" i="3"/>
  <c r="K208" i="3" s="1"/>
  <c r="C209" i="3"/>
  <c r="K209" i="3" s="1"/>
  <c r="C210" i="3"/>
  <c r="K210" i="3" s="1"/>
  <c r="C211" i="3"/>
  <c r="K211" i="3" s="1"/>
  <c r="C212" i="3"/>
  <c r="K212" i="3" s="1"/>
  <c r="C213" i="3"/>
  <c r="K213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U62" i="2"/>
  <c r="EU63" i="2"/>
  <c r="EU64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T62" i="2"/>
  <c r="ET63" i="2"/>
  <c r="ET64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Q62" i="2"/>
  <c r="EQ63" i="2"/>
  <c r="EQ64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P62" i="2"/>
  <c r="EP63" i="2"/>
  <c r="EP64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N62" i="2"/>
  <c r="EN63" i="2"/>
  <c r="EN64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M62" i="2"/>
  <c r="EM63" i="2"/>
  <c r="EM64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L63" i="2"/>
  <c r="EL64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I62" i="2"/>
  <c r="EI63" i="2"/>
  <c r="EI64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DZ62" i="2"/>
  <c r="DZ63" i="2"/>
  <c r="DZ64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DX63" i="2"/>
  <c r="DX64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53" i="2"/>
  <c r="EF53" i="2" s="1"/>
  <c r="DT54" i="2"/>
  <c r="EF54" i="2" s="1"/>
  <c r="DT55" i="2"/>
  <c r="EF55" i="2" s="1"/>
  <c r="DT56" i="2"/>
  <c r="EF56" i="2" s="1"/>
  <c r="DT57" i="2"/>
  <c r="EF57" i="2" s="1"/>
  <c r="DT58" i="2"/>
  <c r="EF58" i="2" s="1"/>
  <c r="DT59" i="2"/>
  <c r="EF59" i="2" s="1"/>
  <c r="DT60" i="2"/>
  <c r="EF60" i="2" s="1"/>
  <c r="DT61" i="2"/>
  <c r="EF61" i="2" s="1"/>
  <c r="DT62" i="2"/>
  <c r="EF62" i="2" s="1"/>
  <c r="DT63" i="2"/>
  <c r="EF63" i="2" s="1"/>
  <c r="DT64" i="2"/>
  <c r="EF64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DS21" i="2"/>
  <c r="DS22" i="2"/>
  <c r="DS23" i="2"/>
  <c r="DS24" i="2"/>
  <c r="DS25" i="2"/>
  <c r="EE25" i="2" s="1"/>
  <c r="DS26" i="2"/>
  <c r="EE26" i="2" s="1"/>
  <c r="DS27" i="2"/>
  <c r="DS28" i="2"/>
  <c r="DS29" i="2"/>
  <c r="DS30" i="2"/>
  <c r="EE30" i="2" s="1"/>
  <c r="DS31" i="2"/>
  <c r="DS32" i="2"/>
  <c r="EE32" i="2" s="1"/>
  <c r="DS33" i="2"/>
  <c r="DS34" i="2"/>
  <c r="DS35" i="2"/>
  <c r="DS36" i="2"/>
  <c r="EE36" i="2" s="1"/>
  <c r="DS37" i="2"/>
  <c r="EE37" i="2" s="1"/>
  <c r="DS38" i="2"/>
  <c r="DS39" i="2"/>
  <c r="DS40" i="2"/>
  <c r="DS41" i="2"/>
  <c r="EE41" i="2" s="1"/>
  <c r="DS42" i="2"/>
  <c r="DS43" i="2"/>
  <c r="DS44" i="2"/>
  <c r="DS45" i="2"/>
  <c r="DS46" i="2"/>
  <c r="DS47" i="2"/>
  <c r="DS48" i="2"/>
  <c r="DS49" i="2"/>
  <c r="DS50" i="2"/>
  <c r="DS51" i="2"/>
  <c r="DS52" i="2"/>
  <c r="EE52" i="2" s="1"/>
  <c r="DS53" i="2"/>
  <c r="DS54" i="2"/>
  <c r="DS55" i="2"/>
  <c r="DS56" i="2"/>
  <c r="DS57" i="2"/>
  <c r="DS58" i="2"/>
  <c r="DS59" i="2"/>
  <c r="DS60" i="2"/>
  <c r="DS61" i="2"/>
  <c r="DS62" i="2"/>
  <c r="DS63" i="2"/>
  <c r="DS64" i="2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53" i="2"/>
  <c r="ED53" i="2" s="1"/>
  <c r="DR54" i="2"/>
  <c r="ED54" i="2" s="1"/>
  <c r="DR55" i="2"/>
  <c r="ED55" i="2" s="1"/>
  <c r="DR56" i="2"/>
  <c r="ED56" i="2" s="1"/>
  <c r="DR57" i="2"/>
  <c r="ED57" i="2" s="1"/>
  <c r="DR58" i="2"/>
  <c r="ED58" i="2" s="1"/>
  <c r="DR59" i="2"/>
  <c r="ED59" i="2" s="1"/>
  <c r="DR60" i="2"/>
  <c r="ED60" i="2" s="1"/>
  <c r="DR61" i="2"/>
  <c r="ED61" i="2" s="1"/>
  <c r="DR62" i="2"/>
  <c r="ED62" i="2" s="1"/>
  <c r="DR63" i="2"/>
  <c r="ED63" i="2" s="1"/>
  <c r="DR64" i="2"/>
  <c r="ED64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53" i="2"/>
  <c r="EC53" i="2" s="1"/>
  <c r="DQ54" i="2"/>
  <c r="EC54" i="2" s="1"/>
  <c r="DQ55" i="2"/>
  <c r="EC55" i="2" s="1"/>
  <c r="DQ56" i="2"/>
  <c r="EC56" i="2" s="1"/>
  <c r="DQ57" i="2"/>
  <c r="EC57" i="2" s="1"/>
  <c r="DQ58" i="2"/>
  <c r="EC58" i="2" s="1"/>
  <c r="DQ59" i="2"/>
  <c r="EC59" i="2" s="1"/>
  <c r="DQ60" i="2"/>
  <c r="EC60" i="2" s="1"/>
  <c r="DQ61" i="2"/>
  <c r="EC61" i="2" s="1"/>
  <c r="DQ62" i="2"/>
  <c r="EC62" i="2" s="1"/>
  <c r="DQ63" i="2"/>
  <c r="EC63" i="2" s="1"/>
  <c r="DQ64" i="2"/>
  <c r="EC64" i="2" s="1"/>
  <c r="DQ11" i="2"/>
  <c r="EC11" i="2" s="1"/>
  <c r="DP12" i="2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49" i="2"/>
  <c r="EB49" i="2" s="1"/>
  <c r="DP50" i="2"/>
  <c r="EB50" i="2" s="1"/>
  <c r="DP51" i="2"/>
  <c r="EB51" i="2" s="1"/>
  <c r="DP52" i="2"/>
  <c r="DP53" i="2"/>
  <c r="EB53" i="2" s="1"/>
  <c r="DP54" i="2"/>
  <c r="EB54" i="2" s="1"/>
  <c r="DP55" i="2"/>
  <c r="EB55" i="2" s="1"/>
  <c r="DP56" i="2"/>
  <c r="EB56" i="2" s="1"/>
  <c r="DP57" i="2"/>
  <c r="EB57" i="2" s="1"/>
  <c r="DP58" i="2"/>
  <c r="EB58" i="2" s="1"/>
  <c r="DP59" i="2"/>
  <c r="EB59" i="2" s="1"/>
  <c r="DP60" i="2"/>
  <c r="EB60" i="2" s="1"/>
  <c r="DP61" i="2"/>
  <c r="EB61" i="2" s="1"/>
  <c r="DP62" i="2"/>
  <c r="EB62" i="2" s="1"/>
  <c r="DP63" i="2"/>
  <c r="EB63" i="2" s="1"/>
  <c r="DP64" i="2"/>
  <c r="EB64" i="2" s="1"/>
  <c r="DP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O37" i="2"/>
  <c r="DO38" i="2"/>
  <c r="DO39" i="2"/>
  <c r="DO40" i="2"/>
  <c r="DO41" i="2"/>
  <c r="DO42" i="2"/>
  <c r="DO43" i="2"/>
  <c r="DO44" i="2"/>
  <c r="DO45" i="2"/>
  <c r="DO46" i="2"/>
  <c r="DO47" i="2"/>
  <c r="DO48" i="2"/>
  <c r="DO49" i="2"/>
  <c r="DO50" i="2"/>
  <c r="DO51" i="2"/>
  <c r="DO52" i="2"/>
  <c r="DO53" i="2"/>
  <c r="DO54" i="2"/>
  <c r="DO55" i="2"/>
  <c r="DO56" i="2"/>
  <c r="DO57" i="2"/>
  <c r="DO58" i="2"/>
  <c r="DO59" i="2"/>
  <c r="DO60" i="2"/>
  <c r="DO61" i="2"/>
  <c r="DO62" i="2"/>
  <c r="DO63" i="2"/>
  <c r="DO64" i="2"/>
  <c r="DO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N62" i="2"/>
  <c r="DN63" i="2"/>
  <c r="DN64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M62" i="2"/>
  <c r="DM63" i="2"/>
  <c r="DM64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L62" i="2"/>
  <c r="DL63" i="2"/>
  <c r="DL64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K62" i="2"/>
  <c r="DK63" i="2"/>
  <c r="DK64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J63" i="2"/>
  <c r="DJ64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I62" i="2"/>
  <c r="DI63" i="2"/>
  <c r="DI64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H62" i="2"/>
  <c r="DH63" i="2"/>
  <c r="DH64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E62" i="2"/>
  <c r="DE63" i="2"/>
  <c r="DE64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11" i="2"/>
  <c r="DB12" i="2"/>
  <c r="DB13" i="2"/>
  <c r="DB14" i="2"/>
  <c r="DB15" i="2"/>
  <c r="DB16" i="2"/>
  <c r="R16" i="2" s="1"/>
  <c r="DB17" i="2"/>
  <c r="DB18" i="2"/>
  <c r="DB19" i="2"/>
  <c r="DB20" i="2"/>
  <c r="R20" i="2" s="1"/>
  <c r="DB21" i="2"/>
  <c r="R21" i="2" s="1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B62" i="2"/>
  <c r="DB63" i="2"/>
  <c r="DB64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11" i="2"/>
  <c r="CY12" i="2"/>
  <c r="P12" i="2" s="1"/>
  <c r="CY13" i="2"/>
  <c r="P13" i="2" s="1"/>
  <c r="CY14" i="2"/>
  <c r="P14" i="2" s="1"/>
  <c r="CY15" i="2"/>
  <c r="CY16" i="2"/>
  <c r="CY17" i="2"/>
  <c r="CY18" i="2"/>
  <c r="P18" i="2" s="1"/>
  <c r="CY19" i="2"/>
  <c r="P19" i="2" s="1"/>
  <c r="CY20" i="2"/>
  <c r="P20" i="2" s="1"/>
  <c r="CY21" i="2"/>
  <c r="P21" i="2" s="1"/>
  <c r="CY22" i="2"/>
  <c r="CY23" i="2"/>
  <c r="CY24" i="2"/>
  <c r="P24" i="2" s="1"/>
  <c r="CY25" i="2"/>
  <c r="CY26" i="2"/>
  <c r="P26" i="2" s="1"/>
  <c r="CY27" i="2"/>
  <c r="P27" i="2" s="1"/>
  <c r="CY28" i="2"/>
  <c r="P28" i="2" s="1"/>
  <c r="CY29" i="2"/>
  <c r="P29" i="2" s="1"/>
  <c r="CY30" i="2"/>
  <c r="P30" i="2" s="1"/>
  <c r="CY31" i="2"/>
  <c r="CY32" i="2"/>
  <c r="P32" i="2" s="1"/>
  <c r="CY33" i="2"/>
  <c r="CY34" i="2"/>
  <c r="P34" i="2" s="1"/>
  <c r="CY35" i="2"/>
  <c r="P35" i="2" s="1"/>
  <c r="CY36" i="2"/>
  <c r="P36" i="2" s="1"/>
  <c r="CY37" i="2"/>
  <c r="P37" i="2" s="1"/>
  <c r="CY38" i="2"/>
  <c r="P38" i="2" s="1"/>
  <c r="CY39" i="2"/>
  <c r="CY40" i="2"/>
  <c r="P40" i="2" s="1"/>
  <c r="CY41" i="2"/>
  <c r="P41" i="2" s="1"/>
  <c r="CY42" i="2"/>
  <c r="P42" i="2" s="1"/>
  <c r="CY43" i="2"/>
  <c r="P43" i="2" s="1"/>
  <c r="CY44" i="2"/>
  <c r="P44" i="2" s="1"/>
  <c r="CY45" i="2"/>
  <c r="P45" i="2" s="1"/>
  <c r="CY46" i="2"/>
  <c r="P46" i="2" s="1"/>
  <c r="CY47" i="2"/>
  <c r="CY48" i="2"/>
  <c r="P48" i="2" s="1"/>
  <c r="CY49" i="2"/>
  <c r="CY50" i="2"/>
  <c r="P50" i="2" s="1"/>
  <c r="CY51" i="2"/>
  <c r="P51" i="2" s="1"/>
  <c r="CY52" i="2"/>
  <c r="P52" i="2" s="1"/>
  <c r="CY53" i="2"/>
  <c r="P53" i="2" s="1"/>
  <c r="CY54" i="2"/>
  <c r="CY55" i="2"/>
  <c r="CY56" i="2"/>
  <c r="CY57" i="2"/>
  <c r="CY58" i="2"/>
  <c r="P58" i="2" s="1"/>
  <c r="CY59" i="2"/>
  <c r="CY60" i="2"/>
  <c r="P60" i="2" s="1"/>
  <c r="CY61" i="2"/>
  <c r="P61" i="2" s="1"/>
  <c r="CY62" i="2"/>
  <c r="P62" i="2" s="1"/>
  <c r="CY63" i="2"/>
  <c r="CY64" i="2"/>
  <c r="CY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11" i="2"/>
  <c r="CS12" i="2"/>
  <c r="EH12" i="2" s="1"/>
  <c r="CS13" i="2"/>
  <c r="CS14" i="2"/>
  <c r="CS15" i="2"/>
  <c r="EG15" i="2" s="1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EH28" i="2" s="1"/>
  <c r="CS29" i="2"/>
  <c r="CS30" i="2"/>
  <c r="CS31" i="2"/>
  <c r="EG31" i="2" s="1"/>
  <c r="CS32" i="2"/>
  <c r="CS33" i="2"/>
  <c r="CS34" i="2"/>
  <c r="CS35" i="2"/>
  <c r="CS36" i="2"/>
  <c r="EH36" i="2" s="1"/>
  <c r="CS37" i="2"/>
  <c r="CS38" i="2"/>
  <c r="EG38" i="2" s="1"/>
  <c r="CS39" i="2"/>
  <c r="CS40" i="2"/>
  <c r="CS41" i="2"/>
  <c r="CS42" i="2"/>
  <c r="EG42" i="2" s="1"/>
  <c r="CS43" i="2"/>
  <c r="CS44" i="2"/>
  <c r="EH44" i="2" s="1"/>
  <c r="CS45" i="2"/>
  <c r="CS46" i="2"/>
  <c r="EG46" i="2" s="1"/>
  <c r="CS47" i="2"/>
  <c r="EG47" i="2" s="1"/>
  <c r="CS48" i="2"/>
  <c r="CS49" i="2"/>
  <c r="CS50" i="2"/>
  <c r="CS51" i="2"/>
  <c r="CS52" i="2"/>
  <c r="EH52" i="2" s="1"/>
  <c r="CS53" i="2"/>
  <c r="EG53" i="2" s="1"/>
  <c r="CS54" i="2"/>
  <c r="CS55" i="2"/>
  <c r="CS56" i="2"/>
  <c r="CS57" i="2"/>
  <c r="CS58" i="2"/>
  <c r="CS59" i="2"/>
  <c r="CS60" i="2"/>
  <c r="EH60" i="2" s="1"/>
  <c r="CS61" i="2"/>
  <c r="CS62" i="2"/>
  <c r="EG62" i="2" s="1"/>
  <c r="CS63" i="2"/>
  <c r="EG63" i="2" s="1"/>
  <c r="CS64" i="2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11" i="2"/>
  <c r="CQ12" i="2"/>
  <c r="CQ13" i="2"/>
  <c r="CQ14" i="2"/>
  <c r="CQ15" i="2"/>
  <c r="CQ16" i="2"/>
  <c r="CQ17" i="2"/>
  <c r="CQ18" i="2"/>
  <c r="CI18" i="2" s="1"/>
  <c r="CQ19" i="2"/>
  <c r="CI19" i="2" s="1"/>
  <c r="CQ20" i="2"/>
  <c r="CQ21" i="2"/>
  <c r="CI21" i="2" s="1"/>
  <c r="CQ22" i="2"/>
  <c r="CQ23" i="2"/>
  <c r="CQ24" i="2"/>
  <c r="CQ25" i="2"/>
  <c r="W25" i="2" s="1"/>
  <c r="CQ26" i="2"/>
  <c r="CQ27" i="2"/>
  <c r="CI27" i="2" s="1"/>
  <c r="CQ28" i="2"/>
  <c r="Y28" i="2" s="1"/>
  <c r="CQ29" i="2"/>
  <c r="CQ30" i="2"/>
  <c r="CQ31" i="2"/>
  <c r="CQ32" i="2"/>
  <c r="CQ33" i="2"/>
  <c r="W33" i="2" s="1"/>
  <c r="CQ34" i="2"/>
  <c r="CI34" i="2" s="1"/>
  <c r="CQ35" i="2"/>
  <c r="CI35" i="2" s="1"/>
  <c r="CQ36" i="2"/>
  <c r="Y36" i="2" s="1"/>
  <c r="CQ37" i="2"/>
  <c r="Y37" i="2" s="1"/>
  <c r="CQ38" i="2"/>
  <c r="CQ39" i="2"/>
  <c r="CQ40" i="2"/>
  <c r="Y40" i="2" s="1"/>
  <c r="CQ41" i="2"/>
  <c r="CQ42" i="2"/>
  <c r="W42" i="2" s="1"/>
  <c r="CQ43" i="2"/>
  <c r="CI43" i="2" s="1"/>
  <c r="CQ44" i="2"/>
  <c r="CQ45" i="2"/>
  <c r="CQ46" i="2"/>
  <c r="CI46" i="2" s="1"/>
  <c r="CQ47" i="2"/>
  <c r="CI47" i="2" s="1"/>
  <c r="CQ48" i="2"/>
  <c r="CQ49" i="2"/>
  <c r="Y49" i="2" s="1"/>
  <c r="CQ50" i="2"/>
  <c r="W50" i="2" s="1"/>
  <c r="CQ51" i="2"/>
  <c r="CI51" i="2" s="1"/>
  <c r="CQ52" i="2"/>
  <c r="Y52" i="2" s="1"/>
  <c r="CQ53" i="2"/>
  <c r="W53" i="2" s="1"/>
  <c r="CQ54" i="2"/>
  <c r="Y54" i="2" s="1"/>
  <c r="CQ55" i="2"/>
  <c r="CQ56" i="2"/>
  <c r="Y56" i="2" s="1"/>
  <c r="CQ57" i="2"/>
  <c r="CQ58" i="2"/>
  <c r="CI58" i="2" s="1"/>
  <c r="CQ59" i="2"/>
  <c r="CI59" i="2" s="1"/>
  <c r="CQ60" i="2"/>
  <c r="CQ61" i="2"/>
  <c r="CI61" i="2" s="1"/>
  <c r="CQ62" i="2"/>
  <c r="CQ63" i="2"/>
  <c r="CQ64" i="2"/>
  <c r="Y64" i="2" s="1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11" i="2"/>
  <c r="M25" i="5" l="1"/>
  <c r="CI13" i="2"/>
  <c r="V61" i="2"/>
  <c r="X61" i="2" s="1"/>
  <c r="V53" i="2"/>
  <c r="X53" i="2" s="1"/>
  <c r="AA35" i="2"/>
  <c r="L59" i="2"/>
  <c r="N59" i="2" s="1"/>
  <c r="Z41" i="2"/>
  <c r="CI11" i="2"/>
  <c r="CI17" i="2"/>
  <c r="AK13" i="4"/>
  <c r="AR15" i="4"/>
  <c r="CI37" i="2"/>
  <c r="W37" i="2"/>
  <c r="C24" i="2"/>
  <c r="ES20" i="2"/>
  <c r="C61" i="2"/>
  <c r="L30" i="2"/>
  <c r="N30" i="2" s="1"/>
  <c r="U36" i="2"/>
  <c r="CI64" i="2"/>
  <c r="AK11" i="4"/>
  <c r="L34" i="2"/>
  <c r="N34" i="2" s="1"/>
  <c r="W35" i="2"/>
  <c r="Y34" i="2"/>
  <c r="Y18" i="2"/>
  <c r="W34" i="2"/>
  <c r="AA51" i="2"/>
  <c r="R53" i="2"/>
  <c r="P59" i="2"/>
  <c r="Q59" i="2" s="1"/>
  <c r="Y59" i="2"/>
  <c r="V58" i="2"/>
  <c r="X58" i="2" s="1"/>
  <c r="V18" i="2"/>
  <c r="X18" i="2" s="1"/>
  <c r="U14" i="2"/>
  <c r="L56" i="2"/>
  <c r="N56" i="2" s="1"/>
  <c r="Q48" i="2"/>
  <c r="Q24" i="2"/>
  <c r="L62" i="2"/>
  <c r="L46" i="2"/>
  <c r="N46" i="2" s="1"/>
  <c r="C19" i="2"/>
  <c r="M27" i="5"/>
  <c r="U63" i="2"/>
  <c r="W58" i="2"/>
  <c r="W18" i="2"/>
  <c r="AA43" i="2"/>
  <c r="U55" i="2"/>
  <c r="C21" i="2"/>
  <c r="L19" i="2"/>
  <c r="N19" i="2" s="1"/>
  <c r="AA19" i="2"/>
  <c r="U47" i="2"/>
  <c r="Y58" i="2"/>
  <c r="AR13" i="4"/>
  <c r="Q32" i="2"/>
  <c r="Y35" i="2"/>
  <c r="AA44" i="2"/>
  <c r="R60" i="2"/>
  <c r="M15" i="5"/>
  <c r="V24" i="2"/>
  <c r="X24" i="2" s="1"/>
  <c r="Z44" i="2"/>
  <c r="AG30" i="5"/>
  <c r="M17" i="5"/>
  <c r="P56" i="2"/>
  <c r="Q56" i="2" s="1"/>
  <c r="AE15" i="4"/>
  <c r="AG29" i="5"/>
  <c r="AO21" i="5"/>
  <c r="M11" i="5"/>
  <c r="M24" i="5"/>
  <c r="M16" i="5"/>
  <c r="V56" i="2"/>
  <c r="X56" i="2" s="1"/>
  <c r="V32" i="2"/>
  <c r="X32" i="2" s="1"/>
  <c r="Q62" i="2"/>
  <c r="Q46" i="2"/>
  <c r="Q14" i="2"/>
  <c r="W64" i="2"/>
  <c r="CI24" i="2"/>
  <c r="M23" i="5"/>
  <c r="AO31" i="5"/>
  <c r="AA27" i="2"/>
  <c r="Z11" i="2"/>
  <c r="C47" i="2"/>
  <c r="AK12" i="4"/>
  <c r="V64" i="2"/>
  <c r="X64" i="2" s="1"/>
  <c r="V40" i="2"/>
  <c r="X40" i="2" s="1"/>
  <c r="V16" i="2"/>
  <c r="X16" i="2" s="1"/>
  <c r="Y24" i="2"/>
  <c r="C44" i="2"/>
  <c r="AO23" i="5"/>
  <c r="AE14" i="4"/>
  <c r="M31" i="5"/>
  <c r="L40" i="2"/>
  <c r="N40" i="2" s="1"/>
  <c r="W56" i="2"/>
  <c r="AA26" i="2"/>
  <c r="L48" i="2"/>
  <c r="N48" i="2" s="1"/>
  <c r="S32" i="2"/>
  <c r="T32" i="2" s="1"/>
  <c r="AR11" i="4"/>
  <c r="AH18" i="5"/>
  <c r="AJ14" i="5"/>
  <c r="AN28" i="5"/>
  <c r="AI28" i="5"/>
  <c r="AO28" i="5"/>
  <c r="AG28" i="5"/>
  <c r="AN20" i="5"/>
  <c r="AI20" i="5"/>
  <c r="AO20" i="5"/>
  <c r="AG20" i="5"/>
  <c r="AJ20" i="5"/>
  <c r="AN12" i="5"/>
  <c r="AI12" i="5"/>
  <c r="AO12" i="5"/>
  <c r="AG12" i="5"/>
  <c r="AG14" i="5"/>
  <c r="AI24" i="5"/>
  <c r="AO22" i="5"/>
  <c r="W59" i="2"/>
  <c r="Y27" i="2"/>
  <c r="AI23" i="5"/>
  <c r="AJ12" i="5"/>
  <c r="AH21" i="5"/>
  <c r="AN21" i="5"/>
  <c r="AG21" i="5"/>
  <c r="AJ21" i="5"/>
  <c r="AI21" i="5"/>
  <c r="AI25" i="5"/>
  <c r="AH28" i="5"/>
  <c r="W27" i="2"/>
  <c r="AG31" i="5"/>
  <c r="AH20" i="5"/>
  <c r="AN18" i="5"/>
  <c r="W24" i="2"/>
  <c r="CI56" i="2"/>
  <c r="C55" i="2"/>
  <c r="AK15" i="4"/>
  <c r="AI16" i="5"/>
  <c r="AH19" i="5"/>
  <c r="AJ29" i="5"/>
  <c r="AG15" i="5"/>
  <c r="AI26" i="5"/>
  <c r="AO26" i="5"/>
  <c r="AG26" i="5"/>
  <c r="AH26" i="5"/>
  <c r="AJ26" i="5"/>
  <c r="M26" i="5"/>
  <c r="AN26" i="5"/>
  <c r="W51" i="2"/>
  <c r="Y43" i="2"/>
  <c r="C39" i="2"/>
  <c r="W43" i="2"/>
  <c r="W19" i="2"/>
  <c r="CI14" i="2"/>
  <c r="AR12" i="4"/>
  <c r="AI31" i="5"/>
  <c r="AI15" i="5"/>
  <c r="AJ28" i="5"/>
  <c r="AN16" i="5"/>
  <c r="AH29" i="5"/>
  <c r="AN29" i="5"/>
  <c r="AI29" i="5"/>
  <c r="AO29" i="5"/>
  <c r="AI18" i="5"/>
  <c r="AO18" i="5"/>
  <c r="AG18" i="5"/>
  <c r="AJ18" i="5"/>
  <c r="M18" i="5"/>
  <c r="AO15" i="5"/>
  <c r="Y51" i="2"/>
  <c r="Y19" i="2"/>
  <c r="AJ30" i="5"/>
  <c r="C27" i="2"/>
  <c r="Z57" i="2"/>
  <c r="Z49" i="2"/>
  <c r="Z33" i="2"/>
  <c r="Z25" i="2"/>
  <c r="Z17" i="2"/>
  <c r="V45" i="2"/>
  <c r="X45" i="2" s="1"/>
  <c r="V37" i="2"/>
  <c r="X37" i="2" s="1"/>
  <c r="V29" i="2"/>
  <c r="X29" i="2" s="1"/>
  <c r="V21" i="2"/>
  <c r="X21" i="2" s="1"/>
  <c r="V13" i="2"/>
  <c r="X13" i="2" s="1"/>
  <c r="L51" i="2"/>
  <c r="N51" i="2" s="1"/>
  <c r="L43" i="2"/>
  <c r="N43" i="2" s="1"/>
  <c r="L35" i="2"/>
  <c r="N35" i="2" s="1"/>
  <c r="L27" i="2"/>
  <c r="N27" i="2" s="1"/>
  <c r="Q19" i="2"/>
  <c r="R55" i="2"/>
  <c r="R45" i="2"/>
  <c r="AH30" i="5"/>
  <c r="AI30" i="5"/>
  <c r="AO30" i="5"/>
  <c r="AN30" i="5"/>
  <c r="AH22" i="5"/>
  <c r="AI22" i="5"/>
  <c r="AN22" i="5"/>
  <c r="AG22" i="5"/>
  <c r="AH14" i="5"/>
  <c r="AI14" i="5"/>
  <c r="AO14" i="5"/>
  <c r="AN14" i="5"/>
  <c r="M29" i="5"/>
  <c r="M21" i="5"/>
  <c r="M13" i="5"/>
  <c r="AG23" i="5"/>
  <c r="AH12" i="5"/>
  <c r="AJ22" i="5"/>
  <c r="Q52" i="2"/>
  <c r="Q28" i="2"/>
  <c r="Q12" i="2"/>
  <c r="Q34" i="2"/>
  <c r="L26" i="2"/>
  <c r="N26" i="2" s="1"/>
  <c r="L18" i="2"/>
  <c r="N18" i="2" s="1"/>
  <c r="R52" i="2"/>
  <c r="R44" i="2"/>
  <c r="R36" i="2"/>
  <c r="C56" i="2"/>
  <c r="C48" i="2"/>
  <c r="C32" i="2"/>
  <c r="EA59" i="2"/>
  <c r="EA51" i="2"/>
  <c r="EA43" i="2"/>
  <c r="EA35" i="2"/>
  <c r="EA27" i="2"/>
  <c r="EA19" i="2"/>
  <c r="EE59" i="2"/>
  <c r="EE51" i="2"/>
  <c r="EE43" i="2"/>
  <c r="EE35" i="2"/>
  <c r="EE27" i="2"/>
  <c r="AE12" i="4"/>
  <c r="AN27" i="5"/>
  <c r="AI27" i="5"/>
  <c r="AJ27" i="5"/>
  <c r="AN19" i="5"/>
  <c r="AI19" i="5"/>
  <c r="AJ19" i="5"/>
  <c r="M30" i="5"/>
  <c r="M22" i="5"/>
  <c r="M14" i="5"/>
  <c r="AG27" i="5"/>
  <c r="AH16" i="5"/>
  <c r="AO19" i="5"/>
  <c r="L24" i="2"/>
  <c r="R42" i="2"/>
  <c r="C54" i="2"/>
  <c r="C30" i="2"/>
  <c r="ES60" i="2"/>
  <c r="ES44" i="2"/>
  <c r="ES28" i="2"/>
  <c r="AO25" i="5"/>
  <c r="AG25" i="5"/>
  <c r="AJ25" i="5"/>
  <c r="AH25" i="5"/>
  <c r="M28" i="5"/>
  <c r="M20" i="5"/>
  <c r="M12" i="5"/>
  <c r="AH27" i="5"/>
  <c r="AN25" i="5"/>
  <c r="U39" i="2"/>
  <c r="U31" i="2"/>
  <c r="U23" i="2"/>
  <c r="U15" i="2"/>
  <c r="ES61" i="2"/>
  <c r="ES53" i="2"/>
  <c r="ES37" i="2"/>
  <c r="ES29" i="2"/>
  <c r="ES21" i="2"/>
  <c r="L57" i="2"/>
  <c r="N57" i="2" s="1"/>
  <c r="L49" i="2"/>
  <c r="I49" i="2" s="1"/>
  <c r="Q41" i="2"/>
  <c r="L25" i="2"/>
  <c r="N25" i="2" s="1"/>
  <c r="EA64" i="2"/>
  <c r="EA56" i="2"/>
  <c r="EA48" i="2"/>
  <c r="EA40" i="2"/>
  <c r="EA32" i="2"/>
  <c r="EA24" i="2"/>
  <c r="EA16" i="2"/>
  <c r="EE64" i="2"/>
  <c r="EE56" i="2"/>
  <c r="EE48" i="2"/>
  <c r="EE40" i="2"/>
  <c r="EE24" i="2"/>
  <c r="AO24" i="5"/>
  <c r="AG24" i="5"/>
  <c r="AJ24" i="5"/>
  <c r="AO16" i="5"/>
  <c r="AG16" i="5"/>
  <c r="AJ16" i="5"/>
  <c r="M19" i="5"/>
  <c r="AN24" i="5"/>
  <c r="AE11" i="4"/>
  <c r="AJ31" i="5"/>
  <c r="AH31" i="5"/>
  <c r="AN31" i="5"/>
  <c r="AJ23" i="5"/>
  <c r="AH23" i="5"/>
  <c r="AN23" i="5"/>
  <c r="AJ15" i="5"/>
  <c r="AH15" i="5"/>
  <c r="AN15" i="5"/>
  <c r="AG19" i="5"/>
  <c r="AH24" i="5"/>
  <c r="AO27" i="5"/>
  <c r="Y42" i="2"/>
  <c r="C42" i="2"/>
  <c r="CI26" i="2"/>
  <c r="Y26" i="2"/>
  <c r="W26" i="2"/>
  <c r="C26" i="2"/>
  <c r="EG54" i="2"/>
  <c r="U54" i="2"/>
  <c r="EG30" i="2"/>
  <c r="Z30" i="2"/>
  <c r="EG22" i="2"/>
  <c r="U22" i="2"/>
  <c r="EG14" i="2"/>
  <c r="Z14" i="2"/>
  <c r="AA50" i="2"/>
  <c r="V50" i="2"/>
  <c r="X50" i="2" s="1"/>
  <c r="R28" i="2"/>
  <c r="R12" i="2"/>
  <c r="C60" i="2"/>
  <c r="Y60" i="2"/>
  <c r="AE13" i="4"/>
  <c r="AR14" i="4"/>
  <c r="CI50" i="2"/>
  <c r="C25" i="2"/>
  <c r="Q35" i="2"/>
  <c r="W21" i="2"/>
  <c r="Y50" i="2"/>
  <c r="Y21" i="2"/>
  <c r="Z22" i="2"/>
  <c r="CI42" i="2"/>
  <c r="ER62" i="2"/>
  <c r="ER54" i="2"/>
  <c r="ER46" i="2"/>
  <c r="ER38" i="2"/>
  <c r="ER30" i="2"/>
  <c r="ER22" i="2"/>
  <c r="ER14" i="2"/>
  <c r="AA60" i="2"/>
  <c r="V60" i="2"/>
  <c r="X60" i="2" s="1"/>
  <c r="AA28" i="2"/>
  <c r="V28" i="2"/>
  <c r="X28" i="2" s="1"/>
  <c r="Q58" i="2"/>
  <c r="L58" i="2"/>
  <c r="N58" i="2" s="1"/>
  <c r="Q50" i="2"/>
  <c r="L50" i="2"/>
  <c r="N50" i="2" s="1"/>
  <c r="Q18" i="2"/>
  <c r="W61" i="2"/>
  <c r="Y61" i="2"/>
  <c r="CI53" i="2"/>
  <c r="Y53" i="2"/>
  <c r="W45" i="2"/>
  <c r="Y45" i="2"/>
  <c r="C45" i="2"/>
  <c r="CI45" i="2"/>
  <c r="CI29" i="2"/>
  <c r="Y29" i="2"/>
  <c r="W29" i="2"/>
  <c r="AK14" i="4"/>
  <c r="ES62" i="2"/>
  <c r="ES54" i="2"/>
  <c r="ES46" i="2"/>
  <c r="ES38" i="2"/>
  <c r="ES30" i="2"/>
  <c r="ES22" i="2"/>
  <c r="ES14" i="2"/>
  <c r="Q51" i="2"/>
  <c r="AA61" i="2"/>
  <c r="AA53" i="2"/>
  <c r="AA45" i="2"/>
  <c r="AA37" i="2"/>
  <c r="AA29" i="2"/>
  <c r="AA21" i="2"/>
  <c r="AA13" i="2"/>
  <c r="U11" i="2"/>
  <c r="U57" i="2"/>
  <c r="U49" i="2"/>
  <c r="U41" i="2"/>
  <c r="U33" i="2"/>
  <c r="U25" i="2"/>
  <c r="U17" i="2"/>
  <c r="ES63" i="2"/>
  <c r="ES55" i="2"/>
  <c r="ES47" i="2"/>
  <c r="ES39" i="2"/>
  <c r="ES31" i="2"/>
  <c r="ES23" i="2"/>
  <c r="ES15" i="2"/>
  <c r="EG36" i="2"/>
  <c r="R61" i="2"/>
  <c r="R29" i="2"/>
  <c r="C53" i="2"/>
  <c r="C37" i="2"/>
  <c r="Q27" i="2"/>
  <c r="V51" i="2"/>
  <c r="X51" i="2" s="1"/>
  <c r="C40" i="2"/>
  <c r="AA58" i="2"/>
  <c r="V42" i="2"/>
  <c r="X42" i="2" s="1"/>
  <c r="V26" i="2"/>
  <c r="X26" i="2" s="1"/>
  <c r="AA18" i="2"/>
  <c r="AA64" i="2"/>
  <c r="AA16" i="2"/>
  <c r="Z62" i="2"/>
  <c r="Z54" i="2"/>
  <c r="U38" i="2"/>
  <c r="U30" i="2"/>
  <c r="ES52" i="2"/>
  <c r="ES36" i="2"/>
  <c r="ES12" i="2"/>
  <c r="L64" i="2"/>
  <c r="N64" i="2" s="1"/>
  <c r="Q40" i="2"/>
  <c r="L16" i="2"/>
  <c r="N16" i="2" s="1"/>
  <c r="L38" i="2"/>
  <c r="N38" i="2" s="1"/>
  <c r="L14" i="2"/>
  <c r="N14" i="2" s="1"/>
  <c r="R58" i="2"/>
  <c r="R50" i="2"/>
  <c r="R34" i="2"/>
  <c r="EB37" i="2"/>
  <c r="EH42" i="2"/>
  <c r="R37" i="2"/>
  <c r="R13" i="2"/>
  <c r="C29" i="2"/>
  <c r="Q43" i="2"/>
  <c r="U35" i="2"/>
  <c r="R63" i="2"/>
  <c r="ES11" i="2"/>
  <c r="ES57" i="2"/>
  <c r="ES49" i="2"/>
  <c r="ES41" i="2"/>
  <c r="ES33" i="2"/>
  <c r="ES25" i="2"/>
  <c r="ES17" i="2"/>
  <c r="EH53" i="2"/>
  <c r="P57" i="2"/>
  <c r="Q57" i="2" s="1"/>
  <c r="P25" i="2"/>
  <c r="Q25" i="2" s="1"/>
  <c r="U60" i="2"/>
  <c r="U44" i="2"/>
  <c r="Z36" i="2"/>
  <c r="Z28" i="2"/>
  <c r="L52" i="2"/>
  <c r="N52" i="2" s="1"/>
  <c r="Q36" i="2"/>
  <c r="L28" i="2"/>
  <c r="N28" i="2" s="1"/>
  <c r="Q20" i="2"/>
  <c r="R26" i="2"/>
  <c r="R18" i="2"/>
  <c r="C58" i="2"/>
  <c r="C50" i="2"/>
  <c r="C34" i="2"/>
  <c r="EA61" i="2"/>
  <c r="EA53" i="2"/>
  <c r="EA45" i="2"/>
  <c r="EA37" i="2"/>
  <c r="EA29" i="2"/>
  <c r="EA21" i="2"/>
  <c r="EA13" i="2"/>
  <c r="W62" i="2"/>
  <c r="CI62" i="2"/>
  <c r="C62" i="2"/>
  <c r="W54" i="2"/>
  <c r="CI54" i="2"/>
  <c r="W46" i="2"/>
  <c r="Y46" i="2"/>
  <c r="C46" i="2"/>
  <c r="W38" i="2"/>
  <c r="Y38" i="2"/>
  <c r="C38" i="2"/>
  <c r="W30" i="2"/>
  <c r="CI30" i="2"/>
  <c r="Y30" i="2"/>
  <c r="W22" i="2"/>
  <c r="Y22" i="2"/>
  <c r="CI22" i="2"/>
  <c r="C22" i="2"/>
  <c r="EG58" i="2"/>
  <c r="EH58" i="2"/>
  <c r="EG26" i="2"/>
  <c r="Z26" i="2"/>
  <c r="EH26" i="2"/>
  <c r="V48" i="2"/>
  <c r="X48" i="2" s="1"/>
  <c r="AA48" i="2"/>
  <c r="Z52" i="2"/>
  <c r="U52" i="2"/>
  <c r="Z20" i="2"/>
  <c r="U20" i="2"/>
  <c r="Z12" i="2"/>
  <c r="U12" i="2"/>
  <c r="P54" i="2"/>
  <c r="Q54" i="2" s="1"/>
  <c r="L54" i="2"/>
  <c r="P22" i="2"/>
  <c r="Q22" i="2" s="1"/>
  <c r="L22" i="2"/>
  <c r="Q60" i="2"/>
  <c r="L60" i="2"/>
  <c r="N60" i="2" s="1"/>
  <c r="L44" i="2"/>
  <c r="N44" i="2" s="1"/>
  <c r="Q44" i="2"/>
  <c r="U28" i="2"/>
  <c r="Q30" i="2"/>
  <c r="L41" i="2"/>
  <c r="Y62" i="2"/>
  <c r="P49" i="2"/>
  <c r="Q49" i="2" s="1"/>
  <c r="L36" i="2"/>
  <c r="N36" i="2" s="1"/>
  <c r="Z60" i="2"/>
  <c r="CI38" i="2"/>
  <c r="Y57" i="2"/>
  <c r="CI57" i="2"/>
  <c r="W57" i="2"/>
  <c r="C57" i="2"/>
  <c r="CI49" i="2"/>
  <c r="C49" i="2"/>
  <c r="W49" i="2"/>
  <c r="CI41" i="2"/>
  <c r="W41" i="2"/>
  <c r="Y41" i="2"/>
  <c r="C41" i="2"/>
  <c r="C33" i="2"/>
  <c r="CI33" i="2"/>
  <c r="Y33" i="2"/>
  <c r="Y25" i="2"/>
  <c r="CI25" i="2"/>
  <c r="EH61" i="2"/>
  <c r="EG61" i="2"/>
  <c r="EH45" i="2"/>
  <c r="EG45" i="2"/>
  <c r="EH37" i="2"/>
  <c r="EG37" i="2"/>
  <c r="EH29" i="2"/>
  <c r="EG29" i="2"/>
  <c r="EH21" i="2"/>
  <c r="EG21" i="2"/>
  <c r="EH13" i="2"/>
  <c r="EG13" i="2"/>
  <c r="AA59" i="2"/>
  <c r="V59" i="2"/>
  <c r="X59" i="2" s="1"/>
  <c r="P11" i="2"/>
  <c r="Q11" i="2" s="1"/>
  <c r="L11" i="2"/>
  <c r="P33" i="2"/>
  <c r="Q33" i="2" s="1"/>
  <c r="L33" i="2"/>
  <c r="L17" i="2"/>
  <c r="N17" i="2" s="1"/>
  <c r="P17" i="2"/>
  <c r="Q17" i="2" s="1"/>
  <c r="EB30" i="2"/>
  <c r="C20" i="2"/>
  <c r="Y20" i="2"/>
  <c r="AA36" i="2"/>
  <c r="V36" i="2"/>
  <c r="X36" i="2" s="1"/>
  <c r="AA20" i="2"/>
  <c r="V20" i="2"/>
  <c r="X20" i="2" s="1"/>
  <c r="U58" i="2"/>
  <c r="Z58" i="2"/>
  <c r="U42" i="2"/>
  <c r="U34" i="2"/>
  <c r="Z34" i="2"/>
  <c r="U18" i="2"/>
  <c r="Z18" i="2"/>
  <c r="Q26" i="2"/>
  <c r="R62" i="2"/>
  <c r="R46" i="2"/>
  <c r="R38" i="2"/>
  <c r="R30" i="2"/>
  <c r="R22" i="2"/>
  <c r="R14" i="2"/>
  <c r="EB11" i="2"/>
  <c r="CI12" i="2"/>
  <c r="AA52" i="2"/>
  <c r="V52" i="2"/>
  <c r="X52" i="2" s="1"/>
  <c r="AA12" i="2"/>
  <c r="V12" i="2"/>
  <c r="X12" i="2" s="1"/>
  <c r="U50" i="2"/>
  <c r="U26" i="2"/>
  <c r="Q42" i="2"/>
  <c r="R54" i="2"/>
  <c r="C64" i="2"/>
  <c r="AO17" i="5" s="1"/>
  <c r="P64" i="2"/>
  <c r="Q64" i="2" s="1"/>
  <c r="P16" i="2"/>
  <c r="Q16" i="2" s="1"/>
  <c r="Q38" i="2"/>
  <c r="V44" i="2"/>
  <c r="X44" i="2" s="1"/>
  <c r="Y44" i="2"/>
  <c r="Z38" i="2"/>
  <c r="EG52" i="2"/>
  <c r="L42" i="2"/>
  <c r="N42" i="2" s="1"/>
  <c r="EE57" i="2"/>
  <c r="EE49" i="2"/>
  <c r="EE33" i="2"/>
  <c r="ES64" i="2"/>
  <c r="Y48" i="2"/>
  <c r="CI48" i="2"/>
  <c r="W48" i="2"/>
  <c r="EH20" i="2"/>
  <c r="EG20" i="2"/>
  <c r="AA40" i="2"/>
  <c r="AA24" i="2"/>
  <c r="U46" i="2"/>
  <c r="Z46" i="2"/>
  <c r="ER64" i="2"/>
  <c r="ER48" i="2"/>
  <c r="ER32" i="2"/>
  <c r="ER16" i="2"/>
  <c r="CI40" i="2"/>
  <c r="W40" i="2"/>
  <c r="CI32" i="2"/>
  <c r="Y32" i="2"/>
  <c r="W32" i="2"/>
  <c r="V34" i="2"/>
  <c r="X34" i="2" s="1"/>
  <c r="AA34" i="2"/>
  <c r="AA56" i="2"/>
  <c r="AA32" i="2"/>
  <c r="L32" i="2" s="1"/>
  <c r="N32" i="2" s="1"/>
  <c r="ER56" i="2"/>
  <c r="ER40" i="2"/>
  <c r="ER24" i="2"/>
  <c r="U62" i="2"/>
  <c r="Z50" i="2"/>
  <c r="AA42" i="2"/>
  <c r="ES45" i="2"/>
  <c r="ES13" i="2"/>
  <c r="L15" i="2"/>
  <c r="N15" i="2" s="1"/>
  <c r="Q13" i="2"/>
  <c r="R59" i="2"/>
  <c r="R51" i="2"/>
  <c r="R43" i="2"/>
  <c r="R35" i="2"/>
  <c r="R27" i="2"/>
  <c r="R19" i="2"/>
  <c r="R11" i="2"/>
  <c r="R57" i="2"/>
  <c r="R49" i="2"/>
  <c r="R41" i="2"/>
  <c r="R33" i="2"/>
  <c r="R25" i="2"/>
  <c r="R17" i="2"/>
  <c r="R47" i="2"/>
  <c r="R39" i="2"/>
  <c r="R31" i="2"/>
  <c r="R23" i="2"/>
  <c r="R15" i="2"/>
  <c r="C59" i="2"/>
  <c r="C51" i="2"/>
  <c r="C43" i="2"/>
  <c r="C35" i="2"/>
  <c r="C18" i="2"/>
  <c r="EA62" i="2"/>
  <c r="EA54" i="2"/>
  <c r="EA46" i="2"/>
  <c r="EA38" i="2"/>
  <c r="EA30" i="2"/>
  <c r="EA22" i="2"/>
  <c r="EA14" i="2"/>
  <c r="EB52" i="2"/>
  <c r="EB12" i="2"/>
  <c r="EE62" i="2"/>
  <c r="EE54" i="2"/>
  <c r="EE46" i="2"/>
  <c r="EE38" i="2"/>
  <c r="EE22" i="2"/>
  <c r="EA60" i="2"/>
  <c r="EA52" i="2"/>
  <c r="EA44" i="2"/>
  <c r="EA36" i="2"/>
  <c r="EA28" i="2"/>
  <c r="EA20" i="2"/>
  <c r="EA12" i="2"/>
  <c r="EE60" i="2"/>
  <c r="EE44" i="2"/>
  <c r="EE28" i="2"/>
  <c r="EE20" i="2"/>
  <c r="CI16" i="2"/>
  <c r="ER39" i="2"/>
  <c r="V43" i="2"/>
  <c r="X43" i="2" s="1"/>
  <c r="V35" i="2"/>
  <c r="X35" i="2" s="1"/>
  <c r="V27" i="2"/>
  <c r="X27" i="2" s="1"/>
  <c r="V19" i="2"/>
  <c r="X19" i="2" s="1"/>
  <c r="EA58" i="2"/>
  <c r="EA50" i="2"/>
  <c r="EA42" i="2"/>
  <c r="EA34" i="2"/>
  <c r="EA26" i="2"/>
  <c r="EA18" i="2"/>
  <c r="ER58" i="2"/>
  <c r="ER50" i="2"/>
  <c r="ER42" i="2"/>
  <c r="ER34" i="2"/>
  <c r="ER26" i="2"/>
  <c r="ER18" i="2"/>
  <c r="ES56" i="2"/>
  <c r="ES48" i="2"/>
  <c r="ES40" i="2"/>
  <c r="ES32" i="2"/>
  <c r="ES24" i="2"/>
  <c r="ES16" i="2"/>
  <c r="EA11" i="2"/>
  <c r="EA57" i="2"/>
  <c r="EA49" i="2"/>
  <c r="EA41" i="2"/>
  <c r="EA33" i="2"/>
  <c r="EA25" i="2"/>
  <c r="EA17" i="2"/>
  <c r="W63" i="2"/>
  <c r="CI63" i="2"/>
  <c r="Y63" i="2"/>
  <c r="CI39" i="2"/>
  <c r="Y39" i="2"/>
  <c r="W39" i="2"/>
  <c r="CI15" i="2"/>
  <c r="EG51" i="2"/>
  <c r="Z51" i="2"/>
  <c r="EH51" i="2"/>
  <c r="U51" i="2"/>
  <c r="EG19" i="2"/>
  <c r="Z19" i="2"/>
  <c r="EH19" i="2"/>
  <c r="U19" i="2"/>
  <c r="AA49" i="2"/>
  <c r="V49" i="2"/>
  <c r="X49" i="2" s="1"/>
  <c r="AA25" i="2"/>
  <c r="V25" i="2"/>
  <c r="X25" i="2" s="1"/>
  <c r="V63" i="2"/>
  <c r="X63" i="2" s="1"/>
  <c r="AA63" i="2"/>
  <c r="V47" i="2"/>
  <c r="X47" i="2" s="1"/>
  <c r="AA47" i="2"/>
  <c r="V31" i="2"/>
  <c r="X31" i="2" s="1"/>
  <c r="AA31" i="2"/>
  <c r="L31" i="2" s="1"/>
  <c r="Z61" i="2"/>
  <c r="U61" i="2"/>
  <c r="U37" i="2"/>
  <c r="Z37" i="2"/>
  <c r="U13" i="2"/>
  <c r="Z13" i="2"/>
  <c r="P63" i="2"/>
  <c r="Q63" i="2" s="1"/>
  <c r="L63" i="2"/>
  <c r="P39" i="2"/>
  <c r="Q39" i="2" s="1"/>
  <c r="L39" i="2"/>
  <c r="L61" i="2"/>
  <c r="L37" i="2"/>
  <c r="Q21" i="2"/>
  <c r="L21" i="2"/>
  <c r="Y47" i="2"/>
  <c r="W47" i="2"/>
  <c r="Y23" i="2"/>
  <c r="W23" i="2"/>
  <c r="CI23" i="2"/>
  <c r="EG59" i="2"/>
  <c r="Z59" i="2"/>
  <c r="EH59" i="2"/>
  <c r="U59" i="2"/>
  <c r="EG35" i="2"/>
  <c r="Z35" i="2"/>
  <c r="EH35" i="2"/>
  <c r="EG27" i="2"/>
  <c r="Z27" i="2"/>
  <c r="U27" i="2"/>
  <c r="EH27" i="2"/>
  <c r="AA57" i="2"/>
  <c r="V57" i="2"/>
  <c r="X57" i="2" s="1"/>
  <c r="AA33" i="2"/>
  <c r="V33" i="2"/>
  <c r="X33" i="2" s="1"/>
  <c r="V55" i="2"/>
  <c r="X55" i="2" s="1"/>
  <c r="AA55" i="2"/>
  <c r="V23" i="2"/>
  <c r="X23" i="2" s="1"/>
  <c r="AA23" i="2"/>
  <c r="Z53" i="2"/>
  <c r="U53" i="2"/>
  <c r="Z29" i="2"/>
  <c r="U29" i="2"/>
  <c r="P47" i="2"/>
  <c r="Q47" i="2" s="1"/>
  <c r="L47" i="2"/>
  <c r="P23" i="2"/>
  <c r="Q23" i="2" s="1"/>
  <c r="L23" i="2"/>
  <c r="Q53" i="2"/>
  <c r="L53" i="2"/>
  <c r="L29" i="2"/>
  <c r="Q29" i="2"/>
  <c r="C23" i="2"/>
  <c r="Q61" i="2"/>
  <c r="Q37" i="2"/>
  <c r="W55" i="2"/>
  <c r="Y55" i="2"/>
  <c r="CI55" i="2"/>
  <c r="W31" i="2"/>
  <c r="Y31" i="2"/>
  <c r="CI31" i="2"/>
  <c r="EG43" i="2"/>
  <c r="Z43" i="2"/>
  <c r="EH43" i="2"/>
  <c r="U43" i="2"/>
  <c r="AA11" i="2"/>
  <c r="V11" i="2"/>
  <c r="X11" i="2" s="1"/>
  <c r="AA41" i="2"/>
  <c r="V41" i="2"/>
  <c r="X41" i="2" s="1"/>
  <c r="AA17" i="2"/>
  <c r="V17" i="2"/>
  <c r="X17" i="2" s="1"/>
  <c r="V39" i="2"/>
  <c r="X39" i="2" s="1"/>
  <c r="AA39" i="2"/>
  <c r="V15" i="2"/>
  <c r="X15" i="2" s="1"/>
  <c r="AA15" i="2"/>
  <c r="Z45" i="2"/>
  <c r="U45" i="2"/>
  <c r="U21" i="2"/>
  <c r="Z21" i="2"/>
  <c r="P55" i="2"/>
  <c r="Q55" i="2" s="1"/>
  <c r="L55" i="2"/>
  <c r="S31" i="2"/>
  <c r="T31" i="2" s="1"/>
  <c r="P31" i="2"/>
  <c r="Q31" i="2" s="1"/>
  <c r="P15" i="2"/>
  <c r="Q15" i="2" s="1"/>
  <c r="Q45" i="2"/>
  <c r="L45" i="2"/>
  <c r="L13" i="2"/>
  <c r="C63" i="2"/>
  <c r="C31" i="2"/>
  <c r="N62" i="2"/>
  <c r="W52" i="2"/>
  <c r="CI52" i="2"/>
  <c r="W36" i="2"/>
  <c r="CI36" i="2"/>
  <c r="W28" i="2"/>
  <c r="CI28" i="2"/>
  <c r="EH64" i="2"/>
  <c r="U64" i="2"/>
  <c r="Z64" i="2"/>
  <c r="EG64" i="2"/>
  <c r="EH40" i="2"/>
  <c r="U40" i="2"/>
  <c r="EG40" i="2"/>
  <c r="Z40" i="2"/>
  <c r="EH16" i="2"/>
  <c r="U16" i="2"/>
  <c r="Z16" i="2"/>
  <c r="EG16" i="2"/>
  <c r="EH56" i="2"/>
  <c r="U56" i="2"/>
  <c r="EG56" i="2"/>
  <c r="Z56" i="2"/>
  <c r="EH32" i="2"/>
  <c r="U32" i="2"/>
  <c r="Z32" i="2"/>
  <c r="EG32" i="2"/>
  <c r="C52" i="2"/>
  <c r="C36" i="2"/>
  <c r="W60" i="2"/>
  <c r="CI60" i="2"/>
  <c r="W44" i="2"/>
  <c r="CI44" i="2"/>
  <c r="W20" i="2"/>
  <c r="CI20" i="2"/>
  <c r="EH48" i="2"/>
  <c r="U48" i="2"/>
  <c r="Z48" i="2"/>
  <c r="EG48" i="2"/>
  <c r="EH24" i="2"/>
  <c r="U24" i="2"/>
  <c r="EG24" i="2"/>
  <c r="Z24" i="2"/>
  <c r="EA63" i="2"/>
  <c r="EA55" i="2"/>
  <c r="EA47" i="2"/>
  <c r="EA39" i="2"/>
  <c r="EA31" i="2"/>
  <c r="EA23" i="2"/>
  <c r="EA15" i="2"/>
  <c r="EE63" i="2"/>
  <c r="EE55" i="2"/>
  <c r="EE47" i="2"/>
  <c r="EE39" i="2"/>
  <c r="EE31" i="2"/>
  <c r="EE23" i="2"/>
  <c r="EG50" i="2"/>
  <c r="EH50" i="2"/>
  <c r="EG34" i="2"/>
  <c r="EH34" i="2"/>
  <c r="EG18" i="2"/>
  <c r="EH18" i="2"/>
  <c r="V62" i="2"/>
  <c r="X62" i="2" s="1"/>
  <c r="AA62" i="2"/>
  <c r="V54" i="2"/>
  <c r="X54" i="2" s="1"/>
  <c r="AA54" i="2"/>
  <c r="V46" i="2"/>
  <c r="X46" i="2" s="1"/>
  <c r="AA46" i="2"/>
  <c r="V38" i="2"/>
  <c r="X38" i="2" s="1"/>
  <c r="AA38" i="2"/>
  <c r="V30" i="2"/>
  <c r="X30" i="2" s="1"/>
  <c r="AA30" i="2"/>
  <c r="V22" i="2"/>
  <c r="X22" i="2" s="1"/>
  <c r="AA22" i="2"/>
  <c r="V14" i="2"/>
  <c r="X14" i="2" s="1"/>
  <c r="AA14" i="2"/>
  <c r="L20" i="2"/>
  <c r="L12" i="2"/>
  <c r="R64" i="2"/>
  <c r="R56" i="2"/>
  <c r="R48" i="2"/>
  <c r="R40" i="2"/>
  <c r="R32" i="2"/>
  <c r="R24" i="2"/>
  <c r="EH63" i="2"/>
  <c r="ER63" i="2"/>
  <c r="Z63" i="2"/>
  <c r="EH55" i="2"/>
  <c r="EG55" i="2"/>
  <c r="Z55" i="2"/>
  <c r="EH47" i="2"/>
  <c r="ER47" i="2"/>
  <c r="Z47" i="2"/>
  <c r="EH39" i="2"/>
  <c r="EG39" i="2"/>
  <c r="Z39" i="2"/>
  <c r="EH31" i="2"/>
  <c r="ER31" i="2"/>
  <c r="Z31" i="2"/>
  <c r="EH23" i="2"/>
  <c r="EG23" i="2"/>
  <c r="Z23" i="2"/>
  <c r="EH15" i="2"/>
  <c r="ER15" i="2"/>
  <c r="Z15" i="2"/>
  <c r="Z42" i="2"/>
  <c r="ER59" i="2"/>
  <c r="ER51" i="2"/>
  <c r="ER43" i="2"/>
  <c r="ER35" i="2"/>
  <c r="ER27" i="2"/>
  <c r="ER19" i="2"/>
  <c r="ER55" i="2"/>
  <c r="ER23" i="2"/>
  <c r="EG11" i="2"/>
  <c r="EH11" i="2"/>
  <c r="EG57" i="2"/>
  <c r="EH57" i="2"/>
  <c r="EG49" i="2"/>
  <c r="EH49" i="2"/>
  <c r="EG41" i="2"/>
  <c r="EH41" i="2"/>
  <c r="EG33" i="2"/>
  <c r="EH33" i="2"/>
  <c r="EG25" i="2"/>
  <c r="EH25" i="2"/>
  <c r="EG17" i="2"/>
  <c r="EH17" i="2"/>
  <c r="EE61" i="2"/>
  <c r="EE53" i="2"/>
  <c r="EE45" i="2"/>
  <c r="EE29" i="2"/>
  <c r="EE21" i="2"/>
  <c r="EH54" i="2"/>
  <c r="EH38" i="2"/>
  <c r="EH22" i="2"/>
  <c r="ER57" i="2"/>
  <c r="ER41" i="2"/>
  <c r="ER25" i="2"/>
  <c r="EE58" i="2"/>
  <c r="EE50" i="2"/>
  <c r="EE42" i="2"/>
  <c r="EE34" i="2"/>
  <c r="EG60" i="2"/>
  <c r="EG44" i="2"/>
  <c r="EG28" i="2"/>
  <c r="EG12" i="2"/>
  <c r="EH62" i="2"/>
  <c r="EH46" i="2"/>
  <c r="EH30" i="2"/>
  <c r="EH14" i="2"/>
  <c r="ER61" i="2"/>
  <c r="ER53" i="2"/>
  <c r="ER45" i="2"/>
  <c r="ER37" i="2"/>
  <c r="ER29" i="2"/>
  <c r="ER21" i="2"/>
  <c r="ER13" i="2"/>
  <c r="ES59" i="2"/>
  <c r="ES51" i="2"/>
  <c r="ES43" i="2"/>
  <c r="ES35" i="2"/>
  <c r="ES27" i="2"/>
  <c r="ES19" i="2"/>
  <c r="ER11" i="2"/>
  <c r="ER49" i="2"/>
  <c r="ER33" i="2"/>
  <c r="ER17" i="2"/>
  <c r="ER60" i="2"/>
  <c r="ER52" i="2"/>
  <c r="ER44" i="2"/>
  <c r="ER36" i="2"/>
  <c r="ER28" i="2"/>
  <c r="ER20" i="2"/>
  <c r="ER12" i="2"/>
  <c r="ES58" i="2"/>
  <c r="ES50" i="2"/>
  <c r="ES42" i="2"/>
  <c r="ES34" i="2"/>
  <c r="ES26" i="2"/>
  <c r="ES18" i="2"/>
  <c r="U25" i="5"/>
  <c r="R25" i="5"/>
  <c r="U30" i="5"/>
  <c r="R15" i="5"/>
  <c r="Z16" i="5"/>
  <c r="AA17" i="5"/>
  <c r="R16" i="5"/>
  <c r="U29" i="5"/>
  <c r="AC16" i="5"/>
  <c r="AD17" i="5"/>
  <c r="U24" i="5"/>
  <c r="U27" i="5"/>
  <c r="AD15" i="5"/>
  <c r="U17" i="5"/>
  <c r="AA16" i="5"/>
  <c r="U21" i="5"/>
  <c r="U20" i="5"/>
  <c r="AA15" i="5"/>
  <c r="Z25" i="5"/>
  <c r="AD16" i="5"/>
  <c r="U15" i="5"/>
  <c r="Z23" i="5"/>
  <c r="R24" i="5"/>
  <c r="R27" i="5"/>
  <c r="U23" i="5"/>
  <c r="AA25" i="5"/>
  <c r="R17" i="5"/>
  <c r="AD25" i="5"/>
  <c r="R13" i="5"/>
  <c r="AA31" i="5"/>
  <c r="U11" i="5"/>
  <c r="AA23" i="5"/>
  <c r="Z17" i="5"/>
  <c r="R12" i="5"/>
  <c r="U26" i="5"/>
  <c r="R29" i="5"/>
  <c r="Z11" i="5"/>
  <c r="U14" i="5"/>
  <c r="U28" i="5"/>
  <c r="AD23" i="5"/>
  <c r="R20" i="5"/>
  <c r="R23" i="5"/>
  <c r="R19" i="5"/>
  <c r="AC17" i="5"/>
  <c r="R28" i="5"/>
  <c r="AC23" i="5"/>
  <c r="R11" i="5"/>
  <c r="R31" i="5"/>
  <c r="Z27" i="5"/>
  <c r="R26" i="5"/>
  <c r="AC15" i="5"/>
  <c r="AD27" i="5"/>
  <c r="U22" i="5"/>
  <c r="U19" i="5"/>
  <c r="R30" i="5"/>
  <c r="U31" i="5"/>
  <c r="R18" i="5"/>
  <c r="U16" i="5"/>
  <c r="R21" i="5"/>
  <c r="R22" i="5"/>
  <c r="U13" i="5"/>
  <c r="R14" i="5"/>
  <c r="AC25" i="5"/>
  <c r="AC27" i="5"/>
  <c r="U12" i="5"/>
  <c r="U18" i="5"/>
  <c r="AC24" i="5"/>
  <c r="T25" i="5" l="1"/>
  <c r="W25" i="5"/>
  <c r="I26" i="2"/>
  <c r="AO26" i="2" s="1"/>
  <c r="I62" i="2"/>
  <c r="M62" i="2" s="1"/>
  <c r="G62" i="2" s="1"/>
  <c r="H62" i="2" s="1"/>
  <c r="I30" i="2"/>
  <c r="AO30" i="2" s="1"/>
  <c r="I48" i="2"/>
  <c r="AO48" i="2" s="1"/>
  <c r="I19" i="2"/>
  <c r="AO19" i="2" s="1"/>
  <c r="I46" i="2"/>
  <c r="M46" i="2" s="1"/>
  <c r="G46" i="2" s="1"/>
  <c r="H46" i="2" s="1"/>
  <c r="I57" i="2"/>
  <c r="AR57" i="2" s="1"/>
  <c r="I34" i="2"/>
  <c r="AO34" i="2" s="1"/>
  <c r="I11" i="2"/>
  <c r="S11" i="2" s="1"/>
  <c r="T11" i="2" s="1"/>
  <c r="T15" i="5"/>
  <c r="W15" i="5"/>
  <c r="T27" i="5"/>
  <c r="W27" i="5"/>
  <c r="I56" i="2"/>
  <c r="AC56" i="2" s="1"/>
  <c r="I40" i="2"/>
  <c r="AO40" i="2" s="1"/>
  <c r="N49" i="2"/>
  <c r="S49" i="2"/>
  <c r="T49" i="2" s="1"/>
  <c r="I22" i="2"/>
  <c r="AP22" i="2" s="1"/>
  <c r="T17" i="5"/>
  <c r="W17" i="5"/>
  <c r="T23" i="5"/>
  <c r="W23" i="5"/>
  <c r="W24" i="5"/>
  <c r="T24" i="5"/>
  <c r="T31" i="5"/>
  <c r="W31" i="5"/>
  <c r="W16" i="5"/>
  <c r="T16" i="5"/>
  <c r="H12" i="11"/>
  <c r="I38" i="2"/>
  <c r="AO38" i="2" s="1"/>
  <c r="I54" i="2"/>
  <c r="AQ54" i="2" s="1"/>
  <c r="H11" i="11"/>
  <c r="I58" i="2"/>
  <c r="AO58" i="2" s="1"/>
  <c r="I25" i="2"/>
  <c r="AC25" i="2" s="1"/>
  <c r="AD25" i="2" s="1"/>
  <c r="I16" i="2"/>
  <c r="S16" i="2" s="1"/>
  <c r="T16" i="2" s="1"/>
  <c r="I60" i="2"/>
  <c r="S60" i="2" s="1"/>
  <c r="T60" i="2" s="1"/>
  <c r="W28" i="5"/>
  <c r="T28" i="5"/>
  <c r="T29" i="5"/>
  <c r="W29" i="5"/>
  <c r="W26" i="5"/>
  <c r="T26" i="5"/>
  <c r="T30" i="5"/>
  <c r="W30" i="5"/>
  <c r="T14" i="5"/>
  <c r="W14" i="5"/>
  <c r="T22" i="5"/>
  <c r="W22" i="5"/>
  <c r="T19" i="5"/>
  <c r="W19" i="5"/>
  <c r="W12" i="5"/>
  <c r="T12" i="5"/>
  <c r="T13" i="5"/>
  <c r="W13" i="5"/>
  <c r="W18" i="5"/>
  <c r="T18" i="5"/>
  <c r="W20" i="5"/>
  <c r="T20" i="5"/>
  <c r="T21" i="5"/>
  <c r="W21" i="5"/>
  <c r="AO62" i="2"/>
  <c r="AR30" i="2"/>
  <c r="N24" i="2"/>
  <c r="I24" i="2"/>
  <c r="AP24" i="2" s="1"/>
  <c r="I50" i="2"/>
  <c r="S50" i="2" s="1"/>
  <c r="T50" i="2" s="1"/>
  <c r="I28" i="2"/>
  <c r="S28" i="2" s="1"/>
  <c r="T28" i="2" s="1"/>
  <c r="I18" i="2"/>
  <c r="S18" i="2" s="1"/>
  <c r="T18" i="2" s="1"/>
  <c r="I33" i="2"/>
  <c r="M33" i="2" s="1"/>
  <c r="G33" i="2" s="1"/>
  <c r="H33" i="2" s="1"/>
  <c r="AR26" i="2"/>
  <c r="I36" i="2"/>
  <c r="AQ36" i="2" s="1"/>
  <c r="I44" i="2"/>
  <c r="S44" i="2" s="1"/>
  <c r="T44" i="2" s="1"/>
  <c r="I17" i="2"/>
  <c r="AC17" i="2" s="1"/>
  <c r="N33" i="2"/>
  <c r="I14" i="2"/>
  <c r="S14" i="2" s="1"/>
  <c r="T14" i="2" s="1"/>
  <c r="I15" i="2"/>
  <c r="AP15" i="2" s="1"/>
  <c r="N11" i="2"/>
  <c r="I64" i="2"/>
  <c r="AQ64" i="2" s="1"/>
  <c r="N22" i="2"/>
  <c r="I52" i="2"/>
  <c r="S52" i="2" s="1"/>
  <c r="T52" i="2" s="1"/>
  <c r="I41" i="2"/>
  <c r="S41" i="2" s="1"/>
  <c r="T41" i="2" s="1"/>
  <c r="N41" i="2"/>
  <c r="I32" i="2"/>
  <c r="M32" i="2" s="1"/>
  <c r="N54" i="2"/>
  <c r="I42" i="2"/>
  <c r="I55" i="2"/>
  <c r="N55" i="2"/>
  <c r="N29" i="2"/>
  <c r="I29" i="2"/>
  <c r="N47" i="2"/>
  <c r="I47" i="2"/>
  <c r="I59" i="2"/>
  <c r="I39" i="2"/>
  <c r="N39" i="2"/>
  <c r="I12" i="2"/>
  <c r="N12" i="2"/>
  <c r="I27" i="2"/>
  <c r="N21" i="2"/>
  <c r="I21" i="2"/>
  <c r="N20" i="2"/>
  <c r="I20" i="2"/>
  <c r="I31" i="2"/>
  <c r="N31" i="2"/>
  <c r="I35" i="2"/>
  <c r="I51" i="2"/>
  <c r="I45" i="2"/>
  <c r="N45" i="2"/>
  <c r="N53" i="2"/>
  <c r="I53" i="2"/>
  <c r="I43" i="2"/>
  <c r="I63" i="2"/>
  <c r="N63" i="2"/>
  <c r="AO49" i="2"/>
  <c r="AC49" i="2"/>
  <c r="AQ49" i="2"/>
  <c r="AP49" i="2"/>
  <c r="AR49" i="2"/>
  <c r="M49" i="2"/>
  <c r="I23" i="2"/>
  <c r="N23" i="2"/>
  <c r="N37" i="2"/>
  <c r="I37" i="2"/>
  <c r="N61" i="2"/>
  <c r="I61" i="2"/>
  <c r="I13" i="2"/>
  <c r="N13" i="2"/>
  <c r="G28" i="363"/>
  <c r="AD24" i="5"/>
  <c r="AA27" i="5"/>
  <c r="AD28" i="5"/>
  <c r="AD14" i="5"/>
  <c r="AD13" i="5"/>
  <c r="AC31" i="5"/>
  <c r="AC20" i="5"/>
  <c r="Z31" i="5"/>
  <c r="AA24" i="5"/>
  <c r="AA29" i="5"/>
  <c r="Z29" i="5"/>
  <c r="AA14" i="5"/>
  <c r="AC14" i="5"/>
  <c r="AC26" i="5"/>
  <c r="AD30" i="5"/>
  <c r="AA30" i="5"/>
  <c r="Z24" i="5"/>
  <c r="AD20" i="5"/>
  <c r="AC19" i="5"/>
  <c r="AA18" i="5"/>
  <c r="AD21" i="5"/>
  <c r="AA13" i="5"/>
  <c r="AD22" i="5"/>
  <c r="Z28" i="5"/>
  <c r="Z22" i="5"/>
  <c r="AC30" i="5"/>
  <c r="Z19" i="5"/>
  <c r="AD18" i="5"/>
  <c r="AA12" i="5"/>
  <c r="AD19" i="5"/>
  <c r="AD26" i="5"/>
  <c r="Z20" i="5"/>
  <c r="AA11" i="5"/>
  <c r="AD11" i="5"/>
  <c r="AA26" i="5"/>
  <c r="AA22" i="5"/>
  <c r="AC21" i="5"/>
  <c r="AA19" i="5"/>
  <c r="AC28" i="5"/>
  <c r="AC22" i="5"/>
  <c r="AA28" i="5"/>
  <c r="Z30" i="5"/>
  <c r="AC18" i="5"/>
  <c r="AD29" i="5"/>
  <c r="Z26" i="5"/>
  <c r="AC11" i="5"/>
  <c r="Z12" i="5"/>
  <c r="AA20" i="5"/>
  <c r="AC12" i="5"/>
  <c r="AA21" i="5"/>
  <c r="AC29" i="5"/>
  <c r="Z14" i="5"/>
  <c r="Z13" i="5"/>
  <c r="AC13" i="5"/>
  <c r="Z18" i="5"/>
  <c r="Z21" i="5"/>
  <c r="Z15" i="5"/>
  <c r="AD12" i="5"/>
  <c r="AD31" i="5"/>
  <c r="S26" i="2" l="1"/>
  <c r="T26" i="2" s="1"/>
  <c r="AC26" i="2"/>
  <c r="AD26" i="2" s="1"/>
  <c r="M26" i="2"/>
  <c r="O26" i="2" s="1"/>
  <c r="AP26" i="2"/>
  <c r="AQ26" i="2"/>
  <c r="M30" i="2"/>
  <c r="O30" i="2" s="1"/>
  <c r="S62" i="2"/>
  <c r="T62" i="2" s="1"/>
  <c r="AP30" i="2"/>
  <c r="AC30" i="2"/>
  <c r="AD30" i="2" s="1"/>
  <c r="S30" i="2"/>
  <c r="T30" i="2" s="1"/>
  <c r="AQ48" i="2"/>
  <c r="AQ30" i="2"/>
  <c r="M48" i="2"/>
  <c r="O48" i="2" s="1"/>
  <c r="AC48" i="2"/>
  <c r="AD48" i="2" s="1"/>
  <c r="AC46" i="2"/>
  <c r="AD46" i="2" s="1"/>
  <c r="M19" i="2"/>
  <c r="G19" i="2" s="1"/>
  <c r="H19" i="2" s="1"/>
  <c r="AP62" i="2"/>
  <c r="O46" i="2"/>
  <c r="AP46" i="2"/>
  <c r="AQ62" i="2"/>
  <c r="AR46" i="2"/>
  <c r="AC62" i="2"/>
  <c r="AD62" i="2" s="1"/>
  <c r="AP48" i="2"/>
  <c r="AR62" i="2"/>
  <c r="S48" i="2"/>
  <c r="T48" i="2" s="1"/>
  <c r="AO46" i="2"/>
  <c r="AQ46" i="2"/>
  <c r="AO25" i="2"/>
  <c r="S19" i="2"/>
  <c r="T19" i="2" s="1"/>
  <c r="AQ19" i="2"/>
  <c r="AR48" i="2"/>
  <c r="M57" i="2"/>
  <c r="G57" i="2" s="1"/>
  <c r="H57" i="2" s="1"/>
  <c r="M24" i="2"/>
  <c r="O24" i="2" s="1"/>
  <c r="AP19" i="2"/>
  <c r="AR19" i="2"/>
  <c r="AC19" i="2"/>
  <c r="AD19" i="2" s="1"/>
  <c r="AP34" i="2"/>
  <c r="S56" i="2"/>
  <c r="T56" i="2" s="1"/>
  <c r="AQ56" i="2"/>
  <c r="O62" i="2"/>
  <c r="AP40" i="2"/>
  <c r="AP16" i="2"/>
  <c r="AQ34" i="2"/>
  <c r="AC34" i="2"/>
  <c r="AD34" i="2" s="1"/>
  <c r="AP11" i="2"/>
  <c r="S34" i="2"/>
  <c r="T34" i="2" s="1"/>
  <c r="AR34" i="2"/>
  <c r="AC11" i="2"/>
  <c r="AD11" i="2" s="1"/>
  <c r="AC24" i="2"/>
  <c r="AD24" i="2" s="1"/>
  <c r="AR11" i="2"/>
  <c r="AR16" i="2"/>
  <c r="M11" i="2"/>
  <c r="O11" i="2" s="1"/>
  <c r="AQ11" i="2"/>
  <c r="AQ57" i="2"/>
  <c r="AP57" i="2"/>
  <c r="S24" i="2"/>
  <c r="T24" i="2" s="1"/>
  <c r="AO24" i="2"/>
  <c r="AO16" i="2"/>
  <c r="S57" i="2"/>
  <c r="T57" i="2" s="1"/>
  <c r="M34" i="2"/>
  <c r="O34" i="2" s="1"/>
  <c r="S25" i="2"/>
  <c r="T25" i="2" s="1"/>
  <c r="AP25" i="2"/>
  <c r="M52" i="2"/>
  <c r="O52" i="2" s="1"/>
  <c r="G26" i="2"/>
  <c r="H26" i="2" s="1"/>
  <c r="AP52" i="2"/>
  <c r="AC57" i="2"/>
  <c r="AD57" i="2" s="1"/>
  <c r="AC52" i="2"/>
  <c r="AD52" i="2" s="1"/>
  <c r="S46" i="2"/>
  <c r="T46" i="2" s="1"/>
  <c r="AO57" i="2"/>
  <c r="AR64" i="2"/>
  <c r="M22" i="2"/>
  <c r="O22" i="2" s="1"/>
  <c r="AC22" i="2"/>
  <c r="AD22" i="2" s="1"/>
  <c r="AQ22" i="2"/>
  <c r="M38" i="2"/>
  <c r="O38" i="2" s="1"/>
  <c r="AO22" i="2"/>
  <c r="AO54" i="2"/>
  <c r="AC60" i="2"/>
  <c r="AD60" i="2" s="1"/>
  <c r="AO56" i="2"/>
  <c r="S15" i="2"/>
  <c r="T15" i="2" s="1"/>
  <c r="AR22" i="2"/>
  <c r="AC18" i="2"/>
  <c r="AD18" i="2" s="1"/>
  <c r="S22" i="2"/>
  <c r="T22" i="2" s="1"/>
  <c r="M54" i="2"/>
  <c r="G54" i="2" s="1"/>
  <c r="H54" i="2" s="1"/>
  <c r="AP56" i="2"/>
  <c r="AC54" i="2"/>
  <c r="AD54" i="2" s="1"/>
  <c r="AO11" i="2"/>
  <c r="AP60" i="2"/>
  <c r="M40" i="2"/>
  <c r="O40" i="2" s="1"/>
  <c r="AQ38" i="2"/>
  <c r="M58" i="2"/>
  <c r="AR56" i="2"/>
  <c r="AO60" i="2"/>
  <c r="AR40" i="2"/>
  <c r="AP38" i="2"/>
  <c r="M56" i="2"/>
  <c r="G56" i="2" s="1"/>
  <c r="H56" i="2" s="1"/>
  <c r="AR60" i="2"/>
  <c r="S40" i="2"/>
  <c r="T40" i="2" s="1"/>
  <c r="AR24" i="2"/>
  <c r="AQ40" i="2"/>
  <c r="AQ52" i="2"/>
  <c r="AO36" i="2"/>
  <c r="M64" i="2"/>
  <c r="O64" i="2" s="1"/>
  <c r="AO18" i="2"/>
  <c r="AR38" i="2"/>
  <c r="M60" i="2"/>
  <c r="O60" i="2" s="1"/>
  <c r="AC38" i="2"/>
  <c r="AD38" i="2" s="1"/>
  <c r="AQ60" i="2"/>
  <c r="AP36" i="2"/>
  <c r="AO50" i="2"/>
  <c r="S36" i="2"/>
  <c r="T36" i="2" s="1"/>
  <c r="AQ24" i="2"/>
  <c r="AC40" i="2"/>
  <c r="AD40" i="2" s="1"/>
  <c r="AP18" i="2"/>
  <c r="S38" i="2"/>
  <c r="T38" i="2" s="1"/>
  <c r="AR18" i="2"/>
  <c r="AC58" i="2"/>
  <c r="AD58" i="2" s="1"/>
  <c r="AC16" i="2"/>
  <c r="AD16" i="2" s="1"/>
  <c r="AR58" i="2"/>
  <c r="J11" i="11"/>
  <c r="AP44" i="2"/>
  <c r="M16" i="2"/>
  <c r="G16" i="2" s="1"/>
  <c r="M36" i="2"/>
  <c r="O36" i="2" s="1"/>
  <c r="O33" i="2"/>
  <c r="J12" i="11"/>
  <c r="M28" i="2"/>
  <c r="O28" i="2" s="1"/>
  <c r="M25" i="2"/>
  <c r="AQ25" i="2"/>
  <c r="M44" i="2"/>
  <c r="G44" i="2" s="1"/>
  <c r="H44" i="2" s="1"/>
  <c r="AC44" i="2"/>
  <c r="AD44" i="2" s="1"/>
  <c r="AO44" i="2"/>
  <c r="AR17" i="2"/>
  <c r="G34" i="2"/>
  <c r="H34" i="2" s="1"/>
  <c r="AC36" i="2"/>
  <c r="AD36" i="2" s="1"/>
  <c r="AR44" i="2"/>
  <c r="AQ16" i="2"/>
  <c r="AR36" i="2"/>
  <c r="AC64" i="2"/>
  <c r="AD64" i="2" s="1"/>
  <c r="AQ18" i="2"/>
  <c r="M18" i="2"/>
  <c r="AR54" i="2"/>
  <c r="S54" i="2"/>
  <c r="T54" i="2" s="1"/>
  <c r="AR25" i="2"/>
  <c r="S17" i="2"/>
  <c r="T17" i="2" s="1"/>
  <c r="AQ44" i="2"/>
  <c r="AP54" i="2"/>
  <c r="S33" i="2"/>
  <c r="T33" i="2" s="1"/>
  <c r="AP58" i="2"/>
  <c r="AQ58" i="2"/>
  <c r="S58" i="2"/>
  <c r="T58" i="2" s="1"/>
  <c r="AP17" i="2"/>
  <c r="AR28" i="2"/>
  <c r="AP64" i="2"/>
  <c r="M17" i="2"/>
  <c r="O17" i="2" s="1"/>
  <c r="AO28" i="2"/>
  <c r="AQ17" i="2"/>
  <c r="AQ28" i="2"/>
  <c r="AO64" i="2"/>
  <c r="AP50" i="2"/>
  <c r="AO17" i="2"/>
  <c r="S64" i="2"/>
  <c r="T64" i="2" s="1"/>
  <c r="AC50" i="2"/>
  <c r="AD50" i="2" s="1"/>
  <c r="AP28" i="2"/>
  <c r="AR50" i="2"/>
  <c r="M50" i="2"/>
  <c r="O50" i="2" s="1"/>
  <c r="AC28" i="2"/>
  <c r="AD28" i="2" s="1"/>
  <c r="AQ50" i="2"/>
  <c r="AO15" i="2"/>
  <c r="AR52" i="2"/>
  <c r="AQ15" i="2"/>
  <c r="AC15" i="2"/>
  <c r="AD15" i="2" s="1"/>
  <c r="M15" i="2"/>
  <c r="G15" i="2" s="1"/>
  <c r="AR15" i="2"/>
  <c r="AP14" i="2"/>
  <c r="AQ14" i="2"/>
  <c r="AC14" i="2"/>
  <c r="AD14" i="2" s="1"/>
  <c r="AR14" i="2"/>
  <c r="AO14" i="2"/>
  <c r="M14" i="2"/>
  <c r="AO52" i="2"/>
  <c r="M41" i="2"/>
  <c r="AP41" i="2"/>
  <c r="AR41" i="2"/>
  <c r="AQ41" i="2"/>
  <c r="AO41" i="2"/>
  <c r="AC41" i="2"/>
  <c r="AD41" i="2" s="1"/>
  <c r="AD49" i="2"/>
  <c r="AR51" i="2"/>
  <c r="AP51" i="2"/>
  <c r="AO51" i="2"/>
  <c r="AQ51" i="2"/>
  <c r="AC51" i="2"/>
  <c r="M51" i="2"/>
  <c r="S51" i="2"/>
  <c r="T51" i="2" s="1"/>
  <c r="AD17" i="2"/>
  <c r="AD56" i="2"/>
  <c r="AP63" i="2"/>
  <c r="AR63" i="2"/>
  <c r="AQ63" i="2"/>
  <c r="AC63" i="2"/>
  <c r="M63" i="2"/>
  <c r="AO63" i="2"/>
  <c r="S63" i="2"/>
  <c r="T63" i="2" s="1"/>
  <c r="AR59" i="2"/>
  <c r="AP59" i="2"/>
  <c r="AQ59" i="2"/>
  <c r="AO59" i="2"/>
  <c r="AC59" i="2"/>
  <c r="M59" i="2"/>
  <c r="S59" i="2"/>
  <c r="T59" i="2" s="1"/>
  <c r="AQ13" i="2"/>
  <c r="AO13" i="2"/>
  <c r="AC13" i="2"/>
  <c r="AR13" i="2"/>
  <c r="AP13" i="2"/>
  <c r="M13" i="2"/>
  <c r="S13" i="2"/>
  <c r="T13" i="2" s="1"/>
  <c r="AR43" i="2"/>
  <c r="AP43" i="2"/>
  <c r="AC43" i="2"/>
  <c r="M43" i="2"/>
  <c r="AQ43" i="2"/>
  <c r="AO43" i="2"/>
  <c r="S43" i="2"/>
  <c r="T43" i="2" s="1"/>
  <c r="AQ20" i="2"/>
  <c r="AR20" i="2"/>
  <c r="AC20" i="2"/>
  <c r="AP20" i="2"/>
  <c r="M20" i="2"/>
  <c r="AO20" i="2"/>
  <c r="S20" i="2"/>
  <c r="T20" i="2" s="1"/>
  <c r="AP47" i="2"/>
  <c r="AR47" i="2"/>
  <c r="AC47" i="2"/>
  <c r="M47" i="2"/>
  <c r="AQ47" i="2"/>
  <c r="AO47" i="2"/>
  <c r="S47" i="2"/>
  <c r="T47" i="2" s="1"/>
  <c r="AR42" i="2"/>
  <c r="AO42" i="2"/>
  <c r="AC42" i="2"/>
  <c r="M42" i="2"/>
  <c r="AQ42" i="2"/>
  <c r="AP42" i="2"/>
  <c r="S42" i="2"/>
  <c r="T42" i="2" s="1"/>
  <c r="AR27" i="2"/>
  <c r="AP27" i="2"/>
  <c r="AO27" i="2"/>
  <c r="AC27" i="2"/>
  <c r="M27" i="2"/>
  <c r="AQ27" i="2"/>
  <c r="S27" i="2"/>
  <c r="T27" i="2" s="1"/>
  <c r="O32" i="2"/>
  <c r="G32" i="2"/>
  <c r="H32" i="2" s="1"/>
  <c r="AQ37" i="2"/>
  <c r="AO37" i="2"/>
  <c r="AC37" i="2"/>
  <c r="M37" i="2"/>
  <c r="AR37" i="2"/>
  <c r="AP37" i="2"/>
  <c r="S37" i="2"/>
  <c r="T37" i="2" s="1"/>
  <c r="AQ21" i="2"/>
  <c r="AO21" i="2"/>
  <c r="AC21" i="2"/>
  <c r="AR21" i="2"/>
  <c r="AP21" i="2"/>
  <c r="M21" i="2"/>
  <c r="S21" i="2"/>
  <c r="T21" i="2" s="1"/>
  <c r="AQ61" i="2"/>
  <c r="AO61" i="2"/>
  <c r="AC61" i="2"/>
  <c r="AR61" i="2"/>
  <c r="M61" i="2"/>
  <c r="AP61" i="2"/>
  <c r="S61" i="2"/>
  <c r="T61" i="2" s="1"/>
  <c r="O49" i="2"/>
  <c r="G49" i="2"/>
  <c r="H49" i="2" s="1"/>
  <c r="AQ45" i="2"/>
  <c r="AO45" i="2"/>
  <c r="AC45" i="2"/>
  <c r="AP45" i="2"/>
  <c r="AR45" i="2"/>
  <c r="M45" i="2"/>
  <c r="S45" i="2"/>
  <c r="T45" i="2" s="1"/>
  <c r="M31" i="2"/>
  <c r="AQ53" i="2"/>
  <c r="AO53" i="2"/>
  <c r="AC53" i="2"/>
  <c r="M53" i="2"/>
  <c r="AR53" i="2"/>
  <c r="AP53" i="2"/>
  <c r="S53" i="2"/>
  <c r="T53" i="2" s="1"/>
  <c r="AQ12" i="2"/>
  <c r="AR12" i="2"/>
  <c r="AO12" i="2"/>
  <c r="AC12" i="2"/>
  <c r="AP12" i="2"/>
  <c r="M12" i="2"/>
  <c r="S12" i="2"/>
  <c r="T12" i="2" s="1"/>
  <c r="AP23" i="2"/>
  <c r="AR23" i="2"/>
  <c r="AC23" i="2"/>
  <c r="AQ23" i="2"/>
  <c r="M23" i="2"/>
  <c r="AO23" i="2"/>
  <c r="S23" i="2"/>
  <c r="T23" i="2" s="1"/>
  <c r="AP39" i="2"/>
  <c r="AR39" i="2"/>
  <c r="AQ39" i="2"/>
  <c r="AO39" i="2"/>
  <c r="M39" i="2"/>
  <c r="AC39" i="2"/>
  <c r="S39" i="2"/>
  <c r="T39" i="2" s="1"/>
  <c r="AP55" i="2"/>
  <c r="AR55" i="2"/>
  <c r="M55" i="2"/>
  <c r="AQ55" i="2"/>
  <c r="AO55" i="2"/>
  <c r="AC55" i="2"/>
  <c r="S55" i="2"/>
  <c r="T55" i="2" s="1"/>
  <c r="AR35" i="2"/>
  <c r="AP35" i="2"/>
  <c r="M35" i="2"/>
  <c r="AO35" i="2"/>
  <c r="AQ35" i="2"/>
  <c r="AC35" i="2"/>
  <c r="S35" i="2"/>
  <c r="T35" i="2" s="1"/>
  <c r="AQ29" i="2"/>
  <c r="AO29" i="2"/>
  <c r="AC29" i="2"/>
  <c r="AR29" i="2"/>
  <c r="M29" i="2"/>
  <c r="AP29" i="2"/>
  <c r="S29" i="2"/>
  <c r="T29" i="2" s="1"/>
  <c r="AK28" i="19"/>
  <c r="DI28" i="2" s="1"/>
  <c r="G30" i="2" l="1"/>
  <c r="H30" i="2" s="1"/>
  <c r="G48" i="2"/>
  <c r="H48" i="2" s="1"/>
  <c r="O19" i="2"/>
  <c r="G24" i="2"/>
  <c r="H24" i="2" s="1"/>
  <c r="G60" i="2"/>
  <c r="H60" i="2" s="1"/>
  <c r="O54" i="2"/>
  <c r="O57" i="2"/>
  <c r="G52" i="2"/>
  <c r="H52" i="2" s="1"/>
  <c r="O56" i="2"/>
  <c r="G64" i="2"/>
  <c r="H64" i="2" s="1"/>
  <c r="O44" i="2"/>
  <c r="G40" i="2"/>
  <c r="H40" i="2" s="1"/>
  <c r="G22" i="2"/>
  <c r="H22" i="2" s="1"/>
  <c r="G50" i="2"/>
  <c r="H50" i="2" s="1"/>
  <c r="G36" i="2"/>
  <c r="H36" i="2" s="1"/>
  <c r="G11" i="2"/>
  <c r="O16" i="2"/>
  <c r="O15" i="2"/>
  <c r="G38" i="2"/>
  <c r="H38" i="2" s="1"/>
  <c r="O58" i="2"/>
  <c r="G58" i="2"/>
  <c r="H58" i="2" s="1"/>
  <c r="G28" i="2"/>
  <c r="H28" i="2" s="1"/>
  <c r="O25" i="2"/>
  <c r="G25" i="2"/>
  <c r="H25" i="2" s="1"/>
  <c r="G18" i="2"/>
  <c r="H18" i="2" s="1"/>
  <c r="O18" i="2"/>
  <c r="G17" i="2"/>
  <c r="O14" i="2"/>
  <c r="G14" i="2"/>
  <c r="O41" i="2"/>
  <c r="G41" i="2"/>
  <c r="H41" i="2" s="1"/>
  <c r="O53" i="2"/>
  <c r="G53" i="2"/>
  <c r="H53" i="2" s="1"/>
  <c r="AD59" i="2"/>
  <c r="G35" i="2"/>
  <c r="H35" i="2" s="1"/>
  <c r="O35" i="2"/>
  <c r="O23" i="2"/>
  <c r="G23" i="2"/>
  <c r="H23" i="2" s="1"/>
  <c r="AD53" i="2"/>
  <c r="AD45" i="2"/>
  <c r="O61" i="2"/>
  <c r="G61" i="2"/>
  <c r="H61" i="2" s="1"/>
  <c r="O37" i="2"/>
  <c r="G37" i="2"/>
  <c r="H37" i="2" s="1"/>
  <c r="G43" i="2"/>
  <c r="H43" i="2" s="1"/>
  <c r="O43" i="2"/>
  <c r="AD43" i="2"/>
  <c r="O13" i="2"/>
  <c r="G13" i="2"/>
  <c r="G51" i="2"/>
  <c r="H51" i="2" s="1"/>
  <c r="O51" i="2"/>
  <c r="AD39" i="2"/>
  <c r="AD21" i="2"/>
  <c r="G27" i="2"/>
  <c r="H27" i="2" s="1"/>
  <c r="O27" i="2"/>
  <c r="G47" i="2"/>
  <c r="H47" i="2" s="1"/>
  <c r="O47" i="2"/>
  <c r="G29" i="2"/>
  <c r="H29" i="2" s="1"/>
  <c r="O29" i="2"/>
  <c r="G39" i="2"/>
  <c r="H39" i="2" s="1"/>
  <c r="O39" i="2"/>
  <c r="O12" i="2"/>
  <c r="G12" i="2"/>
  <c r="AD27" i="2"/>
  <c r="O42" i="2"/>
  <c r="G42" i="2"/>
  <c r="H42" i="2" s="1"/>
  <c r="O20" i="2"/>
  <c r="G20" i="2"/>
  <c r="H20" i="2" s="1"/>
  <c r="AD51" i="2"/>
  <c r="G55" i="2"/>
  <c r="H55" i="2" s="1"/>
  <c r="O55" i="2"/>
  <c r="G21" i="2"/>
  <c r="H21" i="2" s="1"/>
  <c r="O21" i="2"/>
  <c r="AD23" i="2"/>
  <c r="AD35" i="2"/>
  <c r="O31" i="2"/>
  <c r="G31" i="2"/>
  <c r="H31" i="2" s="1"/>
  <c r="G45" i="2"/>
  <c r="H45" i="2" s="1"/>
  <c r="O45" i="2"/>
  <c r="AD42" i="2"/>
  <c r="AD47" i="2"/>
  <c r="C12" i="11" s="1"/>
  <c r="G63" i="2"/>
  <c r="H63" i="2" s="1"/>
  <c r="O63" i="2"/>
  <c r="AD29" i="2"/>
  <c r="AD55" i="2"/>
  <c r="AD61" i="2"/>
  <c r="AD37" i="2"/>
  <c r="C28" i="2"/>
  <c r="AD12" i="2"/>
  <c r="AD20" i="2"/>
  <c r="AD13" i="2"/>
  <c r="G59" i="2"/>
  <c r="H59" i="2" s="1"/>
  <c r="O59" i="2"/>
  <c r="AD63" i="2"/>
  <c r="F25" i="363" l="1"/>
  <c r="N10" i="4" l="1"/>
  <c r="G11" i="363" l="1"/>
  <c r="F11" i="363"/>
  <c r="H30" i="363"/>
  <c r="H29" i="363"/>
  <c r="E11" i="363"/>
  <c r="K24" i="363" l="1"/>
  <c r="L24" i="363" s="1"/>
  <c r="K25" i="363"/>
  <c r="L25" i="363" s="1"/>
  <c r="K23" i="363"/>
  <c r="L23" i="363" s="1"/>
  <c r="S27" i="1" l="1"/>
  <c r="S26" i="1"/>
  <c r="A10" i="5"/>
  <c r="B10" i="5"/>
  <c r="C10" i="5"/>
  <c r="D10" i="5"/>
  <c r="E10" i="5"/>
  <c r="F10" i="5"/>
  <c r="G10" i="5"/>
  <c r="A10" i="4"/>
  <c r="O27" i="1"/>
  <c r="O28" i="1"/>
  <c r="C3" i="10"/>
  <c r="A10" i="3"/>
  <c r="C2" i="10"/>
  <c r="C98" i="10" s="1"/>
  <c r="U25" i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I24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I5" i="337"/>
  <c r="H5" i="337"/>
  <c r="L5" i="337" s="1"/>
  <c r="I4" i="337"/>
  <c r="H4" i="337"/>
  <c r="I3" i="337"/>
  <c r="H3" i="337"/>
  <c r="L3" i="337" s="1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I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R12" i="222" s="1"/>
  <c r="D6" i="222"/>
  <c r="M14" i="222" s="1"/>
  <c r="D3" i="222"/>
  <c r="H10" i="222" s="1"/>
  <c r="I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K1427" i="56" s="1"/>
  <c r="A1426" i="56"/>
  <c r="B1426" i="56" s="1"/>
  <c r="D1426" i="56" s="1"/>
  <c r="K1426" i="56" s="1"/>
  <c r="A1425" i="56"/>
  <c r="B1425" i="56" s="1"/>
  <c r="D1425" i="56" s="1"/>
  <c r="AT1425" i="56" s="1"/>
  <c r="A1424" i="56"/>
  <c r="B1424" i="56" s="1"/>
  <c r="D1424" i="56" s="1"/>
  <c r="AY1424" i="56" s="1"/>
  <c r="A1423" i="56"/>
  <c r="B1423" i="56" s="1"/>
  <c r="D1423" i="56" s="1"/>
  <c r="AY1423" i="56" s="1"/>
  <c r="A1422" i="56"/>
  <c r="B1422" i="56" s="1"/>
  <c r="D1422" i="56" s="1"/>
  <c r="A1421" i="56"/>
  <c r="B1421" i="56" s="1"/>
  <c r="D1421" i="56" s="1"/>
  <c r="AT1421" i="56" s="1"/>
  <c r="A1420" i="56"/>
  <c r="B1420" i="56" s="1"/>
  <c r="D1420" i="56" s="1"/>
  <c r="A1419" i="56"/>
  <c r="B1419" i="56" s="1"/>
  <c r="D1419" i="56" s="1"/>
  <c r="A1418" i="56"/>
  <c r="B1418" i="56" s="1"/>
  <c r="D1418" i="56" s="1"/>
  <c r="A1417" i="56"/>
  <c r="B1417" i="56" s="1"/>
  <c r="D1417" i="56" s="1"/>
  <c r="AY1417" i="56" s="1"/>
  <c r="A1416" i="56"/>
  <c r="B1416" i="56" s="1"/>
  <c r="D1416" i="56" s="1"/>
  <c r="AT1416" i="56" s="1"/>
  <c r="A1415" i="56"/>
  <c r="B1415" i="56" s="1"/>
  <c r="D1415" i="56" s="1"/>
  <c r="A1414" i="56"/>
  <c r="B1414" i="56" s="1"/>
  <c r="D1414" i="56" s="1"/>
  <c r="AT1414" i="56" s="1"/>
  <c r="A1413" i="56"/>
  <c r="B1413" i="56" s="1"/>
  <c r="D1413" i="56" s="1"/>
  <c r="AY1413" i="56" s="1"/>
  <c r="A1412" i="56"/>
  <c r="B1412" i="56" s="1"/>
  <c r="D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AT1409" i="56" s="1"/>
  <c r="A1408" i="56"/>
  <c r="B1408" i="56" s="1"/>
  <c r="D1408" i="56" s="1"/>
  <c r="AT1408" i="56" s="1"/>
  <c r="A1407" i="56"/>
  <c r="B1407" i="56" s="1"/>
  <c r="D1407" i="56" s="1"/>
  <c r="A1406" i="56"/>
  <c r="B1406" i="56" s="1"/>
  <c r="D1406" i="56" s="1"/>
  <c r="A1405" i="56"/>
  <c r="B1405" i="56" s="1"/>
  <c r="D1405" i="56" s="1"/>
  <c r="AY1405" i="56" s="1"/>
  <c r="A1404" i="56"/>
  <c r="B1404" i="56" s="1"/>
  <c r="D1404" i="56" s="1"/>
  <c r="A1403" i="56"/>
  <c r="B1403" i="56" s="1"/>
  <c r="D1403" i="56" s="1"/>
  <c r="AT1403" i="56" s="1"/>
  <c r="A1402" i="56"/>
  <c r="B1402" i="56" s="1"/>
  <c r="D1402" i="56" s="1"/>
  <c r="AT1402" i="56" s="1"/>
  <c r="A1401" i="56"/>
  <c r="B1401" i="56" s="1"/>
  <c r="D1401" i="56" s="1"/>
  <c r="A1400" i="56"/>
  <c r="B1400" i="56" s="1"/>
  <c r="D1400" i="56" s="1"/>
  <c r="AY1400" i="56" s="1"/>
  <c r="A1399" i="56"/>
  <c r="B1399" i="56" s="1"/>
  <c r="D1399" i="56" s="1"/>
  <c r="AT1399" i="56" s="1"/>
  <c r="A1398" i="56"/>
  <c r="B1398" i="56" s="1"/>
  <c r="D1398" i="56" s="1"/>
  <c r="AY1398" i="56" s="1"/>
  <c r="A1397" i="56"/>
  <c r="B1397" i="56" s="1"/>
  <c r="D1397" i="56" s="1"/>
  <c r="A1396" i="56"/>
  <c r="B1396" i="56" s="1"/>
  <c r="D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A1391" i="56"/>
  <c r="B1391" i="56" s="1"/>
  <c r="D1391" i="56" s="1"/>
  <c r="A1390" i="56"/>
  <c r="B1390" i="56" s="1"/>
  <c r="D1390" i="56" s="1"/>
  <c r="A1389" i="56"/>
  <c r="B1389" i="56" s="1"/>
  <c r="D1389" i="56" s="1"/>
  <c r="K1389" i="56" s="1"/>
  <c r="A1388" i="56"/>
  <c r="B1388" i="56" s="1"/>
  <c r="D1388" i="56" s="1"/>
  <c r="A1387" i="56"/>
  <c r="B1387" i="56" s="1"/>
  <c r="D1387" i="56" s="1"/>
  <c r="A1386" i="56"/>
  <c r="B1386" i="56" s="1"/>
  <c r="D1386" i="56" s="1"/>
  <c r="A1385" i="56"/>
  <c r="B1385" i="56" s="1"/>
  <c r="D1385" i="56" s="1"/>
  <c r="K1385" i="56" s="1"/>
  <c r="A1384" i="56"/>
  <c r="B1384" i="56" s="1"/>
  <c r="D1384" i="56" s="1"/>
  <c r="AY1384" i="56" s="1"/>
  <c r="A1383" i="56"/>
  <c r="B1383" i="56" s="1"/>
  <c r="D1383" i="56" s="1"/>
  <c r="A1382" i="56"/>
  <c r="B1382" i="56" s="1"/>
  <c r="D1382" i="56" s="1"/>
  <c r="AT1382" i="56" s="1"/>
  <c r="A1381" i="56"/>
  <c r="B1381" i="56" s="1"/>
  <c r="D1381" i="56" s="1"/>
  <c r="A1380" i="56"/>
  <c r="B1380" i="56" s="1"/>
  <c r="D1380" i="56" s="1"/>
  <c r="AT1380" i="56" s="1"/>
  <c r="A1379" i="56"/>
  <c r="B1379" i="56" s="1"/>
  <c r="D1379" i="56" s="1"/>
  <c r="AY1379" i="56" s="1"/>
  <c r="A1378" i="56"/>
  <c r="B1378" i="56" s="1"/>
  <c r="D1378" i="56" s="1"/>
  <c r="K1378" i="56" s="1"/>
  <c r="A1377" i="56"/>
  <c r="B1377" i="56" s="1"/>
  <c r="D1377" i="56" s="1"/>
  <c r="A1376" i="56"/>
  <c r="B1376" i="56" s="1"/>
  <c r="D1376" i="56" s="1"/>
  <c r="AT1376" i="56" s="1"/>
  <c r="A1375" i="56"/>
  <c r="B1375" i="56" s="1"/>
  <c r="D1375" i="56" s="1"/>
  <c r="A1374" i="56"/>
  <c r="B1374" i="56" s="1"/>
  <c r="D1374" i="56" s="1"/>
  <c r="AY1374" i="56" s="1"/>
  <c r="A1373" i="56"/>
  <c r="B1373" i="56" s="1"/>
  <c r="D1373" i="56" s="1"/>
  <c r="K1373" i="56" s="1"/>
  <c r="A1372" i="56"/>
  <c r="B1372" i="56" s="1"/>
  <c r="D1372" i="56" s="1"/>
  <c r="AY1372" i="56" s="1"/>
  <c r="A1371" i="56"/>
  <c r="B1371" i="56" s="1"/>
  <c r="D1371" i="56" s="1"/>
  <c r="K1371" i="56" s="1"/>
  <c r="A1370" i="56"/>
  <c r="B1370" i="56" s="1"/>
  <c r="D1370" i="56" s="1"/>
  <c r="K1370" i="56" s="1"/>
  <c r="A1369" i="56"/>
  <c r="B1369" i="56" s="1"/>
  <c r="D1369" i="56" s="1"/>
  <c r="AT1369" i="56" s="1"/>
  <c r="A1368" i="56"/>
  <c r="B1368" i="56" s="1"/>
  <c r="D1368" i="56" s="1"/>
  <c r="A1367" i="56"/>
  <c r="B1367" i="56" s="1"/>
  <c r="D1367" i="56" s="1"/>
  <c r="AT1367" i="56" s="1"/>
  <c r="A1366" i="56"/>
  <c r="B1366" i="56" s="1"/>
  <c r="D1366" i="56" s="1"/>
  <c r="AY1366" i="56" s="1"/>
  <c r="A1365" i="56"/>
  <c r="B1365" i="56" s="1"/>
  <c r="D1365" i="56" s="1"/>
  <c r="K1365" i="56" s="1"/>
  <c r="A1364" i="56"/>
  <c r="B1364" i="56" s="1"/>
  <c r="D1364" i="56" s="1"/>
  <c r="K1364" i="56" s="1"/>
  <c r="A1363" i="56"/>
  <c r="B1363" i="56" s="1"/>
  <c r="D1363" i="56" s="1"/>
  <c r="A1362" i="56"/>
  <c r="B1362" i="56" s="1"/>
  <c r="D1362" i="56" s="1"/>
  <c r="AT1362" i="56" s="1"/>
  <c r="A1361" i="56"/>
  <c r="B1361" i="56" s="1"/>
  <c r="D1361" i="56" s="1"/>
  <c r="K1361" i="56" s="1"/>
  <c r="A1360" i="56"/>
  <c r="B1360" i="56" s="1"/>
  <c r="D1360" i="56" s="1"/>
  <c r="AT1360" i="56" s="1"/>
  <c r="A1359" i="56"/>
  <c r="B1359" i="56" s="1"/>
  <c r="D1359" i="56" s="1"/>
  <c r="AY1359" i="56" s="1"/>
  <c r="A1358" i="56"/>
  <c r="B1358" i="56" s="1"/>
  <c r="D1358" i="56" s="1"/>
  <c r="AT1358" i="56" s="1"/>
  <c r="A1357" i="56"/>
  <c r="B1357" i="56" s="1"/>
  <c r="D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AT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1350" i="56"/>
  <c r="B1350" i="56" s="1"/>
  <c r="D1350" i="56" s="1"/>
  <c r="A1349" i="56"/>
  <c r="B1349" i="56" s="1"/>
  <c r="D1349" i="56" s="1"/>
  <c r="AY1349" i="56" s="1"/>
  <c r="A1348" i="56"/>
  <c r="B1348" i="56" s="1"/>
  <c r="D1348" i="56" s="1"/>
  <c r="A1347" i="56"/>
  <c r="B1347" i="56" s="1"/>
  <c r="D1347" i="56" s="1"/>
  <c r="A1346" i="56"/>
  <c r="B1346" i="56" s="1"/>
  <c r="D1346" i="56" s="1"/>
  <c r="A1345" i="56"/>
  <c r="B1345" i="56" s="1"/>
  <c r="D1345" i="56" s="1"/>
  <c r="A1344" i="56"/>
  <c r="B1344" i="56" s="1"/>
  <c r="D1344" i="56" s="1"/>
  <c r="A1343" i="56"/>
  <c r="B1343" i="56" s="1"/>
  <c r="D1343" i="56" s="1"/>
  <c r="K1343" i="56" s="1"/>
  <c r="A1342" i="56"/>
  <c r="B1342" i="56" s="1"/>
  <c r="D1342" i="56" s="1"/>
  <c r="A1341" i="56"/>
  <c r="B1341" i="56" s="1"/>
  <c r="D1341" i="56" s="1"/>
  <c r="AT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T1338" i="56" s="1"/>
  <c r="A1337" i="56"/>
  <c r="B1337" i="56" s="1"/>
  <c r="D1337" i="56" s="1"/>
  <c r="A1336" i="56"/>
  <c r="B1336" i="56" s="1"/>
  <c r="D1336" i="56" s="1"/>
  <c r="A1335" i="56"/>
  <c r="B1335" i="56" s="1"/>
  <c r="D1335" i="56" s="1"/>
  <c r="AT1335" i="56" s="1"/>
  <c r="A1334" i="56"/>
  <c r="B1334" i="56" s="1"/>
  <c r="D1334" i="56" s="1"/>
  <c r="AY1334" i="56" s="1"/>
  <c r="A1333" i="56"/>
  <c r="B1333" i="56" s="1"/>
  <c r="D1333" i="56" s="1"/>
  <c r="AT1333" i="56" s="1"/>
  <c r="A1332" i="56"/>
  <c r="B1332" i="56" s="1"/>
  <c r="D1332" i="56" s="1"/>
  <c r="K1332" i="56" s="1"/>
  <c r="A1331" i="56"/>
  <c r="B1331" i="56" s="1"/>
  <c r="D1331" i="56" s="1"/>
  <c r="AY1331" i="56" s="1"/>
  <c r="A1330" i="56"/>
  <c r="B1330" i="56" s="1"/>
  <c r="D1330" i="56" s="1"/>
  <c r="AY1330" i="56" s="1"/>
  <c r="A1329" i="56"/>
  <c r="B1329" i="56" s="1"/>
  <c r="D1329" i="56" s="1"/>
  <c r="AT1329" i="56" s="1"/>
  <c r="A1328" i="56"/>
  <c r="B1328" i="56" s="1"/>
  <c r="D1328" i="56" s="1"/>
  <c r="A1327" i="56"/>
  <c r="B1327" i="56" s="1"/>
  <c r="D1327" i="56" s="1"/>
  <c r="K1327" i="56" s="1"/>
  <c r="A1326" i="56"/>
  <c r="B1326" i="56" s="1"/>
  <c r="D1326" i="56" s="1"/>
  <c r="A1325" i="56"/>
  <c r="B1325" i="56" s="1"/>
  <c r="D1325" i="56" s="1"/>
  <c r="K1325" i="56" s="1"/>
  <c r="A1324" i="56"/>
  <c r="B1324" i="56" s="1"/>
  <c r="D1324" i="56" s="1"/>
  <c r="AY1324" i="56" s="1"/>
  <c r="A1323" i="56"/>
  <c r="B1323" i="56" s="1"/>
  <c r="D1323" i="56" s="1"/>
  <c r="A1322" i="56"/>
  <c r="B1322" i="56" s="1"/>
  <c r="D1322" i="56" s="1"/>
  <c r="AT1322" i="56" s="1"/>
  <c r="A1321" i="56"/>
  <c r="B1321" i="56" s="1"/>
  <c r="D1321" i="56" s="1"/>
  <c r="A1320" i="56"/>
  <c r="B1320" i="56" s="1"/>
  <c r="D1320" i="56" s="1"/>
  <c r="K1320" i="56" s="1"/>
  <c r="A1319" i="56"/>
  <c r="B1319" i="56" s="1"/>
  <c r="D1319" i="56" s="1"/>
  <c r="A1318" i="56"/>
  <c r="B1318" i="56" s="1"/>
  <c r="D1318" i="56" s="1"/>
  <c r="AY1318" i="56" s="1"/>
  <c r="A1317" i="56"/>
  <c r="B1317" i="56" s="1"/>
  <c r="D1317" i="56" s="1"/>
  <c r="AY1317" i="56" s="1"/>
  <c r="A1316" i="56"/>
  <c r="B1316" i="56" s="1"/>
  <c r="D1316" i="56" s="1"/>
  <c r="K1316" i="56" s="1"/>
  <c r="A1315" i="56"/>
  <c r="B1315" i="56" s="1"/>
  <c r="D1315" i="56" s="1"/>
  <c r="A1314" i="56"/>
  <c r="B1314" i="56" s="1"/>
  <c r="D1314" i="56" s="1"/>
  <c r="A1313" i="56"/>
  <c r="B1313" i="56" s="1"/>
  <c r="D1313" i="56" s="1"/>
  <c r="K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1309" i="56"/>
  <c r="B1309" i="56" s="1"/>
  <c r="D1309" i="56" s="1"/>
  <c r="A1308" i="56"/>
  <c r="B1308" i="56" s="1"/>
  <c r="D1308" i="56" s="1"/>
  <c r="A1307" i="56"/>
  <c r="B1307" i="56" s="1"/>
  <c r="D1307" i="56" s="1"/>
  <c r="AY1307" i="56" s="1"/>
  <c r="A1306" i="56"/>
  <c r="B1306" i="56" s="1"/>
  <c r="D1306" i="56" s="1"/>
  <c r="A1305" i="56"/>
  <c r="B1305" i="56" s="1"/>
  <c r="D1305" i="56" s="1"/>
  <c r="K1305" i="56" s="1"/>
  <c r="A1304" i="56"/>
  <c r="B1304" i="56" s="1"/>
  <c r="D1304" i="56" s="1"/>
  <c r="K1304" i="56" s="1"/>
  <c r="A1303" i="56"/>
  <c r="B1303" i="56" s="1"/>
  <c r="D1303" i="56" s="1"/>
  <c r="AT1303" i="56" s="1"/>
  <c r="A1302" i="56"/>
  <c r="B1302" i="56" s="1"/>
  <c r="D1302" i="56" s="1"/>
  <c r="K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T1298" i="56" s="1"/>
  <c r="A1297" i="56"/>
  <c r="B1297" i="56" s="1"/>
  <c r="D1297" i="56" s="1"/>
  <c r="K1297" i="56" s="1"/>
  <c r="A1296" i="56"/>
  <c r="B1296" i="56" s="1"/>
  <c r="D1296" i="56" s="1"/>
  <c r="AT1296" i="56" s="1"/>
  <c r="A1295" i="56"/>
  <c r="B1295" i="56" s="1"/>
  <c r="D1295" i="56" s="1"/>
  <c r="A1294" i="56"/>
  <c r="B1294" i="56" s="1"/>
  <c r="D1294" i="56" s="1"/>
  <c r="A1293" i="56"/>
  <c r="B1293" i="56" s="1"/>
  <c r="D1293" i="56" s="1"/>
  <c r="K1293" i="56" s="1"/>
  <c r="A1292" i="56"/>
  <c r="B1292" i="56" s="1"/>
  <c r="D1292" i="56" s="1"/>
  <c r="K1292" i="56" s="1"/>
  <c r="A1291" i="56"/>
  <c r="B1291" i="56" s="1"/>
  <c r="D1291" i="56" s="1"/>
  <c r="A1290" i="56"/>
  <c r="B1290" i="56" s="1"/>
  <c r="D1290" i="56" s="1"/>
  <c r="AT1290" i="56" s="1"/>
  <c r="A1289" i="56"/>
  <c r="B1289" i="56" s="1"/>
  <c r="D1289" i="56" s="1"/>
  <c r="A1288" i="56"/>
  <c r="B1288" i="56" s="1"/>
  <c r="D1288" i="56" s="1"/>
  <c r="A1287" i="56"/>
  <c r="B1287" i="56" s="1"/>
  <c r="D1287" i="56" s="1"/>
  <c r="AY1287" i="56" s="1"/>
  <c r="A1286" i="56"/>
  <c r="B1286" i="56" s="1"/>
  <c r="D1286" i="56" s="1"/>
  <c r="AT1286" i="56" s="1"/>
  <c r="A1285" i="56"/>
  <c r="B1285" i="56" s="1"/>
  <c r="D1285" i="56" s="1"/>
  <c r="AT1285" i="56" s="1"/>
  <c r="A1284" i="56"/>
  <c r="B1284" i="56" s="1"/>
  <c r="D1284" i="56" s="1"/>
  <c r="A1283" i="56"/>
  <c r="B1283" i="56" s="1"/>
  <c r="D1283" i="56" s="1"/>
  <c r="AY1283" i="56" s="1"/>
  <c r="A1282" i="56"/>
  <c r="B1282" i="56" s="1"/>
  <c r="D1282" i="56" s="1"/>
  <c r="AT1282" i="56" s="1"/>
  <c r="A1281" i="56"/>
  <c r="B1281" i="56" s="1"/>
  <c r="D1281" i="56" s="1"/>
  <c r="AT1281" i="56" s="1"/>
  <c r="A1280" i="56"/>
  <c r="B1280" i="56" s="1"/>
  <c r="D1280" i="56" s="1"/>
  <c r="AY1280" i="56" s="1"/>
  <c r="A1279" i="56"/>
  <c r="B1279" i="56" s="1"/>
  <c r="D1279" i="56" s="1"/>
  <c r="A1278" i="56"/>
  <c r="B1278" i="56" s="1"/>
  <c r="D1278" i="56" s="1"/>
  <c r="A1277" i="56"/>
  <c r="B1277" i="56" s="1"/>
  <c r="D1277" i="56" s="1"/>
  <c r="AY1277" i="56" s="1"/>
  <c r="A1276" i="56"/>
  <c r="B1276" i="56" s="1"/>
  <c r="D1276" i="56" s="1"/>
  <c r="AY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K1273" i="56" s="1"/>
  <c r="A1272" i="56"/>
  <c r="B1272" i="56" s="1"/>
  <c r="D1272" i="56" s="1"/>
  <c r="AY1272" i="56" s="1"/>
  <c r="A1271" i="56"/>
  <c r="B1271" i="56" s="1"/>
  <c r="D1271" i="56" s="1"/>
  <c r="A1270" i="56"/>
  <c r="B1270" i="56" s="1"/>
  <c r="D1270" i="56" s="1"/>
  <c r="AY1270" i="56" s="1"/>
  <c r="A1269" i="56"/>
  <c r="B1269" i="56" s="1"/>
  <c r="D1269" i="56" s="1"/>
  <c r="AT1269" i="56" s="1"/>
  <c r="A1268" i="56"/>
  <c r="B1268" i="56" s="1"/>
  <c r="D1268" i="56" s="1"/>
  <c r="AY1268" i="56" s="1"/>
  <c r="A1267" i="56"/>
  <c r="B1267" i="56" s="1"/>
  <c r="D1267" i="56" s="1"/>
  <c r="AY1267" i="56" s="1"/>
  <c r="A1266" i="56"/>
  <c r="B1266" i="56" s="1"/>
  <c r="D1266" i="56" s="1"/>
  <c r="A1265" i="56"/>
  <c r="B1265" i="56" s="1"/>
  <c r="D1265" i="56" s="1"/>
  <c r="AT1265" i="56" s="1"/>
  <c r="A1264" i="56"/>
  <c r="B1264" i="56" s="1"/>
  <c r="D1264" i="56" s="1"/>
  <c r="AY1264" i="56" s="1"/>
  <c r="A1263" i="56"/>
  <c r="B1263" i="56" s="1"/>
  <c r="D1263" i="56" s="1"/>
  <c r="AY1263" i="56" s="1"/>
  <c r="A1262" i="56"/>
  <c r="B1262" i="56" s="1"/>
  <c r="D1262" i="56" s="1"/>
  <c r="K1262" i="56" s="1"/>
  <c r="A1261" i="56"/>
  <c r="B1261" i="56" s="1"/>
  <c r="D1261" i="56" s="1"/>
  <c r="A1260" i="56"/>
  <c r="B1260" i="56" s="1"/>
  <c r="D1260" i="56" s="1"/>
  <c r="A1259" i="56"/>
  <c r="B1259" i="56" s="1"/>
  <c r="D1259" i="56" s="1"/>
  <c r="AT1259" i="56" s="1"/>
  <c r="A1258" i="56"/>
  <c r="B1258" i="56" s="1"/>
  <c r="D1258" i="56" s="1"/>
  <c r="A1257" i="56"/>
  <c r="B1257" i="56" s="1"/>
  <c r="D1257" i="56" s="1"/>
  <c r="A1256" i="56"/>
  <c r="B1256" i="56" s="1"/>
  <c r="D1256" i="56" s="1"/>
  <c r="A1255" i="56"/>
  <c r="B1255" i="56" s="1"/>
  <c r="D1255" i="56" s="1"/>
  <c r="AY1255" i="56" s="1"/>
  <c r="A1254" i="56"/>
  <c r="B1254" i="56" s="1"/>
  <c r="D1254" i="56" s="1"/>
  <c r="K1254" i="56" s="1"/>
  <c r="A1253" i="56"/>
  <c r="B1253" i="56" s="1"/>
  <c r="D1253" i="56" s="1"/>
  <c r="K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Y1247" i="56" s="1"/>
  <c r="A1246" i="56"/>
  <c r="B1246" i="56" s="1"/>
  <c r="D1246" i="56" s="1"/>
  <c r="AY1246" i="56" s="1"/>
  <c r="A1245" i="56"/>
  <c r="B1245" i="56" s="1"/>
  <c r="D1245" i="56" s="1"/>
  <c r="AY1245" i="56" s="1"/>
  <c r="A1244" i="56"/>
  <c r="B1244" i="56" s="1"/>
  <c r="D1244" i="56" s="1"/>
  <c r="K1244" i="56" s="1"/>
  <c r="A1243" i="56"/>
  <c r="B1243" i="56" s="1"/>
  <c r="D1243" i="56" s="1"/>
  <c r="AY1243" i="56" s="1"/>
  <c r="A1242" i="56"/>
  <c r="B1242" i="56" s="1"/>
  <c r="D1242" i="56" s="1"/>
  <c r="AT1242" i="56" s="1"/>
  <c r="A1241" i="56"/>
  <c r="B1241" i="56" s="1"/>
  <c r="D1241" i="56" s="1"/>
  <c r="A1240" i="56"/>
  <c r="B1240" i="56" s="1"/>
  <c r="D1240" i="56" s="1"/>
  <c r="AT1240" i="56" s="1"/>
  <c r="A1239" i="56"/>
  <c r="B1239" i="56" s="1"/>
  <c r="D1239" i="56" s="1"/>
  <c r="AY1239" i="56" s="1"/>
  <c r="A1238" i="56"/>
  <c r="B1238" i="56" s="1"/>
  <c r="D1238" i="56" s="1"/>
  <c r="A1237" i="56"/>
  <c r="B1237" i="56" s="1"/>
  <c r="D1237" i="56" s="1"/>
  <c r="A1236" i="56"/>
  <c r="B1236" i="56" s="1"/>
  <c r="D1236" i="56" s="1"/>
  <c r="A1235" i="56"/>
  <c r="B1235" i="56" s="1"/>
  <c r="D1235" i="56" s="1"/>
  <c r="K1235" i="56" s="1"/>
  <c r="A1234" i="56"/>
  <c r="B1234" i="56" s="1"/>
  <c r="D1234" i="56" s="1"/>
  <c r="K1234" i="56" s="1"/>
  <c r="A1233" i="56"/>
  <c r="B1233" i="56" s="1"/>
  <c r="D1233" i="56" s="1"/>
  <c r="A1232" i="56"/>
  <c r="B1232" i="56" s="1"/>
  <c r="D1232" i="56" s="1"/>
  <c r="A1231" i="56"/>
  <c r="B1231" i="56" s="1"/>
  <c r="D1231" i="56" s="1"/>
  <c r="A1230" i="56"/>
  <c r="B1230" i="56" s="1"/>
  <c r="D1230" i="56" s="1"/>
  <c r="AT1230" i="56" s="1"/>
  <c r="A1229" i="56"/>
  <c r="B1229" i="56" s="1"/>
  <c r="D1229" i="56" s="1"/>
  <c r="A1228" i="56"/>
  <c r="B1228" i="56" s="1"/>
  <c r="D1228" i="56" s="1"/>
  <c r="A1227" i="56"/>
  <c r="B1227" i="56" s="1"/>
  <c r="D1227" i="56" s="1"/>
  <c r="A1226" i="56"/>
  <c r="B1226" i="56" s="1"/>
  <c r="D1226" i="56" s="1"/>
  <c r="K1226" i="56" s="1"/>
  <c r="A1225" i="56"/>
  <c r="B1225" i="56" s="1"/>
  <c r="D1225" i="56" s="1"/>
  <c r="AY1225" i="56" s="1"/>
  <c r="A1224" i="56"/>
  <c r="B1224" i="56" s="1"/>
  <c r="D1224" i="56" s="1"/>
  <c r="AT1224" i="56" s="1"/>
  <c r="A1223" i="56"/>
  <c r="B1223" i="56" s="1"/>
  <c r="D1223" i="56" s="1"/>
  <c r="K1223" i="56" s="1"/>
  <c r="A1222" i="56"/>
  <c r="B1222" i="56" s="1"/>
  <c r="D1222" i="56" s="1"/>
  <c r="A1221" i="56"/>
  <c r="B1221" i="56" s="1"/>
  <c r="D1221" i="56" s="1"/>
  <c r="A1220" i="56"/>
  <c r="B1220" i="56" s="1"/>
  <c r="D1220" i="56" s="1"/>
  <c r="K1220" i="56" s="1"/>
  <c r="A1219" i="56"/>
  <c r="B1219" i="56" s="1"/>
  <c r="D1219" i="56" s="1"/>
  <c r="A1218" i="56"/>
  <c r="B1218" i="56" s="1"/>
  <c r="D1218" i="56" s="1"/>
  <c r="AY1218" i="56" s="1"/>
  <c r="A1217" i="56"/>
  <c r="B1217" i="56" s="1"/>
  <c r="D1217" i="56" s="1"/>
  <c r="A1216" i="56"/>
  <c r="B1216" i="56" s="1"/>
  <c r="D1216" i="56" s="1"/>
  <c r="A1215" i="56"/>
  <c r="B1215" i="56" s="1"/>
  <c r="D1215" i="56" s="1"/>
  <c r="AT1215" i="56" s="1"/>
  <c r="A1214" i="56"/>
  <c r="B1214" i="56" s="1"/>
  <c r="D1214" i="56" s="1"/>
  <c r="AT1214" i="56" s="1"/>
  <c r="A1213" i="56"/>
  <c r="B1213" i="56" s="1"/>
  <c r="D1213" i="56" s="1"/>
  <c r="AY1213" i="56" s="1"/>
  <c r="A1212" i="56"/>
  <c r="B1212" i="56" s="1"/>
  <c r="D1212" i="56" s="1"/>
  <c r="K1212" i="56" s="1"/>
  <c r="A1211" i="56"/>
  <c r="B1211" i="56" s="1"/>
  <c r="D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A1205" i="56"/>
  <c r="B1205" i="56" s="1"/>
  <c r="D1205" i="56" s="1"/>
  <c r="AY1205" i="56" s="1"/>
  <c r="A1204" i="56"/>
  <c r="B1204" i="56" s="1"/>
  <c r="D1204" i="56" s="1"/>
  <c r="AY1204" i="56" s="1"/>
  <c r="A1203" i="56"/>
  <c r="B1203" i="56" s="1"/>
  <c r="D1203" i="56" s="1"/>
  <c r="K1203" i="56" s="1"/>
  <c r="A1202" i="56"/>
  <c r="B1202" i="56" s="1"/>
  <c r="D1202" i="56" s="1"/>
  <c r="AT1202" i="56" s="1"/>
  <c r="A1201" i="56"/>
  <c r="B1201" i="56" s="1"/>
  <c r="D1201" i="56" s="1"/>
  <c r="AY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T1197" i="56" s="1"/>
  <c r="A1196" i="56"/>
  <c r="B1196" i="56" s="1"/>
  <c r="D1196" i="56" s="1"/>
  <c r="K1196" i="56" s="1"/>
  <c r="A1195" i="56"/>
  <c r="B1195" i="56" s="1"/>
  <c r="D1195" i="56" s="1"/>
  <c r="AY1195" i="56" s="1"/>
  <c r="A1194" i="56"/>
  <c r="B1194" i="56" s="1"/>
  <c r="D1194" i="56" s="1"/>
  <c r="A1193" i="56"/>
  <c r="B1193" i="56" s="1"/>
  <c r="D1193" i="56" s="1"/>
  <c r="A1192" i="56"/>
  <c r="B1192" i="56" s="1"/>
  <c r="D1192" i="56" s="1"/>
  <c r="AT1192" i="56" s="1"/>
  <c r="A1191" i="56"/>
  <c r="B1191" i="56" s="1"/>
  <c r="D1191" i="56" s="1"/>
  <c r="K1191" i="56" s="1"/>
  <c r="A1190" i="56"/>
  <c r="B1190" i="56" s="1"/>
  <c r="D1190" i="56" s="1"/>
  <c r="A1189" i="56"/>
  <c r="B1189" i="56" s="1"/>
  <c r="D1189" i="56" s="1"/>
  <c r="K1189" i="56" s="1"/>
  <c r="A1188" i="56"/>
  <c r="B1188" i="56" s="1"/>
  <c r="D1188" i="56" s="1"/>
  <c r="A1187" i="56"/>
  <c r="B1187" i="56" s="1"/>
  <c r="D1187" i="56" s="1"/>
  <c r="AT1187" i="56" s="1"/>
  <c r="A1186" i="56"/>
  <c r="B1186" i="56" s="1"/>
  <c r="D1186" i="56" s="1"/>
  <c r="K1186" i="56" s="1"/>
  <c r="A1185" i="56"/>
  <c r="B1185" i="56" s="1"/>
  <c r="D1185" i="56" s="1"/>
  <c r="K1185" i="56" s="1"/>
  <c r="A1184" i="56"/>
  <c r="B1184" i="56" s="1"/>
  <c r="D1184" i="56" s="1"/>
  <c r="AY1184" i="56" s="1"/>
  <c r="A1183" i="56"/>
  <c r="B1183" i="56" s="1"/>
  <c r="D1183" i="56" s="1"/>
  <c r="AY1183" i="56" s="1"/>
  <c r="A1182" i="56"/>
  <c r="B1182" i="56" s="1"/>
  <c r="D1182" i="56" s="1"/>
  <c r="A1181" i="56"/>
  <c r="B1181" i="56" s="1"/>
  <c r="D1181" i="56" s="1"/>
  <c r="AY1181" i="56" s="1"/>
  <c r="A1180" i="56"/>
  <c r="B1180" i="56" s="1"/>
  <c r="D1180" i="56" s="1"/>
  <c r="AT1180" i="56" s="1"/>
  <c r="A1179" i="56"/>
  <c r="B1179" i="56" s="1"/>
  <c r="D1179" i="56" s="1"/>
  <c r="AY1179" i="56" s="1"/>
  <c r="A1178" i="56"/>
  <c r="B1178" i="56" s="1"/>
  <c r="D1178" i="56" s="1"/>
  <c r="AT1178" i="56" s="1"/>
  <c r="A1177" i="56"/>
  <c r="B1177" i="56" s="1"/>
  <c r="D1177" i="56" s="1"/>
  <c r="K1177" i="56" s="1"/>
  <c r="A1176" i="56"/>
  <c r="B1176" i="56" s="1"/>
  <c r="D1176" i="56" s="1"/>
  <c r="K1176" i="56" s="1"/>
  <c r="A1175" i="56"/>
  <c r="B1175" i="56" s="1"/>
  <c r="D1175" i="56" s="1"/>
  <c r="A1174" i="56"/>
  <c r="B1174" i="56" s="1"/>
  <c r="D1174" i="56" s="1"/>
  <c r="K1174" i="56" s="1"/>
  <c r="A1173" i="56"/>
  <c r="B1173" i="56" s="1"/>
  <c r="D1173" i="56" s="1"/>
  <c r="AT1173" i="56" s="1"/>
  <c r="A1172" i="56"/>
  <c r="B1172" i="56" s="1"/>
  <c r="D1172" i="56" s="1"/>
  <c r="A1171" i="56"/>
  <c r="B1171" i="56" s="1"/>
  <c r="D1171" i="56" s="1"/>
  <c r="K1171" i="56" s="1"/>
  <c r="A1170" i="56"/>
  <c r="B1170" i="56" s="1"/>
  <c r="D1170" i="56" s="1"/>
  <c r="AY1170" i="56" s="1"/>
  <c r="A1169" i="56"/>
  <c r="B1169" i="56" s="1"/>
  <c r="D1169" i="56" s="1"/>
  <c r="AY1169" i="56" s="1"/>
  <c r="A1168" i="56"/>
  <c r="B1168" i="56" s="1"/>
  <c r="D1168" i="56" s="1"/>
  <c r="AY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1164" i="56"/>
  <c r="B1164" i="56" s="1"/>
  <c r="D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AY1160" i="56" s="1"/>
  <c r="A1159" i="56"/>
  <c r="B1159" i="56" s="1"/>
  <c r="D1159" i="56" s="1"/>
  <c r="K1159" i="56" s="1"/>
  <c r="A1158" i="56"/>
  <c r="B1158" i="56" s="1"/>
  <c r="D1158" i="56" s="1"/>
  <c r="A1157" i="56"/>
  <c r="B1157" i="56" s="1"/>
  <c r="D1157" i="56" s="1"/>
  <c r="AY1157" i="56" s="1"/>
  <c r="A1156" i="56"/>
  <c r="B1156" i="56" s="1"/>
  <c r="D1156" i="56" s="1"/>
  <c r="K1156" i="56" s="1"/>
  <c r="A1155" i="56"/>
  <c r="B1155" i="56" s="1"/>
  <c r="D1155" i="56" s="1"/>
  <c r="AT1155" i="56" s="1"/>
  <c r="A1154" i="56"/>
  <c r="B1154" i="56" s="1"/>
  <c r="D1154" i="56" s="1"/>
  <c r="A1153" i="56"/>
  <c r="B1153" i="56" s="1"/>
  <c r="D1153" i="56" s="1"/>
  <c r="K1153" i="56" s="1"/>
  <c r="A1152" i="56"/>
  <c r="B1152" i="56" s="1"/>
  <c r="D1152" i="56" s="1"/>
  <c r="AT1152" i="56" s="1"/>
  <c r="A1151" i="56"/>
  <c r="B1151" i="56" s="1"/>
  <c r="D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Y1148" i="56" s="1"/>
  <c r="A1147" i="56"/>
  <c r="B1147" i="56" s="1"/>
  <c r="D1147" i="56" s="1"/>
  <c r="AT1147" i="56" s="1"/>
  <c r="A1146" i="56"/>
  <c r="B1146" i="56" s="1"/>
  <c r="D1146" i="56" s="1"/>
  <c r="AY1146" i="56" s="1"/>
  <c r="A1145" i="56"/>
  <c r="B1145" i="56" s="1"/>
  <c r="D1145" i="56" s="1"/>
  <c r="A1144" i="56"/>
  <c r="B1144" i="56" s="1"/>
  <c r="D1144" i="56" s="1"/>
  <c r="AY1144" i="56" s="1"/>
  <c r="A1143" i="56"/>
  <c r="B1143" i="56" s="1"/>
  <c r="D1143" i="56" s="1"/>
  <c r="AT1143" i="56" s="1"/>
  <c r="A1142" i="56"/>
  <c r="B1142" i="56" s="1"/>
  <c r="D1142" i="56" s="1"/>
  <c r="K1142" i="56" s="1"/>
  <c r="A1141" i="56"/>
  <c r="B1141" i="56" s="1"/>
  <c r="D1141" i="56" s="1"/>
  <c r="K1141" i="56" s="1"/>
  <c r="A1140" i="56"/>
  <c r="B1140" i="56" s="1"/>
  <c r="D1140" i="56" s="1"/>
  <c r="K1140" i="56" s="1"/>
  <c r="A1139" i="56"/>
  <c r="B1139" i="56" s="1"/>
  <c r="D1139" i="56" s="1"/>
  <c r="AY1139" i="56" s="1"/>
  <c r="A1138" i="56"/>
  <c r="B1138" i="56" s="1"/>
  <c r="D1138" i="56" s="1"/>
  <c r="A1137" i="56"/>
  <c r="B1137" i="56" s="1"/>
  <c r="D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K1134" i="56" s="1"/>
  <c r="A1133" i="56"/>
  <c r="B1133" i="56" s="1"/>
  <c r="D1133" i="56" s="1"/>
  <c r="A1132" i="56"/>
  <c r="B1132" i="56" s="1"/>
  <c r="D1132" i="56" s="1"/>
  <c r="A1131" i="56"/>
  <c r="B1131" i="56" s="1"/>
  <c r="D1131" i="56" s="1"/>
  <c r="AT1131" i="56" s="1"/>
  <c r="A1130" i="56"/>
  <c r="B1130" i="56" s="1"/>
  <c r="D1130" i="56" s="1"/>
  <c r="A1129" i="56"/>
  <c r="B1129" i="56" s="1"/>
  <c r="D1129" i="56" s="1"/>
  <c r="K1129" i="56" s="1"/>
  <c r="A1128" i="56"/>
  <c r="B1128" i="56" s="1"/>
  <c r="D1128" i="56" s="1"/>
  <c r="K1128" i="56" s="1"/>
  <c r="A1127" i="56"/>
  <c r="B1127" i="56" s="1"/>
  <c r="D1127" i="56" s="1"/>
  <c r="AY1127" i="56" s="1"/>
  <c r="A1126" i="56"/>
  <c r="B1126" i="56" s="1"/>
  <c r="D1126" i="56" s="1"/>
  <c r="AT1126" i="56" s="1"/>
  <c r="A1125" i="56"/>
  <c r="B1125" i="56" s="1"/>
  <c r="D1125" i="56" s="1"/>
  <c r="AT1125" i="56" s="1"/>
  <c r="A1124" i="56"/>
  <c r="B1124" i="56" s="1"/>
  <c r="D1124" i="56" s="1"/>
  <c r="AY1124" i="56" s="1"/>
  <c r="A1123" i="56"/>
  <c r="B1123" i="56" s="1"/>
  <c r="D1123" i="56" s="1"/>
  <c r="AT1123" i="56" s="1"/>
  <c r="A1122" i="56"/>
  <c r="B1122" i="56" s="1"/>
  <c r="D1122" i="56" s="1"/>
  <c r="A1121" i="56"/>
  <c r="B1121" i="56" s="1"/>
  <c r="D1121" i="56" s="1"/>
  <c r="AT1121" i="56" s="1"/>
  <c r="A1120" i="56"/>
  <c r="B1120" i="56" s="1"/>
  <c r="D1120" i="56" s="1"/>
  <c r="A1119" i="56"/>
  <c r="B1119" i="56" s="1"/>
  <c r="D1119" i="56" s="1"/>
  <c r="A1118" i="56"/>
  <c r="B1118" i="56" s="1"/>
  <c r="D1118" i="56" s="1"/>
  <c r="K1118" i="56" s="1"/>
  <c r="A1117" i="56"/>
  <c r="B1117" i="56" s="1"/>
  <c r="D1117" i="56" s="1"/>
  <c r="AY1117" i="56" s="1"/>
  <c r="A1116" i="56"/>
  <c r="B1116" i="56" s="1"/>
  <c r="D1116" i="56" s="1"/>
  <c r="AT1116" i="56" s="1"/>
  <c r="A1115" i="56"/>
  <c r="B1115" i="56" s="1"/>
  <c r="D1115" i="56" s="1"/>
  <c r="A1114" i="56"/>
  <c r="B1114" i="56" s="1"/>
  <c r="D1114" i="56" s="1"/>
  <c r="AY1114" i="56" s="1"/>
  <c r="A1113" i="56"/>
  <c r="B1113" i="56" s="1"/>
  <c r="D1113" i="56" s="1"/>
  <c r="K1113" i="56" s="1"/>
  <c r="A1112" i="56"/>
  <c r="B1112" i="56" s="1"/>
  <c r="D1112" i="56" s="1"/>
  <c r="K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1107" i="56"/>
  <c r="B1107" i="56" s="1"/>
  <c r="D1107" i="56" s="1"/>
  <c r="K1107" i="56" s="1"/>
  <c r="A1106" i="56"/>
  <c r="B1106" i="56" s="1"/>
  <c r="D1106" i="56" s="1"/>
  <c r="AY1106" i="56" s="1"/>
  <c r="A1105" i="56"/>
  <c r="B1105" i="56" s="1"/>
  <c r="D1105" i="56" s="1"/>
  <c r="AT1105" i="56" s="1"/>
  <c r="A1104" i="56"/>
  <c r="B1104" i="56" s="1"/>
  <c r="D1104" i="56" s="1"/>
  <c r="A1103" i="56"/>
  <c r="B1103" i="56" s="1"/>
  <c r="D1103" i="56" s="1"/>
  <c r="AY1103" i="56" s="1"/>
  <c r="A1102" i="56"/>
  <c r="B1102" i="56" s="1"/>
  <c r="D1102" i="56" s="1"/>
  <c r="AY1102" i="56" s="1"/>
  <c r="A1101" i="56"/>
  <c r="B1101" i="56" s="1"/>
  <c r="D1101" i="56" s="1"/>
  <c r="A1100" i="56"/>
  <c r="B1100" i="56" s="1"/>
  <c r="D1100" i="56" s="1"/>
  <c r="AT1100" i="56" s="1"/>
  <c r="A1099" i="56"/>
  <c r="B1099" i="56" s="1"/>
  <c r="D1099" i="56" s="1"/>
  <c r="AY1099" i="56" s="1"/>
  <c r="A1098" i="56"/>
  <c r="B1098" i="56" s="1"/>
  <c r="D1098" i="56" s="1"/>
  <c r="AY1098" i="56" s="1"/>
  <c r="A1097" i="56"/>
  <c r="B1097" i="56" s="1"/>
  <c r="D1097" i="56" s="1"/>
  <c r="AT1097" i="56" s="1"/>
  <c r="A1096" i="56"/>
  <c r="B1096" i="56" s="1"/>
  <c r="D1096" i="56" s="1"/>
  <c r="AY1096" i="56" s="1"/>
  <c r="A1095" i="56"/>
  <c r="B1095" i="56" s="1"/>
  <c r="D1095" i="56" s="1"/>
  <c r="K1095" i="56" s="1"/>
  <c r="A1094" i="56"/>
  <c r="B1094" i="56" s="1"/>
  <c r="D1094" i="56" s="1"/>
  <c r="A1093" i="56"/>
  <c r="B1093" i="56" s="1"/>
  <c r="D1093" i="56" s="1"/>
  <c r="AT1093" i="56" s="1"/>
  <c r="A1092" i="56"/>
  <c r="B1092" i="56" s="1"/>
  <c r="D1092" i="56" s="1"/>
  <c r="K1092" i="56" s="1"/>
  <c r="A1091" i="56"/>
  <c r="B1091" i="56" s="1"/>
  <c r="D1091" i="56" s="1"/>
  <c r="A1090" i="56"/>
  <c r="B1090" i="56" s="1"/>
  <c r="D1090" i="56" s="1"/>
  <c r="AT1090" i="56" s="1"/>
  <c r="A1089" i="56"/>
  <c r="B1089" i="56" s="1"/>
  <c r="D1089" i="56" s="1"/>
  <c r="K1089" i="56" s="1"/>
  <c r="A1088" i="56"/>
  <c r="B1088" i="56" s="1"/>
  <c r="D1088" i="56" s="1"/>
  <c r="AY1088" i="56" s="1"/>
  <c r="A1087" i="56"/>
  <c r="B1087" i="56" s="1"/>
  <c r="D1087" i="56" s="1"/>
  <c r="AY1087" i="56" s="1"/>
  <c r="A1086" i="56"/>
  <c r="B1086" i="56" s="1"/>
  <c r="D1086" i="56" s="1"/>
  <c r="AT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T1082" i="56" s="1"/>
  <c r="A1081" i="56"/>
  <c r="B1081" i="56" s="1"/>
  <c r="D1081" i="56" s="1"/>
  <c r="AY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Y1076" i="56" s="1"/>
  <c r="A1075" i="56"/>
  <c r="B1075" i="56" s="1"/>
  <c r="D1075" i="56" s="1"/>
  <c r="AY1075" i="56" s="1"/>
  <c r="A1074" i="56"/>
  <c r="B1074" i="56" s="1"/>
  <c r="D1074" i="56" s="1"/>
  <c r="AY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AT1071" i="56" s="1"/>
  <c r="A1070" i="56"/>
  <c r="B1070" i="56" s="1"/>
  <c r="D1070" i="56" s="1"/>
  <c r="A1069" i="56"/>
  <c r="B1069" i="56" s="1"/>
  <c r="D1069" i="56" s="1"/>
  <c r="AT1069" i="56" s="1"/>
  <c r="A1068" i="56"/>
  <c r="B1068" i="56" s="1"/>
  <c r="D1068" i="56" s="1"/>
  <c r="AY1068" i="56" s="1"/>
  <c r="A1067" i="56"/>
  <c r="B1067" i="56" s="1"/>
  <c r="D1067" i="56" s="1"/>
  <c r="A1066" i="56"/>
  <c r="B1066" i="56" s="1"/>
  <c r="D1066" i="56" s="1"/>
  <c r="A1065" i="56"/>
  <c r="B1065" i="56" s="1"/>
  <c r="D1065" i="56" s="1"/>
  <c r="AT1065" i="56" s="1"/>
  <c r="A1064" i="56"/>
  <c r="B1064" i="56" s="1"/>
  <c r="D1064" i="56" s="1"/>
  <c r="AT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1060" i="56"/>
  <c r="B1060" i="56" s="1"/>
  <c r="D1060" i="56" s="1"/>
  <c r="K1060" i="56" s="1"/>
  <c r="A1059" i="56"/>
  <c r="B1059" i="56" s="1"/>
  <c r="D1059" i="56" s="1"/>
  <c r="AT1059" i="56" s="1"/>
  <c r="A1058" i="56"/>
  <c r="B1058" i="56" s="1"/>
  <c r="D1058" i="56" s="1"/>
  <c r="AY1058" i="56" s="1"/>
  <c r="A1057" i="56"/>
  <c r="B1057" i="56" s="1"/>
  <c r="D1057" i="56" s="1"/>
  <c r="AT1057" i="56" s="1"/>
  <c r="A1056" i="56"/>
  <c r="B1056" i="56" s="1"/>
  <c r="D1056" i="56" s="1"/>
  <c r="K1056" i="56" s="1"/>
  <c r="A1055" i="56"/>
  <c r="B1055" i="56" s="1"/>
  <c r="D1055" i="56" s="1"/>
  <c r="A1054" i="56"/>
  <c r="B1054" i="56" s="1"/>
  <c r="D1054" i="56" s="1"/>
  <c r="K1054" i="56" s="1"/>
  <c r="A1053" i="56"/>
  <c r="B1053" i="56" s="1"/>
  <c r="D1053" i="56" s="1"/>
  <c r="K1053" i="56" s="1"/>
  <c r="A1052" i="56"/>
  <c r="B1052" i="56" s="1"/>
  <c r="D1052" i="56" s="1"/>
  <c r="A1051" i="56"/>
  <c r="B1051" i="56" s="1"/>
  <c r="D1051" i="56" s="1"/>
  <c r="A1050" i="56"/>
  <c r="B1050" i="56" s="1"/>
  <c r="D1050" i="56" s="1"/>
  <c r="A1049" i="56"/>
  <c r="B1049" i="56" s="1"/>
  <c r="D1049" i="56" s="1"/>
  <c r="K1049" i="56" s="1"/>
  <c r="A1048" i="56"/>
  <c r="B1048" i="56" s="1"/>
  <c r="D1048" i="56" s="1"/>
  <c r="AY1048" i="56" s="1"/>
  <c r="A1047" i="56"/>
  <c r="B1047" i="56" s="1"/>
  <c r="D1047" i="56" s="1"/>
  <c r="A1046" i="56"/>
  <c r="B1046" i="56" s="1"/>
  <c r="D1046" i="56" s="1"/>
  <c r="AT1046" i="56" s="1"/>
  <c r="A1045" i="56"/>
  <c r="B1045" i="56" s="1"/>
  <c r="D1045" i="56" s="1"/>
  <c r="K1045" i="56" s="1"/>
  <c r="A1044" i="56"/>
  <c r="B1044" i="56" s="1"/>
  <c r="D1044" i="56" s="1"/>
  <c r="K1044" i="56" s="1"/>
  <c r="A1043" i="56"/>
  <c r="B1043" i="56" s="1"/>
  <c r="D1043" i="56" s="1"/>
  <c r="A1042" i="56"/>
  <c r="B1042" i="56" s="1"/>
  <c r="D1042" i="56" s="1"/>
  <c r="AT1042" i="56" s="1"/>
  <c r="A1041" i="56"/>
  <c r="B1041" i="56" s="1"/>
  <c r="D1041" i="56" s="1"/>
  <c r="A1040" i="56"/>
  <c r="B1040" i="56" s="1"/>
  <c r="D1040" i="56" s="1"/>
  <c r="K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A1036" i="56"/>
  <c r="B1036" i="56" s="1"/>
  <c r="D1036" i="56" s="1"/>
  <c r="AY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K1033" i="56" s="1"/>
  <c r="A1032" i="56"/>
  <c r="B1032" i="56" s="1"/>
  <c r="D1032" i="56" s="1"/>
  <c r="A1031" i="56"/>
  <c r="B1031" i="56" s="1"/>
  <c r="D1031" i="56" s="1"/>
  <c r="AY1031" i="56" s="1"/>
  <c r="A1030" i="56"/>
  <c r="B1030" i="56" s="1"/>
  <c r="D1030" i="56" s="1"/>
  <c r="K1030" i="56" s="1"/>
  <c r="A1029" i="56"/>
  <c r="B1029" i="56" s="1"/>
  <c r="D1029" i="56" s="1"/>
  <c r="A1028" i="56"/>
  <c r="B1028" i="56" s="1"/>
  <c r="D1028" i="56" s="1"/>
  <c r="AY1028" i="56" s="1"/>
  <c r="A1027" i="56"/>
  <c r="B1027" i="56" s="1"/>
  <c r="D1027" i="56" s="1"/>
  <c r="A1026" i="56"/>
  <c r="B1026" i="56" s="1"/>
  <c r="D1026" i="56" s="1"/>
  <c r="A1025" i="56"/>
  <c r="B1025" i="56" s="1"/>
  <c r="D1025" i="56" s="1"/>
  <c r="A1024" i="56"/>
  <c r="B1024" i="56" s="1"/>
  <c r="D1024" i="56" s="1"/>
  <c r="K1024" i="56" s="1"/>
  <c r="A1023" i="56"/>
  <c r="B1023" i="56" s="1"/>
  <c r="D1023" i="56" s="1"/>
  <c r="AY1023" i="56" s="1"/>
  <c r="A1022" i="56"/>
  <c r="B1022" i="56" s="1"/>
  <c r="D1022" i="56" s="1"/>
  <c r="AY1022" i="56" s="1"/>
  <c r="A1021" i="56"/>
  <c r="B1021" i="56" s="1"/>
  <c r="D1021" i="56" s="1"/>
  <c r="K1021" i="56" s="1"/>
  <c r="A1020" i="56"/>
  <c r="B1020" i="56" s="1"/>
  <c r="D1020" i="56" s="1"/>
  <c r="AY1020" i="56" s="1"/>
  <c r="A1019" i="56"/>
  <c r="B1019" i="56" s="1"/>
  <c r="D1019" i="56" s="1"/>
  <c r="K1019" i="56" s="1"/>
  <c r="A1018" i="56"/>
  <c r="B1018" i="56" s="1"/>
  <c r="D1018" i="56" s="1"/>
  <c r="AT1018" i="56" s="1"/>
  <c r="A1017" i="56"/>
  <c r="B1017" i="56" s="1"/>
  <c r="D1017" i="56" s="1"/>
  <c r="AT1017" i="56" s="1"/>
  <c r="A1016" i="56"/>
  <c r="B1016" i="56" s="1"/>
  <c r="D1016" i="56" s="1"/>
  <c r="K1016" i="56" s="1"/>
  <c r="A1015" i="56"/>
  <c r="B1015" i="56" s="1"/>
  <c r="D1015" i="56" s="1"/>
  <c r="A1014" i="56"/>
  <c r="B1014" i="56" s="1"/>
  <c r="D1014" i="56" s="1"/>
  <c r="K1014" i="56" s="1"/>
  <c r="A1013" i="56"/>
  <c r="B1013" i="56" s="1"/>
  <c r="D1013" i="56" s="1"/>
  <c r="AY1013" i="56" s="1"/>
  <c r="A1012" i="56"/>
  <c r="B1012" i="56" s="1"/>
  <c r="D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T1008" i="56" s="1"/>
  <c r="A1007" i="56"/>
  <c r="B1007" i="56" s="1"/>
  <c r="D1007" i="56" s="1"/>
  <c r="AT1007" i="56" s="1"/>
  <c r="A1006" i="56"/>
  <c r="B1006" i="56" s="1"/>
  <c r="D1006" i="56" s="1"/>
  <c r="AY1006" i="56" s="1"/>
  <c r="A1005" i="56"/>
  <c r="B1005" i="56" s="1"/>
  <c r="D1005" i="56" s="1"/>
  <c r="AY1005" i="56" s="1"/>
  <c r="A1004" i="56"/>
  <c r="B1004" i="56" s="1"/>
  <c r="D1004" i="56" s="1"/>
  <c r="A1003" i="56"/>
  <c r="B1003" i="56" s="1"/>
  <c r="D1003" i="56" s="1"/>
  <c r="AT1003" i="56" s="1"/>
  <c r="A1002" i="56"/>
  <c r="B1002" i="56" s="1"/>
  <c r="D1002" i="56" s="1"/>
  <c r="AY1002" i="56" s="1"/>
  <c r="A1001" i="56"/>
  <c r="B1001" i="56" s="1"/>
  <c r="D1001" i="56" s="1"/>
  <c r="AY1001" i="56" s="1"/>
  <c r="A1000" i="56"/>
  <c r="B1000" i="56" s="1"/>
  <c r="D1000" i="56" s="1"/>
  <c r="AY1000" i="56" s="1"/>
  <c r="A999" i="56"/>
  <c r="B999" i="56" s="1"/>
  <c r="D999" i="56" s="1"/>
  <c r="A998" i="56"/>
  <c r="B998" i="56" s="1"/>
  <c r="D998" i="56" s="1"/>
  <c r="A997" i="56"/>
  <c r="B997" i="56" s="1"/>
  <c r="D997" i="56" s="1"/>
  <c r="K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K994" i="56" s="1"/>
  <c r="A993" i="56"/>
  <c r="B993" i="56" s="1"/>
  <c r="D993" i="56" s="1"/>
  <c r="AY993" i="56" s="1"/>
  <c r="A992" i="56"/>
  <c r="B992" i="56" s="1"/>
  <c r="D992" i="56" s="1"/>
  <c r="AY992" i="56" s="1"/>
  <c r="A991" i="56"/>
  <c r="B991" i="56" s="1"/>
  <c r="D991" i="56" s="1"/>
  <c r="A990" i="56"/>
  <c r="B990" i="56" s="1"/>
  <c r="D990" i="56" s="1"/>
  <c r="A989" i="56"/>
  <c r="B989" i="56" s="1"/>
  <c r="D989" i="56" s="1"/>
  <c r="K989" i="56" s="1"/>
  <c r="A988" i="56"/>
  <c r="B988" i="56" s="1"/>
  <c r="D988" i="56" s="1"/>
  <c r="A987" i="56"/>
  <c r="B987" i="56" s="1"/>
  <c r="D987" i="56" s="1"/>
  <c r="AY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Y981" i="56" s="1"/>
  <c r="A980" i="56"/>
  <c r="B980" i="56" s="1"/>
  <c r="D980" i="56" s="1"/>
  <c r="A979" i="56"/>
  <c r="B979" i="56" s="1"/>
  <c r="D979" i="56" s="1"/>
  <c r="AY979" i="56" s="1"/>
  <c r="A978" i="56"/>
  <c r="B978" i="56" s="1"/>
  <c r="D978" i="56" s="1"/>
  <c r="A977" i="56"/>
  <c r="B977" i="56" s="1"/>
  <c r="D977" i="56" s="1"/>
  <c r="AY977" i="56" s="1"/>
  <c r="A976" i="56"/>
  <c r="B976" i="56" s="1"/>
  <c r="D976" i="56" s="1"/>
  <c r="AY976" i="56" s="1"/>
  <c r="A975" i="56"/>
  <c r="B975" i="56" s="1"/>
  <c r="D975" i="56" s="1"/>
  <c r="AT975" i="56" s="1"/>
  <c r="A974" i="56"/>
  <c r="B974" i="56" s="1"/>
  <c r="D974" i="56" s="1"/>
  <c r="AT974" i="56" s="1"/>
  <c r="A973" i="56"/>
  <c r="B973" i="56" s="1"/>
  <c r="D973" i="56" s="1"/>
  <c r="A972" i="56"/>
  <c r="B972" i="56" s="1"/>
  <c r="D972" i="56" s="1"/>
  <c r="K972" i="56" s="1"/>
  <c r="A971" i="56"/>
  <c r="B971" i="56" s="1"/>
  <c r="D971" i="56" s="1"/>
  <c r="AY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T968" i="56" s="1"/>
  <c r="A967" i="56"/>
  <c r="B967" i="56" s="1"/>
  <c r="D967" i="56" s="1"/>
  <c r="AT967" i="56" s="1"/>
  <c r="A966" i="56"/>
  <c r="B966" i="56" s="1"/>
  <c r="D966" i="56" s="1"/>
  <c r="AY966" i="56" s="1"/>
  <c r="A965" i="56"/>
  <c r="B965" i="56" s="1"/>
  <c r="D965" i="56" s="1"/>
  <c r="AT965" i="56" s="1"/>
  <c r="A964" i="56"/>
  <c r="B964" i="56" s="1"/>
  <c r="D964" i="56" s="1"/>
  <c r="A963" i="56"/>
  <c r="B963" i="56" s="1"/>
  <c r="D963" i="56" s="1"/>
  <c r="AT963" i="56" s="1"/>
  <c r="A962" i="56"/>
  <c r="B962" i="56" s="1"/>
  <c r="D962" i="56" s="1"/>
  <c r="AT962" i="56" s="1"/>
  <c r="A961" i="56"/>
  <c r="B961" i="56" s="1"/>
  <c r="D961" i="56" s="1"/>
  <c r="A960" i="56"/>
  <c r="B960" i="56" s="1"/>
  <c r="D960" i="56" s="1"/>
  <c r="A959" i="56"/>
  <c r="B959" i="56" s="1"/>
  <c r="D959" i="56" s="1"/>
  <c r="A958" i="56"/>
  <c r="B958" i="56" s="1"/>
  <c r="D958" i="56" s="1"/>
  <c r="A957" i="56"/>
  <c r="B957" i="56" s="1"/>
  <c r="D957" i="56" s="1"/>
  <c r="A956" i="56"/>
  <c r="B956" i="56" s="1"/>
  <c r="D956" i="56" s="1"/>
  <c r="AT956" i="56" s="1"/>
  <c r="A955" i="56"/>
  <c r="B955" i="56" s="1"/>
  <c r="D955" i="56" s="1"/>
  <c r="K955" i="56" s="1"/>
  <c r="A954" i="56"/>
  <c r="B954" i="56" s="1"/>
  <c r="D954" i="56" s="1"/>
  <c r="K954" i="56" s="1"/>
  <c r="A953" i="56"/>
  <c r="B953" i="56" s="1"/>
  <c r="D953" i="56" s="1"/>
  <c r="A952" i="56"/>
  <c r="B952" i="56" s="1"/>
  <c r="D952" i="56" s="1"/>
  <c r="AT952" i="56" s="1"/>
  <c r="A951" i="56"/>
  <c r="B951" i="56" s="1"/>
  <c r="D951" i="56" s="1"/>
  <c r="AY951" i="56" s="1"/>
  <c r="A950" i="56"/>
  <c r="B950" i="56" s="1"/>
  <c r="D950" i="56" s="1"/>
  <c r="A949" i="56"/>
  <c r="B949" i="56" s="1"/>
  <c r="D949" i="56" s="1"/>
  <c r="AY949" i="56" s="1"/>
  <c r="A948" i="56"/>
  <c r="B948" i="56" s="1"/>
  <c r="D948" i="56" s="1"/>
  <c r="AT948" i="56" s="1"/>
  <c r="A947" i="56"/>
  <c r="B947" i="56" s="1"/>
  <c r="D947" i="56" s="1"/>
  <c r="A946" i="56"/>
  <c r="B946" i="56" s="1"/>
  <c r="D946" i="56" s="1"/>
  <c r="AY946" i="56" s="1"/>
  <c r="A945" i="56"/>
  <c r="B945" i="56" s="1"/>
  <c r="D945" i="56" s="1"/>
  <c r="AY945" i="56" s="1"/>
  <c r="A944" i="56"/>
  <c r="B944" i="56" s="1"/>
  <c r="D944" i="56" s="1"/>
  <c r="A943" i="56"/>
  <c r="B943" i="56" s="1"/>
  <c r="D943" i="56" s="1"/>
  <c r="K943" i="56" s="1"/>
  <c r="A942" i="56"/>
  <c r="B942" i="56" s="1"/>
  <c r="D942" i="56" s="1"/>
  <c r="A941" i="56"/>
  <c r="B941" i="56" s="1"/>
  <c r="D941" i="56" s="1"/>
  <c r="AT941" i="56" s="1"/>
  <c r="A940" i="56"/>
  <c r="B940" i="56" s="1"/>
  <c r="D940" i="56" s="1"/>
  <c r="A939" i="56"/>
  <c r="B939" i="56" s="1"/>
  <c r="D939" i="56" s="1"/>
  <c r="AY939" i="56" s="1"/>
  <c r="A938" i="56"/>
  <c r="B938" i="56" s="1"/>
  <c r="D938" i="56" s="1"/>
  <c r="AT938" i="56" s="1"/>
  <c r="A937" i="56"/>
  <c r="B937" i="56" s="1"/>
  <c r="D937" i="56" s="1"/>
  <c r="AY937" i="56" s="1"/>
  <c r="A936" i="56"/>
  <c r="B936" i="56" s="1"/>
  <c r="D936" i="56" s="1"/>
  <c r="A935" i="56"/>
  <c r="B935" i="56" s="1"/>
  <c r="D935" i="56" s="1"/>
  <c r="A934" i="56"/>
  <c r="B934" i="56" s="1"/>
  <c r="D934" i="56" s="1"/>
  <c r="AY934" i="56" s="1"/>
  <c r="A933" i="56"/>
  <c r="B933" i="56" s="1"/>
  <c r="D933" i="56" s="1"/>
  <c r="AY933" i="56" s="1"/>
  <c r="A932" i="56"/>
  <c r="B932" i="56" s="1"/>
  <c r="D932" i="56" s="1"/>
  <c r="AY932" i="56" s="1"/>
  <c r="A931" i="56"/>
  <c r="B931" i="56" s="1"/>
  <c r="D931" i="56" s="1"/>
  <c r="A930" i="56"/>
  <c r="B930" i="56" s="1"/>
  <c r="D930" i="56" s="1"/>
  <c r="A929" i="56"/>
  <c r="B929" i="56" s="1"/>
  <c r="D929" i="56" s="1"/>
  <c r="AT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A923" i="56"/>
  <c r="B923" i="56" s="1"/>
  <c r="D923" i="56" s="1"/>
  <c r="A922" i="56"/>
  <c r="B922" i="56" s="1"/>
  <c r="D922" i="56" s="1"/>
  <c r="AT922" i="56" s="1"/>
  <c r="A921" i="56"/>
  <c r="B921" i="56" s="1"/>
  <c r="D921" i="56" s="1"/>
  <c r="AY921" i="56" s="1"/>
  <c r="A920" i="56"/>
  <c r="B920" i="56" s="1"/>
  <c r="D920" i="56" s="1"/>
  <c r="A919" i="56"/>
  <c r="B919" i="56" s="1"/>
  <c r="D919" i="56" s="1"/>
  <c r="A918" i="56"/>
  <c r="B918" i="56" s="1"/>
  <c r="D918" i="56" s="1"/>
  <c r="A917" i="56"/>
  <c r="B917" i="56" s="1"/>
  <c r="D917" i="56" s="1"/>
  <c r="A916" i="56"/>
  <c r="B916" i="56" s="1"/>
  <c r="D916" i="56" s="1"/>
  <c r="AT916" i="56" s="1"/>
  <c r="A915" i="56"/>
  <c r="B915" i="56" s="1"/>
  <c r="D915" i="56" s="1"/>
  <c r="K915" i="56" s="1"/>
  <c r="A914" i="56"/>
  <c r="B914" i="56" s="1"/>
  <c r="D914" i="56" s="1"/>
  <c r="K914" i="56" s="1"/>
  <c r="A913" i="56"/>
  <c r="B913" i="56" s="1"/>
  <c r="D913" i="56" s="1"/>
  <c r="AY913" i="56" s="1"/>
  <c r="A912" i="56"/>
  <c r="B912" i="56" s="1"/>
  <c r="D912" i="56" s="1"/>
  <c r="K912" i="56" s="1"/>
  <c r="A911" i="56"/>
  <c r="B911" i="56" s="1"/>
  <c r="D911" i="56" s="1"/>
  <c r="A910" i="56"/>
  <c r="B910" i="56" s="1"/>
  <c r="D910" i="56" s="1"/>
  <c r="A909" i="56"/>
  <c r="B909" i="56" s="1"/>
  <c r="D909" i="56" s="1"/>
  <c r="A908" i="56"/>
  <c r="B908" i="56" s="1"/>
  <c r="D908" i="56" s="1"/>
  <c r="AT908" i="56" s="1"/>
  <c r="A907" i="56"/>
  <c r="B907" i="56" s="1"/>
  <c r="D907" i="56" s="1"/>
  <c r="AT907" i="56" s="1"/>
  <c r="A906" i="56"/>
  <c r="B906" i="56" s="1"/>
  <c r="D906" i="56" s="1"/>
  <c r="A905" i="56"/>
  <c r="B905" i="56" s="1"/>
  <c r="D905" i="56" s="1"/>
  <c r="AT905" i="56" s="1"/>
  <c r="A904" i="56"/>
  <c r="B904" i="56" s="1"/>
  <c r="D904" i="56" s="1"/>
  <c r="AY904" i="56" s="1"/>
  <c r="A903" i="56"/>
  <c r="B903" i="56" s="1"/>
  <c r="D903" i="56" s="1"/>
  <c r="A902" i="56"/>
  <c r="B902" i="56" s="1"/>
  <c r="D902" i="56" s="1"/>
  <c r="A901" i="56"/>
  <c r="B901" i="56" s="1"/>
  <c r="D901" i="56" s="1"/>
  <c r="A900" i="56"/>
  <c r="B900" i="56" s="1"/>
  <c r="D900" i="56" s="1"/>
  <c r="A899" i="56"/>
  <c r="B899" i="56" s="1"/>
  <c r="D899" i="56" s="1"/>
  <c r="AT899" i="56" s="1"/>
  <c r="A898" i="56"/>
  <c r="B898" i="56" s="1"/>
  <c r="D898" i="56" s="1"/>
  <c r="AT898" i="56" s="1"/>
  <c r="A897" i="56"/>
  <c r="B897" i="56" s="1"/>
  <c r="D897" i="56" s="1"/>
  <c r="AY897" i="56" s="1"/>
  <c r="A896" i="56"/>
  <c r="B896" i="56" s="1"/>
  <c r="D896" i="56" s="1"/>
  <c r="AT896" i="56" s="1"/>
  <c r="A895" i="56"/>
  <c r="B895" i="56" s="1"/>
  <c r="D895" i="56" s="1"/>
  <c r="K895" i="56" s="1"/>
  <c r="A894" i="56"/>
  <c r="B894" i="56" s="1"/>
  <c r="D894" i="56" s="1"/>
  <c r="A893" i="56"/>
  <c r="B893" i="56" s="1"/>
  <c r="D893" i="56" s="1"/>
  <c r="AY893" i="56" s="1"/>
  <c r="A892" i="56"/>
  <c r="B892" i="56" s="1"/>
  <c r="D892" i="56" s="1"/>
  <c r="K892" i="56" s="1"/>
  <c r="A891" i="56"/>
  <c r="B891" i="56" s="1"/>
  <c r="D891" i="56" s="1"/>
  <c r="AT891" i="56" s="1"/>
  <c r="A890" i="56"/>
  <c r="B890" i="56" s="1"/>
  <c r="D890" i="56" s="1"/>
  <c r="A889" i="56"/>
  <c r="B889" i="56" s="1"/>
  <c r="D889" i="56" s="1"/>
  <c r="AY889" i="56" s="1"/>
  <c r="A888" i="56"/>
  <c r="B888" i="56" s="1"/>
  <c r="D888" i="56" s="1"/>
  <c r="AT888" i="56" s="1"/>
  <c r="A887" i="56"/>
  <c r="B887" i="56" s="1"/>
  <c r="D887" i="56" s="1"/>
  <c r="A886" i="56"/>
  <c r="B886" i="56" s="1"/>
  <c r="D886" i="56" s="1"/>
  <c r="A885" i="56"/>
  <c r="B885" i="56" s="1"/>
  <c r="D885" i="56" s="1"/>
  <c r="A884" i="56"/>
  <c r="B884" i="56" s="1"/>
  <c r="D884" i="56" s="1"/>
  <c r="A883" i="56"/>
  <c r="B883" i="56" s="1"/>
  <c r="D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Y879" i="56" s="1"/>
  <c r="A878" i="56"/>
  <c r="B878" i="56" s="1"/>
  <c r="D878" i="56" s="1"/>
  <c r="AT878" i="56" s="1"/>
  <c r="A877" i="56"/>
  <c r="B877" i="56" s="1"/>
  <c r="D877" i="56" s="1"/>
  <c r="AY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Y874" i="56" s="1"/>
  <c r="A873" i="56"/>
  <c r="B873" i="56" s="1"/>
  <c r="D873" i="56" s="1"/>
  <c r="A872" i="56"/>
  <c r="B872" i="56" s="1"/>
  <c r="D872" i="56" s="1"/>
  <c r="A871" i="56"/>
  <c r="B871" i="56" s="1"/>
  <c r="D871" i="56" s="1"/>
  <c r="AT871" i="56" s="1"/>
  <c r="A870" i="56"/>
  <c r="B870" i="56" s="1"/>
  <c r="D870" i="56" s="1"/>
  <c r="K870" i="56" s="1"/>
  <c r="A869" i="56"/>
  <c r="B869" i="56" s="1"/>
  <c r="D869" i="56" s="1"/>
  <c r="A868" i="56"/>
  <c r="B868" i="56" s="1"/>
  <c r="D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K864" i="56" s="1"/>
  <c r="A863" i="56"/>
  <c r="B863" i="56" s="1"/>
  <c r="D863" i="56" s="1"/>
  <c r="K863" i="56" s="1"/>
  <c r="A862" i="56"/>
  <c r="B862" i="56" s="1"/>
  <c r="D862" i="56" s="1"/>
  <c r="AT862" i="56" s="1"/>
  <c r="A861" i="56"/>
  <c r="B861" i="56" s="1"/>
  <c r="D861" i="56" s="1"/>
  <c r="AY861" i="56" s="1"/>
  <c r="A860" i="56"/>
  <c r="B860" i="56" s="1"/>
  <c r="D860" i="56" s="1"/>
  <c r="AT860" i="56" s="1"/>
  <c r="A859" i="56"/>
  <c r="B859" i="56" s="1"/>
  <c r="D859" i="56" s="1"/>
  <c r="A858" i="56"/>
  <c r="B858" i="56" s="1"/>
  <c r="D858" i="56" s="1"/>
  <c r="AY858" i="56" s="1"/>
  <c r="A857" i="56"/>
  <c r="B857" i="56" s="1"/>
  <c r="D857" i="56" s="1"/>
  <c r="AY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A852" i="56"/>
  <c r="B852" i="56" s="1"/>
  <c r="D852" i="56" s="1"/>
  <c r="A851" i="56"/>
  <c r="B851" i="56" s="1"/>
  <c r="D851" i="56" s="1"/>
  <c r="K851" i="56" s="1"/>
  <c r="A850" i="56"/>
  <c r="B850" i="56" s="1"/>
  <c r="D850" i="56" s="1"/>
  <c r="A849" i="56"/>
  <c r="B849" i="56" s="1"/>
  <c r="D849" i="56" s="1"/>
  <c r="AY849" i="56" s="1"/>
  <c r="A848" i="56"/>
  <c r="B848" i="56" s="1"/>
  <c r="D848" i="56" s="1"/>
  <c r="AT848" i="56" s="1"/>
  <c r="A847" i="56"/>
  <c r="B847" i="56" s="1"/>
  <c r="D847" i="56" s="1"/>
  <c r="K847" i="56" s="1"/>
  <c r="A846" i="56"/>
  <c r="B846" i="56" s="1"/>
  <c r="D846" i="56" s="1"/>
  <c r="K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AY842" i="56" s="1"/>
  <c r="A841" i="56"/>
  <c r="B841" i="56" s="1"/>
  <c r="D841" i="56" s="1"/>
  <c r="K841" i="56" s="1"/>
  <c r="A840" i="56"/>
  <c r="B840" i="56" s="1"/>
  <c r="D840" i="56" s="1"/>
  <c r="AT840" i="56" s="1"/>
  <c r="A839" i="56"/>
  <c r="B839" i="56" s="1"/>
  <c r="D839" i="56" s="1"/>
  <c r="A838" i="56"/>
  <c r="B838" i="56" s="1"/>
  <c r="D838" i="56" s="1"/>
  <c r="AY838" i="56" s="1"/>
  <c r="A837" i="56"/>
  <c r="B837" i="56" s="1"/>
  <c r="D837" i="56" s="1"/>
  <c r="K837" i="56" s="1"/>
  <c r="A836" i="56"/>
  <c r="B836" i="56" s="1"/>
  <c r="D836" i="56" s="1"/>
  <c r="K836" i="56" s="1"/>
  <c r="A835" i="56"/>
  <c r="B835" i="56" s="1"/>
  <c r="D835" i="56" s="1"/>
  <c r="AY835" i="56" s="1"/>
  <c r="A834" i="56"/>
  <c r="B834" i="56" s="1"/>
  <c r="D834" i="56" s="1"/>
  <c r="A833" i="56"/>
  <c r="B833" i="56" s="1"/>
  <c r="D833" i="56" s="1"/>
  <c r="K833" i="56" s="1"/>
  <c r="A832" i="56"/>
  <c r="B832" i="56" s="1"/>
  <c r="D832" i="56" s="1"/>
  <c r="AY832" i="56" s="1"/>
  <c r="A831" i="56"/>
  <c r="B831" i="56" s="1"/>
  <c r="D831" i="56" s="1"/>
  <c r="K831" i="56" s="1"/>
  <c r="A830" i="56"/>
  <c r="B830" i="56" s="1"/>
  <c r="D830" i="56" s="1"/>
  <c r="A829" i="56"/>
  <c r="B829" i="56" s="1"/>
  <c r="D829" i="56" s="1"/>
  <c r="AY829" i="56" s="1"/>
  <c r="A828" i="56"/>
  <c r="B828" i="56" s="1"/>
  <c r="D828" i="56" s="1"/>
  <c r="A827" i="56"/>
  <c r="B827" i="56" s="1"/>
  <c r="D827" i="56" s="1"/>
  <c r="AT827" i="56" s="1"/>
  <c r="A826" i="56"/>
  <c r="B826" i="56" s="1"/>
  <c r="D826" i="56" s="1"/>
  <c r="A825" i="56"/>
  <c r="B825" i="56" s="1"/>
  <c r="D825" i="56" s="1"/>
  <c r="AT825" i="56" s="1"/>
  <c r="A824" i="56"/>
  <c r="B824" i="56" s="1"/>
  <c r="D824" i="56" s="1"/>
  <c r="K824" i="56" s="1"/>
  <c r="A823" i="56"/>
  <c r="B823" i="56" s="1"/>
  <c r="D823" i="56" s="1"/>
  <c r="AT823" i="56" s="1"/>
  <c r="A822" i="56"/>
  <c r="B822" i="56" s="1"/>
  <c r="D822" i="56" s="1"/>
  <c r="AT822" i="56" s="1"/>
  <c r="A821" i="56"/>
  <c r="B821" i="56" s="1"/>
  <c r="D821" i="56" s="1"/>
  <c r="AY821" i="56" s="1"/>
  <c r="A820" i="56"/>
  <c r="B820" i="56" s="1"/>
  <c r="D820" i="56" s="1"/>
  <c r="K820" i="56" s="1"/>
  <c r="A819" i="56"/>
  <c r="B819" i="56" s="1"/>
  <c r="D819" i="56" s="1"/>
  <c r="K819" i="56" s="1"/>
  <c r="A818" i="56"/>
  <c r="B818" i="56" s="1"/>
  <c r="D818" i="56" s="1"/>
  <c r="A817" i="56"/>
  <c r="B817" i="56" s="1"/>
  <c r="D817" i="56" s="1"/>
  <c r="AT817" i="56" s="1"/>
  <c r="A816" i="56"/>
  <c r="B816" i="56" s="1"/>
  <c r="D816" i="56" s="1"/>
  <c r="A815" i="56"/>
  <c r="B815" i="56" s="1"/>
  <c r="D815" i="56" s="1"/>
  <c r="AY815" i="56" s="1"/>
  <c r="A814" i="56"/>
  <c r="B814" i="56" s="1"/>
  <c r="D814" i="56" s="1"/>
  <c r="K814" i="56" s="1"/>
  <c r="A813" i="56"/>
  <c r="B813" i="56" s="1"/>
  <c r="D813" i="56" s="1"/>
  <c r="A812" i="56"/>
  <c r="B812" i="56" s="1"/>
  <c r="D812" i="56" s="1"/>
  <c r="AT812" i="56" s="1"/>
  <c r="A811" i="56"/>
  <c r="B811" i="56" s="1"/>
  <c r="D811" i="56" s="1"/>
  <c r="AY811" i="56" s="1"/>
  <c r="A810" i="56"/>
  <c r="B810" i="56" s="1"/>
  <c r="D810" i="56" s="1"/>
  <c r="K810" i="56" s="1"/>
  <c r="A809" i="56"/>
  <c r="B809" i="56" s="1"/>
  <c r="D809" i="56" s="1"/>
  <c r="K809" i="56" s="1"/>
  <c r="A808" i="56"/>
  <c r="B808" i="56" s="1"/>
  <c r="D808" i="56" s="1"/>
  <c r="A807" i="56"/>
  <c r="B807" i="56" s="1"/>
  <c r="D807" i="56" s="1"/>
  <c r="A806" i="56"/>
  <c r="B806" i="56" s="1"/>
  <c r="D806" i="56" s="1"/>
  <c r="A805" i="56"/>
  <c r="B805" i="56" s="1"/>
  <c r="D805" i="56" s="1"/>
  <c r="AY805" i="56" s="1"/>
  <c r="A804" i="56"/>
  <c r="B804" i="56" s="1"/>
  <c r="D804" i="56" s="1"/>
  <c r="A803" i="56"/>
  <c r="B803" i="56" s="1"/>
  <c r="D803" i="56" s="1"/>
  <c r="K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K800" i="56" s="1"/>
  <c r="A799" i="56"/>
  <c r="B799" i="56" s="1"/>
  <c r="D799" i="56" s="1"/>
  <c r="AT799" i="56" s="1"/>
  <c r="A798" i="56"/>
  <c r="B798" i="56" s="1"/>
  <c r="D798" i="56" s="1"/>
  <c r="K798" i="56" s="1"/>
  <c r="A797" i="56"/>
  <c r="B797" i="56" s="1"/>
  <c r="D797" i="56" s="1"/>
  <c r="A796" i="56"/>
  <c r="B796" i="56" s="1"/>
  <c r="D796" i="56" s="1"/>
  <c r="AY796" i="56" s="1"/>
  <c r="A795" i="56"/>
  <c r="B795" i="56" s="1"/>
  <c r="D795" i="56" s="1"/>
  <c r="A794" i="56"/>
  <c r="B794" i="56" s="1"/>
  <c r="D794" i="56" s="1"/>
  <c r="K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Y790" i="56" s="1"/>
  <c r="A789" i="56"/>
  <c r="B789" i="56" s="1"/>
  <c r="D789" i="56" s="1"/>
  <c r="AY789" i="56" s="1"/>
  <c r="A788" i="56"/>
  <c r="B788" i="56" s="1"/>
  <c r="D788" i="56" s="1"/>
  <c r="AY788" i="56" s="1"/>
  <c r="A787" i="56"/>
  <c r="B787" i="56" s="1"/>
  <c r="D787" i="56" s="1"/>
  <c r="K787" i="56" s="1"/>
  <c r="A786" i="56"/>
  <c r="B786" i="56" s="1"/>
  <c r="D786" i="56" s="1"/>
  <c r="AY786" i="56" s="1"/>
  <c r="A785" i="56"/>
  <c r="B785" i="56" s="1"/>
  <c r="D785" i="56" s="1"/>
  <c r="AY785" i="56" s="1"/>
  <c r="A784" i="56"/>
  <c r="B784" i="56" s="1"/>
  <c r="D784" i="56" s="1"/>
  <c r="K784" i="56" s="1"/>
  <c r="A783" i="56"/>
  <c r="B783" i="56" s="1"/>
  <c r="D783" i="56" s="1"/>
  <c r="K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Y780" i="56" s="1"/>
  <c r="A779" i="56"/>
  <c r="B779" i="56" s="1"/>
  <c r="D779" i="56" s="1"/>
  <c r="A778" i="56"/>
  <c r="B778" i="56" s="1"/>
  <c r="D778" i="56" s="1"/>
  <c r="A777" i="56"/>
  <c r="B777" i="56" s="1"/>
  <c r="D777" i="56" s="1"/>
  <c r="AT777" i="56" s="1"/>
  <c r="A776" i="56"/>
  <c r="B776" i="56" s="1"/>
  <c r="D776" i="56" s="1"/>
  <c r="A775" i="56"/>
  <c r="B775" i="56" s="1"/>
  <c r="D775" i="56" s="1"/>
  <c r="AT775" i="56" s="1"/>
  <c r="A774" i="56"/>
  <c r="B774" i="56" s="1"/>
  <c r="D774" i="56" s="1"/>
  <c r="K774" i="56" s="1"/>
  <c r="A773" i="56"/>
  <c r="B773" i="56" s="1"/>
  <c r="D773" i="56" s="1"/>
  <c r="A772" i="56"/>
  <c r="B772" i="56" s="1"/>
  <c r="D772" i="56" s="1"/>
  <c r="K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Y768" i="56" s="1"/>
  <c r="A767" i="56"/>
  <c r="B767" i="56" s="1"/>
  <c r="D767" i="56" s="1"/>
  <c r="AT767" i="56" s="1"/>
  <c r="A766" i="56"/>
  <c r="B766" i="56" s="1"/>
  <c r="D766" i="56" s="1"/>
  <c r="AT766" i="56" s="1"/>
  <c r="A765" i="56"/>
  <c r="B765" i="56" s="1"/>
  <c r="D765" i="56" s="1"/>
  <c r="A764" i="56"/>
  <c r="B764" i="56" s="1"/>
  <c r="D764" i="56" s="1"/>
  <c r="K764" i="56" s="1"/>
  <c r="A763" i="56"/>
  <c r="B763" i="56" s="1"/>
  <c r="D763" i="56" s="1"/>
  <c r="AT763" i="56" s="1"/>
  <c r="A762" i="56"/>
  <c r="B762" i="56" s="1"/>
  <c r="D762" i="56" s="1"/>
  <c r="AT762" i="56" s="1"/>
  <c r="A761" i="56"/>
  <c r="B761" i="56" s="1"/>
  <c r="D761" i="56" s="1"/>
  <c r="AT761" i="56" s="1"/>
  <c r="A760" i="56"/>
  <c r="B760" i="56" s="1"/>
  <c r="D760" i="56" s="1"/>
  <c r="K760" i="56" s="1"/>
  <c r="A759" i="56"/>
  <c r="B759" i="56" s="1"/>
  <c r="D759" i="56" s="1"/>
  <c r="AT759" i="56" s="1"/>
  <c r="A758" i="56"/>
  <c r="B758" i="56" s="1"/>
  <c r="D758" i="56" s="1"/>
  <c r="AY758" i="56" s="1"/>
  <c r="A757" i="56"/>
  <c r="B757" i="56" s="1"/>
  <c r="D757" i="56" s="1"/>
  <c r="A756" i="56"/>
  <c r="B756" i="56" s="1"/>
  <c r="D756" i="56" s="1"/>
  <c r="A755" i="56"/>
  <c r="B755" i="56" s="1"/>
  <c r="D755" i="56" s="1"/>
  <c r="A754" i="56"/>
  <c r="B754" i="56" s="1"/>
  <c r="D754" i="56" s="1"/>
  <c r="AT754" i="56" s="1"/>
  <c r="A753" i="56"/>
  <c r="B753" i="56" s="1"/>
  <c r="D753" i="56" s="1"/>
  <c r="K753" i="56" s="1"/>
  <c r="A752" i="56"/>
  <c r="B752" i="56" s="1"/>
  <c r="D752" i="56" s="1"/>
  <c r="AY752" i="56" s="1"/>
  <c r="A751" i="56"/>
  <c r="B751" i="56" s="1"/>
  <c r="D751" i="56" s="1"/>
  <c r="A750" i="56"/>
  <c r="B750" i="56" s="1"/>
  <c r="D750" i="56" s="1"/>
  <c r="AY750" i="56" s="1"/>
  <c r="A749" i="56"/>
  <c r="B749" i="56" s="1"/>
  <c r="D749" i="56" s="1"/>
  <c r="AT749" i="56" s="1"/>
  <c r="A748" i="56"/>
  <c r="B748" i="56" s="1"/>
  <c r="D748" i="56" s="1"/>
  <c r="K748" i="56" s="1"/>
  <c r="A747" i="56"/>
  <c r="B747" i="56" s="1"/>
  <c r="D747" i="56" s="1"/>
  <c r="AY747" i="56" s="1"/>
  <c r="A746" i="56"/>
  <c r="B746" i="56" s="1"/>
  <c r="D746" i="56" s="1"/>
  <c r="A745" i="56"/>
  <c r="B745" i="56" s="1"/>
  <c r="D745" i="56" s="1"/>
  <c r="A744" i="56"/>
  <c r="B744" i="56" s="1"/>
  <c r="D744" i="56" s="1"/>
  <c r="K744" i="56" s="1"/>
  <c r="A743" i="56"/>
  <c r="B743" i="56" s="1"/>
  <c r="D743" i="56" s="1"/>
  <c r="A742" i="56"/>
  <c r="B742" i="56" s="1"/>
  <c r="D742" i="56" s="1"/>
  <c r="AY742" i="56" s="1"/>
  <c r="A741" i="56"/>
  <c r="B741" i="56" s="1"/>
  <c r="D741" i="56" s="1"/>
  <c r="A740" i="56"/>
  <c r="B740" i="56" s="1"/>
  <c r="D740" i="56" s="1"/>
  <c r="K740" i="56" s="1"/>
  <c r="A739" i="56"/>
  <c r="B739" i="56" s="1"/>
  <c r="D739" i="56" s="1"/>
  <c r="AT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K734" i="56" s="1"/>
  <c r="A733" i="56"/>
  <c r="B733" i="56" s="1"/>
  <c r="D733" i="56" s="1"/>
  <c r="K733" i="56" s="1"/>
  <c r="A732" i="56"/>
  <c r="B732" i="56" s="1"/>
  <c r="D732" i="56" s="1"/>
  <c r="AT732" i="56" s="1"/>
  <c r="A731" i="56"/>
  <c r="B731" i="56" s="1"/>
  <c r="D731" i="56" s="1"/>
  <c r="AY731" i="56" s="1"/>
  <c r="A730" i="56"/>
  <c r="B730" i="56" s="1"/>
  <c r="D730" i="56" s="1"/>
  <c r="AY730" i="56" s="1"/>
  <c r="A729" i="56"/>
  <c r="B729" i="56" s="1"/>
  <c r="D729" i="56" s="1"/>
  <c r="AY729" i="56" s="1"/>
  <c r="A728" i="56"/>
  <c r="B728" i="56" s="1"/>
  <c r="D728" i="56" s="1"/>
  <c r="AY728" i="56" s="1"/>
  <c r="A727" i="56"/>
  <c r="B727" i="56" s="1"/>
  <c r="D727" i="56" s="1"/>
  <c r="K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Y719" i="56" s="1"/>
  <c r="A718" i="56"/>
  <c r="B718" i="56" s="1"/>
  <c r="D718" i="56" s="1"/>
  <c r="AY718" i="56" s="1"/>
  <c r="A717" i="56"/>
  <c r="B717" i="56" s="1"/>
  <c r="D717" i="56" s="1"/>
  <c r="K717" i="56" s="1"/>
  <c r="A716" i="56"/>
  <c r="B716" i="56" s="1"/>
  <c r="D716" i="56" s="1"/>
  <c r="K716" i="56" s="1"/>
  <c r="A715" i="56"/>
  <c r="B715" i="56" s="1"/>
  <c r="D715" i="56" s="1"/>
  <c r="AY715" i="56" s="1"/>
  <c r="A714" i="56"/>
  <c r="B714" i="56" s="1"/>
  <c r="D714" i="56" s="1"/>
  <c r="K714" i="56" s="1"/>
  <c r="A713" i="56"/>
  <c r="B713" i="56" s="1"/>
  <c r="D713" i="56" s="1"/>
  <c r="AY713" i="56" s="1"/>
  <c r="A712" i="56"/>
  <c r="B712" i="56" s="1"/>
  <c r="D712" i="56" s="1"/>
  <c r="AY712" i="56" s="1"/>
  <c r="A711" i="56"/>
  <c r="B711" i="56" s="1"/>
  <c r="D711" i="56" s="1"/>
  <c r="K711" i="56" s="1"/>
  <c r="A710" i="56"/>
  <c r="B710" i="56" s="1"/>
  <c r="D710" i="56" s="1"/>
  <c r="AY710" i="56" s="1"/>
  <c r="A709" i="56"/>
  <c r="B709" i="56" s="1"/>
  <c r="D709" i="56" s="1"/>
  <c r="A708" i="56"/>
  <c r="B708" i="56" s="1"/>
  <c r="D708" i="56" s="1"/>
  <c r="K708" i="56" s="1"/>
  <c r="A707" i="56"/>
  <c r="B707" i="56" s="1"/>
  <c r="D707" i="56" s="1"/>
  <c r="AT707" i="56" s="1"/>
  <c r="A706" i="56"/>
  <c r="B706" i="56" s="1"/>
  <c r="D706" i="56" s="1"/>
  <c r="K706" i="56" s="1"/>
  <c r="A705" i="56"/>
  <c r="B705" i="56" s="1"/>
  <c r="D705" i="56" s="1"/>
  <c r="A704" i="56"/>
  <c r="B704" i="56" s="1"/>
  <c r="D704" i="56" s="1"/>
  <c r="K704" i="56" s="1"/>
  <c r="A703" i="56"/>
  <c r="B703" i="56" s="1"/>
  <c r="D703" i="56" s="1"/>
  <c r="K703" i="56" s="1"/>
  <c r="A702" i="56"/>
  <c r="B702" i="56" s="1"/>
  <c r="D702" i="56" s="1"/>
  <c r="K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T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K693" i="56" s="1"/>
  <c r="A692" i="56"/>
  <c r="B692" i="56" s="1"/>
  <c r="D692" i="56" s="1"/>
  <c r="K692" i="56" s="1"/>
  <c r="A691" i="56"/>
  <c r="B691" i="56" s="1"/>
  <c r="D691" i="56" s="1"/>
  <c r="A690" i="56"/>
  <c r="B690" i="56" s="1"/>
  <c r="D690" i="56" s="1"/>
  <c r="AT690" i="56" s="1"/>
  <c r="A689" i="56"/>
  <c r="B689" i="56" s="1"/>
  <c r="D689" i="56" s="1"/>
  <c r="AY689" i="56" s="1"/>
  <c r="A688" i="56"/>
  <c r="B688" i="56" s="1"/>
  <c r="D688" i="56" s="1"/>
  <c r="A687" i="56"/>
  <c r="B687" i="56" s="1"/>
  <c r="D687" i="56" s="1"/>
  <c r="K687" i="56" s="1"/>
  <c r="A686" i="56"/>
  <c r="B686" i="56" s="1"/>
  <c r="D686" i="56" s="1"/>
  <c r="K686" i="56" s="1"/>
  <c r="A685" i="56"/>
  <c r="B685" i="56" s="1"/>
  <c r="D685" i="56" s="1"/>
  <c r="A684" i="56"/>
  <c r="B684" i="56" s="1"/>
  <c r="D684" i="56" s="1"/>
  <c r="AT684" i="56" s="1"/>
  <c r="A683" i="56"/>
  <c r="B683" i="56" s="1"/>
  <c r="D683" i="56" s="1"/>
  <c r="K683" i="56" s="1"/>
  <c r="A682" i="56"/>
  <c r="B682" i="56" s="1"/>
  <c r="D682" i="56" s="1"/>
  <c r="AY682" i="56" s="1"/>
  <c r="A681" i="56"/>
  <c r="B681" i="56" s="1"/>
  <c r="D681" i="56" s="1"/>
  <c r="AT681" i="56" s="1"/>
  <c r="A680" i="56"/>
  <c r="B680" i="56" s="1"/>
  <c r="D680" i="56" s="1"/>
  <c r="AY680" i="56" s="1"/>
  <c r="A679" i="56"/>
  <c r="B679" i="56" s="1"/>
  <c r="D679" i="56" s="1"/>
  <c r="A678" i="56"/>
  <c r="B678" i="56" s="1"/>
  <c r="D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674" i="56"/>
  <c r="B674" i="56" s="1"/>
  <c r="D674" i="56" s="1"/>
  <c r="A673" i="56"/>
  <c r="B673" i="56" s="1"/>
  <c r="D673" i="56" s="1"/>
  <c r="AY673" i="56" s="1"/>
  <c r="A672" i="56"/>
  <c r="B672" i="56" s="1"/>
  <c r="D672" i="56" s="1"/>
  <c r="A671" i="56"/>
  <c r="B671" i="56" s="1"/>
  <c r="D671" i="56" s="1"/>
  <c r="AT671" i="56" s="1"/>
  <c r="A670" i="56"/>
  <c r="B670" i="56" s="1"/>
  <c r="D670" i="56" s="1"/>
  <c r="A669" i="56"/>
  <c r="B669" i="56" s="1"/>
  <c r="D669" i="56" s="1"/>
  <c r="AT669" i="56" s="1"/>
  <c r="A668" i="56"/>
  <c r="B668" i="56" s="1"/>
  <c r="D668" i="56" s="1"/>
  <c r="K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AT664" i="56" s="1"/>
  <c r="A663" i="56"/>
  <c r="B663" i="56" s="1"/>
  <c r="D663" i="56" s="1"/>
  <c r="K663" i="56" s="1"/>
  <c r="A662" i="56"/>
  <c r="B662" i="56" s="1"/>
  <c r="D662" i="56" s="1"/>
  <c r="AY662" i="56" s="1"/>
  <c r="A661" i="56"/>
  <c r="B661" i="56" s="1"/>
  <c r="D661" i="56" s="1"/>
  <c r="AT661" i="56" s="1"/>
  <c r="A660" i="56"/>
  <c r="B660" i="56" s="1"/>
  <c r="D660" i="56" s="1"/>
  <c r="A659" i="56"/>
  <c r="B659" i="56" s="1"/>
  <c r="D659" i="56" s="1"/>
  <c r="A658" i="56"/>
  <c r="B658" i="56" s="1"/>
  <c r="D658" i="56" s="1"/>
  <c r="AT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AT654" i="56" s="1"/>
  <c r="A653" i="56"/>
  <c r="B653" i="56" s="1"/>
  <c r="D653" i="56" s="1"/>
  <c r="A652" i="56"/>
  <c r="B652" i="56" s="1"/>
  <c r="D652" i="56" s="1"/>
  <c r="AY652" i="56" s="1"/>
  <c r="A651" i="56"/>
  <c r="B651" i="56" s="1"/>
  <c r="D651" i="56" s="1"/>
  <c r="K651" i="56" s="1"/>
  <c r="A650" i="56"/>
  <c r="B650" i="56" s="1"/>
  <c r="D650" i="56" s="1"/>
  <c r="AT650" i="56" s="1"/>
  <c r="A649" i="56"/>
  <c r="B649" i="56" s="1"/>
  <c r="D649" i="56" s="1"/>
  <c r="K649" i="56" s="1"/>
  <c r="A648" i="56"/>
  <c r="B648" i="56" s="1"/>
  <c r="D648" i="56" s="1"/>
  <c r="A647" i="56"/>
  <c r="B647" i="56" s="1"/>
  <c r="D647" i="56" s="1"/>
  <c r="K647" i="56" s="1"/>
  <c r="A646" i="56"/>
  <c r="B646" i="56" s="1"/>
  <c r="D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K643" i="56" s="1"/>
  <c r="A642" i="56"/>
  <c r="B642" i="56" s="1"/>
  <c r="D642" i="56" s="1"/>
  <c r="K642" i="56" s="1"/>
  <c r="A641" i="56"/>
  <c r="B641" i="56" s="1"/>
  <c r="D641" i="56" s="1"/>
  <c r="A640" i="56"/>
  <c r="B640" i="56" s="1"/>
  <c r="D640" i="56" s="1"/>
  <c r="AY640" i="56" s="1"/>
  <c r="A639" i="56"/>
  <c r="B639" i="56" s="1"/>
  <c r="D639" i="56" s="1"/>
  <c r="AY639" i="56" s="1"/>
  <c r="A638" i="56"/>
  <c r="B638" i="56" s="1"/>
  <c r="D638" i="56" s="1"/>
  <c r="AT638" i="56" s="1"/>
  <c r="A637" i="56"/>
  <c r="B637" i="56" s="1"/>
  <c r="D637" i="56" s="1"/>
  <c r="AY637" i="56" s="1"/>
  <c r="A636" i="56"/>
  <c r="B636" i="56" s="1"/>
  <c r="D636" i="56" s="1"/>
  <c r="AT636" i="56" s="1"/>
  <c r="A635" i="56"/>
  <c r="B635" i="56" s="1"/>
  <c r="D635" i="56" s="1"/>
  <c r="A634" i="56"/>
  <c r="B634" i="56" s="1"/>
  <c r="D634" i="56" s="1"/>
  <c r="A633" i="56"/>
  <c r="B633" i="56" s="1"/>
  <c r="D633" i="56" s="1"/>
  <c r="A632" i="56"/>
  <c r="B632" i="56" s="1"/>
  <c r="D632" i="56" s="1"/>
  <c r="A631" i="56"/>
  <c r="B631" i="56" s="1"/>
  <c r="D631" i="56" s="1"/>
  <c r="A630" i="56"/>
  <c r="B630" i="56" s="1"/>
  <c r="D630" i="56" s="1"/>
  <c r="AT630" i="56" s="1"/>
  <c r="A629" i="56"/>
  <c r="B629" i="56" s="1"/>
  <c r="D629" i="56" s="1"/>
  <c r="AT629" i="56" s="1"/>
  <c r="A628" i="56"/>
  <c r="B628" i="56" s="1"/>
  <c r="D628" i="56" s="1"/>
  <c r="K628" i="56" s="1"/>
  <c r="A627" i="56"/>
  <c r="B627" i="56" s="1"/>
  <c r="D627" i="56" s="1"/>
  <c r="K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K623" i="56" s="1"/>
  <c r="A622" i="56"/>
  <c r="B622" i="56" s="1"/>
  <c r="D622" i="56" s="1"/>
  <c r="A621" i="56"/>
  <c r="B621" i="56" s="1"/>
  <c r="D621" i="56" s="1"/>
  <c r="K621" i="56" s="1"/>
  <c r="A620" i="56"/>
  <c r="B620" i="56" s="1"/>
  <c r="D620" i="56" s="1"/>
  <c r="A619" i="56"/>
  <c r="B619" i="56" s="1"/>
  <c r="D619" i="56" s="1"/>
  <c r="A618" i="56"/>
  <c r="B618" i="56" s="1"/>
  <c r="D618" i="56" s="1"/>
  <c r="K618" i="56" s="1"/>
  <c r="A617" i="56"/>
  <c r="B617" i="56" s="1"/>
  <c r="D617" i="56" s="1"/>
  <c r="A616" i="56"/>
  <c r="B616" i="56" s="1"/>
  <c r="D616" i="56" s="1"/>
  <c r="AT616" i="56" s="1"/>
  <c r="A615" i="56"/>
  <c r="B615" i="56" s="1"/>
  <c r="D615" i="56" s="1"/>
  <c r="K615" i="56" s="1"/>
  <c r="A614" i="56"/>
  <c r="B614" i="56" s="1"/>
  <c r="D614" i="56" s="1"/>
  <c r="AT614" i="56" s="1"/>
  <c r="A613" i="56"/>
  <c r="B613" i="56" s="1"/>
  <c r="D613" i="56" s="1"/>
  <c r="A612" i="56"/>
  <c r="B612" i="56" s="1"/>
  <c r="D612" i="56" s="1"/>
  <c r="A611" i="56"/>
  <c r="B611" i="56" s="1"/>
  <c r="D611" i="56" s="1"/>
  <c r="AT611" i="56" s="1"/>
  <c r="A610" i="56"/>
  <c r="B610" i="56" s="1"/>
  <c r="D610" i="56" s="1"/>
  <c r="A609" i="56"/>
  <c r="B609" i="56" s="1"/>
  <c r="D609" i="56" s="1"/>
  <c r="AT609" i="56" s="1"/>
  <c r="A608" i="56"/>
  <c r="B608" i="56" s="1"/>
  <c r="D608" i="56" s="1"/>
  <c r="AY608" i="56" s="1"/>
  <c r="A607" i="56"/>
  <c r="B607" i="56" s="1"/>
  <c r="D607" i="56" s="1"/>
  <c r="A606" i="56"/>
  <c r="B606" i="56" s="1"/>
  <c r="D606" i="56" s="1"/>
  <c r="K606" i="56" s="1"/>
  <c r="A605" i="56"/>
  <c r="B605" i="56" s="1"/>
  <c r="D605" i="56" s="1"/>
  <c r="AY605" i="56" s="1"/>
  <c r="A604" i="56"/>
  <c r="B604" i="56" s="1"/>
  <c r="D604" i="56" s="1"/>
  <c r="AY604" i="56" s="1"/>
  <c r="A603" i="56"/>
  <c r="B603" i="56" s="1"/>
  <c r="D603" i="56" s="1"/>
  <c r="A602" i="56"/>
  <c r="B602" i="56" s="1"/>
  <c r="D602" i="56" s="1"/>
  <c r="A601" i="56"/>
  <c r="B601" i="56" s="1"/>
  <c r="D601" i="56" s="1"/>
  <c r="AY601" i="56" s="1"/>
  <c r="A600" i="56"/>
  <c r="B600" i="56" s="1"/>
  <c r="D600" i="56" s="1"/>
  <c r="K600" i="56" s="1"/>
  <c r="A599" i="56"/>
  <c r="B599" i="56" s="1"/>
  <c r="D599" i="56" s="1"/>
  <c r="AT599" i="56" s="1"/>
  <c r="A598" i="56"/>
  <c r="B598" i="56" s="1"/>
  <c r="D598" i="56" s="1"/>
  <c r="A597" i="56"/>
  <c r="B597" i="56" s="1"/>
  <c r="D597" i="56" s="1"/>
  <c r="A596" i="56"/>
  <c r="B596" i="56" s="1"/>
  <c r="D596" i="56" s="1"/>
  <c r="K596" i="56" s="1"/>
  <c r="A595" i="56"/>
  <c r="B595" i="56" s="1"/>
  <c r="D595" i="56" s="1"/>
  <c r="AT595" i="56" s="1"/>
  <c r="A594" i="56"/>
  <c r="B594" i="56" s="1"/>
  <c r="D594" i="56" s="1"/>
  <c r="AY594" i="56" s="1"/>
  <c r="A593" i="56"/>
  <c r="B593" i="56" s="1"/>
  <c r="D593" i="56" s="1"/>
  <c r="A592" i="56"/>
  <c r="B592" i="56" s="1"/>
  <c r="D592" i="56" s="1"/>
  <c r="K592" i="56" s="1"/>
  <c r="A591" i="56"/>
  <c r="B591" i="56" s="1"/>
  <c r="D591" i="56" s="1"/>
  <c r="A590" i="56"/>
  <c r="B590" i="56" s="1"/>
  <c r="D590" i="56" s="1"/>
  <c r="K590" i="56" s="1"/>
  <c r="A589" i="56"/>
  <c r="B589" i="56" s="1"/>
  <c r="D589" i="56" s="1"/>
  <c r="AY589" i="56" s="1"/>
  <c r="A588" i="56"/>
  <c r="B588" i="56" s="1"/>
  <c r="D588" i="56" s="1"/>
  <c r="K588" i="56" s="1"/>
  <c r="A587" i="56"/>
  <c r="B587" i="56" s="1"/>
  <c r="D587" i="56" s="1"/>
  <c r="A586" i="56"/>
  <c r="B586" i="56" s="1"/>
  <c r="D586" i="56" s="1"/>
  <c r="A585" i="56"/>
  <c r="B585" i="56" s="1"/>
  <c r="D585" i="56" s="1"/>
  <c r="A584" i="56"/>
  <c r="B584" i="56" s="1"/>
  <c r="D584" i="56" s="1"/>
  <c r="AT584" i="56" s="1"/>
  <c r="A583" i="56"/>
  <c r="B583" i="56" s="1"/>
  <c r="D583" i="56" s="1"/>
  <c r="K583" i="56" s="1"/>
  <c r="A582" i="56"/>
  <c r="B582" i="56" s="1"/>
  <c r="D582" i="56" s="1"/>
  <c r="A581" i="56"/>
  <c r="B581" i="56" s="1"/>
  <c r="D581" i="56" s="1"/>
  <c r="A580" i="56"/>
  <c r="B580" i="56" s="1"/>
  <c r="D580" i="56" s="1"/>
  <c r="K580" i="56" s="1"/>
  <c r="A579" i="56"/>
  <c r="B579" i="56" s="1"/>
  <c r="D579" i="56" s="1"/>
  <c r="A578" i="56"/>
  <c r="B578" i="56" s="1"/>
  <c r="D578" i="56" s="1"/>
  <c r="AT578" i="56" s="1"/>
  <c r="A577" i="56"/>
  <c r="B577" i="56" s="1"/>
  <c r="D577" i="56" s="1"/>
  <c r="A576" i="56"/>
  <c r="B576" i="56" s="1"/>
  <c r="D576" i="56" s="1"/>
  <c r="AY576" i="56" s="1"/>
  <c r="A575" i="56"/>
  <c r="B575" i="56" s="1"/>
  <c r="D575" i="56" s="1"/>
  <c r="K575" i="56" s="1"/>
  <c r="A574" i="56"/>
  <c r="B574" i="56" s="1"/>
  <c r="D574" i="56" s="1"/>
  <c r="AY574" i="56" s="1"/>
  <c r="A573" i="56"/>
  <c r="B573" i="56" s="1"/>
  <c r="D573" i="56" s="1"/>
  <c r="AY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K569" i="56" s="1"/>
  <c r="A568" i="56"/>
  <c r="B568" i="56" s="1"/>
  <c r="D568" i="56" s="1"/>
  <c r="A567" i="56"/>
  <c r="B567" i="56" s="1"/>
  <c r="D567" i="56" s="1"/>
  <c r="AT567" i="56" s="1"/>
  <c r="A566" i="56"/>
  <c r="B566" i="56" s="1"/>
  <c r="D566" i="56" s="1"/>
  <c r="K566" i="56" s="1"/>
  <c r="A565" i="56"/>
  <c r="B565" i="56" s="1"/>
  <c r="D565" i="56" s="1"/>
  <c r="AT565" i="56" s="1"/>
  <c r="A564" i="56"/>
  <c r="B564" i="56" s="1"/>
  <c r="D564" i="56" s="1"/>
  <c r="AT564" i="56" s="1"/>
  <c r="A563" i="56"/>
  <c r="B563" i="56" s="1"/>
  <c r="D563" i="56" s="1"/>
  <c r="A562" i="56"/>
  <c r="B562" i="56" s="1"/>
  <c r="D562" i="56" s="1"/>
  <c r="A561" i="56"/>
  <c r="B561" i="56" s="1"/>
  <c r="D561" i="56" s="1"/>
  <c r="K561" i="56" s="1"/>
  <c r="A560" i="56"/>
  <c r="B560" i="56" s="1"/>
  <c r="D560" i="56" s="1"/>
  <c r="A559" i="56"/>
  <c r="B559" i="56" s="1"/>
  <c r="D559" i="56" s="1"/>
  <c r="AY559" i="56" s="1"/>
  <c r="A558" i="56"/>
  <c r="B558" i="56" s="1"/>
  <c r="D558" i="56" s="1"/>
  <c r="A557" i="56"/>
  <c r="B557" i="56" s="1"/>
  <c r="D557" i="56" s="1"/>
  <c r="AT557" i="56" s="1"/>
  <c r="A556" i="56"/>
  <c r="B556" i="56" s="1"/>
  <c r="D556" i="56" s="1"/>
  <c r="AY556" i="56" s="1"/>
  <c r="A555" i="56"/>
  <c r="B555" i="56" s="1"/>
  <c r="D555" i="56" s="1"/>
  <c r="K555" i="56" s="1"/>
  <c r="A554" i="56"/>
  <c r="B554" i="56" s="1"/>
  <c r="D554" i="56" s="1"/>
  <c r="K554" i="56" s="1"/>
  <c r="A553" i="56"/>
  <c r="B553" i="56" s="1"/>
  <c r="D553" i="56" s="1"/>
  <c r="K553" i="56" s="1"/>
  <c r="A552" i="56"/>
  <c r="B552" i="56" s="1"/>
  <c r="D552" i="56" s="1"/>
  <c r="A551" i="56"/>
  <c r="B551" i="56" s="1"/>
  <c r="D551" i="56" s="1"/>
  <c r="AY551" i="56" s="1"/>
  <c r="A550" i="56"/>
  <c r="B550" i="56" s="1"/>
  <c r="D550" i="56" s="1"/>
  <c r="K550" i="56" s="1"/>
  <c r="A549" i="56"/>
  <c r="B549" i="56" s="1"/>
  <c r="D549" i="56" s="1"/>
  <c r="K549" i="56" s="1"/>
  <c r="A548" i="56"/>
  <c r="B548" i="56" s="1"/>
  <c r="D548" i="56" s="1"/>
  <c r="A547" i="56"/>
  <c r="B547" i="56" s="1"/>
  <c r="D547" i="56" s="1"/>
  <c r="A546" i="56"/>
  <c r="B546" i="56" s="1"/>
  <c r="D546" i="56" s="1"/>
  <c r="A545" i="56"/>
  <c r="B545" i="56" s="1"/>
  <c r="D545" i="56" s="1"/>
  <c r="A544" i="56"/>
  <c r="B544" i="56" s="1"/>
  <c r="D544" i="56" s="1"/>
  <c r="AT544" i="56" s="1"/>
  <c r="A543" i="56"/>
  <c r="B543" i="56" s="1"/>
  <c r="D543" i="56" s="1"/>
  <c r="AT543" i="56" s="1"/>
  <c r="A542" i="56"/>
  <c r="B542" i="56" s="1"/>
  <c r="D542" i="56" s="1"/>
  <c r="A541" i="56"/>
  <c r="B541" i="56" s="1"/>
  <c r="D541" i="56" s="1"/>
  <c r="AY541" i="56" s="1"/>
  <c r="A540" i="56"/>
  <c r="B540" i="56" s="1"/>
  <c r="D540" i="56" s="1"/>
  <c r="A539" i="56"/>
  <c r="B539" i="56" s="1"/>
  <c r="D539" i="56" s="1"/>
  <c r="AY539" i="56" s="1"/>
  <c r="A538" i="56"/>
  <c r="B538" i="56" s="1"/>
  <c r="D538" i="56" s="1"/>
  <c r="A537" i="56"/>
  <c r="B537" i="56" s="1"/>
  <c r="D537" i="56" s="1"/>
  <c r="A536" i="56"/>
  <c r="B536" i="56" s="1"/>
  <c r="D536" i="56" s="1"/>
  <c r="AT536" i="56" s="1"/>
  <c r="A535" i="56"/>
  <c r="B535" i="56" s="1"/>
  <c r="D535" i="56" s="1"/>
  <c r="AY535" i="56" s="1"/>
  <c r="A534" i="56"/>
  <c r="B534" i="56" s="1"/>
  <c r="D534" i="56" s="1"/>
  <c r="A533" i="56"/>
  <c r="B533" i="56" s="1"/>
  <c r="D533" i="56" s="1"/>
  <c r="AT533" i="56" s="1"/>
  <c r="A532" i="56"/>
  <c r="B532" i="56" s="1"/>
  <c r="D532" i="56" s="1"/>
  <c r="AY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K529" i="56" s="1"/>
  <c r="A528" i="56"/>
  <c r="B528" i="56" s="1"/>
  <c r="D528" i="56" s="1"/>
  <c r="AT528" i="56" s="1"/>
  <c r="A527" i="56"/>
  <c r="B527" i="56" s="1"/>
  <c r="D527" i="56" s="1"/>
  <c r="K527" i="56" s="1"/>
  <c r="A526" i="56"/>
  <c r="B526" i="56" s="1"/>
  <c r="D526" i="56" s="1"/>
  <c r="AY526" i="56" s="1"/>
  <c r="A525" i="56"/>
  <c r="B525" i="56" s="1"/>
  <c r="D525" i="56" s="1"/>
  <c r="A524" i="56"/>
  <c r="B524" i="56" s="1"/>
  <c r="D524" i="56" s="1"/>
  <c r="K524" i="56" s="1"/>
  <c r="A523" i="56"/>
  <c r="B523" i="56" s="1"/>
  <c r="D523" i="56" s="1"/>
  <c r="AY523" i="56" s="1"/>
  <c r="A522" i="56"/>
  <c r="B522" i="56" s="1"/>
  <c r="D522" i="56" s="1"/>
  <c r="K522" i="56" s="1"/>
  <c r="A521" i="56"/>
  <c r="B521" i="56" s="1"/>
  <c r="D521" i="56" s="1"/>
  <c r="A520" i="56"/>
  <c r="B520" i="56" s="1"/>
  <c r="D520" i="56" s="1"/>
  <c r="K520" i="56" s="1"/>
  <c r="A519" i="56"/>
  <c r="B519" i="56" s="1"/>
  <c r="D519" i="56" s="1"/>
  <c r="AY519" i="56" s="1"/>
  <c r="A518" i="56"/>
  <c r="B518" i="56" s="1"/>
  <c r="D518" i="56" s="1"/>
  <c r="K518" i="56" s="1"/>
  <c r="A517" i="56"/>
  <c r="B517" i="56" s="1"/>
  <c r="D517" i="56" s="1"/>
  <c r="A516" i="56"/>
  <c r="B516" i="56" s="1"/>
  <c r="D516" i="56" s="1"/>
  <c r="AT516" i="56" s="1"/>
  <c r="A515" i="56"/>
  <c r="B515" i="56" s="1"/>
  <c r="D515" i="56" s="1"/>
  <c r="AY515" i="56" s="1"/>
  <c r="A514" i="56"/>
  <c r="B514" i="56" s="1"/>
  <c r="D514" i="56" s="1"/>
  <c r="K514" i="56" s="1"/>
  <c r="A513" i="56"/>
  <c r="B513" i="56" s="1"/>
  <c r="D513" i="56" s="1"/>
  <c r="K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K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Y507" i="56" s="1"/>
  <c r="A506" i="56"/>
  <c r="B506" i="56" s="1"/>
  <c r="D506" i="56" s="1"/>
  <c r="A505" i="56"/>
  <c r="B505" i="56" s="1"/>
  <c r="D505" i="56" s="1"/>
  <c r="AY505" i="56" s="1"/>
  <c r="A504" i="56"/>
  <c r="B504" i="56" s="1"/>
  <c r="D504" i="56" s="1"/>
  <c r="AY504" i="56" s="1"/>
  <c r="A503" i="56"/>
  <c r="B503" i="56" s="1"/>
  <c r="D503" i="56" s="1"/>
  <c r="AT503" i="56" s="1"/>
  <c r="A502" i="56"/>
  <c r="B502" i="56" s="1"/>
  <c r="D502" i="56" s="1"/>
  <c r="A501" i="56"/>
  <c r="B501" i="56" s="1"/>
  <c r="D501" i="56" s="1"/>
  <c r="A500" i="56"/>
  <c r="B500" i="56" s="1"/>
  <c r="D500" i="56" s="1"/>
  <c r="A499" i="56"/>
  <c r="B499" i="56" s="1"/>
  <c r="D499" i="56" s="1"/>
  <c r="A498" i="56"/>
  <c r="B498" i="56" s="1"/>
  <c r="D498" i="56" s="1"/>
  <c r="AT498" i="56" s="1"/>
  <c r="A497" i="56"/>
  <c r="B497" i="56" s="1"/>
  <c r="D497" i="56" s="1"/>
  <c r="AY497" i="56" s="1"/>
  <c r="A496" i="56"/>
  <c r="B496" i="56" s="1"/>
  <c r="D496" i="56" s="1"/>
  <c r="K496" i="56" s="1"/>
  <c r="A495" i="56"/>
  <c r="B495" i="56" s="1"/>
  <c r="D495" i="56" s="1"/>
  <c r="AT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Y491" i="56" s="1"/>
  <c r="A490" i="56"/>
  <c r="B490" i="56" s="1"/>
  <c r="D490" i="56" s="1"/>
  <c r="A489" i="56"/>
  <c r="B489" i="56" s="1"/>
  <c r="D489" i="56" s="1"/>
  <c r="AY489" i="56" s="1"/>
  <c r="A488" i="56"/>
  <c r="B488" i="56" s="1"/>
  <c r="D488" i="56" s="1"/>
  <c r="K488" i="56" s="1"/>
  <c r="A487" i="56"/>
  <c r="B487" i="56" s="1"/>
  <c r="D487" i="56" s="1"/>
  <c r="K487" i="56" s="1"/>
  <c r="A486" i="56"/>
  <c r="B486" i="56" s="1"/>
  <c r="D486" i="56" s="1"/>
  <c r="AY486" i="56" s="1"/>
  <c r="A485" i="56"/>
  <c r="B485" i="56" s="1"/>
  <c r="D485" i="56" s="1"/>
  <c r="K485" i="56" s="1"/>
  <c r="A484" i="56"/>
  <c r="B484" i="56" s="1"/>
  <c r="D484" i="56" s="1"/>
  <c r="A483" i="56"/>
  <c r="B483" i="56" s="1"/>
  <c r="D483" i="56" s="1"/>
  <c r="AT483" i="56" s="1"/>
  <c r="A482" i="56"/>
  <c r="B482" i="56" s="1"/>
  <c r="D482" i="56" s="1"/>
  <c r="K482" i="56" s="1"/>
  <c r="A481" i="56"/>
  <c r="B481" i="56" s="1"/>
  <c r="D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T478" i="56" s="1"/>
  <c r="A477" i="56"/>
  <c r="B477" i="56" s="1"/>
  <c r="D477" i="56" s="1"/>
  <c r="AY477" i="56" s="1"/>
  <c r="A476" i="56"/>
  <c r="B476" i="56" s="1"/>
  <c r="D476" i="56" s="1"/>
  <c r="K476" i="56" s="1"/>
  <c r="A475" i="56"/>
  <c r="B475" i="56" s="1"/>
  <c r="D475" i="56" s="1"/>
  <c r="A474" i="56"/>
  <c r="B474" i="56" s="1"/>
  <c r="D474" i="56" s="1"/>
  <c r="A473" i="56"/>
  <c r="B473" i="56" s="1"/>
  <c r="D473" i="56" s="1"/>
  <c r="K473" i="56" s="1"/>
  <c r="A472" i="56"/>
  <c r="B472" i="56" s="1"/>
  <c r="D472" i="56" s="1"/>
  <c r="A471" i="56"/>
  <c r="B471" i="56" s="1"/>
  <c r="D471" i="56" s="1"/>
  <c r="A470" i="56"/>
  <c r="B470" i="56" s="1"/>
  <c r="D470" i="56" s="1"/>
  <c r="A469" i="56"/>
  <c r="B469" i="56" s="1"/>
  <c r="D469" i="56" s="1"/>
  <c r="K469" i="56" s="1"/>
  <c r="A468" i="56"/>
  <c r="B468" i="56" s="1"/>
  <c r="D468" i="56" s="1"/>
  <c r="AY468" i="56" s="1"/>
  <c r="A467" i="56"/>
  <c r="B467" i="56" s="1"/>
  <c r="D467" i="56" s="1"/>
  <c r="K467" i="56" s="1"/>
  <c r="A466" i="56"/>
  <c r="B466" i="56" s="1"/>
  <c r="D466" i="56" s="1"/>
  <c r="AT466" i="56" s="1"/>
  <c r="A465" i="56"/>
  <c r="B465" i="56" s="1"/>
  <c r="D465" i="56" s="1"/>
  <c r="AY465" i="56" s="1"/>
  <c r="A464" i="56"/>
  <c r="B464" i="56" s="1"/>
  <c r="D464" i="56" s="1"/>
  <c r="A463" i="56"/>
  <c r="B463" i="56" s="1"/>
  <c r="D463" i="56" s="1"/>
  <c r="AT463" i="56" s="1"/>
  <c r="A462" i="56"/>
  <c r="B462" i="56" s="1"/>
  <c r="D462" i="56" s="1"/>
  <c r="K462" i="56" s="1"/>
  <c r="A461" i="56"/>
  <c r="B461" i="56" s="1"/>
  <c r="D461" i="56" s="1"/>
  <c r="AY461" i="56" s="1"/>
  <c r="A460" i="56"/>
  <c r="B460" i="56" s="1"/>
  <c r="D460" i="56" s="1"/>
  <c r="AT460" i="56" s="1"/>
  <c r="A459" i="56"/>
  <c r="B459" i="56" s="1"/>
  <c r="D459" i="56" s="1"/>
  <c r="K459" i="56" s="1"/>
  <c r="A458" i="56"/>
  <c r="B458" i="56" s="1"/>
  <c r="D458" i="56" s="1"/>
  <c r="A457" i="56"/>
  <c r="B457" i="56" s="1"/>
  <c r="D457" i="56" s="1"/>
  <c r="K457" i="56" s="1"/>
  <c r="A456" i="56"/>
  <c r="B456" i="56" s="1"/>
  <c r="D456" i="56" s="1"/>
  <c r="A455" i="56"/>
  <c r="B455" i="56" s="1"/>
  <c r="D455" i="56" s="1"/>
  <c r="AY455" i="56" s="1"/>
  <c r="A454" i="56"/>
  <c r="B454" i="56" s="1"/>
  <c r="D454" i="56" s="1"/>
  <c r="A453" i="56"/>
  <c r="B453" i="56" s="1"/>
  <c r="D453" i="56" s="1"/>
  <c r="K453" i="56" s="1"/>
  <c r="A452" i="56"/>
  <c r="B452" i="56" s="1"/>
  <c r="D452" i="56" s="1"/>
  <c r="A451" i="56"/>
  <c r="B451" i="56" s="1"/>
  <c r="D451" i="56" s="1"/>
  <c r="K451" i="56" s="1"/>
  <c r="A450" i="56"/>
  <c r="B450" i="56" s="1"/>
  <c r="D450" i="56" s="1"/>
  <c r="A449" i="56"/>
  <c r="B449" i="56" s="1"/>
  <c r="D449" i="56" s="1"/>
  <c r="AY449" i="56" s="1"/>
  <c r="A448" i="56"/>
  <c r="B448" i="56" s="1"/>
  <c r="D448" i="56" s="1"/>
  <c r="K448" i="56" s="1"/>
  <c r="A447" i="56"/>
  <c r="B447" i="56" s="1"/>
  <c r="D447" i="56" s="1"/>
  <c r="AY447" i="56" s="1"/>
  <c r="A446" i="56"/>
  <c r="B446" i="56" s="1"/>
  <c r="D446" i="56" s="1"/>
  <c r="AT446" i="56" s="1"/>
  <c r="A445" i="56"/>
  <c r="B445" i="56" s="1"/>
  <c r="D445" i="56" s="1"/>
  <c r="AY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A440" i="56"/>
  <c r="B440" i="56" s="1"/>
  <c r="D440" i="56" s="1"/>
  <c r="AY440" i="56" s="1"/>
  <c r="A439" i="56"/>
  <c r="B439" i="56" s="1"/>
  <c r="D439" i="56" s="1"/>
  <c r="AT439" i="56" s="1"/>
  <c r="A438" i="56"/>
  <c r="B438" i="56" s="1"/>
  <c r="D438" i="56" s="1"/>
  <c r="AY438" i="56" s="1"/>
  <c r="A437" i="56"/>
  <c r="B437" i="56" s="1"/>
  <c r="D437" i="56" s="1"/>
  <c r="A436" i="56"/>
  <c r="B436" i="56" s="1"/>
  <c r="D436" i="56" s="1"/>
  <c r="AY436" i="56" s="1"/>
  <c r="A435" i="56"/>
  <c r="B435" i="56" s="1"/>
  <c r="D435" i="56" s="1"/>
  <c r="A434" i="56"/>
  <c r="B434" i="56" s="1"/>
  <c r="D434" i="56" s="1"/>
  <c r="A433" i="56"/>
  <c r="B433" i="56" s="1"/>
  <c r="D433" i="56" s="1"/>
  <c r="A432" i="56"/>
  <c r="B432" i="56" s="1"/>
  <c r="D432" i="56" s="1"/>
  <c r="AY432" i="56" s="1"/>
  <c r="A431" i="56"/>
  <c r="B431" i="56" s="1"/>
  <c r="D431" i="56" s="1"/>
  <c r="AY431" i="56" s="1"/>
  <c r="A430" i="56"/>
  <c r="B430" i="56" s="1"/>
  <c r="D430" i="56" s="1"/>
  <c r="K430" i="56" s="1"/>
  <c r="A429" i="56"/>
  <c r="B429" i="56" s="1"/>
  <c r="D429" i="56" s="1"/>
  <c r="A428" i="56"/>
  <c r="B428" i="56" s="1"/>
  <c r="D428" i="56" s="1"/>
  <c r="A427" i="56"/>
  <c r="B427" i="56" s="1"/>
  <c r="D427" i="56" s="1"/>
  <c r="AT427" i="56" s="1"/>
  <c r="A426" i="56"/>
  <c r="B426" i="56" s="1"/>
  <c r="D426" i="56" s="1"/>
  <c r="AY426" i="56" s="1"/>
  <c r="A425" i="56"/>
  <c r="B425" i="56" s="1"/>
  <c r="D425" i="56" s="1"/>
  <c r="A424" i="56"/>
  <c r="B424" i="56" s="1"/>
  <c r="D424" i="56" s="1"/>
  <c r="AY424" i="56" s="1"/>
  <c r="A423" i="56"/>
  <c r="B423" i="56" s="1"/>
  <c r="D423" i="56" s="1"/>
  <c r="K423" i="56" s="1"/>
  <c r="A422" i="56"/>
  <c r="B422" i="56" s="1"/>
  <c r="D422" i="56" s="1"/>
  <c r="K422" i="56" s="1"/>
  <c r="A421" i="56"/>
  <c r="B421" i="56" s="1"/>
  <c r="D421" i="56" s="1"/>
  <c r="AY421" i="56" s="1"/>
  <c r="A420" i="56"/>
  <c r="B420" i="56" s="1"/>
  <c r="D420" i="56" s="1"/>
  <c r="A419" i="56"/>
  <c r="B419" i="56" s="1"/>
  <c r="D419" i="56" s="1"/>
  <c r="A418" i="56"/>
  <c r="B418" i="56" s="1"/>
  <c r="D418" i="56" s="1"/>
  <c r="AT418" i="56" s="1"/>
  <c r="A417" i="56"/>
  <c r="B417" i="56" s="1"/>
  <c r="D417" i="56" s="1"/>
  <c r="K417" i="56" s="1"/>
  <c r="A416" i="56"/>
  <c r="B416" i="56" s="1"/>
  <c r="D416" i="56" s="1"/>
  <c r="AY416" i="56" s="1"/>
  <c r="A415" i="56"/>
  <c r="B415" i="56" s="1"/>
  <c r="D415" i="56" s="1"/>
  <c r="A414" i="56"/>
  <c r="B414" i="56" s="1"/>
  <c r="D414" i="56" s="1"/>
  <c r="AY414" i="56" s="1"/>
  <c r="A413" i="56"/>
  <c r="B413" i="56" s="1"/>
  <c r="D413" i="56" s="1"/>
  <c r="AY413" i="56" s="1"/>
  <c r="A412" i="56"/>
  <c r="B412" i="56" s="1"/>
  <c r="D412" i="56" s="1"/>
  <c r="A411" i="56"/>
  <c r="B411" i="56" s="1"/>
  <c r="D411" i="56" s="1"/>
  <c r="K411" i="56" s="1"/>
  <c r="A410" i="56"/>
  <c r="B410" i="56" s="1"/>
  <c r="D410" i="56" s="1"/>
  <c r="A409" i="56"/>
  <c r="B409" i="56" s="1"/>
  <c r="D409" i="56" s="1"/>
  <c r="K409" i="56" s="1"/>
  <c r="A408" i="56"/>
  <c r="B408" i="56" s="1"/>
  <c r="D408" i="56" s="1"/>
  <c r="K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Y405" i="56" s="1"/>
  <c r="A404" i="56"/>
  <c r="B404" i="56" s="1"/>
  <c r="D404" i="56" s="1"/>
  <c r="A403" i="56"/>
  <c r="B403" i="56" s="1"/>
  <c r="D403" i="56" s="1"/>
  <c r="AT403" i="56" s="1"/>
  <c r="A402" i="56"/>
  <c r="B402" i="56" s="1"/>
  <c r="D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398" i="56"/>
  <c r="B398" i="56" s="1"/>
  <c r="D398" i="56" s="1"/>
  <c r="AT398" i="56" s="1"/>
  <c r="A397" i="56"/>
  <c r="B397" i="56" s="1"/>
  <c r="D397" i="56" s="1"/>
  <c r="AY397" i="56" s="1"/>
  <c r="A396" i="56"/>
  <c r="B396" i="56" s="1"/>
  <c r="D396" i="56" s="1"/>
  <c r="AY396" i="56" s="1"/>
  <c r="A395" i="56"/>
  <c r="B395" i="56" s="1"/>
  <c r="D395" i="56" s="1"/>
  <c r="K395" i="56" s="1"/>
  <c r="A394" i="56"/>
  <c r="B394" i="56" s="1"/>
  <c r="D394" i="56" s="1"/>
  <c r="K394" i="56" s="1"/>
  <c r="A393" i="56"/>
  <c r="B393" i="56" s="1"/>
  <c r="D393" i="56" s="1"/>
  <c r="AT393" i="56" s="1"/>
  <c r="A392" i="56"/>
  <c r="B392" i="56" s="1"/>
  <c r="D392" i="56" s="1"/>
  <c r="K392" i="56" s="1"/>
  <c r="A391" i="56"/>
  <c r="B391" i="56" s="1"/>
  <c r="D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K388" i="56" s="1"/>
  <c r="A387" i="56"/>
  <c r="B387" i="56" s="1"/>
  <c r="D387" i="56" s="1"/>
  <c r="AY387" i="56" s="1"/>
  <c r="A386" i="56"/>
  <c r="B386" i="56" s="1"/>
  <c r="D386" i="56" s="1"/>
  <c r="A385" i="56"/>
  <c r="B385" i="56" s="1"/>
  <c r="D385" i="56" s="1"/>
  <c r="AY385" i="56" s="1"/>
  <c r="A384" i="56"/>
  <c r="B384" i="56" s="1"/>
  <c r="D384" i="56" s="1"/>
  <c r="K384" i="56" s="1"/>
  <c r="A383" i="56"/>
  <c r="B383" i="56" s="1"/>
  <c r="D383" i="56" s="1"/>
  <c r="AT383" i="56" s="1"/>
  <c r="A382" i="56"/>
  <c r="B382" i="56" s="1"/>
  <c r="D382" i="56" s="1"/>
  <c r="A381" i="56"/>
  <c r="B381" i="56" s="1"/>
  <c r="D381" i="56" s="1"/>
  <c r="A380" i="56"/>
  <c r="B380" i="56" s="1"/>
  <c r="D380" i="56" s="1"/>
  <c r="K380" i="56" s="1"/>
  <c r="A379" i="56"/>
  <c r="B379" i="56" s="1"/>
  <c r="D379" i="56" s="1"/>
  <c r="AT379" i="56" s="1"/>
  <c r="A378" i="56"/>
  <c r="B378" i="56" s="1"/>
  <c r="D378" i="56" s="1"/>
  <c r="AT378" i="56" s="1"/>
  <c r="A377" i="56"/>
  <c r="B377" i="56" s="1"/>
  <c r="D377" i="56" s="1"/>
  <c r="A376" i="56"/>
  <c r="B376" i="56" s="1"/>
  <c r="D376" i="56" s="1"/>
  <c r="K376" i="56" s="1"/>
  <c r="A375" i="56"/>
  <c r="B375" i="56" s="1"/>
  <c r="D375" i="56" s="1"/>
  <c r="AY375" i="56" s="1"/>
  <c r="A374" i="56"/>
  <c r="B374" i="56" s="1"/>
  <c r="D374" i="56" s="1"/>
  <c r="A373" i="56"/>
  <c r="B373" i="56" s="1"/>
  <c r="D373" i="56" s="1"/>
  <c r="A372" i="56"/>
  <c r="B372" i="56" s="1"/>
  <c r="D372" i="56" s="1"/>
  <c r="K372" i="56" s="1"/>
  <c r="A371" i="56"/>
  <c r="B371" i="56" s="1"/>
  <c r="D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T368" i="56" s="1"/>
  <c r="A367" i="56"/>
  <c r="B367" i="56" s="1"/>
  <c r="D367" i="56" s="1"/>
  <c r="A366" i="56"/>
  <c r="B366" i="56" s="1"/>
  <c r="D366" i="56" s="1"/>
  <c r="AY366" i="56" s="1"/>
  <c r="A365" i="56"/>
  <c r="B365" i="56" s="1"/>
  <c r="D365" i="56" s="1"/>
  <c r="K365" i="56" s="1"/>
  <c r="A364" i="56"/>
  <c r="B364" i="56" s="1"/>
  <c r="D364" i="56" s="1"/>
  <c r="AY364" i="56" s="1"/>
  <c r="A363" i="56"/>
  <c r="B363" i="56" s="1"/>
  <c r="D363" i="56" s="1"/>
  <c r="AT363" i="56" s="1"/>
  <c r="A362" i="56"/>
  <c r="B362" i="56" s="1"/>
  <c r="D362" i="56" s="1"/>
  <c r="AT362" i="56" s="1"/>
  <c r="A361" i="56"/>
  <c r="B361" i="56" s="1"/>
  <c r="D361" i="56" s="1"/>
  <c r="K361" i="56" s="1"/>
  <c r="A360" i="56"/>
  <c r="B360" i="56" s="1"/>
  <c r="D360" i="56" s="1"/>
  <c r="AT360" i="56" s="1"/>
  <c r="A359" i="56"/>
  <c r="B359" i="56" s="1"/>
  <c r="D359" i="56" s="1"/>
  <c r="K359" i="56" s="1"/>
  <c r="A358" i="56"/>
  <c r="B358" i="56" s="1"/>
  <c r="D358" i="56" s="1"/>
  <c r="K358" i="56" s="1"/>
  <c r="A357" i="56"/>
  <c r="B357" i="56" s="1"/>
  <c r="D357" i="56" s="1"/>
  <c r="AY357" i="56" s="1"/>
  <c r="A356" i="56"/>
  <c r="B356" i="56" s="1"/>
  <c r="D356" i="56" s="1"/>
  <c r="AT356" i="56" s="1"/>
  <c r="A355" i="56"/>
  <c r="B355" i="56" s="1"/>
  <c r="D355" i="56" s="1"/>
  <c r="K355" i="56" s="1"/>
  <c r="A354" i="56"/>
  <c r="B354" i="56" s="1"/>
  <c r="D354" i="56" s="1"/>
  <c r="AT354" i="56" s="1"/>
  <c r="A353" i="56"/>
  <c r="B353" i="56" s="1"/>
  <c r="D353" i="56" s="1"/>
  <c r="AY353" i="56" s="1"/>
  <c r="A352" i="56"/>
  <c r="B352" i="56" s="1"/>
  <c r="D352" i="56" s="1"/>
  <c r="AT352" i="56" s="1"/>
  <c r="A351" i="56"/>
  <c r="B351" i="56" s="1"/>
  <c r="D351" i="56" s="1"/>
  <c r="AY351" i="56" s="1"/>
  <c r="A350" i="56"/>
  <c r="B350" i="56" s="1"/>
  <c r="D350" i="56" s="1"/>
  <c r="K350" i="56" s="1"/>
  <c r="A349" i="56"/>
  <c r="B349" i="56" s="1"/>
  <c r="D349" i="56" s="1"/>
  <c r="K349" i="56" s="1"/>
  <c r="A348" i="56"/>
  <c r="B348" i="56" s="1"/>
  <c r="D348" i="56" s="1"/>
  <c r="A347" i="56"/>
  <c r="B347" i="56" s="1"/>
  <c r="D347" i="56" s="1"/>
  <c r="AT347" i="56" s="1"/>
  <c r="A346" i="56"/>
  <c r="B346" i="56" s="1"/>
  <c r="D346" i="56" s="1"/>
  <c r="A345" i="56"/>
  <c r="B345" i="56" s="1"/>
  <c r="D345" i="56" s="1"/>
  <c r="AT345" i="56" s="1"/>
  <c r="A344" i="56"/>
  <c r="B344" i="56" s="1"/>
  <c r="D344" i="56" s="1"/>
  <c r="K344" i="56" s="1"/>
  <c r="A343" i="56"/>
  <c r="B343" i="56" s="1"/>
  <c r="D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Y340" i="56" s="1"/>
  <c r="A339" i="56"/>
  <c r="B339" i="56" s="1"/>
  <c r="D339" i="56" s="1"/>
  <c r="A338" i="56"/>
  <c r="B338" i="56" s="1"/>
  <c r="D338" i="56" s="1"/>
  <c r="AY338" i="56" s="1"/>
  <c r="A337" i="56"/>
  <c r="B337" i="56" s="1"/>
  <c r="D337" i="56" s="1"/>
  <c r="K337" i="56" s="1"/>
  <c r="A336" i="56"/>
  <c r="B336" i="56" s="1"/>
  <c r="D336" i="56" s="1"/>
  <c r="AT336" i="56" s="1"/>
  <c r="A335" i="56"/>
  <c r="B335" i="56" s="1"/>
  <c r="D335" i="56" s="1"/>
  <c r="AT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K332" i="56" s="1"/>
  <c r="A331" i="56"/>
  <c r="B331" i="56" s="1"/>
  <c r="D331" i="56" s="1"/>
  <c r="AY331" i="56" s="1"/>
  <c r="A330" i="56"/>
  <c r="B330" i="56" s="1"/>
  <c r="D330" i="56" s="1"/>
  <c r="AT330" i="56" s="1"/>
  <c r="A329" i="56"/>
  <c r="B329" i="56" s="1"/>
  <c r="D329" i="56" s="1"/>
  <c r="A328" i="56"/>
  <c r="B328" i="56" s="1"/>
  <c r="D328" i="56" s="1"/>
  <c r="AT328" i="56" s="1"/>
  <c r="A327" i="56"/>
  <c r="B327" i="56" s="1"/>
  <c r="D327" i="56" s="1"/>
  <c r="AY327" i="56" s="1"/>
  <c r="A326" i="56"/>
  <c r="B326" i="56" s="1"/>
  <c r="D326" i="56" s="1"/>
  <c r="A325" i="56"/>
  <c r="B325" i="56" s="1"/>
  <c r="D325" i="56" s="1"/>
  <c r="AT325" i="56" s="1"/>
  <c r="A324" i="56"/>
  <c r="B324" i="56" s="1"/>
  <c r="D324" i="56" s="1"/>
  <c r="AT324" i="56" s="1"/>
  <c r="A323" i="56"/>
  <c r="B323" i="56" s="1"/>
  <c r="D323" i="56" s="1"/>
  <c r="A322" i="56"/>
  <c r="B322" i="56" s="1"/>
  <c r="D322" i="56" s="1"/>
  <c r="K322" i="56" s="1"/>
  <c r="A321" i="56"/>
  <c r="B321" i="56" s="1"/>
  <c r="D321" i="56" s="1"/>
  <c r="AY321" i="56" s="1"/>
  <c r="A320" i="56"/>
  <c r="B320" i="56" s="1"/>
  <c r="D320" i="56" s="1"/>
  <c r="AT320" i="56" s="1"/>
  <c r="A319" i="56"/>
  <c r="B319" i="56" s="1"/>
  <c r="D319" i="56" s="1"/>
  <c r="K319" i="56" s="1"/>
  <c r="A318" i="56"/>
  <c r="B318" i="56" s="1"/>
  <c r="D318" i="56" s="1"/>
  <c r="AT318" i="56" s="1"/>
  <c r="A317" i="56"/>
  <c r="B317" i="56" s="1"/>
  <c r="D317" i="56" s="1"/>
  <c r="AT317" i="56" s="1"/>
  <c r="A316" i="56"/>
  <c r="B316" i="56" s="1"/>
  <c r="D316" i="56" s="1"/>
  <c r="K316" i="56" s="1"/>
  <c r="A315" i="56"/>
  <c r="B315" i="56" s="1"/>
  <c r="D315" i="56" s="1"/>
  <c r="AT315" i="56" s="1"/>
  <c r="A314" i="56"/>
  <c r="B314" i="56" s="1"/>
  <c r="D314" i="56" s="1"/>
  <c r="AT314" i="56" s="1"/>
  <c r="A313" i="56"/>
  <c r="B313" i="56" s="1"/>
  <c r="D313" i="56" s="1"/>
  <c r="K313" i="56" s="1"/>
  <c r="A312" i="56"/>
  <c r="B312" i="56" s="1"/>
  <c r="D312" i="56" s="1"/>
  <c r="AY312" i="56" s="1"/>
  <c r="A311" i="56"/>
  <c r="B311" i="56" s="1"/>
  <c r="D311" i="56" s="1"/>
  <c r="AT311" i="56" s="1"/>
  <c r="A310" i="56"/>
  <c r="B310" i="56" s="1"/>
  <c r="D310" i="56" s="1"/>
  <c r="AY310" i="56" s="1"/>
  <c r="A309" i="56"/>
  <c r="B309" i="56" s="1"/>
  <c r="D309" i="56" s="1"/>
  <c r="K309" i="56" s="1"/>
  <c r="A308" i="56"/>
  <c r="B308" i="56" s="1"/>
  <c r="D308" i="56" s="1"/>
  <c r="AT308" i="56" s="1"/>
  <c r="A307" i="56"/>
  <c r="B307" i="56" s="1"/>
  <c r="D307" i="56" s="1"/>
  <c r="AY307" i="56" s="1"/>
  <c r="A306" i="56"/>
  <c r="B306" i="56" s="1"/>
  <c r="D306" i="56" s="1"/>
  <c r="K306" i="56" s="1"/>
  <c r="A305" i="56"/>
  <c r="B305" i="56" s="1"/>
  <c r="D305" i="56" s="1"/>
  <c r="A304" i="56"/>
  <c r="B304" i="56" s="1"/>
  <c r="D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K300" i="56" s="1"/>
  <c r="A299" i="56"/>
  <c r="B299" i="56" s="1"/>
  <c r="D299" i="56" s="1"/>
  <c r="AY299" i="56" s="1"/>
  <c r="A298" i="56"/>
  <c r="B298" i="56" s="1"/>
  <c r="D298" i="56" s="1"/>
  <c r="A297" i="56"/>
  <c r="B297" i="56" s="1"/>
  <c r="D297" i="56" s="1"/>
  <c r="AT297" i="56" s="1"/>
  <c r="A296" i="56"/>
  <c r="B296" i="56" s="1"/>
  <c r="D296" i="56" s="1"/>
  <c r="AT296" i="56" s="1"/>
  <c r="A295" i="56"/>
  <c r="B295" i="56" s="1"/>
  <c r="D295" i="56" s="1"/>
  <c r="K295" i="56" s="1"/>
  <c r="A294" i="56"/>
  <c r="B294" i="56" s="1"/>
  <c r="D294" i="56" s="1"/>
  <c r="A293" i="56"/>
  <c r="B293" i="56" s="1"/>
  <c r="D293" i="56" s="1"/>
  <c r="AY293" i="56" s="1"/>
  <c r="A292" i="56"/>
  <c r="B292" i="56" s="1"/>
  <c r="D292" i="56" s="1"/>
  <c r="K292" i="56" s="1"/>
  <c r="A291" i="56"/>
  <c r="B291" i="56" s="1"/>
  <c r="D291" i="56" s="1"/>
  <c r="K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K288" i="56" s="1"/>
  <c r="A287" i="56"/>
  <c r="B287" i="56" s="1"/>
  <c r="D287" i="56" s="1"/>
  <c r="K287" i="56" s="1"/>
  <c r="A286" i="56"/>
  <c r="B286" i="56" s="1"/>
  <c r="D286" i="56" s="1"/>
  <c r="A285" i="56"/>
  <c r="B285" i="56" s="1"/>
  <c r="D285" i="56" s="1"/>
  <c r="K285" i="56" s="1"/>
  <c r="A284" i="56"/>
  <c r="B284" i="56" s="1"/>
  <c r="D284" i="56" s="1"/>
  <c r="A283" i="56"/>
  <c r="B283" i="56" s="1"/>
  <c r="D283" i="56" s="1"/>
  <c r="AY283" i="56" s="1"/>
  <c r="A282" i="56"/>
  <c r="B282" i="56" s="1"/>
  <c r="D282" i="56" s="1"/>
  <c r="K282" i="56" s="1"/>
  <c r="A281" i="56"/>
  <c r="B281" i="56" s="1"/>
  <c r="D281" i="56" s="1"/>
  <c r="AY281" i="56" s="1"/>
  <c r="A280" i="56"/>
  <c r="B280" i="56" s="1"/>
  <c r="D280" i="56" s="1"/>
  <c r="A279" i="56"/>
  <c r="B279" i="56" s="1"/>
  <c r="D279" i="56" s="1"/>
  <c r="AY279" i="56" s="1"/>
  <c r="A278" i="56"/>
  <c r="B278" i="56" s="1"/>
  <c r="D278" i="56" s="1"/>
  <c r="A277" i="56"/>
  <c r="B277" i="56" s="1"/>
  <c r="D277" i="56" s="1"/>
  <c r="K277" i="56" s="1"/>
  <c r="A276" i="56"/>
  <c r="B276" i="56" s="1"/>
  <c r="D276" i="56" s="1"/>
  <c r="AT276" i="56" s="1"/>
  <c r="A275" i="56"/>
  <c r="B275" i="56" s="1"/>
  <c r="D275" i="56" s="1"/>
  <c r="K275" i="56" s="1"/>
  <c r="A274" i="56"/>
  <c r="B274" i="56" s="1"/>
  <c r="D274" i="56" s="1"/>
  <c r="A273" i="56"/>
  <c r="B273" i="56" s="1"/>
  <c r="D273" i="56" s="1"/>
  <c r="AY273" i="56" s="1"/>
  <c r="A272" i="56"/>
  <c r="B272" i="56" s="1"/>
  <c r="D272" i="56" s="1"/>
  <c r="A271" i="56"/>
  <c r="B271" i="56" s="1"/>
  <c r="D271" i="56" s="1"/>
  <c r="AY271" i="56" s="1"/>
  <c r="A270" i="56"/>
  <c r="B270" i="56" s="1"/>
  <c r="D270" i="56" s="1"/>
  <c r="AY270" i="56" s="1"/>
  <c r="A269" i="56"/>
  <c r="B269" i="56" s="1"/>
  <c r="D269" i="56" s="1"/>
  <c r="K269" i="56" s="1"/>
  <c r="A268" i="56"/>
  <c r="B268" i="56" s="1"/>
  <c r="D268" i="56" s="1"/>
  <c r="A267" i="56"/>
  <c r="B267" i="56" s="1"/>
  <c r="D267" i="56" s="1"/>
  <c r="AT267" i="56" s="1"/>
  <c r="A266" i="56"/>
  <c r="B266" i="56" s="1"/>
  <c r="D266" i="56" s="1"/>
  <c r="AY266" i="56" s="1"/>
  <c r="A265" i="56"/>
  <c r="B265" i="56" s="1"/>
  <c r="D265" i="56" s="1"/>
  <c r="A264" i="56"/>
  <c r="B264" i="56" s="1"/>
  <c r="D264" i="56" s="1"/>
  <c r="AY264" i="56" s="1"/>
  <c r="A263" i="56"/>
  <c r="B263" i="56" s="1"/>
  <c r="D263" i="56" s="1"/>
  <c r="AY263" i="56" s="1"/>
  <c r="A262" i="56"/>
  <c r="B262" i="56" s="1"/>
  <c r="D262" i="56" s="1"/>
  <c r="AY262" i="56" s="1"/>
  <c r="A261" i="56"/>
  <c r="B261" i="56" s="1"/>
  <c r="D261" i="56" s="1"/>
  <c r="AT261" i="56" s="1"/>
  <c r="A260" i="56"/>
  <c r="B260" i="56" s="1"/>
  <c r="D260" i="56" s="1"/>
  <c r="AY260" i="56" s="1"/>
  <c r="A259" i="56"/>
  <c r="B259" i="56" s="1"/>
  <c r="D259" i="56" s="1"/>
  <c r="A258" i="56"/>
  <c r="B258" i="56" s="1"/>
  <c r="D258" i="56" s="1"/>
  <c r="K258" i="56" s="1"/>
  <c r="A257" i="56"/>
  <c r="B257" i="56" s="1"/>
  <c r="D257" i="56" s="1"/>
  <c r="AT257" i="56" s="1"/>
  <c r="A256" i="56"/>
  <c r="B256" i="56" s="1"/>
  <c r="D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AY251" i="56" s="1"/>
  <c r="A250" i="56"/>
  <c r="B250" i="56" s="1"/>
  <c r="D250" i="56" s="1"/>
  <c r="AT250" i="56" s="1"/>
  <c r="A249" i="56"/>
  <c r="B249" i="56" s="1"/>
  <c r="D249" i="56" s="1"/>
  <c r="AT249" i="56" s="1"/>
  <c r="A248" i="56"/>
  <c r="B248" i="56" s="1"/>
  <c r="D248" i="56" s="1"/>
  <c r="AY248" i="56" s="1"/>
  <c r="A247" i="56"/>
  <c r="B247" i="56" s="1"/>
  <c r="D247" i="56" s="1"/>
  <c r="AT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243" i="56"/>
  <c r="B243" i="56" s="1"/>
  <c r="D243" i="56" s="1"/>
  <c r="K243" i="56" s="1"/>
  <c r="A242" i="56"/>
  <c r="B242" i="56" s="1"/>
  <c r="D242" i="56" s="1"/>
  <c r="K242" i="56" s="1"/>
  <c r="A241" i="56"/>
  <c r="B241" i="56" s="1"/>
  <c r="D241" i="56" s="1"/>
  <c r="K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T238" i="56" s="1"/>
  <c r="A237" i="56"/>
  <c r="B237" i="56" s="1"/>
  <c r="D237" i="56" s="1"/>
  <c r="AY237" i="56" s="1"/>
  <c r="A236" i="56"/>
  <c r="B236" i="56" s="1"/>
  <c r="D236" i="56" s="1"/>
  <c r="A235" i="56"/>
  <c r="B235" i="56" s="1"/>
  <c r="D235" i="56" s="1"/>
  <c r="K235" i="56" s="1"/>
  <c r="A234" i="56"/>
  <c r="B234" i="56" s="1"/>
  <c r="D234" i="56" s="1"/>
  <c r="K234" i="56" s="1"/>
  <c r="A233" i="56"/>
  <c r="B233" i="56" s="1"/>
  <c r="D233" i="56" s="1"/>
  <c r="K233" i="56" s="1"/>
  <c r="A232" i="56"/>
  <c r="B232" i="56" s="1"/>
  <c r="D232" i="56" s="1"/>
  <c r="AY232" i="56" s="1"/>
  <c r="A231" i="56"/>
  <c r="B231" i="56" s="1"/>
  <c r="D231" i="56" s="1"/>
  <c r="AT231" i="56" s="1"/>
  <c r="A230" i="56"/>
  <c r="B230" i="56" s="1"/>
  <c r="D230" i="56" s="1"/>
  <c r="A229" i="56"/>
  <c r="B229" i="56" s="1"/>
  <c r="D229" i="56" s="1"/>
  <c r="K229" i="56" s="1"/>
  <c r="A228" i="56"/>
  <c r="B228" i="56" s="1"/>
  <c r="D228" i="56" s="1"/>
  <c r="K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AY224" i="56" s="1"/>
  <c r="A223" i="56"/>
  <c r="B223" i="56" s="1"/>
  <c r="D223" i="56" s="1"/>
  <c r="K223" i="56" s="1"/>
  <c r="A222" i="56"/>
  <c r="B222" i="56" s="1"/>
  <c r="D222" i="56" s="1"/>
  <c r="AT222" i="56" s="1"/>
  <c r="A221" i="56"/>
  <c r="B221" i="56" s="1"/>
  <c r="D221" i="56" s="1"/>
  <c r="A220" i="56"/>
  <c r="B220" i="56" s="1"/>
  <c r="D220" i="56" s="1"/>
  <c r="K220" i="56" s="1"/>
  <c r="A219" i="56"/>
  <c r="B219" i="56" s="1"/>
  <c r="D219" i="56" s="1"/>
  <c r="AT219" i="56" s="1"/>
  <c r="A218" i="56"/>
  <c r="B218" i="56" s="1"/>
  <c r="D218" i="56" s="1"/>
  <c r="A217" i="56"/>
  <c r="B217" i="56" s="1"/>
  <c r="D217" i="56" s="1"/>
  <c r="AY217" i="56" s="1"/>
  <c r="A216" i="56"/>
  <c r="B216" i="56" s="1"/>
  <c r="D216" i="56" s="1"/>
  <c r="AT216" i="56" s="1"/>
  <c r="A215" i="56"/>
  <c r="B215" i="56" s="1"/>
  <c r="D215" i="56" s="1"/>
  <c r="A214" i="56"/>
  <c r="B214" i="56" s="1"/>
  <c r="D214" i="56" s="1"/>
  <c r="AY214" i="56" s="1"/>
  <c r="A213" i="56"/>
  <c r="B213" i="56" s="1"/>
  <c r="D213" i="56" s="1"/>
  <c r="K213" i="56" s="1"/>
  <c r="A212" i="56"/>
  <c r="B212" i="56" s="1"/>
  <c r="D212" i="56" s="1"/>
  <c r="K212" i="56" s="1"/>
  <c r="A211" i="56"/>
  <c r="B211" i="56" s="1"/>
  <c r="D211" i="56" s="1"/>
  <c r="AT211" i="56" s="1"/>
  <c r="A210" i="56"/>
  <c r="B210" i="56" s="1"/>
  <c r="D210" i="56" s="1"/>
  <c r="A209" i="56"/>
  <c r="B209" i="56" s="1"/>
  <c r="D209" i="56" s="1"/>
  <c r="AT209" i="56" s="1"/>
  <c r="A208" i="56"/>
  <c r="B208" i="56" s="1"/>
  <c r="D208" i="56" s="1"/>
  <c r="A207" i="56"/>
  <c r="B207" i="56" s="1"/>
  <c r="D207" i="56" s="1"/>
  <c r="AT207" i="56" s="1"/>
  <c r="A206" i="56"/>
  <c r="B206" i="56" s="1"/>
  <c r="D206" i="56" s="1"/>
  <c r="AY206" i="56" s="1"/>
  <c r="A205" i="56"/>
  <c r="B205" i="56" s="1"/>
  <c r="D205" i="56" s="1"/>
  <c r="K205" i="56" s="1"/>
  <c r="A204" i="56"/>
  <c r="B204" i="56" s="1"/>
  <c r="D204" i="56" s="1"/>
  <c r="A203" i="56"/>
  <c r="B203" i="56" s="1"/>
  <c r="D203" i="56" s="1"/>
  <c r="AY203" i="56" s="1"/>
  <c r="A202" i="56"/>
  <c r="B202" i="56" s="1"/>
  <c r="D202" i="56" s="1"/>
  <c r="AY202" i="56" s="1"/>
  <c r="A201" i="56"/>
  <c r="B201" i="56" s="1"/>
  <c r="D201" i="56" s="1"/>
  <c r="AT201" i="56" s="1"/>
  <c r="A200" i="56"/>
  <c r="B200" i="56" s="1"/>
  <c r="D200" i="56" s="1"/>
  <c r="AT200" i="56" s="1"/>
  <c r="A199" i="56"/>
  <c r="B199" i="56" s="1"/>
  <c r="D199" i="56" s="1"/>
  <c r="AT199" i="56" s="1"/>
  <c r="A198" i="56"/>
  <c r="B198" i="56" s="1"/>
  <c r="D198" i="56" s="1"/>
  <c r="AY198" i="56" s="1"/>
  <c r="A197" i="56"/>
  <c r="B197" i="56" s="1"/>
  <c r="D197" i="56" s="1"/>
  <c r="A196" i="56"/>
  <c r="B196" i="56" s="1"/>
  <c r="D196" i="56" s="1"/>
  <c r="AY196" i="56" s="1"/>
  <c r="A195" i="56"/>
  <c r="B195" i="56" s="1"/>
  <c r="D195" i="56" s="1"/>
  <c r="K195" i="56" s="1"/>
  <c r="A194" i="56"/>
  <c r="B194" i="56" s="1"/>
  <c r="D194" i="56" s="1"/>
  <c r="K194" i="56" s="1"/>
  <c r="A193" i="56"/>
  <c r="B193" i="56" s="1"/>
  <c r="D193" i="56" s="1"/>
  <c r="AT193" i="56" s="1"/>
  <c r="A192" i="56"/>
  <c r="B192" i="56" s="1"/>
  <c r="D192" i="56" s="1"/>
  <c r="A191" i="56"/>
  <c r="B191" i="56" s="1"/>
  <c r="D191" i="56" s="1"/>
  <c r="A190" i="56"/>
  <c r="B190" i="56" s="1"/>
  <c r="D190" i="56" s="1"/>
  <c r="AY190" i="56" s="1"/>
  <c r="A189" i="56"/>
  <c r="B189" i="56" s="1"/>
  <c r="D189" i="56" s="1"/>
  <c r="A188" i="56"/>
  <c r="B188" i="56" s="1"/>
  <c r="D188" i="56" s="1"/>
  <c r="K188" i="56" s="1"/>
  <c r="A187" i="56"/>
  <c r="B187" i="56" s="1"/>
  <c r="D187" i="56" s="1"/>
  <c r="A186" i="56"/>
  <c r="B186" i="56" s="1"/>
  <c r="D186" i="56" s="1"/>
  <c r="A185" i="56"/>
  <c r="B185" i="56" s="1"/>
  <c r="D185" i="56" s="1"/>
  <c r="K185" i="56" s="1"/>
  <c r="A184" i="56"/>
  <c r="B184" i="56" s="1"/>
  <c r="D184" i="56" s="1"/>
  <c r="AT184" i="56" s="1"/>
  <c r="A183" i="56"/>
  <c r="B183" i="56" s="1"/>
  <c r="D183" i="56" s="1"/>
  <c r="A182" i="56"/>
  <c r="B182" i="56" s="1"/>
  <c r="D182" i="56" s="1"/>
  <c r="AY182" i="56" s="1"/>
  <c r="A181" i="56"/>
  <c r="B181" i="56" s="1"/>
  <c r="D181" i="56" s="1"/>
  <c r="AY181" i="56" s="1"/>
  <c r="A180" i="56"/>
  <c r="B180" i="56" s="1"/>
  <c r="D180" i="56" s="1"/>
  <c r="AT180" i="56" s="1"/>
  <c r="A179" i="56"/>
  <c r="B179" i="56" s="1"/>
  <c r="D179" i="56" s="1"/>
  <c r="A178" i="56"/>
  <c r="B178" i="56" s="1"/>
  <c r="D178" i="56" s="1"/>
  <c r="AT178" i="56" s="1"/>
  <c r="A177" i="56"/>
  <c r="B177" i="56" s="1"/>
  <c r="D177" i="56" s="1"/>
  <c r="K177" i="56" s="1"/>
  <c r="A176" i="56"/>
  <c r="B176" i="56" s="1"/>
  <c r="D176" i="56" s="1"/>
  <c r="A175" i="56"/>
  <c r="B175" i="56" s="1"/>
  <c r="D175" i="56" s="1"/>
  <c r="AY175" i="56" s="1"/>
  <c r="A174" i="56"/>
  <c r="B174" i="56" s="1"/>
  <c r="D174" i="56" s="1"/>
  <c r="K174" i="56" s="1"/>
  <c r="A173" i="56"/>
  <c r="B173" i="56" s="1"/>
  <c r="D173" i="56" s="1"/>
  <c r="A172" i="56"/>
  <c r="B172" i="56" s="1"/>
  <c r="D172" i="56" s="1"/>
  <c r="K172" i="56" s="1"/>
  <c r="A171" i="56"/>
  <c r="B171" i="56" s="1"/>
  <c r="D171" i="56" s="1"/>
  <c r="AY171" i="56" s="1"/>
  <c r="A170" i="56"/>
  <c r="B170" i="56" s="1"/>
  <c r="D170" i="56" s="1"/>
  <c r="A169" i="56"/>
  <c r="B169" i="56" s="1"/>
  <c r="D169" i="56" s="1"/>
  <c r="K169" i="56" s="1"/>
  <c r="A168" i="56"/>
  <c r="B168" i="56" s="1"/>
  <c r="D168" i="56" s="1"/>
  <c r="K168" i="56" s="1"/>
  <c r="A167" i="56"/>
  <c r="B167" i="56" s="1"/>
  <c r="D167" i="56" s="1"/>
  <c r="A166" i="56"/>
  <c r="B166" i="56" s="1"/>
  <c r="D166" i="56" s="1"/>
  <c r="AY166" i="56" s="1"/>
  <c r="A165" i="56"/>
  <c r="B165" i="56" s="1"/>
  <c r="D165" i="56" s="1"/>
  <c r="AT165" i="56" s="1"/>
  <c r="A164" i="56"/>
  <c r="B164" i="56" s="1"/>
  <c r="D164" i="56" s="1"/>
  <c r="AY164" i="56" s="1"/>
  <c r="A163" i="56"/>
  <c r="B163" i="56" s="1"/>
  <c r="D163" i="56" s="1"/>
  <c r="AY163" i="56" s="1"/>
  <c r="A162" i="56"/>
  <c r="B162" i="56" s="1"/>
  <c r="D162" i="56" s="1"/>
  <c r="AT162" i="56" s="1"/>
  <c r="A161" i="56"/>
  <c r="B161" i="56" s="1"/>
  <c r="D161" i="56" s="1"/>
  <c r="AT161" i="56" s="1"/>
  <c r="A160" i="56"/>
  <c r="B160" i="56" s="1"/>
  <c r="D160" i="56" s="1"/>
  <c r="K160" i="56" s="1"/>
  <c r="A159" i="56"/>
  <c r="B159" i="56" s="1"/>
  <c r="D159" i="56" s="1"/>
  <c r="A158" i="56"/>
  <c r="B158" i="56" s="1"/>
  <c r="D158" i="56" s="1"/>
  <c r="AT158" i="56" s="1"/>
  <c r="A157" i="56"/>
  <c r="B157" i="56" s="1"/>
  <c r="D157" i="56" s="1"/>
  <c r="AT157" i="56" s="1"/>
  <c r="A156" i="56"/>
  <c r="B156" i="56" s="1"/>
  <c r="D156" i="56" s="1"/>
  <c r="A155" i="56"/>
  <c r="B155" i="56" s="1"/>
  <c r="D155" i="56" s="1"/>
  <c r="AY155" i="56" s="1"/>
  <c r="A154" i="56"/>
  <c r="B154" i="56" s="1"/>
  <c r="D154" i="56" s="1"/>
  <c r="A153" i="56"/>
  <c r="B153" i="56" s="1"/>
  <c r="D153" i="56" s="1"/>
  <c r="K153" i="56" s="1"/>
  <c r="A152" i="56"/>
  <c r="B152" i="56" s="1"/>
  <c r="D152" i="56" s="1"/>
  <c r="K152" i="56" s="1"/>
  <c r="A151" i="56"/>
  <c r="B151" i="56" s="1"/>
  <c r="D151" i="56" s="1"/>
  <c r="A150" i="56"/>
  <c r="B150" i="56" s="1"/>
  <c r="D150" i="56" s="1"/>
  <c r="AT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Y147" i="56" s="1"/>
  <c r="A146" i="56"/>
  <c r="B146" i="56" s="1"/>
  <c r="D146" i="56" s="1"/>
  <c r="AT146" i="56" s="1"/>
  <c r="A145" i="56"/>
  <c r="B145" i="56" s="1"/>
  <c r="D145" i="56" s="1"/>
  <c r="A144" i="56"/>
  <c r="B144" i="56" s="1"/>
  <c r="D144" i="56" s="1"/>
  <c r="AT144" i="56" s="1"/>
  <c r="A143" i="56"/>
  <c r="B143" i="56" s="1"/>
  <c r="D143" i="56" s="1"/>
  <c r="AT143" i="56" s="1"/>
  <c r="A142" i="56"/>
  <c r="B142" i="56" s="1"/>
  <c r="D142" i="56" s="1"/>
  <c r="K142" i="56" s="1"/>
  <c r="A141" i="56"/>
  <c r="B141" i="56" s="1"/>
  <c r="D141" i="56" s="1"/>
  <c r="AY141" i="56" s="1"/>
  <c r="A140" i="56"/>
  <c r="B140" i="56" s="1"/>
  <c r="D140" i="56" s="1"/>
  <c r="AY140" i="56" s="1"/>
  <c r="A139" i="56"/>
  <c r="B139" i="56" s="1"/>
  <c r="D139" i="56" s="1"/>
  <c r="K139" i="56" s="1"/>
  <c r="A138" i="56"/>
  <c r="B138" i="56" s="1"/>
  <c r="D138" i="56" s="1"/>
  <c r="K138" i="56" s="1"/>
  <c r="A137" i="56"/>
  <c r="B137" i="56" s="1"/>
  <c r="D137" i="56" s="1"/>
  <c r="A136" i="56"/>
  <c r="B136" i="56" s="1"/>
  <c r="D136" i="56" s="1"/>
  <c r="A135" i="56"/>
  <c r="B135" i="56" s="1"/>
  <c r="D135" i="56" s="1"/>
  <c r="AY135" i="56" s="1"/>
  <c r="A134" i="56"/>
  <c r="B134" i="56" s="1"/>
  <c r="D134" i="56" s="1"/>
  <c r="K134" i="56" s="1"/>
  <c r="A133" i="56"/>
  <c r="B133" i="56" s="1"/>
  <c r="D133" i="56" s="1"/>
  <c r="K133" i="56" s="1"/>
  <c r="A132" i="56"/>
  <c r="B132" i="56" s="1"/>
  <c r="D132" i="56" s="1"/>
  <c r="A131" i="56"/>
  <c r="B131" i="56" s="1"/>
  <c r="D131" i="56" s="1"/>
  <c r="K131" i="56" s="1"/>
  <c r="A130" i="56"/>
  <c r="B130" i="56" s="1"/>
  <c r="D130" i="56" s="1"/>
  <c r="AY130" i="56" s="1"/>
  <c r="A129" i="56"/>
  <c r="B129" i="56" s="1"/>
  <c r="D129" i="56" s="1"/>
  <c r="A128" i="56"/>
  <c r="B128" i="56" s="1"/>
  <c r="D128" i="56" s="1"/>
  <c r="AT128" i="56" s="1"/>
  <c r="A127" i="56"/>
  <c r="B127" i="56" s="1"/>
  <c r="D127" i="56" s="1"/>
  <c r="K127" i="56" s="1"/>
  <c r="A126" i="56"/>
  <c r="B126" i="56" s="1"/>
  <c r="D126" i="56" s="1"/>
  <c r="A125" i="56"/>
  <c r="B125" i="56" s="1"/>
  <c r="D125" i="56" s="1"/>
  <c r="A124" i="56"/>
  <c r="B124" i="56" s="1"/>
  <c r="D124" i="56" s="1"/>
  <c r="A123" i="56"/>
  <c r="B123" i="56" s="1"/>
  <c r="D123" i="56" s="1"/>
  <c r="AT123" i="56" s="1"/>
  <c r="A122" i="56"/>
  <c r="B122" i="56" s="1"/>
  <c r="D122" i="56" s="1"/>
  <c r="A121" i="56"/>
  <c r="B121" i="56" s="1"/>
  <c r="D121" i="56" s="1"/>
  <c r="A120" i="56"/>
  <c r="B120" i="56" s="1"/>
  <c r="D120" i="56" s="1"/>
  <c r="A119" i="56"/>
  <c r="B119" i="56" s="1"/>
  <c r="D119" i="56" s="1"/>
  <c r="A118" i="56"/>
  <c r="B118" i="56" s="1"/>
  <c r="D118" i="56" s="1"/>
  <c r="K118" i="56" s="1"/>
  <c r="A117" i="56"/>
  <c r="B117" i="56" s="1"/>
  <c r="D117" i="56" s="1"/>
  <c r="AT117" i="56" s="1"/>
  <c r="A116" i="56"/>
  <c r="B116" i="56" s="1"/>
  <c r="D116" i="56" s="1"/>
  <c r="A115" i="56"/>
  <c r="B115" i="56" s="1"/>
  <c r="D115" i="56" s="1"/>
  <c r="A114" i="56"/>
  <c r="B114" i="56" s="1"/>
  <c r="D114" i="56" s="1"/>
  <c r="K114" i="56" s="1"/>
  <c r="A113" i="56"/>
  <c r="B113" i="56" s="1"/>
  <c r="D113" i="56" s="1"/>
  <c r="K113" i="56" s="1"/>
  <c r="A112" i="56"/>
  <c r="B112" i="56" s="1"/>
  <c r="D112" i="56" s="1"/>
  <c r="AT112" i="56" s="1"/>
  <c r="A111" i="56"/>
  <c r="B111" i="56" s="1"/>
  <c r="D111" i="56" s="1"/>
  <c r="AT111" i="56" s="1"/>
  <c r="A110" i="56"/>
  <c r="B110" i="56" s="1"/>
  <c r="D110" i="56" s="1"/>
  <c r="AY110" i="56" s="1"/>
  <c r="A109" i="56"/>
  <c r="B109" i="56" s="1"/>
  <c r="D109" i="56" s="1"/>
  <c r="A108" i="56"/>
  <c r="B108" i="56" s="1"/>
  <c r="D108" i="56" s="1"/>
  <c r="A107" i="56"/>
  <c r="B107" i="56" s="1"/>
  <c r="D107" i="56" s="1"/>
  <c r="AT107" i="56" s="1"/>
  <c r="A106" i="56"/>
  <c r="B106" i="56" s="1"/>
  <c r="D106" i="56" s="1"/>
  <c r="K106" i="56" s="1"/>
  <c r="A105" i="56"/>
  <c r="B105" i="56" s="1"/>
  <c r="D105" i="56" s="1"/>
  <c r="AT105" i="56" s="1"/>
  <c r="A104" i="56"/>
  <c r="B104" i="56" s="1"/>
  <c r="D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Y99" i="56" s="1"/>
  <c r="A98" i="56"/>
  <c r="B98" i="56" s="1"/>
  <c r="D98" i="56" s="1"/>
  <c r="AY98" i="56" s="1"/>
  <c r="A97" i="56"/>
  <c r="B97" i="56" s="1"/>
  <c r="D97" i="56" s="1"/>
  <c r="A96" i="56"/>
  <c r="B96" i="56" s="1"/>
  <c r="D96" i="56" s="1"/>
  <c r="AT96" i="56" s="1"/>
  <c r="A95" i="56"/>
  <c r="B95" i="56" s="1"/>
  <c r="D95" i="56" s="1"/>
  <c r="K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91" i="56"/>
  <c r="B91" i="56" s="1"/>
  <c r="D91" i="56" s="1"/>
  <c r="AT91" i="56" s="1"/>
  <c r="A90" i="56"/>
  <c r="B90" i="56" s="1"/>
  <c r="D90" i="56" s="1"/>
  <c r="AT90" i="56" s="1"/>
  <c r="A89" i="56"/>
  <c r="B89" i="56" s="1"/>
  <c r="D89" i="56" s="1"/>
  <c r="A88" i="56"/>
  <c r="B88" i="56" s="1"/>
  <c r="D88" i="56" s="1"/>
  <c r="A87" i="56"/>
  <c r="B87" i="56" s="1"/>
  <c r="D87" i="56" s="1"/>
  <c r="A86" i="56"/>
  <c r="B86" i="56" s="1"/>
  <c r="D86" i="56" s="1"/>
  <c r="AY86" i="56" s="1"/>
  <c r="A85" i="56"/>
  <c r="B85" i="56" s="1"/>
  <c r="D85" i="56" s="1"/>
  <c r="AT85" i="56" s="1"/>
  <c r="A84" i="56"/>
  <c r="B84" i="56" s="1"/>
  <c r="D84" i="56" s="1"/>
  <c r="A83" i="56"/>
  <c r="B83" i="56" s="1"/>
  <c r="D83" i="56" s="1"/>
  <c r="AT83" i="56" s="1"/>
  <c r="A82" i="56"/>
  <c r="B82" i="56" s="1"/>
  <c r="D82" i="56" s="1"/>
  <c r="K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T78" i="56" s="1"/>
  <c r="A77" i="56"/>
  <c r="B77" i="56" s="1"/>
  <c r="D77" i="56" s="1"/>
  <c r="A76" i="56"/>
  <c r="B76" i="56" s="1"/>
  <c r="D76" i="56" s="1"/>
  <c r="A75" i="56"/>
  <c r="B75" i="56" s="1"/>
  <c r="D75" i="56" s="1"/>
  <c r="A74" i="56"/>
  <c r="B74" i="56" s="1"/>
  <c r="D74" i="56" s="1"/>
  <c r="AT74" i="56" s="1"/>
  <c r="A73" i="56"/>
  <c r="B73" i="56" s="1"/>
  <c r="D73" i="56" s="1"/>
  <c r="A72" i="56"/>
  <c r="B72" i="56" s="1"/>
  <c r="D72" i="56" s="1"/>
  <c r="AY72" i="56" s="1"/>
  <c r="A71" i="56"/>
  <c r="B71" i="56" s="1"/>
  <c r="D71" i="56" s="1"/>
  <c r="A70" i="56"/>
  <c r="B70" i="56" s="1"/>
  <c r="D70" i="56" s="1"/>
  <c r="A69" i="56"/>
  <c r="B69" i="56" s="1"/>
  <c r="D69" i="56" s="1"/>
  <c r="A68" i="56"/>
  <c r="B68" i="56" s="1"/>
  <c r="D68" i="56" s="1"/>
  <c r="AT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64" i="56"/>
  <c r="B64" i="56" s="1"/>
  <c r="D64" i="56" s="1"/>
  <c r="AT64" i="56" s="1"/>
  <c r="A63" i="56"/>
  <c r="B63" i="56" s="1"/>
  <c r="D63" i="56" s="1"/>
  <c r="AT63" i="56" s="1"/>
  <c r="A62" i="56"/>
  <c r="B62" i="56" s="1"/>
  <c r="D62" i="56" s="1"/>
  <c r="AY62" i="56" s="1"/>
  <c r="A61" i="56"/>
  <c r="B61" i="56" s="1"/>
  <c r="D61" i="56" s="1"/>
  <c r="K61" i="56" s="1"/>
  <c r="A60" i="56"/>
  <c r="B60" i="56" s="1"/>
  <c r="D60" i="56" s="1"/>
  <c r="AT60" i="56" s="1"/>
  <c r="A59" i="56"/>
  <c r="B59" i="56" s="1"/>
  <c r="D59" i="56" s="1"/>
  <c r="K59" i="56" s="1"/>
  <c r="A58" i="56"/>
  <c r="B58" i="56" s="1"/>
  <c r="D58" i="56" s="1"/>
  <c r="AY58" i="56" s="1"/>
  <c r="A57" i="56"/>
  <c r="B57" i="56" s="1"/>
  <c r="D57" i="56" s="1"/>
  <c r="AT57" i="56" s="1"/>
  <c r="A56" i="56"/>
  <c r="B56" i="56" s="1"/>
  <c r="D56" i="56" s="1"/>
  <c r="AY56" i="56" s="1"/>
  <c r="A55" i="56"/>
  <c r="B55" i="56" s="1"/>
  <c r="D55" i="56" s="1"/>
  <c r="AY55" i="56" s="1"/>
  <c r="A54" i="56"/>
  <c r="B54" i="56" s="1"/>
  <c r="D54" i="56" s="1"/>
  <c r="AT54" i="56" s="1"/>
  <c r="A53" i="56"/>
  <c r="B53" i="56" s="1"/>
  <c r="D53" i="56" s="1"/>
  <c r="A52" i="56"/>
  <c r="B52" i="56" s="1"/>
  <c r="D52" i="56" s="1"/>
  <c r="K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Y48" i="56" s="1"/>
  <c r="A47" i="56"/>
  <c r="B47" i="56" s="1"/>
  <c r="D47" i="56" s="1"/>
  <c r="AT47" i="56" s="1"/>
  <c r="A46" i="56"/>
  <c r="B46" i="56" s="1"/>
  <c r="D46" i="56" s="1"/>
  <c r="AY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K43" i="56" s="1"/>
  <c r="A42" i="56"/>
  <c r="B42" i="56" s="1"/>
  <c r="D42" i="56" s="1"/>
  <c r="A41" i="56"/>
  <c r="B41" i="56" s="1"/>
  <c r="D41" i="56" s="1"/>
  <c r="AY41" i="56" s="1"/>
  <c r="A40" i="56"/>
  <c r="B40" i="56" s="1"/>
  <c r="D40" i="56" s="1"/>
  <c r="A39" i="56"/>
  <c r="B39" i="56" s="1"/>
  <c r="D39" i="56" s="1"/>
  <c r="A38" i="56"/>
  <c r="B38" i="56" s="1"/>
  <c r="D38" i="56" s="1"/>
  <c r="K38" i="56" s="1"/>
  <c r="A37" i="56"/>
  <c r="B37" i="56" s="1"/>
  <c r="D37" i="56" s="1"/>
  <c r="AT37" i="56" s="1"/>
  <c r="A36" i="56"/>
  <c r="B36" i="56" s="1"/>
  <c r="D36" i="56" s="1"/>
  <c r="K36" i="56" s="1"/>
  <c r="A35" i="56"/>
  <c r="B35" i="56" s="1"/>
  <c r="D35" i="56" s="1"/>
  <c r="AY35" i="56" s="1"/>
  <c r="A34" i="56"/>
  <c r="B34" i="56" s="1"/>
  <c r="D34" i="56" s="1"/>
  <c r="A33" i="56"/>
  <c r="B33" i="56" s="1"/>
  <c r="D33" i="56" s="1"/>
  <c r="A32" i="56"/>
  <c r="B32" i="56" s="1"/>
  <c r="D32" i="56" s="1"/>
  <c r="AY32" i="56" s="1"/>
  <c r="A31" i="56"/>
  <c r="B31" i="56" s="1"/>
  <c r="D31" i="56" s="1"/>
  <c r="A30" i="56"/>
  <c r="B30" i="56" s="1"/>
  <c r="D30" i="56" s="1"/>
  <c r="AT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26" i="56"/>
  <c r="B26" i="56" s="1"/>
  <c r="D26" i="56" s="1"/>
  <c r="K26" i="56" s="1"/>
  <c r="A25" i="56"/>
  <c r="B25" i="56" s="1"/>
  <c r="D25" i="56" s="1"/>
  <c r="K25" i="56" s="1"/>
  <c r="A24" i="56"/>
  <c r="B24" i="56" s="1"/>
  <c r="D24" i="56" s="1"/>
  <c r="AY24" i="56" s="1"/>
  <c r="A23" i="56"/>
  <c r="B23" i="56" s="1"/>
  <c r="D23" i="56" s="1"/>
  <c r="AT23" i="56" s="1"/>
  <c r="A22" i="56"/>
  <c r="B22" i="56" s="1"/>
  <c r="D22" i="56" s="1"/>
  <c r="AY22" i="56" s="1"/>
  <c r="A21" i="56"/>
  <c r="B21" i="56" s="1"/>
  <c r="D21" i="56" s="1"/>
  <c r="AT21" i="56" s="1"/>
  <c r="A20" i="56"/>
  <c r="B20" i="56" s="1"/>
  <c r="D20" i="56" s="1"/>
  <c r="K20" i="56" s="1"/>
  <c r="A19" i="56"/>
  <c r="B19" i="56" s="1"/>
  <c r="D19" i="56" s="1"/>
  <c r="A18" i="56"/>
  <c r="B18" i="56" s="1"/>
  <c r="D18" i="56" s="1"/>
  <c r="AY18" i="56" s="1"/>
  <c r="A17" i="56"/>
  <c r="B17" i="56" s="1"/>
  <c r="D17" i="56" s="1"/>
  <c r="AT17" i="56" s="1"/>
  <c r="A16" i="56"/>
  <c r="B16" i="56" s="1"/>
  <c r="D16" i="56" s="1"/>
  <c r="K16" i="56" s="1"/>
  <c r="A15" i="56"/>
  <c r="B15" i="56" s="1"/>
  <c r="D15" i="56" s="1"/>
  <c r="A14" i="56"/>
  <c r="B14" i="56" s="1"/>
  <c r="D14" i="56" s="1"/>
  <c r="AY14" i="56" s="1"/>
  <c r="A13" i="56"/>
  <c r="B13" i="56" s="1"/>
  <c r="D13" i="56" s="1"/>
  <c r="A12" i="56"/>
  <c r="B12" i="56" s="1"/>
  <c r="D12" i="56" s="1"/>
  <c r="K12" i="56" s="1"/>
  <c r="A11" i="56"/>
  <c r="B11" i="56" s="1"/>
  <c r="D11" i="56" s="1"/>
  <c r="A10" i="56"/>
  <c r="B10" i="56" s="1"/>
  <c r="D10" i="56" s="1"/>
  <c r="A9" i="56"/>
  <c r="B9" i="56" s="1"/>
  <c r="D9" i="56" s="1"/>
  <c r="A8" i="56"/>
  <c r="B8" i="56" s="1"/>
  <c r="D8" i="56" s="1"/>
  <c r="AY8" i="56" s="1"/>
  <c r="A7" i="56"/>
  <c r="B7" i="56" s="1"/>
  <c r="D7" i="56" s="1"/>
  <c r="A6" i="56"/>
  <c r="B6" i="56" s="1"/>
  <c r="D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Y30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X30" i="1"/>
  <c r="W36" i="1"/>
  <c r="Y35" i="1"/>
  <c r="Y39" i="1"/>
  <c r="Y37" i="1"/>
  <c r="X39" i="1"/>
  <c r="V37" i="1"/>
  <c r="W30" i="1"/>
  <c r="V40" i="1"/>
  <c r="W40" i="1"/>
  <c r="X40" i="1"/>
  <c r="Y40" i="1"/>
  <c r="W35" i="1"/>
  <c r="Y36" i="1"/>
  <c r="X29" i="1"/>
  <c r="W29" i="1"/>
  <c r="V30" i="1"/>
  <c r="V36" i="1"/>
  <c r="V43" i="1"/>
  <c r="V44" i="1"/>
  <c r="W32" i="1"/>
  <c r="Q31" i="1"/>
  <c r="P31" i="1"/>
  <c r="R31" i="1"/>
  <c r="Y32" i="1"/>
  <c r="Y29" i="1"/>
  <c r="V29" i="1"/>
  <c r="Y42" i="1"/>
  <c r="V39" i="1"/>
  <c r="V35" i="1"/>
  <c r="P29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Q29" i="1"/>
  <c r="R29" i="1"/>
  <c r="R43" i="1"/>
  <c r="P30" i="1"/>
  <c r="Q30" i="1"/>
  <c r="R30" i="1"/>
  <c r="Q42" i="1"/>
  <c r="P32" i="1"/>
  <c r="R44" i="1"/>
  <c r="Q44" i="1"/>
  <c r="Q43" i="1"/>
  <c r="Q32" i="1"/>
  <c r="R32" i="1"/>
  <c r="AB15" i="5"/>
  <c r="M16" i="22"/>
  <c r="AB21" i="5"/>
  <c r="T11" i="222" a="1"/>
  <c r="AB12" i="5"/>
  <c r="M23" i="22"/>
  <c r="M26" i="22"/>
  <c r="M12" i="22"/>
  <c r="C15" i="41"/>
  <c r="J11" i="222" a="1"/>
  <c r="M14" i="22"/>
  <c r="M27" i="22"/>
  <c r="C14" i="41"/>
  <c r="M19" i="22"/>
  <c r="AB19" i="5"/>
  <c r="AB11" i="5"/>
  <c r="Y11" i="222" a="1"/>
  <c r="M20" i="22"/>
  <c r="M13" i="22"/>
  <c r="C17" i="41"/>
  <c r="C13" i="41"/>
  <c r="M25" i="22"/>
  <c r="AB24" i="5"/>
  <c r="M18" i="22"/>
  <c r="M15" i="22"/>
  <c r="AB28" i="5"/>
  <c r="AB20" i="5"/>
  <c r="AB14" i="5"/>
  <c r="AB17" i="5"/>
  <c r="M24" i="22"/>
  <c r="AB30" i="5"/>
  <c r="AB22" i="5"/>
  <c r="M17" i="22"/>
  <c r="C16" i="41"/>
  <c r="M28" i="22"/>
  <c r="O11" i="222" a="1"/>
  <c r="AB31" i="5"/>
  <c r="M22" i="22"/>
  <c r="AB16" i="5"/>
  <c r="AB23" i="5"/>
  <c r="AB18" i="5"/>
  <c r="C12" i="41"/>
  <c r="E11" i="222" a="1"/>
  <c r="M11" i="22"/>
  <c r="M30" i="22"/>
  <c r="AB27" i="5"/>
  <c r="AB13" i="5"/>
  <c r="AB25" i="5"/>
  <c r="M21" i="22"/>
  <c r="M29" i="22"/>
  <c r="C11" i="41"/>
  <c r="AB29" i="5"/>
  <c r="M31" i="22"/>
  <c r="AB26" i="5"/>
  <c r="Y15" i="5" l="1"/>
  <c r="Y23" i="5"/>
  <c r="Y31" i="5"/>
  <c r="Y16" i="5"/>
  <c r="Y24" i="5"/>
  <c r="Y11" i="5"/>
  <c r="Y17" i="5"/>
  <c r="Y25" i="5"/>
  <c r="Y19" i="5"/>
  <c r="Y27" i="5"/>
  <c r="Y20" i="5"/>
  <c r="Y21" i="5"/>
  <c r="Y22" i="5"/>
  <c r="Y12" i="5"/>
  <c r="Y28" i="5"/>
  <c r="Y18" i="5"/>
  <c r="Y13" i="5"/>
  <c r="Y26" i="5"/>
  <c r="Y14" i="5"/>
  <c r="Y29" i="5"/>
  <c r="Y30" i="5"/>
  <c r="AK17" i="5"/>
  <c r="AQ17" i="5"/>
  <c r="AS17" i="5" s="1"/>
  <c r="AK27" i="5"/>
  <c r="AL27" i="5" s="1"/>
  <c r="AK19" i="5"/>
  <c r="AL19" i="5" s="1"/>
  <c r="AQ11" i="5"/>
  <c r="AA12" i="4" s="1"/>
  <c r="AK21" i="5"/>
  <c r="AL21" i="5" s="1"/>
  <c r="AK23" i="5"/>
  <c r="AL23" i="5" s="1"/>
  <c r="AK31" i="5"/>
  <c r="AL31" i="5" s="1"/>
  <c r="AK16" i="5"/>
  <c r="AL16" i="5" s="1"/>
  <c r="AK26" i="5"/>
  <c r="AL26" i="5" s="1"/>
  <c r="AK22" i="5"/>
  <c r="AL22" i="5" s="1"/>
  <c r="AP17" i="5"/>
  <c r="AQ13" i="5"/>
  <c r="AA13" i="4" s="1"/>
  <c r="AK12" i="5"/>
  <c r="AL12" i="5" s="1"/>
  <c r="AK25" i="5"/>
  <c r="AL25" i="5" s="1"/>
  <c r="AK20" i="5"/>
  <c r="AL20" i="5" s="1"/>
  <c r="AK11" i="5"/>
  <c r="T12" i="4" s="1"/>
  <c r="AP11" i="5"/>
  <c r="X12" i="4" s="1"/>
  <c r="AK14" i="5"/>
  <c r="AL14" i="5" s="1"/>
  <c r="AK29" i="5"/>
  <c r="AL29" i="5" s="1"/>
  <c r="AK30" i="5"/>
  <c r="AL30" i="5" s="1"/>
  <c r="AP13" i="5"/>
  <c r="X13" i="4" s="1"/>
  <c r="AK15" i="5"/>
  <c r="AL15" i="5" s="1"/>
  <c r="AK28" i="5"/>
  <c r="AL28" i="5" s="1"/>
  <c r="AK13" i="5"/>
  <c r="T13" i="4" s="1"/>
  <c r="AK24" i="5"/>
  <c r="AL24" i="5" s="1"/>
  <c r="AK18" i="5"/>
  <c r="AL18" i="5" s="1"/>
  <c r="N16" i="5"/>
  <c r="J24" i="5"/>
  <c r="I22" i="5"/>
  <c r="O19" i="5"/>
  <c r="I12" i="5"/>
  <c r="I29" i="5"/>
  <c r="O21" i="5"/>
  <c r="I30" i="5"/>
  <c r="N14" i="5"/>
  <c r="I21" i="5"/>
  <c r="P30" i="5"/>
  <c r="N20" i="5"/>
  <c r="J28" i="5"/>
  <c r="Q29" i="5"/>
  <c r="N30" i="5"/>
  <c r="H24" i="5"/>
  <c r="N11" i="5"/>
  <c r="I13" i="5"/>
  <c r="AB14" i="2" s="1"/>
  <c r="Q21" i="5"/>
  <c r="P11" i="5"/>
  <c r="N22" i="5"/>
  <c r="L12" i="5"/>
  <c r="J11" i="5"/>
  <c r="I28" i="5"/>
  <c r="L20" i="5"/>
  <c r="L22" i="5"/>
  <c r="J12" i="5"/>
  <c r="Q13" i="5"/>
  <c r="H11" i="5"/>
  <c r="P14" i="5"/>
  <c r="H13" i="5"/>
  <c r="H29" i="5"/>
  <c r="P16" i="5"/>
  <c r="O27" i="5"/>
  <c r="L28" i="5"/>
  <c r="J20" i="5"/>
  <c r="I20" i="5"/>
  <c r="P24" i="5"/>
  <c r="J23" i="5"/>
  <c r="H16" i="5"/>
  <c r="Q19" i="5"/>
  <c r="Q25" i="5"/>
  <c r="P17" i="5"/>
  <c r="L15" i="5"/>
  <c r="Q30" i="5"/>
  <c r="L23" i="5"/>
  <c r="N28" i="5"/>
  <c r="P19" i="5"/>
  <c r="L11" i="5"/>
  <c r="O16" i="5"/>
  <c r="J30" i="5"/>
  <c r="N21" i="5"/>
  <c r="L14" i="5"/>
  <c r="P28" i="5"/>
  <c r="L13" i="5"/>
  <c r="Q24" i="5"/>
  <c r="H14" i="5"/>
  <c r="I23" i="5"/>
  <c r="O26" i="5"/>
  <c r="H27" i="5"/>
  <c r="J19" i="5"/>
  <c r="J14" i="5"/>
  <c r="H26" i="5"/>
  <c r="Q27" i="5"/>
  <c r="H25" i="5"/>
  <c r="L21" i="5"/>
  <c r="J18" i="5"/>
  <c r="L25" i="5"/>
  <c r="O17" i="5"/>
  <c r="O15" i="5"/>
  <c r="N18" i="5"/>
  <c r="O23" i="5"/>
  <c r="H20" i="5"/>
  <c r="P27" i="5"/>
  <c r="N19" i="5"/>
  <c r="O11" i="5"/>
  <c r="H30" i="5"/>
  <c r="O22" i="5"/>
  <c r="J13" i="5"/>
  <c r="Q28" i="5"/>
  <c r="O28" i="5"/>
  <c r="H31" i="5"/>
  <c r="H23" i="5"/>
  <c r="J25" i="5"/>
  <c r="J17" i="5"/>
  <c r="I18" i="5"/>
  <c r="L31" i="5"/>
  <c r="P15" i="5"/>
  <c r="Q18" i="5"/>
  <c r="P23" i="5"/>
  <c r="H22" i="5"/>
  <c r="N12" i="5"/>
  <c r="N26" i="5"/>
  <c r="N27" i="5"/>
  <c r="L19" i="5"/>
  <c r="J22" i="5"/>
  <c r="P22" i="5"/>
  <c r="P13" i="5"/>
  <c r="N24" i="5"/>
  <c r="P20" i="5"/>
  <c r="O12" i="5"/>
  <c r="H18" i="5"/>
  <c r="O24" i="5"/>
  <c r="P12" i="5"/>
  <c r="P18" i="5"/>
  <c r="Q16" i="5"/>
  <c r="Q17" i="5"/>
  <c r="N31" i="5"/>
  <c r="L18" i="5"/>
  <c r="I25" i="5"/>
  <c r="I17" i="5"/>
  <c r="AB64" i="2" s="1"/>
  <c r="L26" i="5"/>
  <c r="O31" i="5"/>
  <c r="J15" i="5"/>
  <c r="O18" i="5"/>
  <c r="N23" i="5"/>
  <c r="Q26" i="5"/>
  <c r="Q14" i="5"/>
  <c r="L27" i="5"/>
  <c r="H19" i="5"/>
  <c r="L24" i="5"/>
  <c r="O14" i="5"/>
  <c r="J29" i="5"/>
  <c r="N13" i="5"/>
  <c r="O29" i="5"/>
  <c r="Q20" i="5"/>
  <c r="Q22" i="5"/>
  <c r="H21" i="5"/>
  <c r="P25" i="5"/>
  <c r="P31" i="5"/>
  <c r="I15" i="5"/>
  <c r="P29" i="5"/>
  <c r="I11" i="5"/>
  <c r="AB39" i="2" s="1"/>
  <c r="O13" i="5"/>
  <c r="Q23" i="5"/>
  <c r="I19" i="5"/>
  <c r="H28" i="5"/>
  <c r="N29" i="5"/>
  <c r="I24" i="5"/>
  <c r="Q12" i="5"/>
  <c r="I26" i="5"/>
  <c r="Q31" i="5"/>
  <c r="J26" i="5"/>
  <c r="H15" i="5"/>
  <c r="N17" i="5"/>
  <c r="I31" i="5"/>
  <c r="N15" i="5"/>
  <c r="L17" i="5"/>
  <c r="L29" i="5"/>
  <c r="Q15" i="5"/>
  <c r="J27" i="5"/>
  <c r="O20" i="5"/>
  <c r="J21" i="5"/>
  <c r="J31" i="5"/>
  <c r="P26" i="5"/>
  <c r="I27" i="5"/>
  <c r="H17" i="5"/>
  <c r="Q11" i="5"/>
  <c r="H12" i="5"/>
  <c r="P21" i="5"/>
  <c r="L16" i="5"/>
  <c r="I14" i="5"/>
  <c r="O30" i="5"/>
  <c r="O25" i="5"/>
  <c r="I16" i="5"/>
  <c r="J16" i="5"/>
  <c r="N25" i="5"/>
  <c r="L30" i="5"/>
  <c r="W14" i="4"/>
  <c r="Z11" i="4"/>
  <c r="R11" i="4"/>
  <c r="P14" i="4"/>
  <c r="R14" i="4"/>
  <c r="Z14" i="4"/>
  <c r="S14" i="4"/>
  <c r="S11" i="4"/>
  <c r="P11" i="4"/>
  <c r="Q14" i="4"/>
  <c r="Z15" i="4"/>
  <c r="W11" i="4"/>
  <c r="Q11" i="4"/>
  <c r="CL18" i="2"/>
  <c r="CL26" i="2"/>
  <c r="CL34" i="2"/>
  <c r="CL42" i="2"/>
  <c r="CL50" i="2"/>
  <c r="CL58" i="2"/>
  <c r="CL19" i="2"/>
  <c r="CL27" i="2"/>
  <c r="CL35" i="2"/>
  <c r="CL43" i="2"/>
  <c r="CL51" i="2"/>
  <c r="CL59" i="2"/>
  <c r="CL12" i="2"/>
  <c r="W12" i="2" s="1"/>
  <c r="Y12" i="2" s="1"/>
  <c r="CL20" i="2"/>
  <c r="CL28" i="2"/>
  <c r="CL36" i="2"/>
  <c r="CL44" i="2"/>
  <c r="CL52" i="2"/>
  <c r="CL60" i="2"/>
  <c r="CL15" i="2"/>
  <c r="W15" i="2" s="1"/>
  <c r="Y15" i="2" s="1"/>
  <c r="CL23" i="2"/>
  <c r="CL31" i="2"/>
  <c r="CL39" i="2"/>
  <c r="CL47" i="2"/>
  <c r="CL55" i="2"/>
  <c r="CL63" i="2"/>
  <c r="CL17" i="2"/>
  <c r="W17" i="2" s="1"/>
  <c r="Y17" i="2" s="1"/>
  <c r="CL33" i="2"/>
  <c r="CL49" i="2"/>
  <c r="CL11" i="2"/>
  <c r="W11" i="2" s="1"/>
  <c r="Y11" i="2" s="1"/>
  <c r="CL21" i="2"/>
  <c r="CL37" i="2"/>
  <c r="CL53" i="2"/>
  <c r="CL25" i="2"/>
  <c r="CL41" i="2"/>
  <c r="CL57" i="2"/>
  <c r="CL22" i="2"/>
  <c r="CL46" i="2"/>
  <c r="A15" i="2"/>
  <c r="A23" i="2"/>
  <c r="A31" i="2"/>
  <c r="A39" i="2"/>
  <c r="A47" i="2"/>
  <c r="A55" i="2"/>
  <c r="A63" i="2"/>
  <c r="A18" i="2"/>
  <c r="A42" i="2"/>
  <c r="A58" i="2"/>
  <c r="CL61" i="2"/>
  <c r="CL24" i="2"/>
  <c r="CL48" i="2"/>
  <c r="A16" i="2"/>
  <c r="A24" i="2"/>
  <c r="A32" i="2"/>
  <c r="A40" i="2"/>
  <c r="A48" i="2"/>
  <c r="A56" i="2"/>
  <c r="A64" i="2"/>
  <c r="A34" i="2"/>
  <c r="CL32" i="2"/>
  <c r="CL29" i="2"/>
  <c r="CL54" i="2"/>
  <c r="A17" i="2"/>
  <c r="A25" i="2"/>
  <c r="A33" i="2"/>
  <c r="A41" i="2"/>
  <c r="A49" i="2"/>
  <c r="A57" i="2"/>
  <c r="A11" i="2"/>
  <c r="CL30" i="2"/>
  <c r="CL56" i="2"/>
  <c r="A26" i="2"/>
  <c r="A50" i="2"/>
  <c r="CL13" i="2"/>
  <c r="W13" i="2" s="1"/>
  <c r="Y13" i="2" s="1"/>
  <c r="CL38" i="2"/>
  <c r="CL62" i="2"/>
  <c r="A12" i="2"/>
  <c r="A20" i="2"/>
  <c r="A28" i="2"/>
  <c r="A36" i="2"/>
  <c r="A44" i="2"/>
  <c r="A52" i="2"/>
  <c r="A60" i="2"/>
  <c r="CL14" i="2"/>
  <c r="W14" i="2" s="1"/>
  <c r="Y14" i="2" s="1"/>
  <c r="CL40" i="2"/>
  <c r="CL64" i="2"/>
  <c r="A14" i="2"/>
  <c r="A37" i="2"/>
  <c r="A59" i="2"/>
  <c r="A19" i="2"/>
  <c r="A38" i="2"/>
  <c r="A61" i="2"/>
  <c r="A21" i="2"/>
  <c r="A62" i="2"/>
  <c r="A45" i="2"/>
  <c r="A27" i="2"/>
  <c r="A54" i="2"/>
  <c r="A43" i="2"/>
  <c r="CL16" i="2"/>
  <c r="W16" i="2" s="1"/>
  <c r="Y16" i="2" s="1"/>
  <c r="A22" i="2"/>
  <c r="CL45" i="2"/>
  <c r="A46" i="2"/>
  <c r="A35" i="2"/>
  <c r="A29" i="2"/>
  <c r="A51" i="2"/>
  <c r="A30" i="2"/>
  <c r="A53" i="2"/>
  <c r="A13" i="2"/>
  <c r="H14" i="2"/>
  <c r="H11" i="2"/>
  <c r="H15" i="2"/>
  <c r="H17" i="2"/>
  <c r="H16" i="2"/>
  <c r="H12" i="2"/>
  <c r="H13" i="2"/>
  <c r="K398" i="56"/>
  <c r="AT445" i="56"/>
  <c r="AT214" i="56"/>
  <c r="AY128" i="56"/>
  <c r="AY422" i="56"/>
  <c r="AY319" i="56"/>
  <c r="K248" i="56"/>
  <c r="AY1100" i="56"/>
  <c r="K1100" i="56"/>
  <c r="C12" i="222"/>
  <c r="AY1254" i="56"/>
  <c r="K461" i="56"/>
  <c r="K128" i="56"/>
  <c r="K477" i="56"/>
  <c r="AT1276" i="56"/>
  <c r="AT307" i="56"/>
  <c r="AY1305" i="56"/>
  <c r="K611" i="56"/>
  <c r="AT41" i="56"/>
  <c r="AT1305" i="56"/>
  <c r="AT385" i="56"/>
  <c r="K307" i="56"/>
  <c r="K353" i="56"/>
  <c r="K439" i="56"/>
  <c r="AY1371" i="56"/>
  <c r="AY439" i="56"/>
  <c r="AT248" i="56"/>
  <c r="AT260" i="56"/>
  <c r="K1239" i="56"/>
  <c r="AT1239" i="56"/>
  <c r="AT1312" i="56"/>
  <c r="AY657" i="56"/>
  <c r="K1382" i="56"/>
  <c r="K149" i="56"/>
  <c r="AT477" i="56"/>
  <c r="AY748" i="56"/>
  <c r="J5" i="337"/>
  <c r="N5" i="337" s="1"/>
  <c r="AY536" i="56"/>
  <c r="AY247" i="56"/>
  <c r="AY711" i="56"/>
  <c r="AT149" i="56"/>
  <c r="AT292" i="56"/>
  <c r="AT711" i="56"/>
  <c r="K1200" i="56"/>
  <c r="K1098" i="56"/>
  <c r="K1017" i="56"/>
  <c r="AY1370" i="56"/>
  <c r="AY1017" i="56"/>
  <c r="K1225" i="56"/>
  <c r="AY1033" i="56"/>
  <c r="AY267" i="56"/>
  <c r="AT1304" i="56"/>
  <c r="AY661" i="56"/>
  <c r="AT1009" i="56"/>
  <c r="AY1123" i="56"/>
  <c r="AT413" i="56"/>
  <c r="AT912" i="56"/>
  <c r="AT1098" i="56"/>
  <c r="K1147" i="56"/>
  <c r="K531" i="56"/>
  <c r="AY1109" i="56"/>
  <c r="AT531" i="56"/>
  <c r="AT271" i="56"/>
  <c r="AT970" i="56"/>
  <c r="AT310" i="56"/>
  <c r="AT390" i="56"/>
  <c r="AY817" i="56"/>
  <c r="AY1147" i="56"/>
  <c r="K535" i="56"/>
  <c r="K551" i="56"/>
  <c r="K821" i="56"/>
  <c r="K661" i="56"/>
  <c r="AT1149" i="56"/>
  <c r="AY282" i="56"/>
  <c r="AY158" i="56"/>
  <c r="K1272" i="56"/>
  <c r="AY1286" i="56"/>
  <c r="AT416" i="56"/>
  <c r="K466" i="56"/>
  <c r="AY912" i="56"/>
  <c r="K1265" i="56"/>
  <c r="AT639" i="56"/>
  <c r="AY692" i="56"/>
  <c r="K1286" i="56"/>
  <c r="AY997" i="56"/>
  <c r="K1318" i="56"/>
  <c r="K987" i="56"/>
  <c r="AT615" i="56"/>
  <c r="AY606" i="56"/>
  <c r="AY1293" i="56"/>
  <c r="AT1010" i="56"/>
  <c r="AY1341" i="56"/>
  <c r="K1380" i="56"/>
  <c r="AY578" i="56"/>
  <c r="K267" i="56"/>
  <c r="AT1189" i="56"/>
  <c r="K888" i="56"/>
  <c r="AT1318" i="56"/>
  <c r="AY1161" i="56"/>
  <c r="K237" i="56"/>
  <c r="AY109" i="56"/>
  <c r="K109" i="56"/>
  <c r="K112" i="56"/>
  <c r="AY292" i="56"/>
  <c r="K279" i="56"/>
  <c r="AY325" i="56"/>
  <c r="AT422" i="56"/>
  <c r="K941" i="56"/>
  <c r="K206" i="56"/>
  <c r="AT580" i="56"/>
  <c r="AT357" i="56"/>
  <c r="K260" i="56"/>
  <c r="AY1265" i="56"/>
  <c r="AT1053" i="56"/>
  <c r="H14" i="222"/>
  <c r="K1148" i="56"/>
  <c r="AT550" i="56"/>
  <c r="K41" i="56"/>
  <c r="J7" i="337"/>
  <c r="N7" i="337" s="1"/>
  <c r="AY52" i="56"/>
  <c r="AY1156" i="56"/>
  <c r="AT242" i="56"/>
  <c r="AY650" i="56"/>
  <c r="AY580" i="56"/>
  <c r="AY398" i="56"/>
  <c r="AT1225" i="56"/>
  <c r="AT1142" i="56"/>
  <c r="C14" i="222"/>
  <c r="D12" i="303"/>
  <c r="K214" i="56"/>
  <c r="AY112" i="56"/>
  <c r="AT134" i="56"/>
  <c r="AT1359" i="56"/>
  <c r="AY970" i="56"/>
  <c r="K614" i="56"/>
  <c r="AT997" i="56"/>
  <c r="K657" i="56"/>
  <c r="K780" i="56"/>
  <c r="AT1156" i="56"/>
  <c r="AY1269" i="56"/>
  <c r="AY1380" i="56"/>
  <c r="K1006" i="56"/>
  <c r="K968" i="56"/>
  <c r="AT1200" i="56"/>
  <c r="K1259" i="56"/>
  <c r="K449" i="56"/>
  <c r="AT140" i="56"/>
  <c r="AY1303" i="56"/>
  <c r="AY376" i="56"/>
  <c r="AY1373" i="56"/>
  <c r="AT780" i="56"/>
  <c r="K1010" i="56"/>
  <c r="AY723" i="56"/>
  <c r="K342" i="56"/>
  <c r="AY614" i="56"/>
  <c r="K1149" i="56"/>
  <c r="AY771" i="56"/>
  <c r="AT771" i="56"/>
  <c r="AT1172" i="56"/>
  <c r="K1172" i="56"/>
  <c r="AY582" i="56"/>
  <c r="AT582" i="56"/>
  <c r="AY344" i="56"/>
  <c r="AY1019" i="56"/>
  <c r="K578" i="56"/>
  <c r="AT376" i="56"/>
  <c r="AT1293" i="56"/>
  <c r="K1121" i="56"/>
  <c r="K1039" i="56"/>
  <c r="AT1039" i="56"/>
  <c r="AY1039" i="56"/>
  <c r="AT1061" i="56"/>
  <c r="AY1061" i="56"/>
  <c r="AY935" i="56"/>
  <c r="K935" i="56"/>
  <c r="AY1062" i="56"/>
  <c r="AT1062" i="56"/>
  <c r="AT750" i="56"/>
  <c r="AT1012" i="56"/>
  <c r="AY1012" i="56"/>
  <c r="K1422" i="56"/>
  <c r="AT1422" i="56"/>
  <c r="AT253" i="56"/>
  <c r="AY253" i="56"/>
  <c r="AT757" i="56"/>
  <c r="AY757" i="56"/>
  <c r="AY859" i="56"/>
  <c r="AT859" i="56"/>
  <c r="K9" i="56"/>
  <c r="AT9" i="56"/>
  <c r="K122" i="56"/>
  <c r="AY122" i="56"/>
  <c r="AT122" i="56"/>
  <c r="AT511" i="56"/>
  <c r="K511" i="56"/>
  <c r="AT1004" i="56"/>
  <c r="AY1004" i="56"/>
  <c r="K1004" i="56"/>
  <c r="AT1056" i="56"/>
  <c r="K399" i="56"/>
  <c r="AT399" i="56"/>
  <c r="K1050" i="56"/>
  <c r="AT1050" i="56"/>
  <c r="AT1211" i="56"/>
  <c r="K1211" i="56"/>
  <c r="AY667" i="56"/>
  <c r="K436" i="56"/>
  <c r="AT236" i="56"/>
  <c r="K236" i="56"/>
  <c r="AY978" i="56"/>
  <c r="K978" i="56"/>
  <c r="AY1309" i="56"/>
  <c r="K1309" i="56"/>
  <c r="AT1309" i="56"/>
  <c r="K750" i="56"/>
  <c r="AY928" i="56"/>
  <c r="K928" i="56"/>
  <c r="AT928" i="56"/>
  <c r="K1103" i="56"/>
  <c r="AT1103" i="56"/>
  <c r="AT1129" i="56"/>
  <c r="AT344" i="56"/>
  <c r="AT1019" i="56"/>
  <c r="K1139" i="56"/>
  <c r="AY82" i="56"/>
  <c r="AT82" i="56"/>
  <c r="AY1386" i="56"/>
  <c r="K1386" i="56"/>
  <c r="AY1356" i="56"/>
  <c r="K1408" i="56"/>
  <c r="AY1140" i="56"/>
  <c r="AT863" i="56"/>
  <c r="AY863" i="56"/>
  <c r="AY1278" i="56"/>
  <c r="AT1278" i="56"/>
  <c r="K1308" i="56"/>
  <c r="AY1308" i="56"/>
  <c r="K1393" i="56"/>
  <c r="AY1393" i="56"/>
  <c r="AT1006" i="56"/>
  <c r="AY1408" i="56"/>
  <c r="K253" i="56"/>
  <c r="AT1252" i="56"/>
  <c r="K667" i="56"/>
  <c r="K849" i="56"/>
  <c r="K1062" i="56"/>
  <c r="K105" i="56"/>
  <c r="K1252" i="56"/>
  <c r="K271" i="56"/>
  <c r="AY1053" i="56"/>
  <c r="AY231" i="56"/>
  <c r="K231" i="56"/>
  <c r="K426" i="56"/>
  <c r="K873" i="56"/>
  <c r="AY873" i="56"/>
  <c r="AT1352" i="56"/>
  <c r="AY1352" i="56"/>
  <c r="K1352" i="56"/>
  <c r="D26" i="1"/>
  <c r="K1341" i="56"/>
  <c r="AY566" i="56"/>
  <c r="AT566" i="56"/>
  <c r="AY1120" i="56"/>
  <c r="K1120" i="56"/>
  <c r="AT1120" i="56"/>
  <c r="AT1291" i="56"/>
  <c r="AY1291" i="56"/>
  <c r="K40" i="56"/>
  <c r="AT40" i="56"/>
  <c r="AY501" i="56"/>
  <c r="K501" i="56"/>
  <c r="AT501" i="56"/>
  <c r="K741" i="56"/>
  <c r="AY741" i="56"/>
  <c r="AY1080" i="56"/>
  <c r="AT1080" i="56"/>
  <c r="K1080" i="56"/>
  <c r="AY1232" i="56"/>
  <c r="K1232" i="56"/>
  <c r="AT1397" i="56"/>
  <c r="AY1397" i="56"/>
  <c r="K1397" i="56"/>
  <c r="AT571" i="56"/>
  <c r="AY571" i="56"/>
  <c r="K81" i="56"/>
  <c r="AY81" i="56"/>
  <c r="AT81" i="56"/>
  <c r="AT1135" i="56"/>
  <c r="AY1135" i="56"/>
  <c r="K537" i="56"/>
  <c r="AY537" i="56"/>
  <c r="AT537" i="56"/>
  <c r="AY944" i="56"/>
  <c r="AT944" i="56"/>
  <c r="K944" i="56"/>
  <c r="K959" i="56"/>
  <c r="AT959" i="56"/>
  <c r="AY959" i="56"/>
  <c r="AY991" i="56"/>
  <c r="K991" i="56"/>
  <c r="AT1219" i="56"/>
  <c r="AY1219" i="56"/>
  <c r="K1219" i="56"/>
  <c r="AY1226" i="56"/>
  <c r="AT1226" i="56"/>
  <c r="K1350" i="56"/>
  <c r="AT1350" i="56"/>
  <c r="K1377" i="56"/>
  <c r="AT1377" i="56"/>
  <c r="AY187" i="56"/>
  <c r="K187" i="56"/>
  <c r="AY826" i="56"/>
  <c r="K826" i="56"/>
  <c r="K766" i="56"/>
  <c r="AY1351" i="56"/>
  <c r="AT1351" i="56"/>
  <c r="K1394" i="56"/>
  <c r="AT1394" i="56"/>
  <c r="AY173" i="56"/>
  <c r="AT173" i="56"/>
  <c r="K173" i="56"/>
  <c r="AT402" i="56"/>
  <c r="K402" i="56"/>
  <c r="AT887" i="56"/>
  <c r="K887" i="56"/>
  <c r="AY887" i="56"/>
  <c r="AY1345" i="56"/>
  <c r="AT1345" i="56"/>
  <c r="K369" i="56"/>
  <c r="AY369" i="56"/>
  <c r="AT382" i="56"/>
  <c r="AY382" i="56"/>
  <c r="AY881" i="56"/>
  <c r="AT881" i="56"/>
  <c r="K881" i="56"/>
  <c r="AT1326" i="56"/>
  <c r="AY1326" i="56"/>
  <c r="AT1271" i="56"/>
  <c r="AY1271" i="56"/>
  <c r="K328" i="56"/>
  <c r="AT263" i="56"/>
  <c r="K263" i="56"/>
  <c r="AY309" i="56"/>
  <c r="AT309" i="56"/>
  <c r="AT1258" i="56"/>
  <c r="K1258" i="56"/>
  <c r="AT1405" i="56"/>
  <c r="AT1243" i="56"/>
  <c r="AY328" i="56"/>
  <c r="AY941" i="56"/>
  <c r="K1136" i="56"/>
  <c r="AY1258" i="56"/>
  <c r="AY623" i="56"/>
  <c r="AT623" i="56"/>
  <c r="AY778" i="56"/>
  <c r="K778" i="56"/>
  <c r="K1105" i="56"/>
  <c r="AY1105" i="56"/>
  <c r="AT1280" i="56"/>
  <c r="K1280" i="56"/>
  <c r="AY1343" i="56"/>
  <c r="AT1343" i="56"/>
  <c r="K1367" i="56"/>
  <c r="AY1367" i="56"/>
  <c r="AT294" i="56"/>
  <c r="AY294" i="56"/>
  <c r="AT49" i="56"/>
  <c r="AY49" i="56"/>
  <c r="AY218" i="56"/>
  <c r="K218" i="56"/>
  <c r="AT628" i="56"/>
  <c r="AY628" i="56"/>
  <c r="AT961" i="56"/>
  <c r="K961" i="56"/>
  <c r="K1242" i="56"/>
  <c r="AY1242" i="56"/>
  <c r="AY1257" i="56"/>
  <c r="AT1257" i="56"/>
  <c r="AT1136" i="56"/>
  <c r="AT258" i="56"/>
  <c r="AY258" i="56"/>
  <c r="AY1196" i="56"/>
  <c r="AT1196" i="56"/>
  <c r="AT856" i="56"/>
  <c r="K1372" i="56"/>
  <c r="K352" i="56"/>
  <c r="AY352" i="56"/>
  <c r="AT665" i="56"/>
  <c r="AY665" i="56"/>
  <c r="AY1260" i="56"/>
  <c r="K1260" i="56"/>
  <c r="AY1274" i="56"/>
  <c r="K1274" i="56"/>
  <c r="AY1313" i="56"/>
  <c r="AT1313" i="56"/>
  <c r="AY302" i="56"/>
  <c r="K351" i="56"/>
  <c r="K232" i="56"/>
  <c r="AT461" i="56"/>
  <c r="AY1082" i="56"/>
  <c r="AT744" i="56"/>
  <c r="AT662" i="56"/>
  <c r="AT835" i="56"/>
  <c r="K362" i="56"/>
  <c r="AY1211" i="56"/>
  <c r="AT185" i="56"/>
  <c r="K995" i="56"/>
  <c r="AT1260" i="56"/>
  <c r="AY9" i="56"/>
  <c r="AT387" i="56"/>
  <c r="K387" i="56"/>
  <c r="K898" i="56"/>
  <c r="AY898" i="56"/>
  <c r="K973" i="56"/>
  <c r="AY973" i="56"/>
  <c r="AY1093" i="56"/>
  <c r="K1093" i="56"/>
  <c r="AT1254" i="56"/>
  <c r="K1314" i="56"/>
  <c r="AY1314" i="56"/>
  <c r="AT1194" i="56"/>
  <c r="AY1194" i="56"/>
  <c r="AT1208" i="56"/>
  <c r="AY1208" i="56"/>
  <c r="K1398" i="56"/>
  <c r="AT1398" i="56"/>
  <c r="AT1404" i="56"/>
  <c r="K1404" i="56"/>
  <c r="AT1054" i="56"/>
  <c r="AY1294" i="56"/>
  <c r="K1294" i="56"/>
  <c r="AT160" i="56"/>
  <c r="K1123" i="56"/>
  <c r="AT15" i="56"/>
  <c r="K15" i="56"/>
  <c r="K170" i="56"/>
  <c r="AY170" i="56"/>
  <c r="AT464" i="56"/>
  <c r="AY464" i="56"/>
  <c r="AY1069" i="56"/>
  <c r="K1069" i="56"/>
  <c r="AY1388" i="56"/>
  <c r="K1388" i="56"/>
  <c r="AY1415" i="56"/>
  <c r="AT1415" i="56"/>
  <c r="I21" i="337"/>
  <c r="K302" i="56"/>
  <c r="AT1356" i="56"/>
  <c r="AT935" i="56"/>
  <c r="K325" i="56"/>
  <c r="AT728" i="56"/>
  <c r="AY744" i="56"/>
  <c r="AT480" i="56"/>
  <c r="K662" i="56"/>
  <c r="K1144" i="56"/>
  <c r="AT319" i="56"/>
  <c r="K443" i="56"/>
  <c r="AT1386" i="56"/>
  <c r="K835" i="56"/>
  <c r="AT1373" i="56"/>
  <c r="AY243" i="56"/>
  <c r="AY362" i="56"/>
  <c r="K822" i="56"/>
  <c r="K294" i="56"/>
  <c r="K1271" i="56"/>
  <c r="AT1274" i="56"/>
  <c r="K189" i="56"/>
  <c r="AT189" i="56"/>
  <c r="K305" i="56"/>
  <c r="AT305" i="56"/>
  <c r="K906" i="56"/>
  <c r="AY906" i="56"/>
  <c r="K974" i="56"/>
  <c r="AY974" i="56"/>
  <c r="M12" i="222"/>
  <c r="H12" i="222"/>
  <c r="W12" i="222"/>
  <c r="K55" i="56"/>
  <c r="K1012" i="56"/>
  <c r="J4" i="337"/>
  <c r="N4" i="337" s="1"/>
  <c r="AY227" i="56"/>
  <c r="K227" i="56"/>
  <c r="K1085" i="56"/>
  <c r="AT1085" i="56"/>
  <c r="AY1085" i="56"/>
  <c r="AT472" i="56"/>
  <c r="K472" i="56"/>
  <c r="AY472" i="56"/>
  <c r="K755" i="56"/>
  <c r="AT755" i="56"/>
  <c r="AT1182" i="56"/>
  <c r="AY1182" i="56"/>
  <c r="K1182" i="56"/>
  <c r="AY167" i="56"/>
  <c r="AT167" i="56"/>
  <c r="AT525" i="56"/>
  <c r="AY525" i="56"/>
  <c r="K547" i="56"/>
  <c r="AY547" i="56"/>
  <c r="AT547" i="56"/>
  <c r="AT1346" i="56"/>
  <c r="AY1346" i="56"/>
  <c r="K1346" i="56"/>
  <c r="AT429" i="56"/>
  <c r="AY429" i="56"/>
  <c r="AY450" i="56"/>
  <c r="K450" i="56"/>
  <c r="K656" i="56"/>
  <c r="AT656" i="56"/>
  <c r="AY656" i="56"/>
  <c r="K688" i="56"/>
  <c r="AY688" i="56"/>
  <c r="AT688" i="56"/>
  <c r="AT818" i="56"/>
  <c r="AY818" i="56"/>
  <c r="AY1222" i="56"/>
  <c r="AT1222" i="56"/>
  <c r="K1222" i="56"/>
  <c r="AT1375" i="56"/>
  <c r="K1375" i="56"/>
  <c r="K329" i="56"/>
  <c r="AT329" i="56"/>
  <c r="AT538" i="56"/>
  <c r="K538" i="56"/>
  <c r="K19" i="56"/>
  <c r="AT19" i="56"/>
  <c r="AY19" i="56"/>
  <c r="AT517" i="56"/>
  <c r="AY517" i="56"/>
  <c r="K517" i="56"/>
  <c r="K894" i="56"/>
  <c r="AT894" i="56"/>
  <c r="AY1073" i="56"/>
  <c r="AT1073" i="56"/>
  <c r="AY1221" i="56"/>
  <c r="AT1221" i="56"/>
  <c r="AT852" i="56"/>
  <c r="AY852" i="56"/>
  <c r="K852" i="56"/>
  <c r="K807" i="56"/>
  <c r="AY807" i="56"/>
  <c r="AT807" i="56"/>
  <c r="AT1217" i="56"/>
  <c r="AY1217" i="56"/>
  <c r="K1217" i="56"/>
  <c r="K653" i="56"/>
  <c r="AT653" i="56"/>
  <c r="AY653" i="56"/>
  <c r="K1410" i="56"/>
  <c r="AY1410" i="56"/>
  <c r="AT1410" i="56"/>
  <c r="K917" i="56"/>
  <c r="AY917" i="56"/>
  <c r="AT73" i="56"/>
  <c r="K73" i="56"/>
  <c r="AY839" i="56"/>
  <c r="AT839" i="56"/>
  <c r="K839" i="56"/>
  <c r="AT1348" i="56"/>
  <c r="K1348" i="56"/>
  <c r="AT1418" i="56"/>
  <c r="K1418" i="56"/>
  <c r="AY909" i="56"/>
  <c r="AT909" i="56"/>
  <c r="K909" i="56"/>
  <c r="AT607" i="56"/>
  <c r="AY607" i="56"/>
  <c r="AT1091" i="56"/>
  <c r="AY1091" i="56"/>
  <c r="K1082" i="56"/>
  <c r="AY1113" i="56"/>
  <c r="AY592" i="56"/>
  <c r="C25" i="10"/>
  <c r="K198" i="56"/>
  <c r="K1249" i="56"/>
  <c r="K1013" i="56"/>
  <c r="K140" i="56"/>
  <c r="AY1203" i="56"/>
  <c r="K296" i="56"/>
  <c r="K801" i="56"/>
  <c r="AY561" i="56"/>
  <c r="AT1393" i="56"/>
  <c r="AY1399" i="56"/>
  <c r="AT995" i="56"/>
  <c r="K1326" i="56"/>
  <c r="S21" i="1"/>
  <c r="AT1002" i="56"/>
  <c r="K985" i="56"/>
  <c r="AT1249" i="56"/>
  <c r="AY701" i="56"/>
  <c r="AT459" i="56"/>
  <c r="AT873" i="56"/>
  <c r="AY1382" i="56"/>
  <c r="AY725" i="56"/>
  <c r="AT218" i="56"/>
  <c r="AY189" i="56"/>
  <c r="AY372" i="56"/>
  <c r="AY306" i="56"/>
  <c r="AY1394" i="56"/>
  <c r="K1399" i="56"/>
  <c r="AY1299" i="56"/>
  <c r="AY1322" i="56"/>
  <c r="AY1350" i="56"/>
  <c r="K1002" i="56"/>
  <c r="AY1259" i="56"/>
  <c r="K315" i="56"/>
  <c r="AT801" i="56"/>
  <c r="AY985" i="56"/>
  <c r="AT262" i="56"/>
  <c r="AY1377" i="56"/>
  <c r="AT1013" i="56"/>
  <c r="AY820" i="56"/>
  <c r="AT1370" i="56"/>
  <c r="AT1212" i="56"/>
  <c r="K689" i="56"/>
  <c r="AY245" i="56"/>
  <c r="AT1297" i="56"/>
  <c r="K771" i="56"/>
  <c r="AY459" i="56"/>
  <c r="K1303" i="56"/>
  <c r="K817" i="56"/>
  <c r="K557" i="56"/>
  <c r="AY235" i="56"/>
  <c r="AY1054" i="56"/>
  <c r="AT1272" i="56"/>
  <c r="AY564" i="56"/>
  <c r="K700" i="56"/>
  <c r="AT237" i="56"/>
  <c r="AY954" i="56"/>
  <c r="K719" i="56"/>
  <c r="AY833" i="56"/>
  <c r="K357" i="56"/>
  <c r="K724" i="56"/>
  <c r="AT94" i="56"/>
  <c r="AT642" i="56"/>
  <c r="K91" i="56"/>
  <c r="AT372" i="56"/>
  <c r="AT1287" i="56"/>
  <c r="AT35" i="56"/>
  <c r="AY1059" i="56"/>
  <c r="K276" i="56"/>
  <c r="AT1349" i="56"/>
  <c r="AT396" i="56"/>
  <c r="K763" i="56"/>
  <c r="K1208" i="56"/>
  <c r="K1194" i="56"/>
  <c r="AT1139" i="56"/>
  <c r="AY684" i="56"/>
  <c r="K1269" i="56"/>
  <c r="AY996" i="56"/>
  <c r="AY1142" i="56"/>
  <c r="AT1371" i="56"/>
  <c r="K676" i="56"/>
  <c r="K299" i="56"/>
  <c r="K536" i="56"/>
  <c r="AY774" i="56"/>
  <c r="AY822" i="56"/>
  <c r="AY876" i="56"/>
  <c r="AT1075" i="56"/>
  <c r="K155" i="56"/>
  <c r="K1405" i="56"/>
  <c r="AY150" i="56"/>
  <c r="AT243" i="56"/>
  <c r="AT758" i="56"/>
  <c r="K479" i="56"/>
  <c r="AY174" i="56"/>
  <c r="K582" i="56"/>
  <c r="K150" i="56"/>
  <c r="AY888" i="56"/>
  <c r="AT306" i="56"/>
  <c r="K1322" i="56"/>
  <c r="AT820" i="56"/>
  <c r="AY1212" i="56"/>
  <c r="AY336" i="56"/>
  <c r="AY557" i="56"/>
  <c r="AT954" i="56"/>
  <c r="AT778" i="56"/>
  <c r="AY94" i="56"/>
  <c r="K1163" i="56"/>
  <c r="K1276" i="56"/>
  <c r="K492" i="56"/>
  <c r="AY714" i="56"/>
  <c r="AY95" i="56"/>
  <c r="AY315" i="56"/>
  <c r="AY402" i="56"/>
  <c r="K1088" i="56"/>
  <c r="K701" i="56"/>
  <c r="K564" i="56"/>
  <c r="AT700" i="56"/>
  <c r="AT469" i="56"/>
  <c r="K1338" i="56"/>
  <c r="AY724" i="56"/>
  <c r="AY664" i="56"/>
  <c r="K30" i="56"/>
  <c r="K1061" i="56"/>
  <c r="K1333" i="56"/>
  <c r="K684" i="56"/>
  <c r="AT1207" i="56"/>
  <c r="K165" i="56"/>
  <c r="AY177" i="56"/>
  <c r="AT559" i="56"/>
  <c r="AY1189" i="56"/>
  <c r="AY683" i="56"/>
  <c r="AY1049" i="56"/>
  <c r="W10" i="222"/>
  <c r="X10" i="222" s="1"/>
  <c r="K1248" i="56"/>
  <c r="AY91" i="56"/>
  <c r="AT181" i="56"/>
  <c r="K24" i="56"/>
  <c r="AT228" i="56"/>
  <c r="AT1023" i="56"/>
  <c r="AT1163" i="56"/>
  <c r="O25" i="1"/>
  <c r="U27" i="1"/>
  <c r="AY676" i="56"/>
  <c r="AT1314" i="56"/>
  <c r="AY1333" i="56"/>
  <c r="AT1049" i="56"/>
  <c r="K1291" i="56"/>
  <c r="AY1338" i="56"/>
  <c r="AT1148" i="56"/>
  <c r="AY1230" i="56"/>
  <c r="K1207" i="56"/>
  <c r="AY905" i="56"/>
  <c r="AT996" i="56"/>
  <c r="K1351" i="56"/>
  <c r="K336" i="56"/>
  <c r="K650" i="56"/>
  <c r="K573" i="56"/>
  <c r="K320" i="56"/>
  <c r="AY1248" i="56"/>
  <c r="K1075" i="56"/>
  <c r="AT155" i="56"/>
  <c r="K758" i="56"/>
  <c r="AT479" i="56"/>
  <c r="AY492" i="56"/>
  <c r="AT198" i="56"/>
  <c r="K938" i="56"/>
  <c r="AY228" i="56"/>
  <c r="AT719" i="56"/>
  <c r="AY296" i="56"/>
  <c r="K1059" i="56"/>
  <c r="AY360" i="56"/>
  <c r="AT561" i="56"/>
  <c r="AY899" i="56"/>
  <c r="AY1429" i="56"/>
  <c r="K576" i="56"/>
  <c r="AT833" i="56"/>
  <c r="K58" i="56"/>
  <c r="K630" i="56"/>
  <c r="AT1235" i="56"/>
  <c r="K1287" i="56"/>
  <c r="AT973" i="56"/>
  <c r="AY276" i="56"/>
  <c r="AT55" i="56"/>
  <c r="AT844" i="56"/>
  <c r="AY880" i="56"/>
  <c r="K385" i="56"/>
  <c r="AT714" i="56"/>
  <c r="AT95" i="56"/>
  <c r="AY922" i="56"/>
  <c r="K379" i="56"/>
  <c r="K83" i="56"/>
  <c r="AT1332" i="56"/>
  <c r="AY1304" i="56"/>
  <c r="K1414" i="56"/>
  <c r="AT417" i="56"/>
  <c r="AT331" i="56"/>
  <c r="AY469" i="56"/>
  <c r="AY349" i="56"/>
  <c r="AT1372" i="56"/>
  <c r="AY1422" i="56"/>
  <c r="K445" i="56"/>
  <c r="AT407" i="56"/>
  <c r="K1424" i="56"/>
  <c r="AT637" i="56"/>
  <c r="AY553" i="56"/>
  <c r="K1116" i="56"/>
  <c r="AY844" i="56"/>
  <c r="K880" i="56"/>
  <c r="AY862" i="56"/>
  <c r="AY1361" i="56"/>
  <c r="AY1332" i="56"/>
  <c r="AT232" i="56"/>
  <c r="AY83" i="56"/>
  <c r="K413" i="56"/>
  <c r="AT1033" i="56"/>
  <c r="AY1414" i="56"/>
  <c r="AY390" i="56"/>
  <c r="K682" i="56"/>
  <c r="AY16" i="56"/>
  <c r="AT1144" i="56"/>
  <c r="AT177" i="56"/>
  <c r="AT1232" i="56"/>
  <c r="K559" i="56"/>
  <c r="AY503" i="56"/>
  <c r="K49" i="56"/>
  <c r="K1135" i="56"/>
  <c r="AT551" i="56"/>
  <c r="K859" i="56"/>
  <c r="AT436" i="56"/>
  <c r="K217" i="56"/>
  <c r="K665" i="56"/>
  <c r="AT978" i="56"/>
  <c r="AT553" i="56"/>
  <c r="AY407" i="56"/>
  <c r="AT1424" i="56"/>
  <c r="K181" i="56"/>
  <c r="AY64" i="56"/>
  <c r="K1023" i="56"/>
  <c r="AT369" i="56"/>
  <c r="K396" i="56"/>
  <c r="AT1317" i="56"/>
  <c r="AT1294" i="56"/>
  <c r="AT1388" i="56"/>
  <c r="K1230" i="56"/>
  <c r="K905" i="56"/>
  <c r="K1161" i="56"/>
  <c r="AT58" i="56"/>
  <c r="AY193" i="56"/>
  <c r="K331" i="56"/>
  <c r="K664" i="56"/>
  <c r="L4" i="337"/>
  <c r="K442" i="56"/>
  <c r="AT442" i="56"/>
  <c r="AY442" i="56"/>
  <c r="AY1066" i="56"/>
  <c r="K1066" i="56"/>
  <c r="AT1066" i="56"/>
  <c r="K1199" i="56"/>
  <c r="AT1199" i="56"/>
  <c r="AY1199" i="56"/>
  <c r="AT67" i="56"/>
  <c r="AY67" i="56"/>
  <c r="K298" i="56"/>
  <c r="AY298" i="56"/>
  <c r="AT298" i="56"/>
  <c r="AY499" i="56"/>
  <c r="K499" i="56"/>
  <c r="K1037" i="56"/>
  <c r="AY1037" i="56"/>
  <c r="AT1037" i="56"/>
  <c r="AY1165" i="56"/>
  <c r="K1165" i="56"/>
  <c r="AT1209" i="56"/>
  <c r="AY1209" i="56"/>
  <c r="K1209" i="56"/>
  <c r="K7" i="56"/>
  <c r="AY7" i="56"/>
  <c r="K120" i="56"/>
  <c r="AT120" i="56"/>
  <c r="K191" i="56"/>
  <c r="AY191" i="56"/>
  <c r="AT191" i="56"/>
  <c r="AT374" i="56"/>
  <c r="K374" i="56"/>
  <c r="AY374" i="56"/>
  <c r="K433" i="56"/>
  <c r="AT433" i="56"/>
  <c r="AY433" i="56"/>
  <c r="AY646" i="56"/>
  <c r="K646" i="56"/>
  <c r="AT646" i="56"/>
  <c r="AT765" i="56"/>
  <c r="AY765" i="56"/>
  <c r="K765" i="56"/>
  <c r="K980" i="56"/>
  <c r="AY980" i="56"/>
  <c r="AT980" i="56"/>
  <c r="K1032" i="56"/>
  <c r="AY1032" i="56"/>
  <c r="AT1032" i="56"/>
  <c r="K1115" i="56"/>
  <c r="AT1115" i="56"/>
  <c r="AY1115" i="56"/>
  <c r="AY1328" i="56"/>
  <c r="K1328" i="56"/>
  <c r="AT1328" i="56"/>
  <c r="AY428" i="56"/>
  <c r="AT428" i="56"/>
  <c r="K585" i="56"/>
  <c r="AT585" i="56"/>
  <c r="AY585" i="56"/>
  <c r="K1110" i="56"/>
  <c r="AT1110" i="56"/>
  <c r="AY1110" i="56"/>
  <c r="AY1154" i="56"/>
  <c r="AT1154" i="56"/>
  <c r="K1154" i="56"/>
  <c r="AY1368" i="56"/>
  <c r="K1368" i="56"/>
  <c r="AT1368" i="56"/>
  <c r="AT93" i="56"/>
  <c r="AY93" i="56"/>
  <c r="K93" i="56"/>
  <c r="AY278" i="56"/>
  <c r="AT278" i="56"/>
  <c r="K278" i="56"/>
  <c r="K634" i="56"/>
  <c r="AY634" i="56"/>
  <c r="AT634" i="56"/>
  <c r="K756" i="56"/>
  <c r="AT756" i="56"/>
  <c r="AY964" i="56"/>
  <c r="AT964" i="56"/>
  <c r="K964" i="56"/>
  <c r="AY1347" i="56"/>
  <c r="K1347" i="56"/>
  <c r="K1391" i="56"/>
  <c r="AT1391" i="56"/>
  <c r="AY1391" i="56"/>
  <c r="K42" i="56"/>
  <c r="AY42" i="56"/>
  <c r="AT42" i="56"/>
  <c r="AY425" i="56"/>
  <c r="K425" i="56"/>
  <c r="K435" i="56"/>
  <c r="AY435" i="56"/>
  <c r="AT435" i="56"/>
  <c r="AT452" i="56"/>
  <c r="AY452" i="56"/>
  <c r="K452" i="56"/>
  <c r="AY572" i="56"/>
  <c r="AT572" i="56"/>
  <c r="K572" i="56"/>
  <c r="K1233" i="56"/>
  <c r="AT1233" i="56"/>
  <c r="AY1233" i="56"/>
  <c r="AT1310" i="56"/>
  <c r="AY1310" i="56"/>
  <c r="K1310" i="56"/>
  <c r="AY34" i="56"/>
  <c r="AT34" i="56"/>
  <c r="K34" i="56"/>
  <c r="AY290" i="56"/>
  <c r="AT290" i="56"/>
  <c r="K290" i="56"/>
  <c r="K420" i="56"/>
  <c r="AT420" i="56"/>
  <c r="AY420" i="56"/>
  <c r="AT694" i="56"/>
  <c r="K694" i="56"/>
  <c r="AY694" i="56"/>
  <c r="AT813" i="56"/>
  <c r="AY813" i="56"/>
  <c r="K813" i="56"/>
  <c r="AY925" i="56"/>
  <c r="AT925" i="56"/>
  <c r="K925" i="56"/>
  <c r="K953" i="56"/>
  <c r="AY953" i="56"/>
  <c r="AT953" i="56"/>
  <c r="AT1228" i="56"/>
  <c r="AY1228" i="56"/>
  <c r="K1228" i="56"/>
  <c r="K1301" i="56"/>
  <c r="AY1301" i="56"/>
  <c r="AT1301" i="56"/>
  <c r="AY1344" i="56"/>
  <c r="K1344" i="56"/>
  <c r="AT1344" i="56"/>
  <c r="AY474" i="56"/>
  <c r="K474" i="56"/>
  <c r="AT474" i="56"/>
  <c r="AT521" i="56"/>
  <c r="AY521" i="56"/>
  <c r="K521" i="56"/>
  <c r="AY625" i="56"/>
  <c r="AT625" i="56"/>
  <c r="K625" i="56"/>
  <c r="AY883" i="56"/>
  <c r="K883" i="56"/>
  <c r="AT883" i="56"/>
  <c r="AT1083" i="56"/>
  <c r="AY1083" i="56"/>
  <c r="K1083" i="56"/>
  <c r="AY1151" i="56"/>
  <c r="AT1151" i="56"/>
  <c r="AY1256" i="56"/>
  <c r="K1256" i="56"/>
  <c r="AT1256" i="56"/>
  <c r="AT1295" i="56"/>
  <c r="AY1295" i="56"/>
  <c r="K1295" i="56"/>
  <c r="AT910" i="56"/>
  <c r="K910" i="56"/>
  <c r="AY1067" i="56"/>
  <c r="K1067" i="56"/>
  <c r="AT1095" i="56"/>
  <c r="AY1095" i="56"/>
  <c r="AT686" i="56"/>
  <c r="AT1035" i="56"/>
  <c r="AY1111" i="56"/>
  <c r="AT1111" i="56"/>
  <c r="K1111" i="56"/>
  <c r="AY1240" i="56"/>
  <c r="AY1178" i="56"/>
  <c r="AY1365" i="56"/>
  <c r="AT1365" i="56"/>
  <c r="K1401" i="56"/>
  <c r="AY1401" i="56"/>
  <c r="AY1215" i="56"/>
  <c r="AY516" i="56"/>
  <c r="AT282" i="56"/>
  <c r="AY972" i="56"/>
  <c r="AY703" i="56"/>
  <c r="AY1057" i="56"/>
  <c r="AT1220" i="56"/>
  <c r="AY982" i="56"/>
  <c r="AT1246" i="56"/>
  <c r="AT1118" i="56"/>
  <c r="AT786" i="56"/>
  <c r="AY29" i="56"/>
  <c r="K312" i="56"/>
  <c r="AY195" i="56"/>
  <c r="AY1072" i="56"/>
  <c r="AT981" i="56"/>
  <c r="AY305" i="56"/>
  <c r="K1243" i="56"/>
  <c r="AY480" i="56"/>
  <c r="AY1077" i="56"/>
  <c r="K463" i="56"/>
  <c r="AT16" i="56"/>
  <c r="AT606" i="56"/>
  <c r="K219" i="56"/>
  <c r="K1369" i="56"/>
  <c r="AT1183" i="56"/>
  <c r="K1178" i="56"/>
  <c r="AT414" i="56"/>
  <c r="AT300" i="56"/>
  <c r="AT1364" i="56"/>
  <c r="AY320" i="56"/>
  <c r="AT170" i="56"/>
  <c r="AT588" i="56"/>
  <c r="K130" i="56"/>
  <c r="K201" i="56"/>
  <c r="AT826" i="56"/>
  <c r="AT1324" i="56"/>
  <c r="K1317" i="56"/>
  <c r="AY1014" i="56"/>
  <c r="K429" i="56"/>
  <c r="AY717" i="56"/>
  <c r="K1349" i="56"/>
  <c r="AY1340" i="56"/>
  <c r="K1359" i="56"/>
  <c r="AT109" i="56"/>
  <c r="K74" i="56"/>
  <c r="AY1389" i="56"/>
  <c r="W13" i="222"/>
  <c r="K29" i="56"/>
  <c r="K937" i="56"/>
  <c r="K1395" i="56"/>
  <c r="U28" i="1"/>
  <c r="AY967" i="56"/>
  <c r="K209" i="56"/>
  <c r="AY209" i="56"/>
  <c r="AT274" i="56"/>
  <c r="K274" i="56"/>
  <c r="AY274" i="56"/>
  <c r="K283" i="56"/>
  <c r="AT366" i="56"/>
  <c r="K366" i="56"/>
  <c r="AY630" i="56"/>
  <c r="K639" i="56"/>
  <c r="AY733" i="56"/>
  <c r="AT733" i="56"/>
  <c r="AT821" i="56"/>
  <c r="AT837" i="56"/>
  <c r="AY837" i="56"/>
  <c r="AY864" i="56"/>
  <c r="AT864" i="56"/>
  <c r="K1160" i="56"/>
  <c r="AT1261" i="56"/>
  <c r="K1261" i="56"/>
  <c r="AY1261" i="56"/>
  <c r="W14" i="222"/>
  <c r="R14" i="222"/>
  <c r="K680" i="56"/>
  <c r="AT592" i="56"/>
  <c r="J26" i="1"/>
  <c r="K192" i="56"/>
  <c r="AY192" i="56"/>
  <c r="K644" i="56"/>
  <c r="AY644" i="56"/>
  <c r="AY901" i="56"/>
  <c r="AT901" i="56"/>
  <c r="K957" i="56"/>
  <c r="AY957" i="56"/>
  <c r="AY509" i="56"/>
  <c r="K981" i="56"/>
  <c r="AT195" i="56"/>
  <c r="AT1014" i="56"/>
  <c r="AY88" i="56"/>
  <c r="K88" i="56"/>
  <c r="K669" i="56"/>
  <c r="AY669" i="56"/>
  <c r="AY1216" i="56"/>
  <c r="AT1216" i="56"/>
  <c r="AY1336" i="56"/>
  <c r="AT1336" i="56"/>
  <c r="AT926" i="56"/>
  <c r="AT972" i="56"/>
  <c r="K464" i="56"/>
  <c r="AY706" i="56"/>
  <c r="AT196" i="56"/>
  <c r="AT895" i="56"/>
  <c r="K1411" i="56"/>
  <c r="AY1369" i="56"/>
  <c r="K414" i="56"/>
  <c r="AY478" i="56"/>
  <c r="K489" i="56"/>
  <c r="K1224" i="56"/>
  <c r="K1221" i="56"/>
  <c r="AT706" i="56"/>
  <c r="AT546" i="56"/>
  <c r="AY546" i="56"/>
  <c r="K546" i="56"/>
  <c r="U26" i="1"/>
  <c r="O26" i="1"/>
  <c r="AY1107" i="56"/>
  <c r="AT486" i="56"/>
  <c r="AY770" i="56"/>
  <c r="AT1031" i="56"/>
  <c r="AY755" i="56"/>
  <c r="K44" i="56"/>
  <c r="AY393" i="56"/>
  <c r="AY463" i="56"/>
  <c r="AY575" i="56"/>
  <c r="K1183" i="56"/>
  <c r="AT489" i="56"/>
  <c r="AY1224" i="56"/>
  <c r="AY142" i="56"/>
  <c r="AT389" i="56"/>
  <c r="K1216" i="56"/>
  <c r="AT52" i="56"/>
  <c r="AY1427" i="56"/>
  <c r="AT1040" i="56"/>
  <c r="K1421" i="56"/>
  <c r="AY910" i="56"/>
  <c r="K718" i="56"/>
  <c r="AY671" i="56"/>
  <c r="AT1395" i="56"/>
  <c r="K967" i="56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82" i="56"/>
  <c r="AT182" i="56"/>
  <c r="K431" i="56"/>
  <c r="AT431" i="56"/>
  <c r="K447" i="56"/>
  <c r="AT447" i="56"/>
  <c r="AT497" i="56"/>
  <c r="K497" i="56"/>
  <c r="AY552" i="56"/>
  <c r="K552" i="56"/>
  <c r="AT800" i="56"/>
  <c r="AY800" i="56"/>
  <c r="K877" i="56"/>
  <c r="AT877" i="56"/>
  <c r="AY1238" i="56"/>
  <c r="AT1238" i="56"/>
  <c r="K1238" i="56"/>
  <c r="AY1244" i="56"/>
  <c r="AT1244" i="56"/>
  <c r="K437" i="56"/>
  <c r="AT437" i="56"/>
  <c r="AT603" i="56"/>
  <c r="K603" i="56"/>
  <c r="K658" i="56"/>
  <c r="AY658" i="56"/>
  <c r="AT1045" i="56"/>
  <c r="K103" i="56"/>
  <c r="AT206" i="56"/>
  <c r="AY1348" i="56"/>
  <c r="AY392" i="56"/>
  <c r="AT392" i="56"/>
  <c r="K593" i="56"/>
  <c r="AT593" i="56"/>
  <c r="AY737" i="56"/>
  <c r="K737" i="56"/>
  <c r="K1229" i="56"/>
  <c r="AT1229" i="56"/>
  <c r="AY1229" i="56"/>
  <c r="K1240" i="56"/>
  <c r="AY732" i="56"/>
  <c r="K786" i="56"/>
  <c r="AT103" i="56"/>
  <c r="K245" i="56"/>
  <c r="K945" i="56"/>
  <c r="AT861" i="56"/>
  <c r="AT857" i="56"/>
  <c r="K857" i="56"/>
  <c r="K1090" i="56"/>
  <c r="AY1220" i="56"/>
  <c r="K1031" i="56"/>
  <c r="K1205" i="56"/>
  <c r="K393" i="56"/>
  <c r="AY1364" i="56"/>
  <c r="AT703" i="56"/>
  <c r="AY437" i="56"/>
  <c r="AT717" i="56"/>
  <c r="K1078" i="56"/>
  <c r="AT79" i="56"/>
  <c r="M13" i="222"/>
  <c r="AT937" i="56"/>
  <c r="AT943" i="56"/>
  <c r="AY943" i="56"/>
  <c r="K1042" i="56"/>
  <c r="AY1042" i="56"/>
  <c r="K926" i="56"/>
  <c r="AT1205" i="56"/>
  <c r="AY895" i="56"/>
  <c r="K1307" i="56"/>
  <c r="AT1330" i="56"/>
  <c r="AT192" i="56"/>
  <c r="AY1131" i="56"/>
  <c r="K486" i="56"/>
  <c r="AT453" i="56"/>
  <c r="K1336" i="56"/>
  <c r="AY1355" i="56"/>
  <c r="AT163" i="56"/>
  <c r="K1335" i="56"/>
  <c r="K1192" i="56"/>
  <c r="AT1307" i="56"/>
  <c r="AT240" i="56"/>
  <c r="K932" i="56"/>
  <c r="AY638" i="56"/>
  <c r="AY848" i="56"/>
  <c r="K175" i="56"/>
  <c r="K1198" i="56"/>
  <c r="K1131" i="56"/>
  <c r="AT870" i="56"/>
  <c r="AT1063" i="56"/>
  <c r="K360" i="56"/>
  <c r="K1187" i="56"/>
  <c r="AY1116" i="56"/>
  <c r="AT524" i="56"/>
  <c r="AY361" i="56"/>
  <c r="AT1427" i="56"/>
  <c r="AY1421" i="56"/>
  <c r="K671" i="56"/>
  <c r="C6" i="41"/>
  <c r="AY1426" i="56"/>
  <c r="K137" i="56"/>
  <c r="AT137" i="56"/>
  <c r="AY137" i="56"/>
  <c r="AY569" i="56"/>
  <c r="AT569" i="56"/>
  <c r="AY620" i="56"/>
  <c r="K620" i="56"/>
  <c r="AT620" i="56"/>
  <c r="AY696" i="56"/>
  <c r="AT696" i="56"/>
  <c r="K696" i="56"/>
  <c r="AY743" i="56"/>
  <c r="AT743" i="56"/>
  <c r="K743" i="56"/>
  <c r="AT773" i="56"/>
  <c r="K773" i="56"/>
  <c r="AT828" i="56"/>
  <c r="AY828" i="56"/>
  <c r="K1114" i="56"/>
  <c r="AT1114" i="56"/>
  <c r="AY1281" i="56"/>
  <c r="K1281" i="56"/>
  <c r="AY1357" i="56"/>
  <c r="K1357" i="56"/>
  <c r="K752" i="56"/>
  <c r="AT752" i="56"/>
  <c r="G26" i="1"/>
  <c r="K732" i="56"/>
  <c r="K509" i="56"/>
  <c r="AT692" i="56"/>
  <c r="K66" i="56"/>
  <c r="AY66" i="56"/>
  <c r="I12" i="222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Y1045" i="56"/>
  <c r="AY1191" i="56"/>
  <c r="AT312" i="56"/>
  <c r="K1324" i="56"/>
  <c r="C10" i="222"/>
  <c r="D10" i="222" s="1"/>
  <c r="AT342" i="56"/>
  <c r="AT534" i="56"/>
  <c r="AY534" i="56"/>
  <c r="K534" i="56"/>
  <c r="AT1390" i="56"/>
  <c r="AY1390" i="56"/>
  <c r="K1428" i="56"/>
  <c r="AT1428" i="56"/>
  <c r="AY1428" i="56"/>
  <c r="K1215" i="56"/>
  <c r="AT1072" i="56"/>
  <c r="K1036" i="56"/>
  <c r="AT277" i="56"/>
  <c r="AY588" i="56"/>
  <c r="K202" i="56"/>
  <c r="K1340" i="56"/>
  <c r="AT426" i="56"/>
  <c r="AY201" i="56"/>
  <c r="AY1040" i="56"/>
  <c r="AY383" i="56"/>
  <c r="K383" i="56"/>
  <c r="K939" i="56"/>
  <c r="AT939" i="56"/>
  <c r="AT1060" i="56"/>
  <c r="AY1060" i="56"/>
  <c r="AY1150" i="56"/>
  <c r="K1150" i="56"/>
  <c r="AT1185" i="56"/>
  <c r="AY1185" i="56"/>
  <c r="AY1231" i="56"/>
  <c r="K1231" i="56"/>
  <c r="AT1231" i="56"/>
  <c r="AY1262" i="56"/>
  <c r="AT1262" i="56"/>
  <c r="S20" i="1"/>
  <c r="S24" i="1"/>
  <c r="K1003" i="56"/>
  <c r="AY1418" i="56"/>
  <c r="AY100" i="56"/>
  <c r="K196" i="56"/>
  <c r="AT1036" i="56"/>
  <c r="K238" i="56"/>
  <c r="AY277" i="56"/>
  <c r="K446" i="56"/>
  <c r="AY446" i="56"/>
  <c r="AT1107" i="56"/>
  <c r="AY1234" i="56"/>
  <c r="K770" i="56"/>
  <c r="AT652" i="56"/>
  <c r="AT753" i="56"/>
  <c r="K896" i="56"/>
  <c r="AT796" i="56"/>
  <c r="AT575" i="56"/>
  <c r="AY238" i="56"/>
  <c r="AY1385" i="56"/>
  <c r="K1330" i="56"/>
  <c r="K1355" i="56"/>
  <c r="AT1030" i="56"/>
  <c r="K876" i="56"/>
  <c r="AY370" i="56"/>
  <c r="AT1234" i="56"/>
  <c r="AT982" i="56"/>
  <c r="AY615" i="56"/>
  <c r="AT680" i="56"/>
  <c r="K1278" i="56"/>
  <c r="AT838" i="56"/>
  <c r="K163" i="56"/>
  <c r="AY1335" i="56"/>
  <c r="K728" i="56"/>
  <c r="K308" i="56"/>
  <c r="AY1411" i="56"/>
  <c r="AY753" i="56"/>
  <c r="K796" i="56"/>
  <c r="AT235" i="56"/>
  <c r="AY1192" i="56"/>
  <c r="AT1385" i="56"/>
  <c r="AT932" i="56"/>
  <c r="AT683" i="56"/>
  <c r="K638" i="56"/>
  <c r="K838" i="56"/>
  <c r="K848" i="56"/>
  <c r="AT741" i="56"/>
  <c r="AT175" i="56"/>
  <c r="AT1198" i="56"/>
  <c r="AY603" i="56"/>
  <c r="AT1353" i="56"/>
  <c r="AY870" i="56"/>
  <c r="AY1063" i="56"/>
  <c r="AY1187" i="56"/>
  <c r="K478" i="56"/>
  <c r="AY134" i="56"/>
  <c r="AY1121" i="56"/>
  <c r="AY524" i="56"/>
  <c r="AT737" i="56"/>
  <c r="AT1011" i="56"/>
  <c r="AY1011" i="56"/>
  <c r="AY1403" i="56"/>
  <c r="AT361" i="56"/>
  <c r="AY399" i="56"/>
  <c r="K1345" i="56"/>
  <c r="H13" i="222"/>
  <c r="AT1401" i="56"/>
  <c r="AY1376" i="56"/>
  <c r="C23" i="10"/>
  <c r="AT957" i="56"/>
  <c r="K1390" i="56"/>
  <c r="AY15" i="56"/>
  <c r="AT174" i="56"/>
  <c r="K515" i="56"/>
  <c r="AT515" i="56"/>
  <c r="K861" i="56"/>
  <c r="AT879" i="56"/>
  <c r="AT915" i="56"/>
  <c r="AY915" i="56"/>
  <c r="AY1003" i="56"/>
  <c r="K1029" i="56"/>
  <c r="AT1029" i="56"/>
  <c r="AY1029" i="56"/>
  <c r="K1133" i="56"/>
  <c r="AT1133" i="56"/>
  <c r="AY1133" i="56"/>
  <c r="AT1146" i="56"/>
  <c r="K1146" i="56"/>
  <c r="AY1315" i="56"/>
  <c r="K1315" i="56"/>
  <c r="AT1315" i="56"/>
  <c r="K1339" i="56"/>
  <c r="AY1339" i="56"/>
  <c r="AT1363" i="56"/>
  <c r="AY1363" i="56"/>
  <c r="K1363" i="56"/>
  <c r="K1384" i="56"/>
  <c r="AT1384" i="56"/>
  <c r="AT1389" i="56"/>
  <c r="K1420" i="56"/>
  <c r="AT1420" i="56"/>
  <c r="AT1426" i="56"/>
  <c r="D11" i="303"/>
  <c r="J3" i="337"/>
  <c r="N3" i="337" s="1"/>
  <c r="S25" i="1"/>
  <c r="J21" i="337"/>
  <c r="AT108" i="56"/>
  <c r="AY108" i="56"/>
  <c r="AT444" i="56"/>
  <c r="AY444" i="56"/>
  <c r="AT613" i="56"/>
  <c r="K613" i="56"/>
  <c r="AY613" i="56"/>
  <c r="K75" i="56"/>
  <c r="AT75" i="56"/>
  <c r="AY75" i="56"/>
  <c r="AT265" i="56"/>
  <c r="AY265" i="56"/>
  <c r="K265" i="56"/>
  <c r="K927" i="56"/>
  <c r="AT927" i="56"/>
  <c r="AY927" i="56"/>
  <c r="K988" i="56"/>
  <c r="AT988" i="56"/>
  <c r="AY988" i="56"/>
  <c r="AY115" i="56"/>
  <c r="K115" i="56"/>
  <c r="AT115" i="56"/>
  <c r="AY6" i="56"/>
  <c r="K6" i="56"/>
  <c r="K326" i="56"/>
  <c r="AT326" i="56"/>
  <c r="K705" i="56"/>
  <c r="AY705" i="56"/>
  <c r="AT705" i="56"/>
  <c r="K381" i="56"/>
  <c r="AY381" i="56"/>
  <c r="AT381" i="56"/>
  <c r="K1342" i="56"/>
  <c r="AY1342" i="56"/>
  <c r="AT1342" i="56"/>
  <c r="K119" i="56"/>
  <c r="AT119" i="56"/>
  <c r="AY119" i="56"/>
  <c r="K186" i="56"/>
  <c r="AY186" i="56"/>
  <c r="K11" i="56"/>
  <c r="AY11" i="56"/>
  <c r="AT11" i="56"/>
  <c r="AY816" i="56"/>
  <c r="K816" i="56"/>
  <c r="AT816" i="56"/>
  <c r="AT1279" i="56"/>
  <c r="K1279" i="56"/>
  <c r="AY1279" i="56"/>
  <c r="AY50" i="56"/>
  <c r="AT50" i="56"/>
  <c r="AY854" i="56"/>
  <c r="AT854" i="56"/>
  <c r="K854" i="56"/>
  <c r="AY1337" i="56"/>
  <c r="AT1337" i="56"/>
  <c r="K1337" i="56"/>
  <c r="AY45" i="56"/>
  <c r="AT45" i="56"/>
  <c r="K45" i="56"/>
  <c r="AY341" i="56"/>
  <c r="K341" i="56"/>
  <c r="AT341" i="56"/>
  <c r="K377" i="56"/>
  <c r="AY377" i="56"/>
  <c r="AT377" i="56"/>
  <c r="K470" i="56"/>
  <c r="AT470" i="56"/>
  <c r="AY470" i="56"/>
  <c r="AT494" i="56"/>
  <c r="AY494" i="56"/>
  <c r="K494" i="56"/>
  <c r="K924" i="56"/>
  <c r="AT924" i="56"/>
  <c r="AY924" i="56"/>
  <c r="AY348" i="56"/>
  <c r="K348" i="56"/>
  <c r="AY720" i="56"/>
  <c r="K720" i="56"/>
  <c r="AT734" i="56"/>
  <c r="AY734" i="56"/>
  <c r="AT1043" i="56"/>
  <c r="K1043" i="56"/>
  <c r="AY1175" i="56"/>
  <c r="AT1175" i="56"/>
  <c r="K1175" i="56"/>
  <c r="AT1188" i="56"/>
  <c r="K1188" i="56"/>
  <c r="AY686" i="56"/>
  <c r="AY313" i="56"/>
  <c r="K35" i="56"/>
  <c r="K1257" i="56"/>
  <c r="AY994" i="56"/>
  <c r="AT348" i="56"/>
  <c r="AT792" i="56"/>
  <c r="AY792" i="56"/>
  <c r="AY843" i="56"/>
  <c r="K843" i="56"/>
  <c r="AT920" i="56"/>
  <c r="K920" i="56"/>
  <c r="AY947" i="56"/>
  <c r="K947" i="56"/>
  <c r="AT1122" i="56"/>
  <c r="AY1122" i="56"/>
  <c r="K1122" i="56"/>
  <c r="AT1275" i="56"/>
  <c r="AY1275" i="56"/>
  <c r="K742" i="56"/>
  <c r="AY242" i="56"/>
  <c r="AT621" i="56"/>
  <c r="K637" i="56"/>
  <c r="AY12" i="56"/>
  <c r="AT994" i="56"/>
  <c r="AT114" i="56"/>
  <c r="AY114" i="56"/>
  <c r="AY136" i="56"/>
  <c r="AT136" i="56"/>
  <c r="AY314" i="56"/>
  <c r="K314" i="56"/>
  <c r="AY687" i="56"/>
  <c r="AT687" i="56"/>
  <c r="AT735" i="56"/>
  <c r="AY735" i="56"/>
  <c r="AT1055" i="56"/>
  <c r="K1055" i="56"/>
  <c r="AY1055" i="56"/>
  <c r="AT1108" i="56"/>
  <c r="AY1108" i="56"/>
  <c r="K1241" i="56"/>
  <c r="AY1241" i="56"/>
  <c r="AT1241" i="56"/>
  <c r="AY400" i="56"/>
  <c r="AY291" i="56"/>
  <c r="K757" i="56"/>
  <c r="K147" i="56"/>
  <c r="K640" i="56"/>
  <c r="AT59" i="56"/>
  <c r="K503" i="56"/>
  <c r="AT349" i="56"/>
  <c r="AT1022" i="56"/>
  <c r="AT32" i="56"/>
  <c r="K609" i="56"/>
  <c r="AT462" i="56"/>
  <c r="K707" i="56"/>
  <c r="AY593" i="56"/>
  <c r="K735" i="56"/>
  <c r="AY878" i="56"/>
  <c r="K792" i="56"/>
  <c r="K1416" i="56"/>
  <c r="AT720" i="56"/>
  <c r="K102" i="56"/>
  <c r="AY102" i="56"/>
  <c r="AT139" i="56"/>
  <c r="AY139" i="56"/>
  <c r="K184" i="56"/>
  <c r="AY184" i="56"/>
  <c r="AY280" i="56"/>
  <c r="K280" i="56"/>
  <c r="K775" i="56"/>
  <c r="AY775" i="56"/>
  <c r="AY963" i="56"/>
  <c r="K963" i="56"/>
  <c r="AT966" i="56"/>
  <c r="K966" i="56"/>
  <c r="K971" i="56"/>
  <c r="AT971" i="56"/>
  <c r="AY1065" i="56"/>
  <c r="K1065" i="56"/>
  <c r="AY1383" i="56"/>
  <c r="AT1383" i="56"/>
  <c r="AT1191" i="56"/>
  <c r="K899" i="56"/>
  <c r="AY23" i="56"/>
  <c r="AY60" i="56"/>
  <c r="K879" i="56"/>
  <c r="AY920" i="56"/>
  <c r="AT405" i="56"/>
  <c r="K78" i="56"/>
  <c r="AT280" i="56"/>
  <c r="AY609" i="56"/>
  <c r="AY512" i="56"/>
  <c r="AT266" i="56"/>
  <c r="K440" i="56"/>
  <c r="AY1235" i="56"/>
  <c r="AT24" i="56"/>
  <c r="AY359" i="56"/>
  <c r="AT747" i="56"/>
  <c r="AT651" i="56"/>
  <c r="K512" i="56"/>
  <c r="K882" i="56"/>
  <c r="AT131" i="56"/>
  <c r="K952" i="56"/>
  <c r="K878" i="56"/>
  <c r="AY1416" i="56"/>
  <c r="AT847" i="56"/>
  <c r="AY172" i="56"/>
  <c r="AT172" i="56"/>
  <c r="K216" i="56"/>
  <c r="AY216" i="56"/>
  <c r="K272" i="56"/>
  <c r="AY272" i="56"/>
  <c r="AT288" i="56"/>
  <c r="AY288" i="56"/>
  <c r="AT337" i="56"/>
  <c r="AY337" i="56"/>
  <c r="AT358" i="56"/>
  <c r="AY358" i="56"/>
  <c r="AT375" i="56"/>
  <c r="K375" i="56"/>
  <c r="AT496" i="56"/>
  <c r="AY496" i="56"/>
  <c r="AT554" i="56"/>
  <c r="AY554" i="56"/>
  <c r="AY590" i="56"/>
  <c r="AT590" i="56"/>
  <c r="AT594" i="56"/>
  <c r="K594" i="56"/>
  <c r="AY599" i="56"/>
  <c r="K599" i="56"/>
  <c r="AY618" i="56"/>
  <c r="AT618" i="56"/>
  <c r="AY663" i="56"/>
  <c r="AT663" i="56"/>
  <c r="AT904" i="56"/>
  <c r="K904" i="56"/>
  <c r="AT913" i="56"/>
  <c r="K913" i="56"/>
  <c r="K949" i="56"/>
  <c r="AT949" i="56"/>
  <c r="K976" i="56"/>
  <c r="AT976" i="56"/>
  <c r="K1025" i="56"/>
  <c r="AT1025" i="56"/>
  <c r="AY1025" i="56"/>
  <c r="AY1086" i="56"/>
  <c r="K1086" i="56"/>
  <c r="K1099" i="56"/>
  <c r="AT1099" i="56"/>
  <c r="AT1374" i="56"/>
  <c r="K1374" i="56"/>
  <c r="AT1378" i="56"/>
  <c r="AY1378" i="56"/>
  <c r="AY26" i="56"/>
  <c r="AT26" i="56"/>
  <c r="K1084" i="56"/>
  <c r="AY1084" i="56"/>
  <c r="K1180" i="56"/>
  <c r="AY1180" i="56"/>
  <c r="AT1210" i="56"/>
  <c r="K1210" i="56"/>
  <c r="AY1210" i="56"/>
  <c r="AT802" i="56"/>
  <c r="AY183" i="56"/>
  <c r="K183" i="56"/>
  <c r="AY411" i="56"/>
  <c r="AT411" i="56"/>
  <c r="K544" i="56"/>
  <c r="AY544" i="56"/>
  <c r="K929" i="56"/>
  <c r="AY929" i="56"/>
  <c r="AY84" i="56"/>
  <c r="AT84" i="56"/>
  <c r="K84" i="56"/>
  <c r="AY117" i="56"/>
  <c r="K117" i="56"/>
  <c r="K215" i="56"/>
  <c r="AY215" i="56"/>
  <c r="K597" i="56"/>
  <c r="AT597" i="56"/>
  <c r="AY597" i="56"/>
  <c r="AT678" i="56"/>
  <c r="AY678" i="56"/>
  <c r="AT797" i="56"/>
  <c r="AY797" i="56"/>
  <c r="K874" i="56"/>
  <c r="AT874" i="56"/>
  <c r="K930" i="56"/>
  <c r="AY930" i="56"/>
  <c r="AT539" i="56"/>
  <c r="AT443" i="56"/>
  <c r="AY621" i="56"/>
  <c r="K405" i="56"/>
  <c r="AT1084" i="56"/>
  <c r="AT1048" i="56"/>
  <c r="AT53" i="56"/>
  <c r="AY53" i="56"/>
  <c r="AY180" i="56"/>
  <c r="K180" i="56"/>
  <c r="AT210" i="56"/>
  <c r="AY210" i="56"/>
  <c r="K210" i="56"/>
  <c r="K225" i="56"/>
  <c r="AY225" i="56"/>
  <c r="AT225" i="56"/>
  <c r="K345" i="56"/>
  <c r="AY345" i="56"/>
  <c r="AT541" i="56"/>
  <c r="K541" i="56"/>
  <c r="K400" i="56"/>
  <c r="AY295" i="56"/>
  <c r="K739" i="56"/>
  <c r="K539" i="56"/>
  <c r="AT721" i="56"/>
  <c r="AT291" i="56"/>
  <c r="K310" i="56"/>
  <c r="AT147" i="56"/>
  <c r="AY1050" i="56"/>
  <c r="L21" i="337"/>
  <c r="L22" i="337" s="1"/>
  <c r="AT640" i="56"/>
  <c r="AY334" i="56"/>
  <c r="AY59" i="56"/>
  <c r="AY695" i="56"/>
  <c r="K891" i="56"/>
  <c r="K427" i="56"/>
  <c r="AY611" i="56"/>
  <c r="AY1078" i="56"/>
  <c r="AT682" i="56"/>
  <c r="AY165" i="56"/>
  <c r="K266" i="56"/>
  <c r="AT295" i="56"/>
  <c r="AT351" i="56"/>
  <c r="K1263" i="56"/>
  <c r="K677" i="56"/>
  <c r="K157" i="56"/>
  <c r="K1312" i="56"/>
  <c r="AT1179" i="56"/>
  <c r="AT187" i="56"/>
  <c r="AT100" i="56"/>
  <c r="K23" i="56"/>
  <c r="K1383" i="56"/>
  <c r="AT945" i="56"/>
  <c r="K695" i="56"/>
  <c r="AT183" i="56"/>
  <c r="AY427" i="56"/>
  <c r="AY891" i="56"/>
  <c r="K1127" i="56"/>
  <c r="AT1088" i="56"/>
  <c r="AY668" i="56"/>
  <c r="AT573" i="56"/>
  <c r="AY300" i="56"/>
  <c r="AT322" i="56"/>
  <c r="K136" i="56"/>
  <c r="AT742" i="56"/>
  <c r="AT930" i="56"/>
  <c r="K1296" i="56"/>
  <c r="K710" i="56"/>
  <c r="K193" i="56"/>
  <c r="AT440" i="56"/>
  <c r="AY707" i="56"/>
  <c r="K681" i="56"/>
  <c r="AT359" i="56"/>
  <c r="K747" i="56"/>
  <c r="AY1290" i="56"/>
  <c r="AY651" i="56"/>
  <c r="AT507" i="56"/>
  <c r="AT882" i="56"/>
  <c r="K507" i="56"/>
  <c r="K1073" i="56"/>
  <c r="O24" i="1"/>
  <c r="K37" i="56"/>
  <c r="AY37" i="56"/>
  <c r="AY54" i="56"/>
  <c r="K54" i="56"/>
  <c r="K64" i="56"/>
  <c r="AT99" i="56"/>
  <c r="K99" i="56"/>
  <c r="AY104" i="56"/>
  <c r="K104" i="56"/>
  <c r="AT168" i="56"/>
  <c r="AY168" i="56"/>
  <c r="AT202" i="56"/>
  <c r="AT221" i="56"/>
  <c r="K221" i="56"/>
  <c r="AT409" i="56"/>
  <c r="AY409" i="56"/>
  <c r="K455" i="56"/>
  <c r="AT455" i="56"/>
  <c r="AT465" i="56"/>
  <c r="AT476" i="56"/>
  <c r="AY476" i="56"/>
  <c r="AT526" i="56"/>
  <c r="K526" i="56"/>
  <c r="K560" i="56"/>
  <c r="AT560" i="56"/>
  <c r="K565" i="56"/>
  <c r="AY565" i="56"/>
  <c r="K604" i="56"/>
  <c r="AT604" i="56"/>
  <c r="AT708" i="56"/>
  <c r="AY708" i="56"/>
  <c r="K767" i="56"/>
  <c r="AY767" i="56"/>
  <c r="K789" i="56"/>
  <c r="AT789" i="56"/>
  <c r="AY824" i="56"/>
  <c r="AT824" i="56"/>
  <c r="K871" i="56"/>
  <c r="AY871" i="56"/>
  <c r="AY1046" i="56"/>
  <c r="K1046" i="56"/>
  <c r="K1087" i="56"/>
  <c r="AT1087" i="56"/>
  <c r="K1227" i="56"/>
  <c r="AT1227" i="56"/>
  <c r="AT1237" i="56"/>
  <c r="K1237" i="56"/>
  <c r="AY194" i="56"/>
  <c r="AT194" i="56"/>
  <c r="AY690" i="56"/>
  <c r="K690" i="56"/>
  <c r="K699" i="56"/>
  <c r="AY699" i="56"/>
  <c r="AT738" i="56"/>
  <c r="AY738" i="56"/>
  <c r="K842" i="56"/>
  <c r="AT842" i="56"/>
  <c r="AY919" i="56"/>
  <c r="K919" i="56"/>
  <c r="AY983" i="56"/>
  <c r="K983" i="56"/>
  <c r="AT1096" i="56"/>
  <c r="K1096" i="56"/>
  <c r="AT1157" i="56"/>
  <c r="K1157" i="56"/>
  <c r="K1193" i="56"/>
  <c r="AT1193" i="56"/>
  <c r="AY1193" i="56"/>
  <c r="K1202" i="56"/>
  <c r="AY1202" i="56"/>
  <c r="AT1245" i="56"/>
  <c r="K1245" i="56"/>
  <c r="AT1306" i="56"/>
  <c r="AY1306" i="56"/>
  <c r="K1306" i="56"/>
  <c r="AY1425" i="56"/>
  <c r="K1425" i="56"/>
  <c r="L6" i="337"/>
  <c r="J6" i="337"/>
  <c r="N6" i="337" s="1"/>
  <c r="AY178" i="56"/>
  <c r="K178" i="56"/>
  <c r="K434" i="56"/>
  <c r="AT434" i="56"/>
  <c r="K832" i="56"/>
  <c r="AT832" i="56"/>
  <c r="K902" i="56"/>
  <c r="AT902" i="56"/>
  <c r="AY916" i="56"/>
  <c r="K916" i="56"/>
  <c r="AY1015" i="56"/>
  <c r="AT1015" i="56"/>
  <c r="K1015" i="56"/>
  <c r="AT1117" i="56"/>
  <c r="K1117" i="56"/>
  <c r="AT1302" i="56"/>
  <c r="AY1302" i="56"/>
  <c r="AT313" i="56"/>
  <c r="AT1140" i="56"/>
  <c r="AT919" i="56"/>
  <c r="AY739" i="56"/>
  <c r="K17" i="56"/>
  <c r="K330" i="56"/>
  <c r="AY131" i="56"/>
  <c r="AT1263" i="56"/>
  <c r="AY330" i="56"/>
  <c r="AY677" i="56"/>
  <c r="K738" i="56"/>
  <c r="AY528" i="56"/>
  <c r="AY303" i="56"/>
  <c r="AT1127" i="56"/>
  <c r="AY322" i="56"/>
  <c r="AY1285" i="56"/>
  <c r="AY902" i="56"/>
  <c r="K247" i="56"/>
  <c r="AY1296" i="56"/>
  <c r="AT710" i="56"/>
  <c r="AT983" i="56"/>
  <c r="AY57" i="56"/>
  <c r="K678" i="56"/>
  <c r="AY152" i="56"/>
  <c r="AY681" i="56"/>
  <c r="AT215" i="56"/>
  <c r="K1290" i="56"/>
  <c r="AY17" i="56"/>
  <c r="AY1043" i="56"/>
  <c r="K1108" i="56"/>
  <c r="U24" i="1"/>
  <c r="AY25" i="56"/>
  <c r="AT25" i="56"/>
  <c r="K159" i="56"/>
  <c r="AT159" i="56"/>
  <c r="AY159" i="56"/>
  <c r="K190" i="56"/>
  <c r="AT190" i="56"/>
  <c r="AY207" i="56"/>
  <c r="K207" i="56"/>
  <c r="AY255" i="56"/>
  <c r="K255" i="56"/>
  <c r="AY316" i="56"/>
  <c r="AT316" i="56"/>
  <c r="AT391" i="56"/>
  <c r="AY391" i="56"/>
  <c r="K391" i="56"/>
  <c r="AT395" i="56"/>
  <c r="AY395" i="56"/>
  <c r="AT745" i="56"/>
  <c r="K745" i="56"/>
  <c r="AT790" i="56"/>
  <c r="K790" i="56"/>
  <c r="AT806" i="56"/>
  <c r="K806" i="56"/>
  <c r="AT815" i="56"/>
  <c r="K815" i="56"/>
  <c r="AY851" i="56"/>
  <c r="AT851" i="56"/>
  <c r="AY860" i="56"/>
  <c r="K860" i="56"/>
  <c r="AY890" i="56"/>
  <c r="AT890" i="56"/>
  <c r="K998" i="56"/>
  <c r="AT998" i="56"/>
  <c r="AY998" i="56"/>
  <c r="AY1008" i="56"/>
  <c r="K1008" i="56"/>
  <c r="AT1027" i="56"/>
  <c r="K1027" i="56"/>
  <c r="K1169" i="56"/>
  <c r="AT1169" i="56"/>
  <c r="AT1201" i="56"/>
  <c r="K1201" i="56"/>
  <c r="AT1319" i="56"/>
  <c r="K1319" i="56"/>
  <c r="K1334" i="56"/>
  <c r="AT1334" i="56"/>
  <c r="AT1366" i="56"/>
  <c r="K1366" i="56"/>
  <c r="K1379" i="56"/>
  <c r="AT1379" i="56"/>
  <c r="K1022" i="56"/>
  <c r="AY329" i="56"/>
  <c r="AY766" i="56"/>
  <c r="K1246" i="56"/>
  <c r="K262" i="56"/>
  <c r="AY308" i="56"/>
  <c r="K528" i="56"/>
  <c r="AT303" i="56"/>
  <c r="K264" i="56"/>
  <c r="AT668" i="56"/>
  <c r="AT264" i="56"/>
  <c r="AT1113" i="56"/>
  <c r="AT725" i="56"/>
  <c r="AY219" i="56"/>
  <c r="AT535" i="56"/>
  <c r="AY40" i="56"/>
  <c r="AY105" i="56"/>
  <c r="AY1027" i="56"/>
  <c r="AT255" i="56"/>
  <c r="AT130" i="56"/>
  <c r="K828" i="56"/>
  <c r="AY234" i="56"/>
  <c r="AY642" i="56"/>
  <c r="AY434" i="56"/>
  <c r="AT843" i="56"/>
  <c r="K57" i="56"/>
  <c r="K1268" i="56"/>
  <c r="AT102" i="56"/>
  <c r="K1048" i="56"/>
  <c r="AT152" i="56"/>
  <c r="K318" i="56"/>
  <c r="K167" i="56"/>
  <c r="AY74" i="56"/>
  <c r="AY1420" i="56"/>
  <c r="K1275" i="56"/>
  <c r="AY763" i="56"/>
  <c r="K797" i="56"/>
  <c r="K465" i="56"/>
  <c r="AY802" i="56"/>
  <c r="AY847" i="56"/>
  <c r="AT1361" i="56"/>
  <c r="AY745" i="56"/>
  <c r="AT20" i="56"/>
  <c r="AY20" i="56"/>
  <c r="AT43" i="56"/>
  <c r="AY124" i="56"/>
  <c r="K124" i="56"/>
  <c r="AT124" i="56"/>
  <c r="K145" i="56"/>
  <c r="AT145" i="56"/>
  <c r="AY145" i="56"/>
  <c r="AT251" i="56"/>
  <c r="K251" i="56"/>
  <c r="AT321" i="56"/>
  <c r="K321" i="56"/>
  <c r="AY354" i="56"/>
  <c r="K354" i="56"/>
  <c r="K363" i="56"/>
  <c r="AY363" i="56"/>
  <c r="AY448" i="56"/>
  <c r="AT448" i="56"/>
  <c r="AY457" i="56"/>
  <c r="AT457" i="56"/>
  <c r="AT506" i="56"/>
  <c r="K506" i="56"/>
  <c r="AY506" i="56"/>
  <c r="AY600" i="56"/>
  <c r="AT600" i="56"/>
  <c r="AT746" i="56"/>
  <c r="K746" i="56"/>
  <c r="AY746" i="56"/>
  <c r="K777" i="56"/>
  <c r="AY777" i="56"/>
  <c r="AT836" i="56"/>
  <c r="AY836" i="56"/>
  <c r="AT855" i="56"/>
  <c r="AY855" i="56"/>
  <c r="AY952" i="56"/>
  <c r="AY956" i="56"/>
  <c r="K956" i="56"/>
  <c r="AT993" i="56"/>
  <c r="K993" i="56"/>
  <c r="K1028" i="56"/>
  <c r="AT1028" i="56"/>
  <c r="K1058" i="56"/>
  <c r="AT1058" i="56"/>
  <c r="AY1188" i="56"/>
  <c r="K1284" i="56"/>
  <c r="AT1284" i="56"/>
  <c r="AY1284" i="56"/>
  <c r="AT1320" i="56"/>
  <c r="AY1320" i="56"/>
  <c r="K1400" i="56"/>
  <c r="AT1400" i="56"/>
  <c r="AY176" i="56"/>
  <c r="AT176" i="56"/>
  <c r="AY647" i="56"/>
  <c r="AT647" i="56"/>
  <c r="AY679" i="56"/>
  <c r="AT679" i="56"/>
  <c r="AY736" i="56"/>
  <c r="AT736" i="56"/>
  <c r="AY759" i="56"/>
  <c r="K759" i="56"/>
  <c r="AY914" i="56"/>
  <c r="AT914" i="56"/>
  <c r="AY153" i="56"/>
  <c r="AT153" i="56"/>
  <c r="AY223" i="56"/>
  <c r="AT223" i="56"/>
  <c r="AY467" i="56"/>
  <c r="AT467" i="56"/>
  <c r="AT484" i="56"/>
  <c r="K484" i="56"/>
  <c r="AY484" i="56"/>
  <c r="AT782" i="56"/>
  <c r="AY782" i="56"/>
  <c r="K804" i="56"/>
  <c r="AY804" i="56"/>
  <c r="AT804" i="56"/>
  <c r="K1081" i="56"/>
  <c r="AT1081" i="56"/>
  <c r="AT1106" i="56"/>
  <c r="K1106" i="56"/>
  <c r="K1124" i="56"/>
  <c r="AT1124" i="56"/>
  <c r="K1152" i="56"/>
  <c r="AY1152" i="56"/>
  <c r="AT1176" i="56"/>
  <c r="AY1176" i="56"/>
  <c r="K1298" i="56"/>
  <c r="AY1298" i="56"/>
  <c r="AT1311" i="56"/>
  <c r="K1311" i="56"/>
  <c r="K1417" i="56"/>
  <c r="AT1417" i="56"/>
  <c r="M10" i="222"/>
  <c r="N10" i="222" s="1"/>
  <c r="R10" i="222"/>
  <c r="S10" i="222" s="1"/>
  <c r="D11" i="222"/>
  <c r="D12" i="222" s="1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AY511" i="56"/>
  <c r="K176" i="56"/>
  <c r="K723" i="56"/>
  <c r="AT450" i="56"/>
  <c r="AT499" i="56"/>
  <c r="K525" i="56"/>
  <c r="AY550" i="56"/>
  <c r="AT627" i="56"/>
  <c r="AY627" i="56"/>
  <c r="AY894" i="56"/>
  <c r="AT1000" i="56"/>
  <c r="K1000" i="56"/>
  <c r="K1071" i="56"/>
  <c r="AY1071" i="56"/>
  <c r="K1091" i="56"/>
  <c r="AY1159" i="56"/>
  <c r="AT1159" i="56"/>
  <c r="AY1186" i="56"/>
  <c r="AT1186" i="56"/>
  <c r="AY384" i="56"/>
  <c r="AT384" i="56"/>
  <c r="AY533" i="56"/>
  <c r="K533" i="56"/>
  <c r="AT631" i="56"/>
  <c r="AY631" i="56"/>
  <c r="K631" i="56"/>
  <c r="AT635" i="56"/>
  <c r="K635" i="56"/>
  <c r="AY635" i="56"/>
  <c r="K729" i="56"/>
  <c r="AT729" i="56"/>
  <c r="K934" i="56"/>
  <c r="AT934" i="56"/>
  <c r="AT1102" i="56"/>
  <c r="K1102" i="56"/>
  <c r="AT1168" i="56"/>
  <c r="K1168" i="56"/>
  <c r="AT1255" i="56"/>
  <c r="K1255" i="56"/>
  <c r="AY1387" i="56"/>
  <c r="AT1387" i="56"/>
  <c r="K1387" i="56"/>
  <c r="AY1090" i="56"/>
  <c r="K1299" i="56"/>
  <c r="AY1038" i="56"/>
  <c r="AT283" i="56"/>
  <c r="K1057" i="56"/>
  <c r="AY1172" i="56"/>
  <c r="AT279" i="56"/>
  <c r="K428" i="56"/>
  <c r="K856" i="56"/>
  <c r="AY1404" i="56"/>
  <c r="AT1347" i="56"/>
  <c r="AT774" i="56"/>
  <c r="AT425" i="56"/>
  <c r="AY1297" i="56"/>
  <c r="AT449" i="56"/>
  <c r="AY938" i="56"/>
  <c r="AT576" i="56"/>
  <c r="AY44" i="56"/>
  <c r="K1077" i="56"/>
  <c r="AT987" i="56"/>
  <c r="AY896" i="56"/>
  <c r="AT906" i="56"/>
  <c r="AT917" i="56"/>
  <c r="AT217" i="56"/>
  <c r="AY466" i="56"/>
  <c r="AY79" i="56"/>
  <c r="K607" i="56"/>
  <c r="AT227" i="56"/>
  <c r="AY538" i="56"/>
  <c r="K382" i="56"/>
  <c r="K416" i="56"/>
  <c r="AT7" i="56"/>
  <c r="K389" i="56"/>
  <c r="K901" i="56"/>
  <c r="K697" i="56"/>
  <c r="AT644" i="56"/>
  <c r="K782" i="56"/>
  <c r="AT697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K736" i="56"/>
  <c r="AT718" i="56"/>
  <c r="AY1129" i="56"/>
  <c r="K571" i="56"/>
  <c r="AY961" i="56"/>
  <c r="AY38" i="56"/>
  <c r="AT38" i="56"/>
  <c r="AY840" i="56"/>
  <c r="K840" i="56"/>
  <c r="K869" i="56"/>
  <c r="AT869" i="56"/>
  <c r="K907" i="56"/>
  <c r="AY907" i="56"/>
  <c r="AT992" i="56"/>
  <c r="K992" i="56"/>
  <c r="AY1126" i="56"/>
  <c r="K1126" i="56"/>
  <c r="AT1204" i="56"/>
  <c r="K1204" i="56"/>
  <c r="AY1300" i="56"/>
  <c r="AT1300" i="56"/>
  <c r="K1300" i="56"/>
  <c r="AT740" i="56"/>
  <c r="AY740" i="56"/>
  <c r="AY1362" i="56"/>
  <c r="K1362" i="56"/>
  <c r="S28" i="1"/>
  <c r="L24" i="333"/>
  <c r="I17" i="22"/>
  <c r="AE17" i="5" s="1"/>
  <c r="X17" i="5" s="1"/>
  <c r="I29" i="22"/>
  <c r="AE29" i="5" s="1"/>
  <c r="X29" i="5" s="1"/>
  <c r="O21" i="222"/>
  <c r="O25" i="222"/>
  <c r="O12" i="222"/>
  <c r="O17" i="222"/>
  <c r="O22" i="222"/>
  <c r="O11" i="222"/>
  <c r="O23" i="222"/>
  <c r="O20" i="222"/>
  <c r="O30" i="222"/>
  <c r="O29" i="222"/>
  <c r="O13" i="222"/>
  <c r="O15" i="222"/>
  <c r="O24" i="222"/>
  <c r="O14" i="222"/>
  <c r="O26" i="222"/>
  <c r="O31" i="222"/>
  <c r="O27" i="222"/>
  <c r="O18" i="222"/>
  <c r="O16" i="222"/>
  <c r="O28" i="222"/>
  <c r="O19" i="222"/>
  <c r="Y26" i="222"/>
  <c r="Y22" i="222"/>
  <c r="Y15" i="222"/>
  <c r="Y20" i="222"/>
  <c r="Y29" i="222"/>
  <c r="Y19" i="222"/>
  <c r="Y12" i="222"/>
  <c r="Y28" i="222"/>
  <c r="Y16" i="222"/>
  <c r="Y11" i="222"/>
  <c r="Y13" i="222"/>
  <c r="Y25" i="222"/>
  <c r="Y21" i="222"/>
  <c r="Y18" i="222"/>
  <c r="Y14" i="222"/>
  <c r="Y17" i="222"/>
  <c r="Y27" i="222"/>
  <c r="Y23" i="222"/>
  <c r="Y31" i="222"/>
  <c r="Y24" i="222"/>
  <c r="Y30" i="222"/>
  <c r="T28" i="222"/>
  <c r="T30" i="222"/>
  <c r="T12" i="222"/>
  <c r="T26" i="222"/>
  <c r="T11" i="222"/>
  <c r="T15" i="222"/>
  <c r="T17" i="222"/>
  <c r="T21" i="222"/>
  <c r="T25" i="222"/>
  <c r="T13" i="222"/>
  <c r="T27" i="222"/>
  <c r="T31" i="222"/>
  <c r="T18" i="222"/>
  <c r="T22" i="222"/>
  <c r="T20" i="222"/>
  <c r="T29" i="222"/>
  <c r="T23" i="222"/>
  <c r="T19" i="222"/>
  <c r="T16" i="222"/>
  <c r="T14" i="222"/>
  <c r="T24" i="222"/>
  <c r="J29" i="222"/>
  <c r="J18" i="222"/>
  <c r="J15" i="222"/>
  <c r="J22" i="222"/>
  <c r="J30" i="222"/>
  <c r="J14" i="222"/>
  <c r="J21" i="222"/>
  <c r="J27" i="222"/>
  <c r="J11" i="222"/>
  <c r="J16" i="222"/>
  <c r="J23" i="222"/>
  <c r="J12" i="222"/>
  <c r="J20" i="222"/>
  <c r="J24" i="222"/>
  <c r="J28" i="222"/>
  <c r="J17" i="222"/>
  <c r="J26" i="222"/>
  <c r="J13" i="222"/>
  <c r="J19" i="222"/>
  <c r="J31" i="222"/>
  <c r="J25" i="222"/>
  <c r="I20" i="22"/>
  <c r="AE20" i="5" s="1"/>
  <c r="X20" i="5" s="1"/>
  <c r="I16" i="22"/>
  <c r="AE16" i="5" s="1"/>
  <c r="X16" i="5" s="1"/>
  <c r="I18" i="22"/>
  <c r="AE18" i="5" s="1"/>
  <c r="X18" i="5" s="1"/>
  <c r="E19" i="222"/>
  <c r="E17" i="222"/>
  <c r="E28" i="222"/>
  <c r="E14" i="222"/>
  <c r="E30" i="222"/>
  <c r="E18" i="222"/>
  <c r="E15" i="222"/>
  <c r="E13" i="222"/>
  <c r="E23" i="222"/>
  <c r="E20" i="222"/>
  <c r="E26" i="222"/>
  <c r="E22" i="222"/>
  <c r="E21" i="222"/>
  <c r="E25" i="222"/>
  <c r="E16" i="222"/>
  <c r="E12" i="222"/>
  <c r="E31" i="222"/>
  <c r="E29" i="222"/>
  <c r="E11" i="222"/>
  <c r="E27" i="222"/>
  <c r="E24" i="222"/>
  <c r="I24" i="22"/>
  <c r="AE24" i="5" s="1"/>
  <c r="X24" i="5" s="1"/>
  <c r="I30" i="22"/>
  <c r="AE30" i="5" s="1"/>
  <c r="X30" i="5" s="1"/>
  <c r="I22" i="22"/>
  <c r="AE22" i="5" s="1"/>
  <c r="X22" i="5" s="1"/>
  <c r="I27" i="22"/>
  <c r="AE27" i="5" s="1"/>
  <c r="X27" i="5" s="1"/>
  <c r="I12" i="22"/>
  <c r="AE12" i="5" s="1"/>
  <c r="X12" i="5" s="1"/>
  <c r="I23" i="22"/>
  <c r="AE23" i="5" s="1"/>
  <c r="X23" i="5" s="1"/>
  <c r="I13" i="22"/>
  <c r="AE13" i="5" s="1"/>
  <c r="X13" i="5" s="1"/>
  <c r="I11" i="22"/>
  <c r="AE11" i="5" s="1"/>
  <c r="X11" i="5" s="1"/>
  <c r="I21" i="22"/>
  <c r="AE21" i="5" s="1"/>
  <c r="X21" i="5" s="1"/>
  <c r="I26" i="22"/>
  <c r="AE26" i="5" s="1"/>
  <c r="X26" i="5" s="1"/>
  <c r="I19" i="22"/>
  <c r="AE19" i="5" s="1"/>
  <c r="X19" i="5" s="1"/>
  <c r="I31" i="22"/>
  <c r="AE31" i="5" s="1"/>
  <c r="X31" i="5" s="1"/>
  <c r="I14" i="22"/>
  <c r="AE14" i="5" s="1"/>
  <c r="X14" i="5" s="1"/>
  <c r="I15" i="22"/>
  <c r="AE15" i="5" s="1"/>
  <c r="X15" i="5" s="1"/>
  <c r="I25" i="22"/>
  <c r="AE25" i="5" s="1"/>
  <c r="X25" i="5" s="1"/>
  <c r="I28" i="22"/>
  <c r="AE28" i="5" s="1"/>
  <c r="X28" i="5" s="1"/>
  <c r="K148" i="56"/>
  <c r="AY148" i="56"/>
  <c r="AT148" i="56"/>
  <c r="AY591" i="56"/>
  <c r="AT591" i="56"/>
  <c r="K591" i="56"/>
  <c r="AY587" i="56"/>
  <c r="AT587" i="56"/>
  <c r="K587" i="56"/>
  <c r="AY918" i="56"/>
  <c r="AT918" i="56"/>
  <c r="K918" i="56"/>
  <c r="AT911" i="56"/>
  <c r="K911" i="56"/>
  <c r="AY911" i="56"/>
  <c r="K500" i="56"/>
  <c r="AT500" i="56"/>
  <c r="AY500" i="56"/>
  <c r="AT197" i="56"/>
  <c r="AY197" i="56"/>
  <c r="K197" i="56"/>
  <c r="K97" i="56"/>
  <c r="AY97" i="56"/>
  <c r="AT125" i="56"/>
  <c r="AY125" i="56"/>
  <c r="AT141" i="56"/>
  <c r="K141" i="56"/>
  <c r="AY475" i="56"/>
  <c r="AT475" i="56"/>
  <c r="K475" i="56"/>
  <c r="K610" i="56"/>
  <c r="AY610" i="56"/>
  <c r="AT610" i="56"/>
  <c r="AY884" i="56"/>
  <c r="AT884" i="56"/>
  <c r="AT1079" i="56"/>
  <c r="K1079" i="56"/>
  <c r="AY1137" i="56"/>
  <c r="AT1137" i="56"/>
  <c r="K1137" i="56"/>
  <c r="AT1396" i="56"/>
  <c r="AY1396" i="56"/>
  <c r="K1406" i="56"/>
  <c r="AT1406" i="56"/>
  <c r="AY1406" i="56"/>
  <c r="K1419" i="56"/>
  <c r="AY1419" i="56"/>
  <c r="AT1419" i="56"/>
  <c r="K679" i="56"/>
  <c r="K13" i="56"/>
  <c r="AY13" i="56"/>
  <c r="AT98" i="56"/>
  <c r="K98" i="56"/>
  <c r="AY126" i="56"/>
  <c r="AT126" i="56"/>
  <c r="K126" i="56"/>
  <c r="AT239" i="56"/>
  <c r="AY239" i="56"/>
  <c r="K259" i="56"/>
  <c r="AY259" i="56"/>
  <c r="AT259" i="56"/>
  <c r="AT338" i="56"/>
  <c r="K338" i="56"/>
  <c r="AY410" i="56"/>
  <c r="K410" i="56"/>
  <c r="K441" i="56"/>
  <c r="AT441" i="56"/>
  <c r="K454" i="56"/>
  <c r="AT454" i="56"/>
  <c r="AY454" i="56"/>
  <c r="AY495" i="56"/>
  <c r="K495" i="56"/>
  <c r="K577" i="56"/>
  <c r="AT577" i="56"/>
  <c r="K586" i="56"/>
  <c r="AY586" i="56"/>
  <c r="K626" i="56"/>
  <c r="AY626" i="56"/>
  <c r="AT655" i="56"/>
  <c r="K655" i="56"/>
  <c r="AY655" i="56"/>
  <c r="AY850" i="56"/>
  <c r="K850" i="56"/>
  <c r="AT850" i="56"/>
  <c r="AT872" i="56"/>
  <c r="AY872" i="56"/>
  <c r="K872" i="56"/>
  <c r="K923" i="56"/>
  <c r="AY923" i="56"/>
  <c r="AT923" i="56"/>
  <c r="AT931" i="56"/>
  <c r="AY931" i="56"/>
  <c r="AY990" i="56"/>
  <c r="K990" i="56"/>
  <c r="AT990" i="56"/>
  <c r="AT1325" i="56"/>
  <c r="AY1325" i="56"/>
  <c r="AY1381" i="56"/>
  <c r="AT1381" i="56"/>
  <c r="K1381" i="56"/>
  <c r="K1392" i="56"/>
  <c r="AY1392" i="56"/>
  <c r="AT1392" i="56"/>
  <c r="K1413" i="56"/>
  <c r="AT1413" i="56"/>
  <c r="AT586" i="56"/>
  <c r="K1005" i="56"/>
  <c r="K491" i="56"/>
  <c r="AT626" i="56"/>
  <c r="AY1327" i="56"/>
  <c r="K444" i="56"/>
  <c r="K47" i="56"/>
  <c r="AY47" i="56"/>
  <c r="AT56" i="56"/>
  <c r="K56" i="56"/>
  <c r="K70" i="56"/>
  <c r="AY70" i="56"/>
  <c r="AT70" i="56"/>
  <c r="AT77" i="56"/>
  <c r="K77" i="56"/>
  <c r="AY77" i="56"/>
  <c r="K80" i="56"/>
  <c r="AY80" i="56"/>
  <c r="AY92" i="56"/>
  <c r="K92" i="56"/>
  <c r="AT92" i="56"/>
  <c r="K111" i="56"/>
  <c r="AY111" i="56"/>
  <c r="K123" i="56"/>
  <c r="AY123" i="56"/>
  <c r="AT138" i="56"/>
  <c r="AY138" i="56"/>
  <c r="AT275" i="56"/>
  <c r="AY275" i="56"/>
  <c r="AY324" i="56"/>
  <c r="K324" i="56"/>
  <c r="AY335" i="56"/>
  <c r="K335" i="56"/>
  <c r="AY346" i="56"/>
  <c r="AT346" i="56"/>
  <c r="K364" i="56"/>
  <c r="AT364" i="56"/>
  <c r="AY368" i="56"/>
  <c r="K368" i="56"/>
  <c r="K373" i="56"/>
  <c r="AY373" i="56"/>
  <c r="AT373" i="56"/>
  <c r="AY406" i="56"/>
  <c r="AT406" i="56"/>
  <c r="K406" i="56"/>
  <c r="AT419" i="56"/>
  <c r="K419" i="56"/>
  <c r="AY419" i="56"/>
  <c r="K532" i="56"/>
  <c r="AT532" i="56"/>
  <c r="AT540" i="56"/>
  <c r="K540" i="56"/>
  <c r="AY540" i="56"/>
  <c r="AY558" i="56"/>
  <c r="K558" i="56"/>
  <c r="AT558" i="56"/>
  <c r="AT562" i="56"/>
  <c r="AY562" i="56"/>
  <c r="K562" i="56"/>
  <c r="AT598" i="56"/>
  <c r="AY598" i="56"/>
  <c r="AT622" i="56"/>
  <c r="K622" i="56"/>
  <c r="AY648" i="56"/>
  <c r="K648" i="56"/>
  <c r="AY659" i="56"/>
  <c r="K659" i="56"/>
  <c r="AT659" i="56"/>
  <c r="AT716" i="56"/>
  <c r="AY716" i="56"/>
  <c r="AY722" i="56"/>
  <c r="K722" i="56"/>
  <c r="AT722" i="56"/>
  <c r="AT726" i="56"/>
  <c r="AY726" i="56"/>
  <c r="K731" i="56"/>
  <c r="AT731" i="56"/>
  <c r="K762" i="56"/>
  <c r="AY762" i="56"/>
  <c r="K779" i="56"/>
  <c r="AY779" i="56"/>
  <c r="AT779" i="56"/>
  <c r="AY794" i="56"/>
  <c r="AT794" i="56"/>
  <c r="K808" i="56"/>
  <c r="AT808" i="56"/>
  <c r="AY808" i="56"/>
  <c r="AT846" i="56"/>
  <c r="AY846" i="56"/>
  <c r="K865" i="56"/>
  <c r="AT865" i="56"/>
  <c r="AY865" i="56"/>
  <c r="AY875" i="56"/>
  <c r="K875" i="56"/>
  <c r="AT885" i="56"/>
  <c r="AY885" i="56"/>
  <c r="K885" i="56"/>
  <c r="AT960" i="56"/>
  <c r="K960" i="56"/>
  <c r="AY960" i="56"/>
  <c r="K1076" i="56"/>
  <c r="AT1076" i="56"/>
  <c r="AT1190" i="56"/>
  <c r="AY1190" i="56"/>
  <c r="K1190" i="56"/>
  <c r="K1206" i="56"/>
  <c r="AT1206" i="56"/>
  <c r="AY1206" i="56"/>
  <c r="AT1213" i="56"/>
  <c r="K1213" i="56"/>
  <c r="K1251" i="56"/>
  <c r="AY1251" i="56"/>
  <c r="AT1270" i="56"/>
  <c r="K1270" i="56"/>
  <c r="AT552" i="56"/>
  <c r="AT849" i="56"/>
  <c r="AY968" i="56"/>
  <c r="I28" i="337"/>
  <c r="K67" i="56"/>
  <c r="AT80" i="56"/>
  <c r="AT491" i="56"/>
  <c r="AT13" i="56"/>
  <c r="AT1251" i="56"/>
  <c r="AT293" i="56"/>
  <c r="K125" i="56"/>
  <c r="AT1327" i="56"/>
  <c r="K239" i="56"/>
  <c r="AT394" i="56"/>
  <c r="K933" i="56"/>
  <c r="AY21" i="56"/>
  <c r="K21" i="56"/>
  <c r="K28" i="56"/>
  <c r="AY28" i="56"/>
  <c r="AT28" i="56"/>
  <c r="AT39" i="56"/>
  <c r="K39" i="56"/>
  <c r="AY39" i="56"/>
  <c r="AT48" i="56"/>
  <c r="K48" i="56"/>
  <c r="K63" i="56"/>
  <c r="AY63" i="56"/>
  <c r="K146" i="56"/>
  <c r="AY146" i="56"/>
  <c r="AT164" i="56"/>
  <c r="K164" i="56"/>
  <c r="AY213" i="56"/>
  <c r="AT213" i="56"/>
  <c r="K252" i="56"/>
  <c r="AY252" i="56"/>
  <c r="AT252" i="56"/>
  <c r="AY297" i="56"/>
  <c r="K297" i="56"/>
  <c r="K311" i="56"/>
  <c r="AY311" i="56"/>
  <c r="AY317" i="56"/>
  <c r="K317" i="56"/>
  <c r="AY403" i="56"/>
  <c r="K403" i="56"/>
  <c r="AY415" i="56"/>
  <c r="AT415" i="56"/>
  <c r="K415" i="56"/>
  <c r="AT438" i="56"/>
  <c r="K438" i="56"/>
  <c r="AT451" i="56"/>
  <c r="AY451" i="56"/>
  <c r="AT641" i="56"/>
  <c r="AY641" i="56"/>
  <c r="K641" i="56"/>
  <c r="AY645" i="56"/>
  <c r="AT645" i="56"/>
  <c r="AT649" i="56"/>
  <c r="AY649" i="56"/>
  <c r="AT672" i="56"/>
  <c r="AY672" i="56"/>
  <c r="K672" i="56"/>
  <c r="AT712" i="56"/>
  <c r="K712" i="56"/>
  <c r="AY727" i="56"/>
  <c r="AT727" i="56"/>
  <c r="AT768" i="56"/>
  <c r="K768" i="56"/>
  <c r="AT772" i="56"/>
  <c r="AY772" i="56"/>
  <c r="AY783" i="56"/>
  <c r="AT783" i="56"/>
  <c r="AY791" i="56"/>
  <c r="AT791" i="56"/>
  <c r="K791" i="56"/>
  <c r="AY798" i="56"/>
  <c r="AT798" i="56"/>
  <c r="AT805" i="56"/>
  <c r="K805" i="56"/>
  <c r="AT809" i="56"/>
  <c r="AY809" i="56"/>
  <c r="AT819" i="56"/>
  <c r="AY819" i="56"/>
  <c r="AY823" i="56"/>
  <c r="K823" i="56"/>
  <c r="AT858" i="56"/>
  <c r="K858" i="56"/>
  <c r="AY866" i="56"/>
  <c r="AT866" i="56"/>
  <c r="K866" i="56"/>
  <c r="K936" i="56"/>
  <c r="AY936" i="56"/>
  <c r="AT936" i="56"/>
  <c r="AY940" i="56"/>
  <c r="AT940" i="56"/>
  <c r="K940" i="56"/>
  <c r="AY975" i="56"/>
  <c r="K975" i="56"/>
  <c r="K1104" i="56"/>
  <c r="AT1104" i="56"/>
  <c r="AY1104" i="56"/>
  <c r="AY1158" i="56"/>
  <c r="K1158" i="56"/>
  <c r="AT1158" i="56"/>
  <c r="AT1162" i="56"/>
  <c r="AY1162" i="56"/>
  <c r="K1162" i="56"/>
  <c r="AY1173" i="56"/>
  <c r="K1173" i="56"/>
  <c r="AT1177" i="56"/>
  <c r="AY1177" i="56"/>
  <c r="K1184" i="56"/>
  <c r="AT1184" i="56"/>
  <c r="K1195" i="56"/>
  <c r="AT1195" i="56"/>
  <c r="AT1247" i="56"/>
  <c r="K1247" i="56"/>
  <c r="AY1266" i="56"/>
  <c r="K1266" i="56"/>
  <c r="AT1266" i="56"/>
  <c r="AT1289" i="56"/>
  <c r="K1289" i="56"/>
  <c r="AY1289" i="56"/>
  <c r="AT10" i="56"/>
  <c r="AY10" i="56"/>
  <c r="K10" i="56"/>
  <c r="K51" i="56"/>
  <c r="AY51" i="56"/>
  <c r="AT51" i="56"/>
  <c r="AY87" i="56"/>
  <c r="AT87" i="56"/>
  <c r="K101" i="56"/>
  <c r="AY101" i="56"/>
  <c r="AT244" i="56"/>
  <c r="AY244" i="56"/>
  <c r="K323" i="56"/>
  <c r="AT323" i="56"/>
  <c r="K458" i="56"/>
  <c r="AT458" i="56"/>
  <c r="AY487" i="56"/>
  <c r="AT487" i="56"/>
  <c r="AY498" i="56"/>
  <c r="K498" i="56"/>
  <c r="AT508" i="56"/>
  <c r="K508" i="56"/>
  <c r="AY508" i="56"/>
  <c r="AT633" i="56"/>
  <c r="K633" i="56"/>
  <c r="K691" i="56"/>
  <c r="AY691" i="56"/>
  <c r="AT691" i="56"/>
  <c r="K853" i="56"/>
  <c r="AY853" i="56"/>
  <c r="K868" i="56"/>
  <c r="AY868" i="56"/>
  <c r="AT868" i="56"/>
  <c r="AT946" i="56"/>
  <c r="K946" i="56"/>
  <c r="AY986" i="56"/>
  <c r="AT986" i="56"/>
  <c r="K999" i="56"/>
  <c r="AT999" i="56"/>
  <c r="AY999" i="56"/>
  <c r="AT1024" i="56"/>
  <c r="AY1024" i="56"/>
  <c r="AY1282" i="56"/>
  <c r="K1282" i="56"/>
  <c r="AT1321" i="56"/>
  <c r="K1321" i="56"/>
  <c r="AY1321" i="56"/>
  <c r="AT1407" i="56"/>
  <c r="K1407" i="56"/>
  <c r="AY1407" i="56"/>
  <c r="AY1044" i="56"/>
  <c r="AY185" i="56"/>
  <c r="AY78" i="56"/>
  <c r="AT104" i="56"/>
  <c r="K1396" i="56"/>
  <c r="AY379" i="56"/>
  <c r="AY845" i="56"/>
  <c r="K346" i="56"/>
  <c r="K293" i="56"/>
  <c r="K108" i="56"/>
  <c r="K87" i="56"/>
  <c r="AY577" i="56"/>
  <c r="K986" i="56"/>
  <c r="AY120" i="56"/>
  <c r="AT853" i="56"/>
  <c r="K726" i="56"/>
  <c r="K244" i="56"/>
  <c r="K14" i="56"/>
  <c r="AT14" i="56"/>
  <c r="K18" i="56"/>
  <c r="AT18" i="56"/>
  <c r="AT22" i="56"/>
  <c r="K22" i="56"/>
  <c r="K200" i="56"/>
  <c r="AY200" i="56"/>
  <c r="AT203" i="56"/>
  <c r="K203" i="56"/>
  <c r="AY250" i="56"/>
  <c r="K250" i="56"/>
  <c r="AY261" i="56"/>
  <c r="K261" i="56"/>
  <c r="AT268" i="56"/>
  <c r="K268" i="56"/>
  <c r="AY268" i="56"/>
  <c r="AY286" i="56"/>
  <c r="K286" i="56"/>
  <c r="AT286" i="56"/>
  <c r="AT339" i="56"/>
  <c r="K339" i="56"/>
  <c r="AY339" i="56"/>
  <c r="K343" i="56"/>
  <c r="AY343" i="56"/>
  <c r="AT343" i="56"/>
  <c r="AY404" i="56"/>
  <c r="K404" i="56"/>
  <c r="AT404" i="56"/>
  <c r="AY471" i="56"/>
  <c r="K471" i="56"/>
  <c r="AT471" i="56"/>
  <c r="K493" i="56"/>
  <c r="AY493" i="56"/>
  <c r="AT493" i="56"/>
  <c r="AY513" i="56"/>
  <c r="AT513" i="56"/>
  <c r="K574" i="56"/>
  <c r="AT574" i="56"/>
  <c r="AY579" i="56"/>
  <c r="K579" i="56"/>
  <c r="AT579" i="56"/>
  <c r="K605" i="56"/>
  <c r="AT605" i="56"/>
  <c r="K608" i="56"/>
  <c r="AT608" i="56"/>
  <c r="AY685" i="56"/>
  <c r="K685" i="56"/>
  <c r="AT685" i="56"/>
  <c r="AT713" i="56"/>
  <c r="K713" i="56"/>
  <c r="AY749" i="56"/>
  <c r="K749" i="56"/>
  <c r="AT769" i="56"/>
  <c r="K769" i="56"/>
  <c r="AY769" i="56"/>
  <c r="K776" i="56"/>
  <c r="AY776" i="56"/>
  <c r="AT776" i="56"/>
  <c r="AT787" i="56"/>
  <c r="AY787" i="56"/>
  <c r="K799" i="56"/>
  <c r="AY799" i="56"/>
  <c r="AT829" i="56"/>
  <c r="K829" i="56"/>
  <c r="AT841" i="56"/>
  <c r="AY841" i="56"/>
  <c r="AT903" i="56"/>
  <c r="AY903" i="56"/>
  <c r="K903" i="56"/>
  <c r="AY1016" i="56"/>
  <c r="AT1016" i="56"/>
  <c r="AY1030" i="56"/>
  <c r="AY1034" i="56"/>
  <c r="AT1034" i="56"/>
  <c r="K1034" i="56"/>
  <c r="AY1041" i="56"/>
  <c r="AT1041" i="56"/>
  <c r="K1041" i="56"/>
  <c r="AT1044" i="56"/>
  <c r="K1047" i="56"/>
  <c r="AY1047" i="56"/>
  <c r="AT1047" i="56"/>
  <c r="AY1145" i="56"/>
  <c r="AT1145" i="56"/>
  <c r="K1145" i="56"/>
  <c r="AT1166" i="56"/>
  <c r="K1166" i="56"/>
  <c r="AY1236" i="56"/>
  <c r="K1236" i="56"/>
  <c r="AT1236" i="56"/>
  <c r="AT27" i="56"/>
  <c r="K27" i="56"/>
  <c r="AY27" i="56"/>
  <c r="AT133" i="56"/>
  <c r="AY133" i="56"/>
  <c r="AY162" i="56"/>
  <c r="K162" i="56"/>
  <c r="AY401" i="56"/>
  <c r="AT401" i="56"/>
  <c r="K401" i="56"/>
  <c r="AY617" i="56"/>
  <c r="AT617" i="56"/>
  <c r="K617" i="56"/>
  <c r="AT675" i="56"/>
  <c r="AY675" i="56"/>
  <c r="K675" i="56"/>
  <c r="AY441" i="56"/>
  <c r="AY458" i="56"/>
  <c r="AT410" i="56"/>
  <c r="K979" i="56"/>
  <c r="AY4" i="56"/>
  <c r="AT4" i="56"/>
  <c r="AT36" i="56"/>
  <c r="AY36" i="56"/>
  <c r="AY85" i="56"/>
  <c r="K85" i="56"/>
  <c r="AY116" i="56"/>
  <c r="K116" i="56"/>
  <c r="AT116" i="56"/>
  <c r="K154" i="56"/>
  <c r="AT154" i="56"/>
  <c r="AY154" i="56"/>
  <c r="AY161" i="56"/>
  <c r="K161" i="56"/>
  <c r="AY233" i="56"/>
  <c r="AT233" i="56"/>
  <c r="AY246" i="56"/>
  <c r="AT246" i="56"/>
  <c r="K257" i="56"/>
  <c r="AY257" i="56"/>
  <c r="AT365" i="56"/>
  <c r="AY365" i="56"/>
  <c r="AT522" i="56"/>
  <c r="AY522" i="56"/>
  <c r="AT548" i="56"/>
  <c r="K548" i="56"/>
  <c r="AT570" i="56"/>
  <c r="AY570" i="56"/>
  <c r="K595" i="56"/>
  <c r="AY595" i="56"/>
  <c r="AT602" i="56"/>
  <c r="AY602" i="56"/>
  <c r="K602" i="56"/>
  <c r="AY619" i="56"/>
  <c r="AT619" i="56"/>
  <c r="K619" i="56"/>
  <c r="K886" i="56"/>
  <c r="AY886" i="56"/>
  <c r="AT886" i="56"/>
  <c r="AT1001" i="56"/>
  <c r="K1001" i="56"/>
  <c r="AY1021" i="56"/>
  <c r="AT1021" i="56"/>
  <c r="AY1051" i="56"/>
  <c r="K1051" i="56"/>
  <c r="AT1051" i="56"/>
  <c r="AY323" i="56"/>
  <c r="AT1005" i="56"/>
  <c r="AT423" i="56"/>
  <c r="K570" i="56"/>
  <c r="AT327" i="56"/>
  <c r="AY394" i="56"/>
  <c r="K931" i="56"/>
  <c r="AT289" i="56"/>
  <c r="AY548" i="56"/>
  <c r="AY633" i="56"/>
  <c r="K33" i="56"/>
  <c r="AY33" i="56"/>
  <c r="AT33" i="56"/>
  <c r="K65" i="56"/>
  <c r="AY65" i="56"/>
  <c r="AT65" i="56"/>
  <c r="AY132" i="56"/>
  <c r="K132" i="56"/>
  <c r="AT132" i="56"/>
  <c r="AY151" i="56"/>
  <c r="K151" i="56"/>
  <c r="AT151" i="56"/>
  <c r="AT169" i="56"/>
  <c r="AY169" i="56"/>
  <c r="AT304" i="56"/>
  <c r="AY304" i="56"/>
  <c r="K304" i="56"/>
  <c r="K421" i="56"/>
  <c r="AT421" i="56"/>
  <c r="AY542" i="56"/>
  <c r="K542" i="56"/>
  <c r="AT542" i="56"/>
  <c r="AY567" i="56"/>
  <c r="K567" i="56"/>
  <c r="AY584" i="56"/>
  <c r="K584" i="56"/>
  <c r="K632" i="56"/>
  <c r="AY632" i="56"/>
  <c r="AT632" i="56"/>
  <c r="AY643" i="56"/>
  <c r="AT643" i="56"/>
  <c r="K709" i="56"/>
  <c r="AY709" i="56"/>
  <c r="AT709" i="56"/>
  <c r="AY867" i="56"/>
  <c r="K867" i="56"/>
  <c r="AT867" i="56"/>
  <c r="AY958" i="56"/>
  <c r="K958" i="56"/>
  <c r="K962" i="56"/>
  <c r="AY962" i="56"/>
  <c r="AY965" i="56"/>
  <c r="K965" i="56"/>
  <c r="AY969" i="56"/>
  <c r="K969" i="56"/>
  <c r="AT969" i="56"/>
  <c r="AT984" i="56"/>
  <c r="AY984" i="56"/>
  <c r="K984" i="56"/>
  <c r="AT989" i="56"/>
  <c r="AY989" i="56"/>
  <c r="AY1070" i="56"/>
  <c r="AT1070" i="56"/>
  <c r="K1070" i="56"/>
  <c r="K1074" i="56"/>
  <c r="AT1074" i="56"/>
  <c r="AT1141" i="56"/>
  <c r="AY1141" i="56"/>
  <c r="AY5" i="56"/>
  <c r="AT5" i="56"/>
  <c r="K5" i="56"/>
  <c r="K31" i="56"/>
  <c r="AY31" i="56"/>
  <c r="K69" i="56"/>
  <c r="AT69" i="56"/>
  <c r="AY69" i="56"/>
  <c r="AT118" i="56"/>
  <c r="AY118" i="56"/>
  <c r="AY129" i="56"/>
  <c r="AT129" i="56"/>
  <c r="K129" i="56"/>
  <c r="AT188" i="56"/>
  <c r="AY188" i="56"/>
  <c r="AY483" i="56"/>
  <c r="K483" i="56"/>
  <c r="AT518" i="56"/>
  <c r="AY518" i="56"/>
  <c r="K670" i="56"/>
  <c r="AT670" i="56"/>
  <c r="AY670" i="56"/>
  <c r="K908" i="56"/>
  <c r="AY908" i="56"/>
  <c r="AY1134" i="56"/>
  <c r="AT1134" i="56"/>
  <c r="AY1329" i="56"/>
  <c r="K1329" i="56"/>
  <c r="AY1402" i="56"/>
  <c r="K1402" i="56"/>
  <c r="AT1423" i="56"/>
  <c r="K1423" i="56"/>
  <c r="AT845" i="56"/>
  <c r="K327" i="56"/>
  <c r="AT31" i="56"/>
  <c r="K884" i="56"/>
  <c r="K72" i="56"/>
  <c r="AT72" i="56"/>
  <c r="AT89" i="56"/>
  <c r="AY89" i="56"/>
  <c r="K89" i="56"/>
  <c r="AT113" i="56"/>
  <c r="AY113" i="56"/>
  <c r="K222" i="56"/>
  <c r="AY222" i="56"/>
  <c r="AT226" i="56"/>
  <c r="K226" i="56"/>
  <c r="AY226" i="56"/>
  <c r="K254" i="56"/>
  <c r="AT254" i="56"/>
  <c r="AY254" i="56"/>
  <c r="AT355" i="56"/>
  <c r="AY355" i="56"/>
  <c r="AY380" i="56"/>
  <c r="AT380" i="56"/>
  <c r="AT456" i="56"/>
  <c r="K456" i="56"/>
  <c r="AY456" i="56"/>
  <c r="AY545" i="56"/>
  <c r="AT545" i="56"/>
  <c r="K545" i="56"/>
  <c r="AY555" i="56"/>
  <c r="AT555" i="56"/>
  <c r="AY563" i="56"/>
  <c r="K563" i="56"/>
  <c r="AT563" i="56"/>
  <c r="AT612" i="56"/>
  <c r="AY612" i="56"/>
  <c r="K612" i="56"/>
  <c r="AY616" i="56"/>
  <c r="K616" i="56"/>
  <c r="K1026" i="56"/>
  <c r="AT1026" i="56"/>
  <c r="AY1026" i="56"/>
  <c r="AT1101" i="56"/>
  <c r="K1101" i="56"/>
  <c r="AY1101" i="56"/>
  <c r="AY1132" i="56"/>
  <c r="K1132" i="56"/>
  <c r="AT1132" i="56"/>
  <c r="AY1358" i="56"/>
  <c r="K1358" i="56"/>
  <c r="K652" i="56"/>
  <c r="AY473" i="56"/>
  <c r="AT97" i="56"/>
  <c r="K8" i="56"/>
  <c r="AT8" i="56"/>
  <c r="AY73" i="56"/>
  <c r="AY417" i="56"/>
  <c r="AY1079" i="56"/>
  <c r="AY423" i="56"/>
  <c r="AT473" i="56"/>
  <c r="K246" i="56"/>
  <c r="K598" i="56"/>
  <c r="K855" i="56"/>
  <c r="AY622" i="56"/>
  <c r="AT101" i="56"/>
  <c r="K60" i="56"/>
  <c r="AT12" i="56"/>
  <c r="K289" i="56"/>
  <c r="AT958" i="56"/>
  <c r="AT933" i="56"/>
  <c r="AT648" i="56"/>
  <c r="K32" i="56"/>
  <c r="AT979" i="56"/>
  <c r="K144" i="56"/>
  <c r="AY144" i="56"/>
  <c r="AT156" i="56"/>
  <c r="K156" i="56"/>
  <c r="AY156" i="56"/>
  <c r="AT166" i="56"/>
  <c r="K166" i="56"/>
  <c r="AY204" i="56"/>
  <c r="AT204" i="56"/>
  <c r="K204" i="56"/>
  <c r="K208" i="56"/>
  <c r="AY208" i="56"/>
  <c r="AT208" i="56"/>
  <c r="K211" i="56"/>
  <c r="AY211" i="56"/>
  <c r="AT230" i="56"/>
  <c r="K230" i="56"/>
  <c r="AY230" i="56"/>
  <c r="AT269" i="56"/>
  <c r="AY269" i="56"/>
  <c r="K273" i="56"/>
  <c r="AT273" i="56"/>
  <c r="AT284" i="56"/>
  <c r="K284" i="56"/>
  <c r="AY284" i="56"/>
  <c r="AY287" i="56"/>
  <c r="AT287" i="56"/>
  <c r="K301" i="56"/>
  <c r="AY301" i="56"/>
  <c r="AT301" i="56"/>
  <c r="K333" i="56"/>
  <c r="AT333" i="56"/>
  <c r="AY333" i="56"/>
  <c r="K356" i="56"/>
  <c r="AY356" i="56"/>
  <c r="AY371" i="56"/>
  <c r="AT371" i="56"/>
  <c r="K371" i="56"/>
  <c r="AY378" i="56"/>
  <c r="K378" i="56"/>
  <c r="AY386" i="56"/>
  <c r="K386" i="56"/>
  <c r="AT386" i="56"/>
  <c r="K397" i="56"/>
  <c r="AT397" i="56"/>
  <c r="AT504" i="56"/>
  <c r="K504" i="56"/>
  <c r="AY510" i="56"/>
  <c r="AT510" i="56"/>
  <c r="AT527" i="56"/>
  <c r="AY527" i="56"/>
  <c r="K530" i="56"/>
  <c r="AY530" i="56"/>
  <c r="AT530" i="56"/>
  <c r="K556" i="56"/>
  <c r="AT556" i="56"/>
  <c r="K568" i="56"/>
  <c r="AY568" i="56"/>
  <c r="AT568" i="56"/>
  <c r="K666" i="56"/>
  <c r="AT666" i="56"/>
  <c r="AY666" i="56"/>
  <c r="AY674" i="56"/>
  <c r="K674" i="56"/>
  <c r="AT674" i="56"/>
  <c r="AY698" i="56"/>
  <c r="AT698" i="56"/>
  <c r="K698" i="56"/>
  <c r="K730" i="56"/>
  <c r="AT730" i="56"/>
  <c r="K751" i="56"/>
  <c r="AT751" i="56"/>
  <c r="AY751" i="56"/>
  <c r="AT764" i="56"/>
  <c r="AY764" i="56"/>
  <c r="AY803" i="56"/>
  <c r="AT803" i="56"/>
  <c r="AT814" i="56"/>
  <c r="AY814" i="56"/>
  <c r="AT834" i="56"/>
  <c r="K834" i="56"/>
  <c r="AY834" i="56"/>
  <c r="AY955" i="56"/>
  <c r="AT955" i="56"/>
  <c r="K1164" i="56"/>
  <c r="AY1164" i="56"/>
  <c r="AT1164" i="56"/>
  <c r="AY1167" i="56"/>
  <c r="K1167" i="56"/>
  <c r="AT1167" i="56"/>
  <c r="AT1250" i="56"/>
  <c r="AY1250" i="56"/>
  <c r="K1250" i="56"/>
  <c r="AY30" i="56"/>
  <c r="AT88" i="56"/>
  <c r="AT135" i="56"/>
  <c r="K135" i="56"/>
  <c r="K224" i="56"/>
  <c r="AT224" i="56"/>
  <c r="AY332" i="56"/>
  <c r="AT332" i="56"/>
  <c r="AT408" i="56"/>
  <c r="AY408" i="56"/>
  <c r="AT430" i="56"/>
  <c r="AY430" i="56"/>
  <c r="AY488" i="56"/>
  <c r="AT488" i="56"/>
  <c r="AT505" i="56"/>
  <c r="K505" i="56"/>
  <c r="K516" i="56"/>
  <c r="AT519" i="56"/>
  <c r="K519" i="56"/>
  <c r="K581" i="56"/>
  <c r="AY581" i="56"/>
  <c r="AT581" i="56"/>
  <c r="AT596" i="56"/>
  <c r="AY596" i="56"/>
  <c r="AY624" i="56"/>
  <c r="AT624" i="56"/>
  <c r="K624" i="56"/>
  <c r="AT795" i="56"/>
  <c r="K795" i="56"/>
  <c r="AY795" i="56"/>
  <c r="AT810" i="56"/>
  <c r="AY810" i="56"/>
  <c r="AY830" i="56"/>
  <c r="K830" i="56"/>
  <c r="AT830" i="56"/>
  <c r="K889" i="56"/>
  <c r="AT889" i="56"/>
  <c r="K893" i="56"/>
  <c r="AT893" i="56"/>
  <c r="K942" i="56"/>
  <c r="AT942" i="56"/>
  <c r="AY942" i="56"/>
  <c r="AT977" i="56"/>
  <c r="K977" i="56"/>
  <c r="AY1018" i="56"/>
  <c r="K1018" i="56"/>
  <c r="AT1092" i="56"/>
  <c r="AY1092" i="56"/>
  <c r="AY1097" i="56"/>
  <c r="K1097" i="56"/>
  <c r="K1125" i="56"/>
  <c r="AY1125" i="56"/>
  <c r="K1155" i="56"/>
  <c r="AY1155" i="56"/>
  <c r="AY1214" i="56"/>
  <c r="K1214" i="56"/>
  <c r="AT1218" i="56"/>
  <c r="K1218" i="56"/>
  <c r="AY1253" i="56"/>
  <c r="AT1253" i="56"/>
  <c r="K1277" i="56"/>
  <c r="AT1277" i="56"/>
  <c r="K68" i="56"/>
  <c r="AY68" i="56"/>
  <c r="AT71" i="56"/>
  <c r="AY71" i="56"/>
  <c r="AY106" i="56"/>
  <c r="AT106" i="56"/>
  <c r="AT127" i="56"/>
  <c r="AY127" i="56"/>
  <c r="AY220" i="56"/>
  <c r="AT220" i="56"/>
  <c r="AY350" i="56"/>
  <c r="AT350" i="56"/>
  <c r="K367" i="56"/>
  <c r="AT367" i="56"/>
  <c r="AY367" i="56"/>
  <c r="AT424" i="56"/>
  <c r="K424" i="56"/>
  <c r="AY460" i="56"/>
  <c r="K460" i="56"/>
  <c r="AY485" i="56"/>
  <c r="AT485" i="56"/>
  <c r="AT502" i="56"/>
  <c r="K502" i="56"/>
  <c r="AT520" i="56"/>
  <c r="AY520" i="56"/>
  <c r="AY543" i="56"/>
  <c r="K543" i="56"/>
  <c r="AT589" i="56"/>
  <c r="K589" i="56"/>
  <c r="K660" i="56"/>
  <c r="AY660" i="56"/>
  <c r="AT704" i="56"/>
  <c r="AY704" i="56"/>
  <c r="AY754" i="56"/>
  <c r="K754" i="56"/>
  <c r="AT760" i="56"/>
  <c r="AY760" i="56"/>
  <c r="AY784" i="56"/>
  <c r="AT784" i="56"/>
  <c r="K827" i="56"/>
  <c r="AY827" i="56"/>
  <c r="K1052" i="56"/>
  <c r="AY1052" i="56"/>
  <c r="AT1052" i="56"/>
  <c r="AY1089" i="56"/>
  <c r="AT1089" i="56"/>
  <c r="AT1170" i="56"/>
  <c r="K1170" i="56"/>
  <c r="AY1197" i="56"/>
  <c r="K1197" i="56"/>
  <c r="K1267" i="56"/>
  <c r="AT1267" i="56"/>
  <c r="AY1323" i="56"/>
  <c r="AT1323" i="56"/>
  <c r="K1323" i="56"/>
  <c r="AT1331" i="56"/>
  <c r="K1331" i="56"/>
  <c r="K1409" i="56"/>
  <c r="AY1409" i="56"/>
  <c r="K71" i="56"/>
  <c r="AT660" i="56"/>
  <c r="AY502" i="56"/>
  <c r="AT46" i="56"/>
  <c r="K46" i="56"/>
  <c r="AT86" i="56"/>
  <c r="K86" i="56"/>
  <c r="AY96" i="56"/>
  <c r="K96" i="56"/>
  <c r="AY143" i="56"/>
  <c r="K143" i="56"/>
  <c r="K158" i="56"/>
  <c r="AY160" i="56"/>
  <c r="K179" i="56"/>
  <c r="AY179" i="56"/>
  <c r="AT179" i="56"/>
  <c r="K270" i="56"/>
  <c r="AT270" i="56"/>
  <c r="AT281" i="56"/>
  <c r="K281" i="56"/>
  <c r="AY347" i="56"/>
  <c r="K347" i="56"/>
  <c r="AY388" i="56"/>
  <c r="AT388" i="56"/>
  <c r="AT412" i="56"/>
  <c r="AY412" i="56"/>
  <c r="K412" i="56"/>
  <c r="AY418" i="56"/>
  <c r="K418" i="56"/>
  <c r="AT432" i="56"/>
  <c r="K432" i="56"/>
  <c r="AY453" i="56"/>
  <c r="AY481" i="56"/>
  <c r="AT481" i="56"/>
  <c r="K481" i="56"/>
  <c r="AY490" i="56"/>
  <c r="K490" i="56"/>
  <c r="AT490" i="56"/>
  <c r="K629" i="56"/>
  <c r="AY629" i="56"/>
  <c r="K793" i="56"/>
  <c r="AY793" i="56"/>
  <c r="AY825" i="56"/>
  <c r="K825" i="56"/>
  <c r="AY831" i="56"/>
  <c r="AT831" i="56"/>
  <c r="AY900" i="56"/>
  <c r="K900" i="56"/>
  <c r="AT900" i="56"/>
  <c r="K951" i="56"/>
  <c r="AT951" i="56"/>
  <c r="AY1007" i="56"/>
  <c r="K1007" i="56"/>
  <c r="K1354" i="56"/>
  <c r="AY1354" i="56"/>
  <c r="AT61" i="56"/>
  <c r="AY61" i="56"/>
  <c r="AY76" i="56"/>
  <c r="K76" i="56"/>
  <c r="AT76" i="56"/>
  <c r="K90" i="56"/>
  <c r="AY90" i="56"/>
  <c r="AY107" i="56"/>
  <c r="K107" i="56"/>
  <c r="AT110" i="56"/>
  <c r="K110" i="56"/>
  <c r="AT121" i="56"/>
  <c r="K121" i="56"/>
  <c r="AY121" i="56"/>
  <c r="AY229" i="56"/>
  <c r="AT229" i="56"/>
  <c r="AY241" i="56"/>
  <c r="AT241" i="56"/>
  <c r="K249" i="56"/>
  <c r="AY249" i="56"/>
  <c r="AT256" i="56"/>
  <c r="K256" i="56"/>
  <c r="AY256" i="56"/>
  <c r="K468" i="56"/>
  <c r="AT468" i="56"/>
  <c r="AY482" i="56"/>
  <c r="AT482" i="56"/>
  <c r="AY514" i="56"/>
  <c r="AT514" i="56"/>
  <c r="AT529" i="56"/>
  <c r="AY529" i="56"/>
  <c r="AY583" i="56"/>
  <c r="AT583" i="56"/>
  <c r="K601" i="56"/>
  <c r="AT601" i="56"/>
  <c r="K636" i="56"/>
  <c r="AY636" i="56"/>
  <c r="AT673" i="56"/>
  <c r="K673" i="56"/>
  <c r="AT693" i="56"/>
  <c r="AY693" i="56"/>
  <c r="AT702" i="56"/>
  <c r="AY702" i="56"/>
  <c r="AY761" i="56"/>
  <c r="K761" i="56"/>
  <c r="AT785" i="56"/>
  <c r="K785" i="56"/>
  <c r="AY812" i="56"/>
  <c r="K812" i="56"/>
  <c r="K897" i="56"/>
  <c r="AT897" i="56"/>
  <c r="AT921" i="56"/>
  <c r="K921" i="56"/>
  <c r="AY948" i="56"/>
  <c r="K948" i="56"/>
  <c r="AT1020" i="56"/>
  <c r="K1020" i="56"/>
  <c r="AY1064" i="56"/>
  <c r="K1064" i="56"/>
  <c r="AT1068" i="56"/>
  <c r="K1068" i="56"/>
  <c r="K1130" i="56"/>
  <c r="AT1130" i="56"/>
  <c r="AY1130" i="56"/>
  <c r="AY1138" i="56"/>
  <c r="K1138" i="56"/>
  <c r="AT1138" i="56"/>
  <c r="AY1143" i="56"/>
  <c r="K1143" i="56"/>
  <c r="AT1264" i="56"/>
  <c r="K1264" i="56"/>
  <c r="AY1288" i="56"/>
  <c r="AT1288" i="56"/>
  <c r="K1288" i="56"/>
  <c r="K1360" i="56"/>
  <c r="AY1360" i="56"/>
  <c r="AT340" i="56"/>
  <c r="K340" i="56"/>
  <c r="K523" i="56"/>
  <c r="AT523" i="56"/>
  <c r="AY549" i="56"/>
  <c r="AT549" i="56"/>
  <c r="AY950" i="56"/>
  <c r="K950" i="56"/>
  <c r="AY1094" i="56"/>
  <c r="AT1094" i="56"/>
  <c r="AT1174" i="56"/>
  <c r="AY1174" i="56"/>
  <c r="K1181" i="56"/>
  <c r="AT1181" i="56"/>
  <c r="K1283" i="56"/>
  <c r="AT1283" i="56"/>
  <c r="AY1292" i="56"/>
  <c r="AT1292" i="56"/>
  <c r="K21" i="337"/>
  <c r="K22" i="337" s="1"/>
  <c r="K862" i="56"/>
  <c r="K1179" i="56"/>
  <c r="K922" i="56"/>
  <c r="AT1203" i="56"/>
  <c r="K1429" i="56"/>
  <c r="K334" i="56"/>
  <c r="K1009" i="56"/>
  <c r="K1285" i="56"/>
  <c r="AY318" i="56"/>
  <c r="K1353" i="56"/>
  <c r="AY1237" i="56"/>
  <c r="AT234" i="56"/>
  <c r="K1151" i="56"/>
  <c r="AY560" i="56"/>
  <c r="AT1268" i="56"/>
  <c r="AY221" i="56"/>
  <c r="AY157" i="56"/>
  <c r="AT1109" i="56"/>
  <c r="AT781" i="56"/>
  <c r="AT1308" i="56"/>
  <c r="AY462" i="56"/>
  <c r="AT748" i="56"/>
  <c r="AY773" i="56"/>
  <c r="K1415" i="56"/>
  <c r="AT353" i="56"/>
  <c r="AY1227" i="56"/>
  <c r="AY806" i="56"/>
  <c r="K53" i="56"/>
  <c r="AT186" i="56"/>
  <c r="AT1128" i="56"/>
  <c r="AY1128" i="56"/>
  <c r="AT62" i="56"/>
  <c r="K62" i="56"/>
  <c r="AY199" i="56"/>
  <c r="K199" i="56"/>
  <c r="AT212" i="56"/>
  <c r="AY212" i="56"/>
  <c r="AY892" i="56"/>
  <c r="AT892" i="56"/>
  <c r="AY1171" i="56"/>
  <c r="AT1171" i="56"/>
  <c r="AT1273" i="56"/>
  <c r="AY1273" i="56"/>
  <c r="K1412" i="56"/>
  <c r="AY1412" i="56"/>
  <c r="AT1165" i="56"/>
  <c r="AT1038" i="56"/>
  <c r="K370" i="56"/>
  <c r="AY721" i="56"/>
  <c r="AY1118" i="56"/>
  <c r="K50" i="56"/>
  <c r="AT991" i="56"/>
  <c r="AT689" i="56"/>
  <c r="AY1035" i="56"/>
  <c r="AY240" i="56"/>
  <c r="AT6" i="56"/>
  <c r="AT299" i="56"/>
  <c r="K781" i="56"/>
  <c r="AY869" i="56"/>
  <c r="AY756" i="56"/>
  <c r="AY236" i="56"/>
  <c r="AT142" i="56"/>
  <c r="K1403" i="56"/>
  <c r="AT950" i="56"/>
  <c r="AY43" i="56"/>
  <c r="AY1375" i="56"/>
  <c r="K890" i="56"/>
  <c r="AY326" i="56"/>
  <c r="C13" i="222"/>
  <c r="K1376" i="56"/>
  <c r="AY1056" i="56"/>
  <c r="K818" i="56"/>
  <c r="K1094" i="56"/>
  <c r="AT272" i="56"/>
  <c r="AT1412" i="56"/>
  <c r="AT947" i="56"/>
  <c r="AT1357" i="56"/>
  <c r="AT1160" i="56"/>
  <c r="K171" i="56"/>
  <c r="AT171" i="56"/>
  <c r="AY205" i="56"/>
  <c r="AT205" i="56"/>
  <c r="AY285" i="56"/>
  <c r="AT285" i="56"/>
  <c r="K654" i="56"/>
  <c r="AY654" i="56"/>
  <c r="K715" i="56"/>
  <c r="AT715" i="56"/>
  <c r="K788" i="56"/>
  <c r="AT788" i="56"/>
  <c r="AT811" i="56"/>
  <c r="K811" i="56"/>
  <c r="AT1067" i="56"/>
  <c r="AT1153" i="56"/>
  <c r="AY1153" i="56"/>
  <c r="AY1316" i="56"/>
  <c r="AT1316" i="56"/>
  <c r="AY1319" i="56"/>
  <c r="AT1112" i="56"/>
  <c r="AY1112" i="56"/>
  <c r="AT1119" i="56"/>
  <c r="AY1119" i="56"/>
  <c r="K1119" i="56"/>
  <c r="AY1223" i="56"/>
  <c r="AT1223" i="56"/>
  <c r="BT11" i="2" a="1"/>
  <c r="M11" i="3" a="1"/>
  <c r="E12" i="303"/>
  <c r="E11" i="303"/>
  <c r="AM14" i="5" l="1"/>
  <c r="T15" i="4"/>
  <c r="AB59" i="2"/>
  <c r="AM16" i="5"/>
  <c r="AM28" i="5"/>
  <c r="AM31" i="5"/>
  <c r="AM23" i="5"/>
  <c r="AM19" i="5"/>
  <c r="AM18" i="5"/>
  <c r="AM15" i="5"/>
  <c r="AM29" i="5"/>
  <c r="AM20" i="5"/>
  <c r="AM12" i="5"/>
  <c r="AM22" i="5"/>
  <c r="AM30" i="5"/>
  <c r="AM24" i="5"/>
  <c r="AM25" i="5"/>
  <c r="AM26" i="5"/>
  <c r="AM21" i="5"/>
  <c r="AM27" i="5"/>
  <c r="AG13" i="4"/>
  <c r="AM13" i="4"/>
  <c r="AM12" i="4"/>
  <c r="AG12" i="4"/>
  <c r="AB51" i="2"/>
  <c r="AF11" i="4"/>
  <c r="AL11" i="4"/>
  <c r="AL14" i="4"/>
  <c r="AF14" i="4"/>
  <c r="AB27" i="2"/>
  <c r="T14" i="4"/>
  <c r="U14" i="4" s="1"/>
  <c r="AB21" i="2"/>
  <c r="T11" i="4"/>
  <c r="U11" i="4" s="1"/>
  <c r="AB50" i="2"/>
  <c r="AB61" i="2"/>
  <c r="AB17" i="2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M75" i="3"/>
  <c r="P76" i="3"/>
  <c r="N78" i="3"/>
  <c r="Q79" i="3"/>
  <c r="L79" i="3" s="1"/>
  <c r="O81" i="3"/>
  <c r="M83" i="3"/>
  <c r="P84" i="3"/>
  <c r="N86" i="3"/>
  <c r="Q87" i="3"/>
  <c r="L87" i="3" s="1"/>
  <c r="O89" i="3"/>
  <c r="M91" i="3"/>
  <c r="P92" i="3"/>
  <c r="N94" i="3"/>
  <c r="Q95" i="3"/>
  <c r="L95" i="3" s="1"/>
  <c r="O97" i="3"/>
  <c r="M99" i="3"/>
  <c r="P100" i="3"/>
  <c r="N102" i="3"/>
  <c r="Q103" i="3"/>
  <c r="L103" i="3" s="1"/>
  <c r="O105" i="3"/>
  <c r="M107" i="3"/>
  <c r="P108" i="3"/>
  <c r="N110" i="3"/>
  <c r="Q111" i="3"/>
  <c r="L111" i="3" s="1"/>
  <c r="O113" i="3"/>
  <c r="M115" i="3"/>
  <c r="P116" i="3"/>
  <c r="N118" i="3"/>
  <c r="Q119" i="3"/>
  <c r="L119" i="3" s="1"/>
  <c r="O121" i="3"/>
  <c r="M123" i="3"/>
  <c r="P124" i="3"/>
  <c r="N126" i="3"/>
  <c r="Q127" i="3"/>
  <c r="L127" i="3" s="1"/>
  <c r="O129" i="3"/>
  <c r="M131" i="3"/>
  <c r="P132" i="3"/>
  <c r="N134" i="3"/>
  <c r="Q135" i="3"/>
  <c r="L135" i="3" s="1"/>
  <c r="O137" i="3"/>
  <c r="M139" i="3"/>
  <c r="P140" i="3"/>
  <c r="N142" i="3"/>
  <c r="Q143" i="3"/>
  <c r="L143" i="3" s="1"/>
  <c r="O145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N75" i="3"/>
  <c r="Q76" i="3"/>
  <c r="L76" i="3" s="1"/>
  <c r="O78" i="3"/>
  <c r="M80" i="3"/>
  <c r="P81" i="3"/>
  <c r="N83" i="3"/>
  <c r="Q84" i="3"/>
  <c r="L84" i="3" s="1"/>
  <c r="O86" i="3"/>
  <c r="M88" i="3"/>
  <c r="P89" i="3"/>
  <c r="N91" i="3"/>
  <c r="Q92" i="3"/>
  <c r="L92" i="3" s="1"/>
  <c r="O94" i="3"/>
  <c r="M96" i="3"/>
  <c r="P97" i="3"/>
  <c r="N99" i="3"/>
  <c r="Q100" i="3"/>
  <c r="L100" i="3" s="1"/>
  <c r="O102" i="3"/>
  <c r="M104" i="3"/>
  <c r="P105" i="3"/>
  <c r="N107" i="3"/>
  <c r="Q108" i="3"/>
  <c r="L108" i="3" s="1"/>
  <c r="O110" i="3"/>
  <c r="M112" i="3"/>
  <c r="P113" i="3"/>
  <c r="N115" i="3"/>
  <c r="Q116" i="3"/>
  <c r="L116" i="3" s="1"/>
  <c r="O118" i="3"/>
  <c r="M120" i="3"/>
  <c r="P121" i="3"/>
  <c r="N123" i="3"/>
  <c r="Q124" i="3"/>
  <c r="L124" i="3" s="1"/>
  <c r="O126" i="3"/>
  <c r="M128" i="3"/>
  <c r="P129" i="3"/>
  <c r="N131" i="3"/>
  <c r="Q132" i="3"/>
  <c r="L132" i="3" s="1"/>
  <c r="O134" i="3"/>
  <c r="M136" i="3"/>
  <c r="P137" i="3"/>
  <c r="N139" i="3"/>
  <c r="Q140" i="3"/>
  <c r="L140" i="3" s="1"/>
  <c r="O142" i="3"/>
  <c r="M144" i="3"/>
  <c r="P145" i="3"/>
  <c r="P11" i="3"/>
  <c r="N13" i="3"/>
  <c r="Q14" i="3"/>
  <c r="L14" i="3" s="1"/>
  <c r="O16" i="3"/>
  <c r="M18" i="3"/>
  <c r="P19" i="3"/>
  <c r="N21" i="3"/>
  <c r="Q22" i="3"/>
  <c r="L22" i="3" s="1"/>
  <c r="O24" i="3"/>
  <c r="M26" i="3"/>
  <c r="P27" i="3"/>
  <c r="N29" i="3"/>
  <c r="Q30" i="3"/>
  <c r="L30" i="3" s="1"/>
  <c r="O32" i="3"/>
  <c r="M34" i="3"/>
  <c r="P35" i="3"/>
  <c r="N37" i="3"/>
  <c r="Q38" i="3"/>
  <c r="L38" i="3" s="1"/>
  <c r="O40" i="3"/>
  <c r="M42" i="3"/>
  <c r="P43" i="3"/>
  <c r="N45" i="3"/>
  <c r="Q46" i="3"/>
  <c r="L46" i="3" s="1"/>
  <c r="O48" i="3"/>
  <c r="M50" i="3"/>
  <c r="P51" i="3"/>
  <c r="N53" i="3"/>
  <c r="Q54" i="3"/>
  <c r="L54" i="3" s="1"/>
  <c r="O56" i="3"/>
  <c r="M58" i="3"/>
  <c r="P59" i="3"/>
  <c r="N61" i="3"/>
  <c r="Q62" i="3"/>
  <c r="L62" i="3" s="1"/>
  <c r="O64" i="3"/>
  <c r="M66" i="3"/>
  <c r="P67" i="3"/>
  <c r="N69" i="3"/>
  <c r="Q70" i="3"/>
  <c r="L70" i="3" s="1"/>
  <c r="O72" i="3"/>
  <c r="M74" i="3"/>
  <c r="P75" i="3"/>
  <c r="N77" i="3"/>
  <c r="Q78" i="3"/>
  <c r="L78" i="3" s="1"/>
  <c r="O80" i="3"/>
  <c r="M82" i="3"/>
  <c r="P83" i="3"/>
  <c r="N85" i="3"/>
  <c r="Q86" i="3"/>
  <c r="L86" i="3" s="1"/>
  <c r="O88" i="3"/>
  <c r="M90" i="3"/>
  <c r="P91" i="3"/>
  <c r="N93" i="3"/>
  <c r="Q94" i="3"/>
  <c r="L94" i="3" s="1"/>
  <c r="O96" i="3"/>
  <c r="M98" i="3"/>
  <c r="P99" i="3"/>
  <c r="N101" i="3"/>
  <c r="Q102" i="3"/>
  <c r="L102" i="3" s="1"/>
  <c r="O104" i="3"/>
  <c r="M106" i="3"/>
  <c r="P107" i="3"/>
  <c r="N109" i="3"/>
  <c r="Q110" i="3"/>
  <c r="L110" i="3" s="1"/>
  <c r="O112" i="3"/>
  <c r="M114" i="3"/>
  <c r="P115" i="3"/>
  <c r="N117" i="3"/>
  <c r="Q118" i="3"/>
  <c r="L118" i="3" s="1"/>
  <c r="O120" i="3"/>
  <c r="M122" i="3"/>
  <c r="P123" i="3"/>
  <c r="N125" i="3"/>
  <c r="Q126" i="3"/>
  <c r="L126" i="3" s="1"/>
  <c r="O128" i="3"/>
  <c r="M130" i="3"/>
  <c r="P131" i="3"/>
  <c r="N133" i="3"/>
  <c r="Q134" i="3"/>
  <c r="L134" i="3" s="1"/>
  <c r="O136" i="3"/>
  <c r="M138" i="3"/>
  <c r="P139" i="3"/>
  <c r="N141" i="3"/>
  <c r="Q142" i="3"/>
  <c r="L142" i="3" s="1"/>
  <c r="O144" i="3"/>
  <c r="M146" i="3"/>
  <c r="O11" i="3"/>
  <c r="Q13" i="3"/>
  <c r="L13" i="3" s="1"/>
  <c r="P16" i="3"/>
  <c r="Q18" i="3"/>
  <c r="L18" i="3" s="1"/>
  <c r="P21" i="3"/>
  <c r="N24" i="3"/>
  <c r="P26" i="3"/>
  <c r="O29" i="3"/>
  <c r="P31" i="3"/>
  <c r="O34" i="3"/>
  <c r="M37" i="3"/>
  <c r="O39" i="3"/>
  <c r="N42" i="3"/>
  <c r="O44" i="3"/>
  <c r="N47" i="3"/>
  <c r="Q49" i="3"/>
  <c r="L49" i="3" s="1"/>
  <c r="N52" i="3"/>
  <c r="H52" i="3" s="1"/>
  <c r="M55" i="3"/>
  <c r="N57" i="3"/>
  <c r="M60" i="3"/>
  <c r="P62" i="3"/>
  <c r="M65" i="3"/>
  <c r="Q67" i="3"/>
  <c r="L67" i="3" s="1"/>
  <c r="M70" i="3"/>
  <c r="Q72" i="3"/>
  <c r="L72" i="3" s="1"/>
  <c r="O75" i="3"/>
  <c r="Q77" i="3"/>
  <c r="L77" i="3" s="1"/>
  <c r="P80" i="3"/>
  <c r="Q82" i="3"/>
  <c r="L82" i="3" s="1"/>
  <c r="P85" i="3"/>
  <c r="N88" i="3"/>
  <c r="P90" i="3"/>
  <c r="O93" i="3"/>
  <c r="P95" i="3"/>
  <c r="O98" i="3"/>
  <c r="M101" i="3"/>
  <c r="O103" i="3"/>
  <c r="N106" i="3"/>
  <c r="O108" i="3"/>
  <c r="N111" i="3"/>
  <c r="Q113" i="3"/>
  <c r="L113" i="3" s="1"/>
  <c r="N116" i="3"/>
  <c r="M119" i="3"/>
  <c r="N121" i="3"/>
  <c r="M124" i="3"/>
  <c r="P126" i="3"/>
  <c r="M129" i="3"/>
  <c r="Q131" i="3"/>
  <c r="L131" i="3" s="1"/>
  <c r="M134" i="3"/>
  <c r="Q136" i="3"/>
  <c r="L136" i="3" s="1"/>
  <c r="O139" i="3"/>
  <c r="Q141" i="3"/>
  <c r="L141" i="3" s="1"/>
  <c r="P144" i="3"/>
  <c r="Q146" i="3"/>
  <c r="L146" i="3" s="1"/>
  <c r="O148" i="3"/>
  <c r="M150" i="3"/>
  <c r="P151" i="3"/>
  <c r="N153" i="3"/>
  <c r="Q154" i="3"/>
  <c r="L154" i="3" s="1"/>
  <c r="O156" i="3"/>
  <c r="M158" i="3"/>
  <c r="P159" i="3"/>
  <c r="N161" i="3"/>
  <c r="Q162" i="3"/>
  <c r="L162" i="3" s="1"/>
  <c r="O164" i="3"/>
  <c r="M166" i="3"/>
  <c r="P167" i="3"/>
  <c r="N169" i="3"/>
  <c r="Q170" i="3"/>
  <c r="L170" i="3" s="1"/>
  <c r="O172" i="3"/>
  <c r="M174" i="3"/>
  <c r="P175" i="3"/>
  <c r="N177" i="3"/>
  <c r="Q178" i="3"/>
  <c r="L178" i="3" s="1"/>
  <c r="O180" i="3"/>
  <c r="M182" i="3"/>
  <c r="P183" i="3"/>
  <c r="N185" i="3"/>
  <c r="Q186" i="3"/>
  <c r="L186" i="3" s="1"/>
  <c r="O188" i="3"/>
  <c r="M190" i="3"/>
  <c r="P191" i="3"/>
  <c r="N193" i="3"/>
  <c r="Q194" i="3"/>
  <c r="L194" i="3" s="1"/>
  <c r="O196" i="3"/>
  <c r="Q11" i="3"/>
  <c r="L11" i="3" s="1"/>
  <c r="M14" i="3"/>
  <c r="Q16" i="3"/>
  <c r="L16" i="3" s="1"/>
  <c r="O19" i="3"/>
  <c r="Q21" i="3"/>
  <c r="L21" i="3" s="1"/>
  <c r="P24" i="3"/>
  <c r="Q26" i="3"/>
  <c r="L26" i="3" s="1"/>
  <c r="P29" i="3"/>
  <c r="N32" i="3"/>
  <c r="P34" i="3"/>
  <c r="O37" i="3"/>
  <c r="P39" i="3"/>
  <c r="O42" i="3"/>
  <c r="M45" i="3"/>
  <c r="O47" i="3"/>
  <c r="N50" i="3"/>
  <c r="O52" i="3"/>
  <c r="N55" i="3"/>
  <c r="Q57" i="3"/>
  <c r="L57" i="3" s="1"/>
  <c r="N60" i="3"/>
  <c r="M63" i="3"/>
  <c r="N65" i="3"/>
  <c r="M68" i="3"/>
  <c r="P70" i="3"/>
  <c r="M73" i="3"/>
  <c r="Q75" i="3"/>
  <c r="L75" i="3" s="1"/>
  <c r="M78" i="3"/>
  <c r="Q80" i="3"/>
  <c r="L80" i="3" s="1"/>
  <c r="O83" i="3"/>
  <c r="Q85" i="3"/>
  <c r="L85" i="3" s="1"/>
  <c r="P88" i="3"/>
  <c r="Q90" i="3"/>
  <c r="L90" i="3" s="1"/>
  <c r="P93" i="3"/>
  <c r="N96" i="3"/>
  <c r="P98" i="3"/>
  <c r="O101" i="3"/>
  <c r="P103" i="3"/>
  <c r="O106" i="3"/>
  <c r="M109" i="3"/>
  <c r="O111" i="3"/>
  <c r="N114" i="3"/>
  <c r="O116" i="3"/>
  <c r="N119" i="3"/>
  <c r="Q121" i="3"/>
  <c r="L121" i="3" s="1"/>
  <c r="N124" i="3"/>
  <c r="M127" i="3"/>
  <c r="N129" i="3"/>
  <c r="M132" i="3"/>
  <c r="P134" i="3"/>
  <c r="M137" i="3"/>
  <c r="Q139" i="3"/>
  <c r="L139" i="3" s="1"/>
  <c r="M142" i="3"/>
  <c r="Q144" i="3"/>
  <c r="L144" i="3" s="1"/>
  <c r="M147" i="3"/>
  <c r="P148" i="3"/>
  <c r="N150" i="3"/>
  <c r="Q151" i="3"/>
  <c r="L151" i="3" s="1"/>
  <c r="O153" i="3"/>
  <c r="M155" i="3"/>
  <c r="P156" i="3"/>
  <c r="N158" i="3"/>
  <c r="Q159" i="3"/>
  <c r="L159" i="3" s="1"/>
  <c r="O161" i="3"/>
  <c r="M163" i="3"/>
  <c r="P164" i="3"/>
  <c r="N166" i="3"/>
  <c r="Q167" i="3"/>
  <c r="L167" i="3" s="1"/>
  <c r="O169" i="3"/>
  <c r="M171" i="3"/>
  <c r="P172" i="3"/>
  <c r="N174" i="3"/>
  <c r="Q175" i="3"/>
  <c r="L175" i="3" s="1"/>
  <c r="O177" i="3"/>
  <c r="M179" i="3"/>
  <c r="P180" i="3"/>
  <c r="N182" i="3"/>
  <c r="Q183" i="3"/>
  <c r="L183" i="3" s="1"/>
  <c r="O185" i="3"/>
  <c r="M187" i="3"/>
  <c r="P188" i="3"/>
  <c r="N190" i="3"/>
  <c r="Q191" i="3"/>
  <c r="L191" i="3" s="1"/>
  <c r="O193" i="3"/>
  <c r="M195" i="3"/>
  <c r="P196" i="3"/>
  <c r="N198" i="3"/>
  <c r="O12" i="3"/>
  <c r="N15" i="3"/>
  <c r="H15" i="3" s="1"/>
  <c r="Q17" i="3"/>
  <c r="L17" i="3" s="1"/>
  <c r="N20" i="3"/>
  <c r="M23" i="3"/>
  <c r="N25" i="3"/>
  <c r="M28" i="3"/>
  <c r="P30" i="3"/>
  <c r="M33" i="3"/>
  <c r="Q35" i="3"/>
  <c r="L35" i="3" s="1"/>
  <c r="M38" i="3"/>
  <c r="Q40" i="3"/>
  <c r="L40" i="3" s="1"/>
  <c r="O43" i="3"/>
  <c r="Q45" i="3"/>
  <c r="L45" i="3" s="1"/>
  <c r="P48" i="3"/>
  <c r="Q50" i="3"/>
  <c r="L50" i="3" s="1"/>
  <c r="P53" i="3"/>
  <c r="N56" i="3"/>
  <c r="P58" i="3"/>
  <c r="O61" i="3"/>
  <c r="P63" i="3"/>
  <c r="O66" i="3"/>
  <c r="M69" i="3"/>
  <c r="O71" i="3"/>
  <c r="N74" i="3"/>
  <c r="O76" i="3"/>
  <c r="N79" i="3"/>
  <c r="Q81" i="3"/>
  <c r="L81" i="3" s="1"/>
  <c r="N84" i="3"/>
  <c r="M87" i="3"/>
  <c r="N89" i="3"/>
  <c r="M92" i="3"/>
  <c r="P94" i="3"/>
  <c r="M97" i="3"/>
  <c r="Q99" i="3"/>
  <c r="L99" i="3" s="1"/>
  <c r="M102" i="3"/>
  <c r="Q104" i="3"/>
  <c r="L104" i="3" s="1"/>
  <c r="O107" i="3"/>
  <c r="Q109" i="3"/>
  <c r="L109" i="3" s="1"/>
  <c r="P112" i="3"/>
  <c r="Q114" i="3"/>
  <c r="L114" i="3" s="1"/>
  <c r="P117" i="3"/>
  <c r="N120" i="3"/>
  <c r="P122" i="3"/>
  <c r="O125" i="3"/>
  <c r="P127" i="3"/>
  <c r="O130" i="3"/>
  <c r="M133" i="3"/>
  <c r="O135" i="3"/>
  <c r="N138" i="3"/>
  <c r="O140" i="3"/>
  <c r="N143" i="3"/>
  <c r="Q145" i="3"/>
  <c r="L145" i="3" s="1"/>
  <c r="P147" i="3"/>
  <c r="N149" i="3"/>
  <c r="Q150" i="3"/>
  <c r="L150" i="3" s="1"/>
  <c r="O152" i="3"/>
  <c r="M154" i="3"/>
  <c r="P155" i="3"/>
  <c r="N157" i="3"/>
  <c r="Q158" i="3"/>
  <c r="L158" i="3" s="1"/>
  <c r="O160" i="3"/>
  <c r="M162" i="3"/>
  <c r="P163" i="3"/>
  <c r="N165" i="3"/>
  <c r="Q166" i="3"/>
  <c r="L166" i="3" s="1"/>
  <c r="O168" i="3"/>
  <c r="M170" i="3"/>
  <c r="P171" i="3"/>
  <c r="N173" i="3"/>
  <c r="Q174" i="3"/>
  <c r="L174" i="3" s="1"/>
  <c r="O176" i="3"/>
  <c r="M178" i="3"/>
  <c r="P179" i="3"/>
  <c r="N181" i="3"/>
  <c r="Q182" i="3"/>
  <c r="L182" i="3" s="1"/>
  <c r="O184" i="3"/>
  <c r="M186" i="3"/>
  <c r="P187" i="3"/>
  <c r="N189" i="3"/>
  <c r="Q190" i="3"/>
  <c r="L190" i="3" s="1"/>
  <c r="M13" i="3"/>
  <c r="O15" i="3"/>
  <c r="N18" i="3"/>
  <c r="O20" i="3"/>
  <c r="N23" i="3"/>
  <c r="Q25" i="3"/>
  <c r="L25" i="3" s="1"/>
  <c r="N28" i="3"/>
  <c r="M31" i="3"/>
  <c r="N33" i="3"/>
  <c r="M36" i="3"/>
  <c r="P38" i="3"/>
  <c r="M41" i="3"/>
  <c r="Q43" i="3"/>
  <c r="L43" i="3" s="1"/>
  <c r="M46" i="3"/>
  <c r="Q48" i="3"/>
  <c r="L48" i="3" s="1"/>
  <c r="O51" i="3"/>
  <c r="Q53" i="3"/>
  <c r="L53" i="3" s="1"/>
  <c r="P56" i="3"/>
  <c r="Q58" i="3"/>
  <c r="L58" i="3" s="1"/>
  <c r="P61" i="3"/>
  <c r="N64" i="3"/>
  <c r="P66" i="3"/>
  <c r="O69" i="3"/>
  <c r="P71" i="3"/>
  <c r="O74" i="3"/>
  <c r="M77" i="3"/>
  <c r="O79" i="3"/>
  <c r="N82" i="3"/>
  <c r="O84" i="3"/>
  <c r="N87" i="3"/>
  <c r="H87" i="3" s="1"/>
  <c r="Q89" i="3"/>
  <c r="L89" i="3" s="1"/>
  <c r="N92" i="3"/>
  <c r="M95" i="3"/>
  <c r="N97" i="3"/>
  <c r="M100" i="3"/>
  <c r="P102" i="3"/>
  <c r="M105" i="3"/>
  <c r="Q107" i="3"/>
  <c r="L107" i="3" s="1"/>
  <c r="M110" i="3"/>
  <c r="Q112" i="3"/>
  <c r="L112" i="3" s="1"/>
  <c r="O115" i="3"/>
  <c r="Q117" i="3"/>
  <c r="L117" i="3" s="1"/>
  <c r="P120" i="3"/>
  <c r="Q122" i="3"/>
  <c r="L122" i="3" s="1"/>
  <c r="P125" i="3"/>
  <c r="N128" i="3"/>
  <c r="P130" i="3"/>
  <c r="O133" i="3"/>
  <c r="P135" i="3"/>
  <c r="O138" i="3"/>
  <c r="M141" i="3"/>
  <c r="O143" i="3"/>
  <c r="N146" i="3"/>
  <c r="Q147" i="3"/>
  <c r="L147" i="3" s="1"/>
  <c r="O149" i="3"/>
  <c r="M151" i="3"/>
  <c r="P152" i="3"/>
  <c r="N154" i="3"/>
  <c r="Q155" i="3"/>
  <c r="L155" i="3" s="1"/>
  <c r="O157" i="3"/>
  <c r="M159" i="3"/>
  <c r="P160" i="3"/>
  <c r="N162" i="3"/>
  <c r="Q163" i="3"/>
  <c r="L163" i="3" s="1"/>
  <c r="O165" i="3"/>
  <c r="M167" i="3"/>
  <c r="P168" i="3"/>
  <c r="N170" i="3"/>
  <c r="Q171" i="3"/>
  <c r="L171" i="3" s="1"/>
  <c r="O173" i="3"/>
  <c r="M175" i="3"/>
  <c r="P176" i="3"/>
  <c r="N178" i="3"/>
  <c r="Q179" i="3"/>
  <c r="L179" i="3" s="1"/>
  <c r="O181" i="3"/>
  <c r="M12" i="3"/>
  <c r="M17" i="3"/>
  <c r="M22" i="3"/>
  <c r="O27" i="3"/>
  <c r="P32" i="3"/>
  <c r="P37" i="3"/>
  <c r="P42" i="3"/>
  <c r="P47" i="3"/>
  <c r="M53" i="3"/>
  <c r="N58" i="3"/>
  <c r="N63" i="3"/>
  <c r="N68" i="3"/>
  <c r="H68" i="3" s="1"/>
  <c r="N73" i="3"/>
  <c r="P78" i="3"/>
  <c r="Q83" i="3"/>
  <c r="L83" i="3" s="1"/>
  <c r="Q88" i="3"/>
  <c r="L88" i="3" s="1"/>
  <c r="Q93" i="3"/>
  <c r="L93" i="3" s="1"/>
  <c r="Q98" i="3"/>
  <c r="L98" i="3" s="1"/>
  <c r="N104" i="3"/>
  <c r="O109" i="3"/>
  <c r="O114" i="3"/>
  <c r="I114" i="3" s="1"/>
  <c r="O119" i="3"/>
  <c r="O124" i="3"/>
  <c r="I124" i="3" s="1"/>
  <c r="Q129" i="3"/>
  <c r="L129" i="3" s="1"/>
  <c r="M135" i="3"/>
  <c r="M140" i="3"/>
  <c r="M145" i="3"/>
  <c r="Q148" i="3"/>
  <c r="L148" i="3" s="1"/>
  <c r="M152" i="3"/>
  <c r="N155" i="3"/>
  <c r="O158" i="3"/>
  <c r="P161" i="3"/>
  <c r="Q164" i="3"/>
  <c r="L164" i="3" s="1"/>
  <c r="M168" i="3"/>
  <c r="N171" i="3"/>
  <c r="O174" i="3"/>
  <c r="P177" i="3"/>
  <c r="Q180" i="3"/>
  <c r="L180" i="3" s="1"/>
  <c r="O183" i="3"/>
  <c r="N186" i="3"/>
  <c r="H186" i="3" s="1"/>
  <c r="Q188" i="3"/>
  <c r="L188" i="3" s="1"/>
  <c r="N191" i="3"/>
  <c r="P193" i="3"/>
  <c r="P195" i="3"/>
  <c r="P197" i="3"/>
  <c r="O199" i="3"/>
  <c r="M201" i="3"/>
  <c r="P202" i="3"/>
  <c r="N204" i="3"/>
  <c r="Q205" i="3"/>
  <c r="L205" i="3" s="1"/>
  <c r="O207" i="3"/>
  <c r="M209" i="3"/>
  <c r="P210" i="3"/>
  <c r="N212" i="3"/>
  <c r="Q213" i="3"/>
  <c r="L213" i="3" s="1"/>
  <c r="N12" i="3"/>
  <c r="N17" i="3"/>
  <c r="P22" i="3"/>
  <c r="Q27" i="3"/>
  <c r="L27" i="3" s="1"/>
  <c r="Q32" i="3"/>
  <c r="L32" i="3" s="1"/>
  <c r="Q37" i="3"/>
  <c r="L37" i="3" s="1"/>
  <c r="Q42" i="3"/>
  <c r="L42" i="3" s="1"/>
  <c r="N48" i="3"/>
  <c r="O53" i="3"/>
  <c r="O58" i="3"/>
  <c r="O63" i="3"/>
  <c r="O68" i="3"/>
  <c r="Q73" i="3"/>
  <c r="L73" i="3" s="1"/>
  <c r="M79" i="3"/>
  <c r="M84" i="3"/>
  <c r="M89" i="3"/>
  <c r="M94" i="3"/>
  <c r="O99" i="3"/>
  <c r="P104" i="3"/>
  <c r="P109" i="3"/>
  <c r="P114" i="3"/>
  <c r="P119" i="3"/>
  <c r="M125" i="3"/>
  <c r="N130" i="3"/>
  <c r="N135" i="3"/>
  <c r="N140" i="3"/>
  <c r="H140" i="3" s="1"/>
  <c r="N145" i="3"/>
  <c r="M149" i="3"/>
  <c r="N152" i="3"/>
  <c r="O155" i="3"/>
  <c r="P158" i="3"/>
  <c r="Q161" i="3"/>
  <c r="L161" i="3" s="1"/>
  <c r="M165" i="3"/>
  <c r="N168" i="3"/>
  <c r="O171" i="3"/>
  <c r="P174" i="3"/>
  <c r="Q177" i="3"/>
  <c r="L177" i="3" s="1"/>
  <c r="M181" i="3"/>
  <c r="M184" i="3"/>
  <c r="O186" i="3"/>
  <c r="M189" i="3"/>
  <c r="O191" i="3"/>
  <c r="Q193" i="3"/>
  <c r="L193" i="3" s="1"/>
  <c r="Q195" i="3"/>
  <c r="L195" i="3" s="1"/>
  <c r="Q197" i="3"/>
  <c r="L197" i="3" s="1"/>
  <c r="P199" i="3"/>
  <c r="N201" i="3"/>
  <c r="Q202" i="3"/>
  <c r="L202" i="3" s="1"/>
  <c r="O204" i="3"/>
  <c r="M206" i="3"/>
  <c r="P207" i="3"/>
  <c r="N209" i="3"/>
  <c r="Q210" i="3"/>
  <c r="L210" i="3" s="1"/>
  <c r="O212" i="3"/>
  <c r="P13" i="3"/>
  <c r="P18" i="3"/>
  <c r="P23" i="3"/>
  <c r="M29" i="3"/>
  <c r="N34" i="3"/>
  <c r="N39" i="3"/>
  <c r="N44" i="3"/>
  <c r="N49" i="3"/>
  <c r="P54" i="3"/>
  <c r="Q59" i="3"/>
  <c r="L59" i="3" s="1"/>
  <c r="Q64" i="3"/>
  <c r="L64" i="3" s="1"/>
  <c r="Q69" i="3"/>
  <c r="L69" i="3" s="1"/>
  <c r="Q74" i="3"/>
  <c r="L74" i="3" s="1"/>
  <c r="N80" i="3"/>
  <c r="O85" i="3"/>
  <c r="I85" i="3" s="1"/>
  <c r="O90" i="3"/>
  <c r="O95" i="3"/>
  <c r="O100" i="3"/>
  <c r="Q105" i="3"/>
  <c r="L105" i="3" s="1"/>
  <c r="M111" i="3"/>
  <c r="M116" i="3"/>
  <c r="M121" i="3"/>
  <c r="M126" i="3"/>
  <c r="O131" i="3"/>
  <c r="P136" i="3"/>
  <c r="P141" i="3"/>
  <c r="P146" i="3"/>
  <c r="Q149" i="3"/>
  <c r="L149" i="3" s="1"/>
  <c r="M153" i="3"/>
  <c r="N156" i="3"/>
  <c r="O159" i="3"/>
  <c r="I159" i="3" s="1"/>
  <c r="P162" i="3"/>
  <c r="Q165" i="3"/>
  <c r="L165" i="3" s="1"/>
  <c r="M169" i="3"/>
  <c r="N172" i="3"/>
  <c r="O175" i="3"/>
  <c r="P178" i="3"/>
  <c r="Q181" i="3"/>
  <c r="L181" i="3" s="1"/>
  <c r="P184" i="3"/>
  <c r="N187" i="3"/>
  <c r="P189" i="3"/>
  <c r="N192" i="3"/>
  <c r="N194" i="3"/>
  <c r="N196" i="3"/>
  <c r="O198" i="3"/>
  <c r="M200" i="3"/>
  <c r="P201" i="3"/>
  <c r="N203" i="3"/>
  <c r="Q204" i="3"/>
  <c r="L204" i="3" s="1"/>
  <c r="O206" i="3"/>
  <c r="M208" i="3"/>
  <c r="P209" i="3"/>
  <c r="N211" i="3"/>
  <c r="Q212" i="3"/>
  <c r="L212" i="3" s="1"/>
  <c r="M15" i="3"/>
  <c r="M20" i="3"/>
  <c r="M25" i="3"/>
  <c r="M30" i="3"/>
  <c r="O35" i="3"/>
  <c r="P40" i="3"/>
  <c r="P45" i="3"/>
  <c r="P50" i="3"/>
  <c r="P55" i="3"/>
  <c r="M61" i="3"/>
  <c r="N66" i="3"/>
  <c r="N71" i="3"/>
  <c r="N76" i="3"/>
  <c r="N81" i="3"/>
  <c r="P86" i="3"/>
  <c r="Q91" i="3"/>
  <c r="L91" i="3" s="1"/>
  <c r="Q96" i="3"/>
  <c r="L96" i="3" s="1"/>
  <c r="Q101" i="3"/>
  <c r="L101" i="3" s="1"/>
  <c r="Q106" i="3"/>
  <c r="L106" i="3" s="1"/>
  <c r="N112" i="3"/>
  <c r="O117" i="3"/>
  <c r="O122" i="3"/>
  <c r="I122" i="3" s="1"/>
  <c r="O127" i="3"/>
  <c r="O132" i="3"/>
  <c r="Q137" i="3"/>
  <c r="L137" i="3" s="1"/>
  <c r="M143" i="3"/>
  <c r="O147" i="3"/>
  <c r="P150" i="3"/>
  <c r="Q153" i="3"/>
  <c r="L153" i="3" s="1"/>
  <c r="M157" i="3"/>
  <c r="N160" i="3"/>
  <c r="O163" i="3"/>
  <c r="P166" i="3"/>
  <c r="Q169" i="3"/>
  <c r="L169" i="3" s="1"/>
  <c r="M173" i="3"/>
  <c r="N176" i="3"/>
  <c r="O179" i="3"/>
  <c r="P182" i="3"/>
  <c r="M185" i="3"/>
  <c r="Q187" i="3"/>
  <c r="L187" i="3" s="1"/>
  <c r="O190" i="3"/>
  <c r="P192" i="3"/>
  <c r="P194" i="3"/>
  <c r="M197" i="3"/>
  <c r="Q198" i="3"/>
  <c r="L198" i="3" s="1"/>
  <c r="O200" i="3"/>
  <c r="M202" i="3"/>
  <c r="P203" i="3"/>
  <c r="N205" i="3"/>
  <c r="Q206" i="3"/>
  <c r="L206" i="3" s="1"/>
  <c r="O208" i="3"/>
  <c r="M210" i="3"/>
  <c r="P211" i="3"/>
  <c r="N213" i="3"/>
  <c r="O13" i="3"/>
  <c r="O23" i="3"/>
  <c r="I23" i="3" s="1"/>
  <c r="Q33" i="3"/>
  <c r="L33" i="3" s="1"/>
  <c r="M44" i="3"/>
  <c r="M54" i="3"/>
  <c r="P64" i="3"/>
  <c r="P74" i="3"/>
  <c r="M85" i="3"/>
  <c r="N95" i="3"/>
  <c r="N105" i="3"/>
  <c r="Q115" i="3"/>
  <c r="L115" i="3" s="1"/>
  <c r="Q125" i="3"/>
  <c r="L125" i="3" s="1"/>
  <c r="N136" i="3"/>
  <c r="O146" i="3"/>
  <c r="I146" i="3" s="1"/>
  <c r="Q152" i="3"/>
  <c r="L152" i="3" s="1"/>
  <c r="N159" i="3"/>
  <c r="P165" i="3"/>
  <c r="M172" i="3"/>
  <c r="O178" i="3"/>
  <c r="N184" i="3"/>
  <c r="O189" i="3"/>
  <c r="M194" i="3"/>
  <c r="M198" i="3"/>
  <c r="O201" i="3"/>
  <c r="P204" i="3"/>
  <c r="Q207" i="3"/>
  <c r="L207" i="3" s="1"/>
  <c r="M211" i="3"/>
  <c r="P14" i="3"/>
  <c r="Q24" i="3"/>
  <c r="L24" i="3" s="1"/>
  <c r="Q34" i="3"/>
  <c r="L34" i="3" s="1"/>
  <c r="O45" i="3"/>
  <c r="O55" i="3"/>
  <c r="Q65" i="3"/>
  <c r="L65" i="3" s="1"/>
  <c r="M76" i="3"/>
  <c r="M86" i="3"/>
  <c r="P96" i="3"/>
  <c r="P106" i="3"/>
  <c r="M117" i="3"/>
  <c r="N127" i="3"/>
  <c r="N137" i="3"/>
  <c r="N147" i="3"/>
  <c r="P153" i="3"/>
  <c r="M160" i="3"/>
  <c r="O166" i="3"/>
  <c r="Q172" i="3"/>
  <c r="L172" i="3" s="1"/>
  <c r="N179" i="3"/>
  <c r="H179" i="3" s="1"/>
  <c r="Q184" i="3"/>
  <c r="L184" i="3" s="1"/>
  <c r="Q189" i="3"/>
  <c r="L189" i="3" s="1"/>
  <c r="O194" i="3"/>
  <c r="P198" i="3"/>
  <c r="Q201" i="3"/>
  <c r="L201" i="3" s="1"/>
  <c r="M205" i="3"/>
  <c r="N208" i="3"/>
  <c r="O211" i="3"/>
  <c r="O18" i="3"/>
  <c r="O28" i="3"/>
  <c r="M39" i="3"/>
  <c r="M49" i="3"/>
  <c r="O59" i="3"/>
  <c r="P69" i="3"/>
  <c r="P79" i="3"/>
  <c r="N90" i="3"/>
  <c r="N100" i="3"/>
  <c r="H100" i="3" s="1"/>
  <c r="P110" i="3"/>
  <c r="Q120" i="3"/>
  <c r="L120" i="3" s="1"/>
  <c r="Q130" i="3"/>
  <c r="L130" i="3" s="1"/>
  <c r="O141" i="3"/>
  <c r="P149" i="3"/>
  <c r="M156" i="3"/>
  <c r="O162" i="3"/>
  <c r="Q168" i="3"/>
  <c r="L168" i="3" s="1"/>
  <c r="N175" i="3"/>
  <c r="P181" i="3"/>
  <c r="P186" i="3"/>
  <c r="M192" i="3"/>
  <c r="M196" i="3"/>
  <c r="Q199" i="3"/>
  <c r="L199" i="3" s="1"/>
  <c r="M203" i="3"/>
  <c r="N206" i="3"/>
  <c r="O209" i="3"/>
  <c r="P212" i="3"/>
  <c r="Q19" i="3"/>
  <c r="L19" i="3" s="1"/>
  <c r="Q29" i="3"/>
  <c r="L29" i="3" s="1"/>
  <c r="N40" i="3"/>
  <c r="O50" i="3"/>
  <c r="O60" i="3"/>
  <c r="I60" i="3" s="1"/>
  <c r="M71" i="3"/>
  <c r="M81" i="3"/>
  <c r="O91" i="3"/>
  <c r="P101" i="3"/>
  <c r="P111" i="3"/>
  <c r="N122" i="3"/>
  <c r="N132" i="3"/>
  <c r="P142" i="3"/>
  <c r="O150" i="3"/>
  <c r="Q156" i="3"/>
  <c r="L156" i="3" s="1"/>
  <c r="N163" i="3"/>
  <c r="P169" i="3"/>
  <c r="M176" i="3"/>
  <c r="O182" i="3"/>
  <c r="O187" i="3"/>
  <c r="O192" i="3"/>
  <c r="Q196" i="3"/>
  <c r="L196" i="3" s="1"/>
  <c r="N200" i="3"/>
  <c r="O203" i="3"/>
  <c r="P206" i="3"/>
  <c r="Q209" i="3"/>
  <c r="L209" i="3" s="1"/>
  <c r="M213" i="3"/>
  <c r="P15" i="3"/>
  <c r="N36" i="3"/>
  <c r="Q56" i="3"/>
  <c r="L56" i="3" s="1"/>
  <c r="O77" i="3"/>
  <c r="Q97" i="3"/>
  <c r="L97" i="3" s="1"/>
  <c r="M118" i="3"/>
  <c r="P138" i="3"/>
  <c r="O154" i="3"/>
  <c r="N167" i="3"/>
  <c r="M180" i="3"/>
  <c r="P190" i="3"/>
  <c r="M199" i="3"/>
  <c r="O205" i="3"/>
  <c r="Q211" i="3"/>
  <c r="L211" i="3" s="1"/>
  <c r="N16" i="3"/>
  <c r="O36" i="3"/>
  <c r="M57" i="3"/>
  <c r="P77" i="3"/>
  <c r="N98" i="3"/>
  <c r="P118" i="3"/>
  <c r="Q138" i="3"/>
  <c r="L138" i="3" s="1"/>
  <c r="P154" i="3"/>
  <c r="O167" i="3"/>
  <c r="N180" i="3"/>
  <c r="M191" i="3"/>
  <c r="N199" i="3"/>
  <c r="P205" i="3"/>
  <c r="M212" i="3"/>
  <c r="O21" i="3"/>
  <c r="Q41" i="3"/>
  <c r="L41" i="3" s="1"/>
  <c r="M62" i="3"/>
  <c r="P82" i="3"/>
  <c r="N103" i="3"/>
  <c r="Q123" i="3"/>
  <c r="L123" i="3" s="1"/>
  <c r="N144" i="3"/>
  <c r="Q157" i="3"/>
  <c r="L157" i="3" s="1"/>
  <c r="P170" i="3"/>
  <c r="N183" i="3"/>
  <c r="H183" i="3" s="1"/>
  <c r="M193" i="3"/>
  <c r="Q200" i="3"/>
  <c r="L200" i="3" s="1"/>
  <c r="N207" i="3"/>
  <c r="P213" i="3"/>
  <c r="O26" i="3"/>
  <c r="M47" i="3"/>
  <c r="O67" i="3"/>
  <c r="P87" i="3"/>
  <c r="N108" i="3"/>
  <c r="Q128" i="3"/>
  <c r="L128" i="3" s="1"/>
  <c r="N148" i="3"/>
  <c r="M161" i="3"/>
  <c r="Q173" i="3"/>
  <c r="L173" i="3" s="1"/>
  <c r="Q185" i="3"/>
  <c r="L185" i="3" s="1"/>
  <c r="O195" i="3"/>
  <c r="O202" i="3"/>
  <c r="Q208" i="3"/>
  <c r="L208" i="3" s="1"/>
  <c r="M21" i="3"/>
  <c r="Q61" i="3"/>
  <c r="L61" i="3" s="1"/>
  <c r="M103" i="3"/>
  <c r="P143" i="3"/>
  <c r="O170" i="3"/>
  <c r="Q192" i="3"/>
  <c r="L192" i="3" s="1"/>
  <c r="M207" i="3"/>
  <c r="N72" i="3"/>
  <c r="M113" i="3"/>
  <c r="Q176" i="3"/>
  <c r="L176" i="3" s="1"/>
  <c r="N210" i="3"/>
  <c r="N26" i="3"/>
  <c r="Q66" i="3"/>
  <c r="L66" i="3" s="1"/>
  <c r="M108" i="3"/>
  <c r="M148" i="3"/>
  <c r="P173" i="3"/>
  <c r="N195" i="3"/>
  <c r="P208" i="3"/>
  <c r="N31" i="3"/>
  <c r="N151" i="3"/>
  <c r="N197" i="3"/>
  <c r="O31" i="3"/>
  <c r="P72" i="3"/>
  <c r="N113" i="3"/>
  <c r="O151" i="3"/>
  <c r="M177" i="3"/>
  <c r="O197" i="3"/>
  <c r="O210" i="3"/>
  <c r="N41" i="3"/>
  <c r="O82" i="3"/>
  <c r="O123" i="3"/>
  <c r="P157" i="3"/>
  <c r="M183" i="3"/>
  <c r="P200" i="3"/>
  <c r="O213" i="3"/>
  <c r="I213" i="3" s="1"/>
  <c r="Q51" i="3"/>
  <c r="L51" i="3" s="1"/>
  <c r="P133" i="3"/>
  <c r="M164" i="3"/>
  <c r="Q203" i="3"/>
  <c r="L203" i="3" s="1"/>
  <c r="P46" i="3"/>
  <c r="O87" i="3"/>
  <c r="P128" i="3"/>
  <c r="Q160" i="3"/>
  <c r="L160" i="3" s="1"/>
  <c r="P185" i="3"/>
  <c r="N202" i="3"/>
  <c r="O92" i="3"/>
  <c r="M188" i="3"/>
  <c r="M52" i="3"/>
  <c r="M93" i="3"/>
  <c r="Q133" i="3"/>
  <c r="L133" i="3" s="1"/>
  <c r="N164" i="3"/>
  <c r="N188" i="3"/>
  <c r="M204" i="3"/>
  <c r="AB11" i="2"/>
  <c r="AB43" i="2"/>
  <c r="AB34" i="2"/>
  <c r="AB13" i="2"/>
  <c r="AB48" i="2"/>
  <c r="AB35" i="2"/>
  <c r="AB28" i="2"/>
  <c r="AB58" i="2"/>
  <c r="AB40" i="2"/>
  <c r="AB63" i="2"/>
  <c r="AB32" i="2"/>
  <c r="AB44" i="2"/>
  <c r="AB16" i="2"/>
  <c r="AB53" i="2"/>
  <c r="AB22" i="2"/>
  <c r="AB55" i="2"/>
  <c r="AB45" i="2"/>
  <c r="AB12" i="2"/>
  <c r="AB38" i="2"/>
  <c r="AB47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J44" i="2" s="1"/>
  <c r="CC44" i="2"/>
  <c r="BV45" i="2"/>
  <c r="CD45" i="2"/>
  <c r="BW46" i="2"/>
  <c r="CE46" i="2"/>
  <c r="BX47" i="2"/>
  <c r="CF47" i="2"/>
  <c r="BY48" i="2"/>
  <c r="CM48" i="2" s="1"/>
  <c r="CG48" i="2"/>
  <c r="BZ49" i="2"/>
  <c r="CH49" i="2"/>
  <c r="CA50" i="2"/>
  <c r="BT51" i="2"/>
  <c r="CB51" i="2"/>
  <c r="BU52" i="2"/>
  <c r="CJ52" i="2" s="1"/>
  <c r="CC52" i="2"/>
  <c r="BV53" i="2"/>
  <c r="CD53" i="2"/>
  <c r="BW54" i="2"/>
  <c r="CE54" i="2"/>
  <c r="BX55" i="2"/>
  <c r="CF55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J43" i="2" s="1"/>
  <c r="CC43" i="2"/>
  <c r="BV44" i="2"/>
  <c r="CD44" i="2"/>
  <c r="BW45" i="2"/>
  <c r="CE45" i="2"/>
  <c r="BX46" i="2"/>
  <c r="CF46" i="2"/>
  <c r="BY47" i="2"/>
  <c r="CM47" i="2" s="1"/>
  <c r="CG47" i="2"/>
  <c r="BZ48" i="2"/>
  <c r="CH48" i="2"/>
  <c r="CA49" i="2"/>
  <c r="BT50" i="2"/>
  <c r="CB50" i="2"/>
  <c r="BU51" i="2"/>
  <c r="CJ51" i="2" s="1"/>
  <c r="CC51" i="2"/>
  <c r="BV52" i="2"/>
  <c r="CD52" i="2"/>
  <c r="BW53" i="2"/>
  <c r="CE53" i="2"/>
  <c r="BX54" i="2"/>
  <c r="CF54" i="2"/>
  <c r="BY55" i="2"/>
  <c r="CM55" i="2" s="1"/>
  <c r="CG55" i="2"/>
  <c r="BX11" i="2"/>
  <c r="CF11" i="2"/>
  <c r="BY12" i="2"/>
  <c r="CM12" i="2" s="1"/>
  <c r="CG12" i="2"/>
  <c r="BZ13" i="2"/>
  <c r="CH13" i="2"/>
  <c r="CA14" i="2"/>
  <c r="BT15" i="2"/>
  <c r="CB15" i="2"/>
  <c r="BU16" i="2"/>
  <c r="CJ16" i="2" s="1"/>
  <c r="CC16" i="2"/>
  <c r="BV17" i="2"/>
  <c r="CD17" i="2"/>
  <c r="BW18" i="2"/>
  <c r="CE18" i="2"/>
  <c r="BX19" i="2"/>
  <c r="CF19" i="2"/>
  <c r="BY20" i="2"/>
  <c r="CM20" i="2" s="1"/>
  <c r="CG20" i="2"/>
  <c r="BZ21" i="2"/>
  <c r="CH21" i="2"/>
  <c r="CA22" i="2"/>
  <c r="BT23" i="2"/>
  <c r="CB23" i="2"/>
  <c r="BU24" i="2"/>
  <c r="CJ24" i="2" s="1"/>
  <c r="CC24" i="2"/>
  <c r="BV25" i="2"/>
  <c r="CD25" i="2"/>
  <c r="BW26" i="2"/>
  <c r="CE26" i="2"/>
  <c r="BX27" i="2"/>
  <c r="CF27" i="2"/>
  <c r="BY28" i="2"/>
  <c r="CM28" i="2" s="1"/>
  <c r="CG28" i="2"/>
  <c r="BZ29" i="2"/>
  <c r="CH29" i="2"/>
  <c r="CA30" i="2"/>
  <c r="BT31" i="2"/>
  <c r="CB31" i="2"/>
  <c r="BU32" i="2"/>
  <c r="CJ32" i="2" s="1"/>
  <c r="CC32" i="2"/>
  <c r="BV33" i="2"/>
  <c r="CD33" i="2"/>
  <c r="BW34" i="2"/>
  <c r="CE34" i="2"/>
  <c r="BX35" i="2"/>
  <c r="CF35" i="2"/>
  <c r="BY36" i="2"/>
  <c r="CM36" i="2" s="1"/>
  <c r="CG36" i="2"/>
  <c r="BZ37" i="2"/>
  <c r="CH37" i="2"/>
  <c r="CA38" i="2"/>
  <c r="BT39" i="2"/>
  <c r="CB39" i="2"/>
  <c r="BU40" i="2"/>
  <c r="CJ40" i="2" s="1"/>
  <c r="CC40" i="2"/>
  <c r="BV41" i="2"/>
  <c r="CD41" i="2"/>
  <c r="BW42" i="2"/>
  <c r="CE42" i="2"/>
  <c r="BX43" i="2"/>
  <c r="CF43" i="2"/>
  <c r="BY44" i="2"/>
  <c r="CM44" i="2" s="1"/>
  <c r="CG44" i="2"/>
  <c r="BZ45" i="2"/>
  <c r="CH45" i="2"/>
  <c r="CA46" i="2"/>
  <c r="BT47" i="2"/>
  <c r="CB47" i="2"/>
  <c r="BU48" i="2"/>
  <c r="CJ48" i="2" s="1"/>
  <c r="CC48" i="2"/>
  <c r="BV49" i="2"/>
  <c r="CD49" i="2"/>
  <c r="BW50" i="2"/>
  <c r="CE50" i="2"/>
  <c r="BX51" i="2"/>
  <c r="CF51" i="2"/>
  <c r="BY52" i="2"/>
  <c r="CM52" i="2" s="1"/>
  <c r="CG52" i="2"/>
  <c r="BZ53" i="2"/>
  <c r="CH53" i="2"/>
  <c r="CA54" i="2"/>
  <c r="BT55" i="2"/>
  <c r="CB55" i="2"/>
  <c r="BU56" i="2"/>
  <c r="CJ56" i="2" s="1"/>
  <c r="BV11" i="2"/>
  <c r="CH11" i="2"/>
  <c r="CF12" i="2"/>
  <c r="CC13" i="2"/>
  <c r="CB14" i="2"/>
  <c r="BZ15" i="2"/>
  <c r="BW16" i="2"/>
  <c r="BU17" i="2"/>
  <c r="CJ17" i="2" s="1"/>
  <c r="CG17" i="2"/>
  <c r="CF18" i="2"/>
  <c r="CD19" i="2"/>
  <c r="CA20" i="2"/>
  <c r="BY21" i="2"/>
  <c r="CM21" i="2" s="1"/>
  <c r="BV22" i="2"/>
  <c r="BU23" i="2"/>
  <c r="CJ23" i="2" s="1"/>
  <c r="CH23" i="2"/>
  <c r="CE24" i="2"/>
  <c r="CC25" i="2"/>
  <c r="BZ26" i="2"/>
  <c r="BY27" i="2"/>
  <c r="CM27" i="2" s="1"/>
  <c r="BW28" i="2"/>
  <c r="BT29" i="2"/>
  <c r="CG29" i="2"/>
  <c r="CD30" i="2"/>
  <c r="CC31" i="2"/>
  <c r="CA32" i="2"/>
  <c r="BX33" i="2"/>
  <c r="BV34" i="2"/>
  <c r="CH34" i="2"/>
  <c r="CG35" i="2"/>
  <c r="CE36" i="2"/>
  <c r="CB37" i="2"/>
  <c r="BZ38" i="2"/>
  <c r="BW39" i="2"/>
  <c r="BV40" i="2"/>
  <c r="BT41" i="2"/>
  <c r="CF41" i="2"/>
  <c r="CD42" i="2"/>
  <c r="CA43" i="2"/>
  <c r="BZ44" i="2"/>
  <c r="BX45" i="2"/>
  <c r="BU46" i="2"/>
  <c r="CJ46" i="2" s="1"/>
  <c r="CH46" i="2"/>
  <c r="CE47" i="2"/>
  <c r="CD48" i="2"/>
  <c r="CB49" i="2"/>
  <c r="BY50" i="2"/>
  <c r="CM50" i="2" s="1"/>
  <c r="BW51" i="2"/>
  <c r="BT52" i="2"/>
  <c r="CH52" i="2"/>
  <c r="CF53" i="2"/>
  <c r="CC54" i="2"/>
  <c r="CA55" i="2"/>
  <c r="BX56" i="2"/>
  <c r="CF56" i="2"/>
  <c r="BY57" i="2"/>
  <c r="CM57" i="2" s="1"/>
  <c r="CG57" i="2"/>
  <c r="BZ58" i="2"/>
  <c r="CH58" i="2"/>
  <c r="CA59" i="2"/>
  <c r="BT60" i="2"/>
  <c r="CB60" i="2"/>
  <c r="BU61" i="2"/>
  <c r="CJ61" i="2" s="1"/>
  <c r="CC61" i="2"/>
  <c r="BV62" i="2"/>
  <c r="CD62" i="2"/>
  <c r="BW63" i="2"/>
  <c r="CE63" i="2"/>
  <c r="BX64" i="2"/>
  <c r="CF64" i="2"/>
  <c r="BW11" i="2"/>
  <c r="BT12" i="2"/>
  <c r="CH12" i="2"/>
  <c r="CF13" i="2"/>
  <c r="CC14" i="2"/>
  <c r="CA15" i="2"/>
  <c r="BX16" i="2"/>
  <c r="BW17" i="2"/>
  <c r="BU18" i="2"/>
  <c r="CJ18" i="2" s="1"/>
  <c r="CG18" i="2"/>
  <c r="CE19" i="2"/>
  <c r="CB20" i="2"/>
  <c r="CA21" i="2"/>
  <c r="BY22" i="2"/>
  <c r="CM22" i="2" s="1"/>
  <c r="BV23" i="2"/>
  <c r="BT24" i="2"/>
  <c r="CF24" i="2"/>
  <c r="CE25" i="2"/>
  <c r="CC26" i="2"/>
  <c r="BZ27" i="2"/>
  <c r="BX28" i="2"/>
  <c r="BU29" i="2"/>
  <c r="CJ29" i="2" s="1"/>
  <c r="BT30" i="2"/>
  <c r="CG30" i="2"/>
  <c r="CD31" i="2"/>
  <c r="CB32" i="2"/>
  <c r="BY33" i="2"/>
  <c r="CM33" i="2" s="1"/>
  <c r="BX34" i="2"/>
  <c r="BV35" i="2"/>
  <c r="CH35" i="2"/>
  <c r="CF36" i="2"/>
  <c r="CC37" i="2"/>
  <c r="CB38" i="2"/>
  <c r="BZ39" i="2"/>
  <c r="BW40" i="2"/>
  <c r="BU41" i="2"/>
  <c r="CJ41" i="2" s="1"/>
  <c r="CG41" i="2"/>
  <c r="CF42" i="2"/>
  <c r="CD43" i="2"/>
  <c r="CA44" i="2"/>
  <c r="BY45" i="2"/>
  <c r="CM45" i="2" s="1"/>
  <c r="BV46" i="2"/>
  <c r="BU47" i="2"/>
  <c r="CJ47" i="2" s="1"/>
  <c r="CH47" i="2"/>
  <c r="CE48" i="2"/>
  <c r="CC49" i="2"/>
  <c r="BZ50" i="2"/>
  <c r="BY51" i="2"/>
  <c r="CM51" i="2" s="1"/>
  <c r="BW52" i="2"/>
  <c r="BT53" i="2"/>
  <c r="CG53" i="2"/>
  <c r="CD54" i="2"/>
  <c r="CC55" i="2"/>
  <c r="BY56" i="2"/>
  <c r="CM56" i="2" s="1"/>
  <c r="CG56" i="2"/>
  <c r="BZ57" i="2"/>
  <c r="CH57" i="2"/>
  <c r="CA58" i="2"/>
  <c r="BT59" i="2"/>
  <c r="CB59" i="2"/>
  <c r="BU60" i="2"/>
  <c r="CJ60" i="2" s="1"/>
  <c r="CC60" i="2"/>
  <c r="BV61" i="2"/>
  <c r="CD61" i="2"/>
  <c r="BW62" i="2"/>
  <c r="CE62" i="2"/>
  <c r="BX63" i="2"/>
  <c r="CF63" i="2"/>
  <c r="BY64" i="2"/>
  <c r="CM64" i="2" s="1"/>
  <c r="CG64" i="2"/>
  <c r="BY11" i="2"/>
  <c r="CM11" i="2" s="1"/>
  <c r="BW12" i="2"/>
  <c r="BT13" i="2"/>
  <c r="CG13" i="2"/>
  <c r="CD14" i="2"/>
  <c r="CC15" i="2"/>
  <c r="CA16" i="2"/>
  <c r="BX17" i="2"/>
  <c r="BV18" i="2"/>
  <c r="CH18" i="2"/>
  <c r="CG19" i="2"/>
  <c r="CE20" i="2"/>
  <c r="CB21" i="2"/>
  <c r="BZ22" i="2"/>
  <c r="BW23" i="2"/>
  <c r="BV24" i="2"/>
  <c r="BT25" i="2"/>
  <c r="CF25" i="2"/>
  <c r="CD26" i="2"/>
  <c r="CA27" i="2"/>
  <c r="BZ28" i="2"/>
  <c r="BX29" i="2"/>
  <c r="BU30" i="2"/>
  <c r="CJ30" i="2" s="1"/>
  <c r="CH30" i="2"/>
  <c r="CE31" i="2"/>
  <c r="CD32" i="2"/>
  <c r="CB33" i="2"/>
  <c r="BY34" i="2"/>
  <c r="CM34" i="2" s="1"/>
  <c r="BW35" i="2"/>
  <c r="BT36" i="2"/>
  <c r="CH36" i="2"/>
  <c r="CF37" i="2"/>
  <c r="CC38" i="2"/>
  <c r="CA39" i="2"/>
  <c r="BX40" i="2"/>
  <c r="BW41" i="2"/>
  <c r="BU42" i="2"/>
  <c r="CJ42" i="2" s="1"/>
  <c r="CG42" i="2"/>
  <c r="CE43" i="2"/>
  <c r="CB44" i="2"/>
  <c r="CA45" i="2"/>
  <c r="BY46" i="2"/>
  <c r="CM46" i="2" s="1"/>
  <c r="BV47" i="2"/>
  <c r="BT48" i="2"/>
  <c r="CF48" i="2"/>
  <c r="CE49" i="2"/>
  <c r="CC50" i="2"/>
  <c r="BZ51" i="2"/>
  <c r="BX52" i="2"/>
  <c r="BU53" i="2"/>
  <c r="CJ53" i="2" s="1"/>
  <c r="BT54" i="2"/>
  <c r="CG54" i="2"/>
  <c r="CD55" i="2"/>
  <c r="BZ56" i="2"/>
  <c r="CH56" i="2"/>
  <c r="CA57" i="2"/>
  <c r="BT58" i="2"/>
  <c r="CB58" i="2"/>
  <c r="BU59" i="2"/>
  <c r="CJ59" i="2" s="1"/>
  <c r="CC59" i="2"/>
  <c r="BV60" i="2"/>
  <c r="CD60" i="2"/>
  <c r="BW61" i="2"/>
  <c r="CE61" i="2"/>
  <c r="BX62" i="2"/>
  <c r="CF62" i="2"/>
  <c r="BY63" i="2"/>
  <c r="CM63" i="2" s="1"/>
  <c r="CG63" i="2"/>
  <c r="BZ64" i="2"/>
  <c r="CH64" i="2"/>
  <c r="CD11" i="2"/>
  <c r="CA12" i="2"/>
  <c r="BY13" i="2"/>
  <c r="CM13" i="2" s="1"/>
  <c r="BV14" i="2"/>
  <c r="BU15" i="2"/>
  <c r="CJ15" i="2" s="1"/>
  <c r="CH15" i="2"/>
  <c r="CE16" i="2"/>
  <c r="CC17" i="2"/>
  <c r="BZ18" i="2"/>
  <c r="BY19" i="2"/>
  <c r="CM19" i="2" s="1"/>
  <c r="BW20" i="2"/>
  <c r="BT21" i="2"/>
  <c r="CG21" i="2"/>
  <c r="CD22" i="2"/>
  <c r="CC23" i="2"/>
  <c r="CA24" i="2"/>
  <c r="BX25" i="2"/>
  <c r="BV26" i="2"/>
  <c r="CH26" i="2"/>
  <c r="CG27" i="2"/>
  <c r="CE28" i="2"/>
  <c r="CB29" i="2"/>
  <c r="BZ30" i="2"/>
  <c r="BW31" i="2"/>
  <c r="BV32" i="2"/>
  <c r="BT33" i="2"/>
  <c r="CF33" i="2"/>
  <c r="CD34" i="2"/>
  <c r="CA35" i="2"/>
  <c r="BZ36" i="2"/>
  <c r="BX37" i="2"/>
  <c r="BU38" i="2"/>
  <c r="CJ38" i="2" s="1"/>
  <c r="CH38" i="2"/>
  <c r="CE39" i="2"/>
  <c r="CD40" i="2"/>
  <c r="CB41" i="2"/>
  <c r="BY42" i="2"/>
  <c r="CM42" i="2" s="1"/>
  <c r="BW43" i="2"/>
  <c r="BT44" i="2"/>
  <c r="CH44" i="2"/>
  <c r="CF45" i="2"/>
  <c r="CC46" i="2"/>
  <c r="CA47" i="2"/>
  <c r="BX48" i="2"/>
  <c r="BW49" i="2"/>
  <c r="BU50" i="2"/>
  <c r="CJ50" i="2" s="1"/>
  <c r="CG50" i="2"/>
  <c r="CE51" i="2"/>
  <c r="CB52" i="2"/>
  <c r="CA53" i="2"/>
  <c r="BY54" i="2"/>
  <c r="CM54" i="2" s="1"/>
  <c r="BV55" i="2"/>
  <c r="BT56" i="2"/>
  <c r="CC56" i="2"/>
  <c r="BV57" i="2"/>
  <c r="CD57" i="2"/>
  <c r="BW58" i="2"/>
  <c r="CE58" i="2"/>
  <c r="BX59" i="2"/>
  <c r="CF59" i="2"/>
  <c r="BY60" i="2"/>
  <c r="CM60" i="2" s="1"/>
  <c r="CG60" i="2"/>
  <c r="BZ61" i="2"/>
  <c r="CH61" i="2"/>
  <c r="CA62" i="2"/>
  <c r="BT63" i="2"/>
  <c r="CB63" i="2"/>
  <c r="BU64" i="2"/>
  <c r="CJ64" i="2" s="1"/>
  <c r="CC64" i="2"/>
  <c r="BZ11" i="2"/>
  <c r="BU13" i="2"/>
  <c r="CJ13" i="2" s="1"/>
  <c r="CG14" i="2"/>
  <c r="CB16" i="2"/>
  <c r="BX18" i="2"/>
  <c r="CH19" i="2"/>
  <c r="CC21" i="2"/>
  <c r="BZ23" i="2"/>
  <c r="BU25" i="2"/>
  <c r="CJ25" i="2" s="1"/>
  <c r="CF26" i="2"/>
  <c r="CA28" i="2"/>
  <c r="BV30" i="2"/>
  <c r="CH31" i="2"/>
  <c r="CC33" i="2"/>
  <c r="BY35" i="2"/>
  <c r="CM35" i="2" s="1"/>
  <c r="BT37" i="2"/>
  <c r="CD38" i="2"/>
  <c r="CA40" i="2"/>
  <c r="BV42" i="2"/>
  <c r="CG43" i="2"/>
  <c r="CB45" i="2"/>
  <c r="BW47" i="2"/>
  <c r="BT49" i="2"/>
  <c r="CD50" i="2"/>
  <c r="BZ52" i="2"/>
  <c r="BU54" i="2"/>
  <c r="CJ54" i="2" s="1"/>
  <c r="CE55" i="2"/>
  <c r="BT57" i="2"/>
  <c r="BU58" i="2"/>
  <c r="CJ58" i="2" s="1"/>
  <c r="BV59" i="2"/>
  <c r="BW60" i="2"/>
  <c r="BX61" i="2"/>
  <c r="BY62" i="2"/>
  <c r="CM62" i="2" s="1"/>
  <c r="BZ63" i="2"/>
  <c r="CA64" i="2"/>
  <c r="CA11" i="2"/>
  <c r="BX13" i="2"/>
  <c r="CH14" i="2"/>
  <c r="CD16" i="2"/>
  <c r="BY18" i="2"/>
  <c r="CM18" i="2" s="1"/>
  <c r="BT20" i="2"/>
  <c r="CF21" i="2"/>
  <c r="CA23" i="2"/>
  <c r="BW25" i="2"/>
  <c r="CG26" i="2"/>
  <c r="CB28" i="2"/>
  <c r="BY30" i="2"/>
  <c r="CM30" i="2" s="1"/>
  <c r="BT32" i="2"/>
  <c r="CE33" i="2"/>
  <c r="BZ35" i="2"/>
  <c r="BU37" i="2"/>
  <c r="CJ37" i="2" s="1"/>
  <c r="CG38" i="2"/>
  <c r="CB40" i="2"/>
  <c r="BX42" i="2"/>
  <c r="CH43" i="2"/>
  <c r="CC45" i="2"/>
  <c r="BZ47" i="2"/>
  <c r="BU49" i="2"/>
  <c r="CJ49" i="2" s="1"/>
  <c r="CF50" i="2"/>
  <c r="CA52" i="2"/>
  <c r="BV54" i="2"/>
  <c r="CH55" i="2"/>
  <c r="BU57" i="2"/>
  <c r="CJ57" i="2" s="1"/>
  <c r="BV58" i="2"/>
  <c r="BW59" i="2"/>
  <c r="BX60" i="2"/>
  <c r="BY61" i="2"/>
  <c r="CM61" i="2" s="1"/>
  <c r="BZ62" i="2"/>
  <c r="CA63" i="2"/>
  <c r="CB64" i="2"/>
  <c r="CE11" i="2"/>
  <c r="CA13" i="2"/>
  <c r="BV15" i="2"/>
  <c r="CF16" i="2"/>
  <c r="CC18" i="2"/>
  <c r="BX20" i="2"/>
  <c r="BT22" i="2"/>
  <c r="CD23" i="2"/>
  <c r="BY25" i="2"/>
  <c r="CM25" i="2" s="1"/>
  <c r="BV27" i="2"/>
  <c r="CF28" i="2"/>
  <c r="CB30" i="2"/>
  <c r="BW32" i="2"/>
  <c r="CG33" i="2"/>
  <c r="CD35" i="2"/>
  <c r="BY37" i="2"/>
  <c r="CM37" i="2" s="1"/>
  <c r="BU39" i="2"/>
  <c r="CJ39" i="2" s="1"/>
  <c r="CE40" i="2"/>
  <c r="BZ42" i="2"/>
  <c r="BW44" i="2"/>
  <c r="CG45" i="2"/>
  <c r="CC47" i="2"/>
  <c r="BX49" i="2"/>
  <c r="CH50" i="2"/>
  <c r="CE52" i="2"/>
  <c r="BZ54" i="2"/>
  <c r="BV56" i="2"/>
  <c r="BW57" i="2"/>
  <c r="BX58" i="2"/>
  <c r="BY59" i="2"/>
  <c r="CM59" i="2" s="1"/>
  <c r="BZ60" i="2"/>
  <c r="CA61" i="2"/>
  <c r="CB62" i="2"/>
  <c r="CC63" i="2"/>
  <c r="CD64" i="2"/>
  <c r="BZ12" i="2"/>
  <c r="BU14" i="2"/>
  <c r="CJ14" i="2" s="1"/>
  <c r="CE15" i="2"/>
  <c r="CB17" i="2"/>
  <c r="BW19" i="2"/>
  <c r="CH20" i="2"/>
  <c r="CC22" i="2"/>
  <c r="BX24" i="2"/>
  <c r="BU26" i="2"/>
  <c r="CJ26" i="2" s="1"/>
  <c r="CE27" i="2"/>
  <c r="CA29" i="2"/>
  <c r="BV31" i="2"/>
  <c r="CF32" i="2"/>
  <c r="CC34" i="2"/>
  <c r="BX36" i="2"/>
  <c r="BT38" i="2"/>
  <c r="CD39" i="2"/>
  <c r="BY41" i="2"/>
  <c r="CM41" i="2" s="1"/>
  <c r="BV43" i="2"/>
  <c r="CF44" i="2"/>
  <c r="CB46" i="2"/>
  <c r="BW48" i="2"/>
  <c r="CG49" i="2"/>
  <c r="CD51" i="2"/>
  <c r="BY53" i="2"/>
  <c r="CM53" i="2" s="1"/>
  <c r="BU55" i="2"/>
  <c r="CJ55" i="2" s="1"/>
  <c r="CB56" i="2"/>
  <c r="CC57" i="2"/>
  <c r="CD58" i="2"/>
  <c r="CE59" i="2"/>
  <c r="CF60" i="2"/>
  <c r="CG61" i="2"/>
  <c r="CH62" i="2"/>
  <c r="BT64" i="2"/>
  <c r="CG11" i="2"/>
  <c r="BW15" i="2"/>
  <c r="CD18" i="2"/>
  <c r="BU22" i="2"/>
  <c r="CJ22" i="2" s="1"/>
  <c r="CB25" i="2"/>
  <c r="CH28" i="2"/>
  <c r="BX32" i="2"/>
  <c r="CE35" i="2"/>
  <c r="BV39" i="2"/>
  <c r="CC42" i="2"/>
  <c r="BT46" i="2"/>
  <c r="BY49" i="2"/>
  <c r="CM49" i="2" s="1"/>
  <c r="CF52" i="2"/>
  <c r="BW56" i="2"/>
  <c r="BY58" i="2"/>
  <c r="CM58" i="2" s="1"/>
  <c r="CA60" i="2"/>
  <c r="CC62" i="2"/>
  <c r="CE64" i="2"/>
  <c r="BX12" i="2"/>
  <c r="CD15" i="2"/>
  <c r="BV19" i="2"/>
  <c r="CB22" i="2"/>
  <c r="CG25" i="2"/>
  <c r="BY29" i="2"/>
  <c r="CM29" i="2" s="1"/>
  <c r="CE32" i="2"/>
  <c r="BW36" i="2"/>
  <c r="CC39" i="2"/>
  <c r="CH42" i="2"/>
  <c r="BZ46" i="2"/>
  <c r="CF49" i="2"/>
  <c r="BX53" i="2"/>
  <c r="CA56" i="2"/>
  <c r="CC58" i="2"/>
  <c r="CE60" i="2"/>
  <c r="CG62" i="2"/>
  <c r="CB12" i="2"/>
  <c r="BT16" i="2"/>
  <c r="BZ19" i="2"/>
  <c r="CG22" i="2"/>
  <c r="BX26" i="2"/>
  <c r="CC29" i="2"/>
  <c r="BU33" i="2"/>
  <c r="CJ33" i="2" s="1"/>
  <c r="CA36" i="2"/>
  <c r="CH39" i="2"/>
  <c r="BY43" i="2"/>
  <c r="CM43" i="2" s="1"/>
  <c r="CD46" i="2"/>
  <c r="BV50" i="2"/>
  <c r="CB53" i="2"/>
  <c r="CD56" i="2"/>
  <c r="CF58" i="2"/>
  <c r="CH60" i="2"/>
  <c r="BU63" i="2"/>
  <c r="CJ63" i="2" s="1"/>
  <c r="BT14" i="2"/>
  <c r="BY17" i="2"/>
  <c r="CM17" i="2" s="1"/>
  <c r="CF20" i="2"/>
  <c r="BW24" i="2"/>
  <c r="CD27" i="2"/>
  <c r="BU31" i="2"/>
  <c r="CJ31" i="2" s="1"/>
  <c r="BZ34" i="2"/>
  <c r="CG37" i="2"/>
  <c r="BX41" i="2"/>
  <c r="CE44" i="2"/>
  <c r="BV48" i="2"/>
  <c r="CA51" i="2"/>
  <c r="CH54" i="2"/>
  <c r="CB57" i="2"/>
  <c r="CD59" i="2"/>
  <c r="CF61" i="2"/>
  <c r="CH63" i="2"/>
  <c r="CE12" i="2"/>
  <c r="CA19" i="2"/>
  <c r="BY26" i="2"/>
  <c r="CM26" i="2" s="1"/>
  <c r="BW33" i="2"/>
  <c r="BT40" i="2"/>
  <c r="CG46" i="2"/>
  <c r="CC53" i="2"/>
  <c r="CG58" i="2"/>
  <c r="BV63" i="2"/>
  <c r="CB13" i="2"/>
  <c r="BZ20" i="2"/>
  <c r="BW27" i="2"/>
  <c r="BU34" i="2"/>
  <c r="CJ34" i="2" s="1"/>
  <c r="CF40" i="2"/>
  <c r="CD47" i="2"/>
  <c r="CB54" i="2"/>
  <c r="BZ59" i="2"/>
  <c r="CD63" i="2"/>
  <c r="BY14" i="2"/>
  <c r="CM14" i="2" s="1"/>
  <c r="BU21" i="2"/>
  <c r="CJ21" i="2" s="1"/>
  <c r="CH27" i="2"/>
  <c r="CF34" i="2"/>
  <c r="CC41" i="2"/>
  <c r="CA48" i="2"/>
  <c r="BW55" i="2"/>
  <c r="CG59" i="2"/>
  <c r="BV64" i="2"/>
  <c r="BT17" i="2"/>
  <c r="CE23" i="2"/>
  <c r="CC30" i="2"/>
  <c r="CA37" i="2"/>
  <c r="BX44" i="2"/>
  <c r="BV51" i="2"/>
  <c r="BX57" i="2"/>
  <c r="CB61" i="2"/>
  <c r="BZ14" i="2"/>
  <c r="BT28" i="2"/>
  <c r="CE41" i="2"/>
  <c r="BZ55" i="2"/>
  <c r="BW64" i="2"/>
  <c r="BV16" i="2"/>
  <c r="CF29" i="2"/>
  <c r="BZ43" i="2"/>
  <c r="CE56" i="2"/>
  <c r="CE17" i="2"/>
  <c r="BZ31" i="2"/>
  <c r="BT45" i="2"/>
  <c r="CE57" i="2"/>
  <c r="BX21" i="2"/>
  <c r="CG34" i="2"/>
  <c r="CB48" i="2"/>
  <c r="CH59" i="2"/>
  <c r="CF17" i="2"/>
  <c r="BU45" i="2"/>
  <c r="CJ45" i="2" s="1"/>
  <c r="CF57" i="2"/>
  <c r="CH22" i="2"/>
  <c r="BX50" i="2"/>
  <c r="CB24" i="2"/>
  <c r="CG51" i="2"/>
  <c r="CD24" i="2"/>
  <c r="CH51" i="2"/>
  <c r="CA31" i="2"/>
  <c r="CB36" i="2"/>
  <c r="BT61" i="2"/>
  <c r="BV38" i="2"/>
  <c r="BT62" i="2"/>
  <c r="BY38" i="2"/>
  <c r="CM38" i="2" s="1"/>
  <c r="BU62" i="2"/>
  <c r="CJ62" i="2" s="1"/>
  <c r="AB37" i="2"/>
  <c r="AB26" i="2"/>
  <c r="AB25" i="2"/>
  <c r="AB33" i="2"/>
  <c r="AB62" i="2"/>
  <c r="AB31" i="2"/>
  <c r="AB19" i="2"/>
  <c r="AB42" i="2"/>
  <c r="AB52" i="2"/>
  <c r="AB41" i="2"/>
  <c r="AB56" i="2"/>
  <c r="AB46" i="2"/>
  <c r="AB23" i="2"/>
  <c r="AB29" i="2"/>
  <c r="AB60" i="2"/>
  <c r="AB24" i="2"/>
  <c r="AB54" i="2"/>
  <c r="AB30" i="2"/>
  <c r="AB15" i="2"/>
  <c r="AB36" i="2"/>
  <c r="AB18" i="2"/>
  <c r="AB20" i="2"/>
  <c r="AB57" i="2"/>
  <c r="AB49" i="2"/>
  <c r="J22" i="337"/>
  <c r="Y24" i="1"/>
  <c r="I23" i="337"/>
  <c r="I25" i="337" s="1"/>
  <c r="S17" i="1"/>
  <c r="W27" i="1"/>
  <c r="X27" i="1"/>
  <c r="I22" i="337"/>
  <c r="W24" i="1"/>
  <c r="Y27" i="1"/>
  <c r="X24" i="1"/>
  <c r="B5" i="29"/>
  <c r="I29" i="337"/>
  <c r="K29" i="337"/>
  <c r="J29" i="337"/>
  <c r="H22" i="1"/>
  <c r="AS11" i="2" a="1"/>
  <c r="H19" i="1"/>
  <c r="I171" i="3" l="1"/>
  <c r="I205" i="3"/>
  <c r="I39" i="3"/>
  <c r="I154" i="3"/>
  <c r="I77" i="3"/>
  <c r="I210" i="3"/>
  <c r="H151" i="3"/>
  <c r="I150" i="3"/>
  <c r="H127" i="3"/>
  <c r="I179" i="3"/>
  <c r="I117" i="3"/>
  <c r="H96" i="3"/>
  <c r="H55" i="3"/>
  <c r="H161" i="3"/>
  <c r="I148" i="3"/>
  <c r="H29" i="3"/>
  <c r="H11" i="3"/>
  <c r="I170" i="3"/>
  <c r="I197" i="3"/>
  <c r="H210" i="3"/>
  <c r="H48" i="3"/>
  <c r="H154" i="3"/>
  <c r="H132" i="3"/>
  <c r="I50" i="3"/>
  <c r="I35" i="3"/>
  <c r="H172" i="3"/>
  <c r="I204" i="3"/>
  <c r="I53" i="3"/>
  <c r="I79" i="3"/>
  <c r="H143" i="3"/>
  <c r="I61" i="3"/>
  <c r="H20" i="3"/>
  <c r="H166" i="3"/>
  <c r="H199" i="3"/>
  <c r="H90" i="3"/>
  <c r="I15" i="3"/>
  <c r="H79" i="3"/>
  <c r="I86" i="3"/>
  <c r="I22" i="3"/>
  <c r="H77" i="3"/>
  <c r="H163" i="3"/>
  <c r="I194" i="3"/>
  <c r="I127" i="3"/>
  <c r="I63" i="3"/>
  <c r="I169" i="3"/>
  <c r="I101" i="3"/>
  <c r="H177" i="3"/>
  <c r="I96" i="3"/>
  <c r="I32" i="3"/>
  <c r="H86" i="3"/>
  <c r="H22" i="3"/>
  <c r="H202" i="3"/>
  <c r="H197" i="3"/>
  <c r="H200" i="3"/>
  <c r="I209" i="3"/>
  <c r="H175" i="3"/>
  <c r="H137" i="3"/>
  <c r="I55" i="3"/>
  <c r="I201" i="3"/>
  <c r="H159" i="3"/>
  <c r="H213" i="3"/>
  <c r="I200" i="3"/>
  <c r="H81" i="3"/>
  <c r="H196" i="3"/>
  <c r="I175" i="3"/>
  <c r="I191" i="3"/>
  <c r="H168" i="3"/>
  <c r="I99" i="3"/>
  <c r="I58" i="3"/>
  <c r="H17" i="3"/>
  <c r="H204" i="3"/>
  <c r="H170" i="3"/>
  <c r="I143" i="3"/>
  <c r="H82" i="3"/>
  <c r="I20" i="3"/>
  <c r="I184" i="3"/>
  <c r="I125" i="3"/>
  <c r="H84" i="3"/>
  <c r="H119" i="3"/>
  <c r="I37" i="3"/>
  <c r="I29" i="3"/>
  <c r="H133" i="3"/>
  <c r="I56" i="3"/>
  <c r="H115" i="3"/>
  <c r="I102" i="3"/>
  <c r="H51" i="3"/>
  <c r="I38" i="3"/>
  <c r="I33" i="3"/>
  <c r="H110" i="3"/>
  <c r="I211" i="3"/>
  <c r="I183" i="3"/>
  <c r="H148" i="3"/>
  <c r="H207" i="3"/>
  <c r="I187" i="3"/>
  <c r="H136" i="3"/>
  <c r="I147" i="3"/>
  <c r="H178" i="3"/>
  <c r="H13" i="3"/>
  <c r="I110" i="3"/>
  <c r="I46" i="3"/>
  <c r="I92" i="3"/>
  <c r="I195" i="3"/>
  <c r="I21" i="3"/>
  <c r="I203" i="3"/>
  <c r="I91" i="3"/>
  <c r="H147" i="3"/>
  <c r="I13" i="3"/>
  <c r="H211" i="3"/>
  <c r="H23" i="3"/>
  <c r="I107" i="3"/>
  <c r="H25" i="3"/>
  <c r="I19" i="3"/>
  <c r="H109" i="3"/>
  <c r="H91" i="3"/>
  <c r="H27" i="3"/>
  <c r="H46" i="3"/>
  <c r="H144" i="3"/>
  <c r="I144" i="3"/>
  <c r="I87" i="3"/>
  <c r="H195" i="3"/>
  <c r="H203" i="3"/>
  <c r="H187" i="3"/>
  <c r="I212" i="3"/>
  <c r="H92" i="3"/>
  <c r="H174" i="3"/>
  <c r="H41" i="3"/>
  <c r="I28" i="3"/>
  <c r="I181" i="3"/>
  <c r="I178" i="3"/>
  <c r="I174" i="3"/>
  <c r="I109" i="3"/>
  <c r="H28" i="3"/>
  <c r="AO13" i="4"/>
  <c r="AO11" i="4"/>
  <c r="AO14" i="4"/>
  <c r="AO12" i="4"/>
  <c r="AO15" i="4"/>
  <c r="I119" i="3"/>
  <c r="I151" i="3"/>
  <c r="H180" i="3"/>
  <c r="I36" i="3"/>
  <c r="I182" i="3"/>
  <c r="AQ30" i="5" s="1"/>
  <c r="AS30" i="5" s="1"/>
  <c r="H40" i="3"/>
  <c r="I166" i="3"/>
  <c r="H184" i="3"/>
  <c r="I90" i="3"/>
  <c r="I155" i="3"/>
  <c r="H73" i="3"/>
  <c r="I133" i="3"/>
  <c r="I51" i="3"/>
  <c r="H165" i="3"/>
  <c r="I152" i="3"/>
  <c r="I161" i="3"/>
  <c r="H129" i="3"/>
  <c r="I88" i="3"/>
  <c r="I24" i="3"/>
  <c r="H83" i="3"/>
  <c r="H19" i="3"/>
  <c r="H142" i="3"/>
  <c r="I129" i="3"/>
  <c r="H78" i="3"/>
  <c r="H14" i="3"/>
  <c r="I59" i="3"/>
  <c r="V11" i="4"/>
  <c r="V14" i="4"/>
  <c r="I202" i="3"/>
  <c r="I132" i="3"/>
  <c r="I68" i="3"/>
  <c r="H63" i="3"/>
  <c r="H124" i="3"/>
  <c r="I82" i="3"/>
  <c r="I31" i="3"/>
  <c r="I67" i="3"/>
  <c r="H95" i="3"/>
  <c r="H160" i="3"/>
  <c r="I198" i="3"/>
  <c r="H34" i="3"/>
  <c r="H145" i="3"/>
  <c r="H191" i="3"/>
  <c r="H58" i="3"/>
  <c r="H146" i="3"/>
  <c r="I84" i="3"/>
  <c r="H64" i="3"/>
  <c r="H173" i="3"/>
  <c r="I160" i="3"/>
  <c r="I66" i="3"/>
  <c r="H182" i="3"/>
  <c r="H60" i="3"/>
  <c r="I164" i="3"/>
  <c r="I93" i="3"/>
  <c r="I11" i="3"/>
  <c r="I142" i="3"/>
  <c r="I78" i="3"/>
  <c r="I14" i="3"/>
  <c r="I137" i="3"/>
  <c r="I73" i="3"/>
  <c r="H45" i="3"/>
  <c r="H164" i="3"/>
  <c r="H31" i="3"/>
  <c r="H36" i="3"/>
  <c r="I192" i="3"/>
  <c r="I162" i="3"/>
  <c r="H176" i="3"/>
  <c r="H112" i="3"/>
  <c r="H71" i="3"/>
  <c r="I206" i="3"/>
  <c r="H192" i="3"/>
  <c r="I100" i="3"/>
  <c r="I186" i="3"/>
  <c r="H130" i="3"/>
  <c r="I158" i="3"/>
  <c r="I138" i="3"/>
  <c r="H97" i="3"/>
  <c r="H181" i="3"/>
  <c r="I168" i="3"/>
  <c r="I140" i="3"/>
  <c r="H120" i="3"/>
  <c r="H190" i="3"/>
  <c r="I177" i="3"/>
  <c r="H114" i="3"/>
  <c r="I52" i="3"/>
  <c r="H32" i="3"/>
  <c r="H185" i="3"/>
  <c r="I172" i="3"/>
  <c r="H106" i="3"/>
  <c r="I44" i="3"/>
  <c r="H24" i="3"/>
  <c r="H117" i="3"/>
  <c r="I104" i="3"/>
  <c r="H53" i="3"/>
  <c r="I40" i="3"/>
  <c r="H99" i="3"/>
  <c r="H35" i="3"/>
  <c r="I145" i="3"/>
  <c r="H94" i="3"/>
  <c r="I81" i="3"/>
  <c r="H30" i="3"/>
  <c r="I17" i="3"/>
  <c r="I157" i="3"/>
  <c r="I43" i="3"/>
  <c r="I193" i="3"/>
  <c r="I188" i="3"/>
  <c r="H111" i="3"/>
  <c r="I120" i="3"/>
  <c r="H69" i="3"/>
  <c r="AP21" i="5" s="1"/>
  <c r="AR21" i="5" s="1"/>
  <c r="I97" i="3"/>
  <c r="H188" i="3"/>
  <c r="H26" i="3"/>
  <c r="I26" i="3"/>
  <c r="H98" i="3"/>
  <c r="H206" i="3"/>
  <c r="I18" i="3"/>
  <c r="I45" i="3"/>
  <c r="H76" i="3"/>
  <c r="H194" i="3"/>
  <c r="H135" i="3"/>
  <c r="H12" i="3"/>
  <c r="H18" i="3"/>
  <c r="H157" i="3"/>
  <c r="I153" i="3"/>
  <c r="I116" i="3"/>
  <c r="I108" i="3"/>
  <c r="H88" i="3"/>
  <c r="H47" i="3"/>
  <c r="H93" i="3"/>
  <c r="I80" i="3"/>
  <c r="I16" i="3"/>
  <c r="H139" i="3"/>
  <c r="I126" i="3"/>
  <c r="H75" i="3"/>
  <c r="I62" i="3"/>
  <c r="H134" i="3"/>
  <c r="I121" i="3"/>
  <c r="H70" i="3"/>
  <c r="I57" i="3"/>
  <c r="H103" i="3"/>
  <c r="H167" i="3"/>
  <c r="H208" i="3"/>
  <c r="I189" i="3"/>
  <c r="I208" i="3"/>
  <c r="H66" i="3"/>
  <c r="I95" i="3"/>
  <c r="H201" i="3"/>
  <c r="H212" i="3"/>
  <c r="I199" i="3"/>
  <c r="H155" i="3"/>
  <c r="I165" i="3"/>
  <c r="I115" i="3"/>
  <c r="I74" i="3"/>
  <c r="H33" i="3"/>
  <c r="H138" i="3"/>
  <c r="I76" i="3"/>
  <c r="H56" i="3"/>
  <c r="H150" i="3"/>
  <c r="I111" i="3"/>
  <c r="H50" i="3"/>
  <c r="I196" i="3"/>
  <c r="I103" i="3"/>
  <c r="H42" i="3"/>
  <c r="H141" i="3"/>
  <c r="I128" i="3"/>
  <c r="I64" i="3"/>
  <c r="H123" i="3"/>
  <c r="H59" i="3"/>
  <c r="H118" i="3"/>
  <c r="I105" i="3"/>
  <c r="H54" i="3"/>
  <c r="I41" i="3"/>
  <c r="H122" i="3"/>
  <c r="I131" i="3"/>
  <c r="I135" i="3"/>
  <c r="H74" i="3"/>
  <c r="H37" i="3"/>
  <c r="I134" i="3"/>
  <c r="I70" i="3"/>
  <c r="I65" i="3"/>
  <c r="H113" i="3"/>
  <c r="H72" i="3"/>
  <c r="H108" i="3"/>
  <c r="I167" i="3"/>
  <c r="H16" i="3"/>
  <c r="I141" i="3"/>
  <c r="H205" i="3"/>
  <c r="I190" i="3"/>
  <c r="H44" i="3"/>
  <c r="H152" i="3"/>
  <c r="I27" i="3"/>
  <c r="H162" i="3"/>
  <c r="I149" i="3"/>
  <c r="I69" i="3"/>
  <c r="H189" i="3"/>
  <c r="I176" i="3"/>
  <c r="I71" i="3"/>
  <c r="H198" i="3"/>
  <c r="I185" i="3"/>
  <c r="I106" i="3"/>
  <c r="H65" i="3"/>
  <c r="H193" i="3"/>
  <c r="I180" i="3"/>
  <c r="I139" i="3"/>
  <c r="I98" i="3"/>
  <c r="H57" i="3"/>
  <c r="H125" i="3"/>
  <c r="I112" i="3"/>
  <c r="H61" i="3"/>
  <c r="I48" i="3"/>
  <c r="H107" i="3"/>
  <c r="I94" i="3"/>
  <c r="H43" i="3"/>
  <c r="I30" i="3"/>
  <c r="H102" i="3"/>
  <c r="I89" i="3"/>
  <c r="H38" i="3"/>
  <c r="I25" i="3"/>
  <c r="H49" i="3"/>
  <c r="I12" i="3"/>
  <c r="I47" i="3"/>
  <c r="H169" i="3"/>
  <c r="I156" i="3"/>
  <c r="H121" i="3"/>
  <c r="H101" i="3"/>
  <c r="I123" i="3"/>
  <c r="H105" i="3"/>
  <c r="I163" i="3"/>
  <c r="H156" i="3"/>
  <c r="H80" i="3"/>
  <c r="H39" i="3"/>
  <c r="H209" i="3"/>
  <c r="I207" i="3"/>
  <c r="H171" i="3"/>
  <c r="H104" i="3"/>
  <c r="I173" i="3"/>
  <c r="H128" i="3"/>
  <c r="H149" i="3"/>
  <c r="I130" i="3"/>
  <c r="H89" i="3"/>
  <c r="H158" i="3"/>
  <c r="I83" i="3"/>
  <c r="I42" i="3"/>
  <c r="H153" i="3"/>
  <c r="H116" i="3"/>
  <c r="I75" i="3"/>
  <c r="I34" i="3"/>
  <c r="I136" i="3"/>
  <c r="H85" i="3"/>
  <c r="I72" i="3"/>
  <c r="H21" i="3"/>
  <c r="H131" i="3"/>
  <c r="I118" i="3"/>
  <c r="H67" i="3"/>
  <c r="I54" i="3"/>
  <c r="H126" i="3"/>
  <c r="I113" i="3"/>
  <c r="H62" i="3"/>
  <c r="I49" i="3"/>
  <c r="AW11" i="2"/>
  <c r="BE11" i="2"/>
  <c r="BM11" i="2"/>
  <c r="AT12" i="2"/>
  <c r="BB12" i="2"/>
  <c r="BJ12" i="2"/>
  <c r="BR12" i="2"/>
  <c r="AY13" i="2"/>
  <c r="BG13" i="2"/>
  <c r="BO13" i="2"/>
  <c r="AV14" i="2"/>
  <c r="BD14" i="2"/>
  <c r="AL14" i="2" s="1"/>
  <c r="BL14" i="2"/>
  <c r="AS15" i="2"/>
  <c r="BA15" i="2"/>
  <c r="AX11" i="2"/>
  <c r="BF11" i="2"/>
  <c r="BN11" i="2"/>
  <c r="AU12" i="2"/>
  <c r="BC12" i="2"/>
  <c r="AK12" i="2" s="1"/>
  <c r="BK12" i="2"/>
  <c r="BS12" i="2"/>
  <c r="AZ13" i="2"/>
  <c r="BH13" i="2"/>
  <c r="BP13" i="2"/>
  <c r="AW14" i="2"/>
  <c r="BE14" i="2"/>
  <c r="BM14" i="2"/>
  <c r="AT15" i="2"/>
  <c r="BB15" i="2"/>
  <c r="BJ15" i="2"/>
  <c r="AY11" i="2"/>
  <c r="BG11" i="2"/>
  <c r="BO11" i="2"/>
  <c r="AV12" i="2"/>
  <c r="BD12" i="2"/>
  <c r="AL12" i="2" s="1"/>
  <c r="BL12" i="2"/>
  <c r="AS13" i="2"/>
  <c r="BA13" i="2"/>
  <c r="BI13" i="2"/>
  <c r="BQ13" i="2"/>
  <c r="AX14" i="2"/>
  <c r="BF14" i="2"/>
  <c r="BN14" i="2"/>
  <c r="AU15" i="2"/>
  <c r="BC15" i="2"/>
  <c r="AK15" i="2" s="1"/>
  <c r="BK15" i="2"/>
  <c r="AT11" i="2"/>
  <c r="BB11" i="2"/>
  <c r="BJ11" i="2"/>
  <c r="BR11" i="2"/>
  <c r="AY12" i="2"/>
  <c r="BG12" i="2"/>
  <c r="BO12" i="2"/>
  <c r="AV13" i="2"/>
  <c r="BD13" i="2"/>
  <c r="AL13" i="2" s="1"/>
  <c r="BL13" i="2"/>
  <c r="AS14" i="2"/>
  <c r="BA14" i="2"/>
  <c r="BI14" i="2"/>
  <c r="BQ14" i="2"/>
  <c r="AZ11" i="2"/>
  <c r="BP11" i="2"/>
  <c r="BE12" i="2"/>
  <c r="AT13" i="2"/>
  <c r="BJ13" i="2"/>
  <c r="AY14" i="2"/>
  <c r="BO14" i="2"/>
  <c r="AZ15" i="2"/>
  <c r="BM15" i="2"/>
  <c r="AT16" i="2"/>
  <c r="BB16" i="2"/>
  <c r="BJ16" i="2"/>
  <c r="BR16" i="2"/>
  <c r="AY17" i="2"/>
  <c r="BG17" i="2"/>
  <c r="BO17" i="2"/>
  <c r="AV18" i="2"/>
  <c r="BD18" i="2"/>
  <c r="AL18" i="2" s="1"/>
  <c r="BL18" i="2"/>
  <c r="AS19" i="2"/>
  <c r="BA19" i="2"/>
  <c r="BI19" i="2"/>
  <c r="BQ19" i="2"/>
  <c r="AX20" i="2"/>
  <c r="BF20" i="2"/>
  <c r="BN20" i="2"/>
  <c r="AU21" i="2"/>
  <c r="BC21" i="2"/>
  <c r="AK21" i="2" s="1"/>
  <c r="BK21" i="2"/>
  <c r="BS21" i="2"/>
  <c r="AZ22" i="2"/>
  <c r="BH22" i="2"/>
  <c r="BP22" i="2"/>
  <c r="AW23" i="2"/>
  <c r="BE23" i="2"/>
  <c r="BM23" i="2"/>
  <c r="AT24" i="2"/>
  <c r="BB24" i="2"/>
  <c r="BJ24" i="2"/>
  <c r="BR24" i="2"/>
  <c r="AY25" i="2"/>
  <c r="BG25" i="2"/>
  <c r="BO25" i="2"/>
  <c r="AV26" i="2"/>
  <c r="BD26" i="2"/>
  <c r="AL26" i="2" s="1"/>
  <c r="BL26" i="2"/>
  <c r="AS27" i="2"/>
  <c r="BA27" i="2"/>
  <c r="BI27" i="2"/>
  <c r="BQ27" i="2"/>
  <c r="AX28" i="2"/>
  <c r="BF28" i="2"/>
  <c r="BN28" i="2"/>
  <c r="AU29" i="2"/>
  <c r="BC29" i="2"/>
  <c r="AK29" i="2" s="1"/>
  <c r="BK29" i="2"/>
  <c r="BS29" i="2"/>
  <c r="AZ30" i="2"/>
  <c r="BH30" i="2"/>
  <c r="BP30" i="2"/>
  <c r="AW31" i="2"/>
  <c r="BE31" i="2"/>
  <c r="BM31" i="2"/>
  <c r="AT32" i="2"/>
  <c r="BB32" i="2"/>
  <c r="BJ32" i="2"/>
  <c r="BR32" i="2"/>
  <c r="AY33" i="2"/>
  <c r="BG33" i="2"/>
  <c r="AQ33" i="2" s="1"/>
  <c r="BO33" i="2"/>
  <c r="AV34" i="2"/>
  <c r="BD34" i="2"/>
  <c r="AL34" i="2" s="1"/>
  <c r="BL34" i="2"/>
  <c r="AS35" i="2"/>
  <c r="BA35" i="2"/>
  <c r="BI35" i="2"/>
  <c r="BQ35" i="2"/>
  <c r="AX36" i="2"/>
  <c r="BF36" i="2"/>
  <c r="BN36" i="2"/>
  <c r="AU37" i="2"/>
  <c r="BC37" i="2"/>
  <c r="AK37" i="2" s="1"/>
  <c r="BK37" i="2"/>
  <c r="BS37" i="2"/>
  <c r="AZ38" i="2"/>
  <c r="BH38" i="2"/>
  <c r="BP38" i="2"/>
  <c r="AW39" i="2"/>
  <c r="BE39" i="2"/>
  <c r="BM39" i="2"/>
  <c r="AT40" i="2"/>
  <c r="BB40" i="2"/>
  <c r="BJ40" i="2"/>
  <c r="BR40" i="2"/>
  <c r="AY41" i="2"/>
  <c r="BG41" i="2"/>
  <c r="BO41" i="2"/>
  <c r="AV42" i="2"/>
  <c r="BD42" i="2"/>
  <c r="AL42" i="2" s="1"/>
  <c r="BL42" i="2"/>
  <c r="AS43" i="2"/>
  <c r="BA43" i="2"/>
  <c r="BI43" i="2"/>
  <c r="BQ43" i="2"/>
  <c r="AX44" i="2"/>
  <c r="BF44" i="2"/>
  <c r="BN44" i="2"/>
  <c r="AU45" i="2"/>
  <c r="BC45" i="2"/>
  <c r="AK45" i="2" s="1"/>
  <c r="BK45" i="2"/>
  <c r="BS45" i="2"/>
  <c r="AZ46" i="2"/>
  <c r="BH46" i="2"/>
  <c r="BP46" i="2"/>
  <c r="AW47" i="2"/>
  <c r="BE47" i="2"/>
  <c r="BM47" i="2"/>
  <c r="AT48" i="2"/>
  <c r="BB48" i="2"/>
  <c r="BJ48" i="2"/>
  <c r="BR48" i="2"/>
  <c r="AY49" i="2"/>
  <c r="BG49" i="2"/>
  <c r="BO49" i="2"/>
  <c r="AV50" i="2"/>
  <c r="BD50" i="2"/>
  <c r="AL50" i="2" s="1"/>
  <c r="BL50" i="2"/>
  <c r="AS51" i="2"/>
  <c r="BA51" i="2"/>
  <c r="BI51" i="2"/>
  <c r="BQ51" i="2"/>
  <c r="AX52" i="2"/>
  <c r="BF52" i="2"/>
  <c r="BN52" i="2"/>
  <c r="AU53" i="2"/>
  <c r="BA11" i="2"/>
  <c r="BQ11" i="2"/>
  <c r="BF12" i="2"/>
  <c r="AU13" i="2"/>
  <c r="BK13" i="2"/>
  <c r="AZ14" i="2"/>
  <c r="BP14" i="2"/>
  <c r="BD15" i="2"/>
  <c r="AL15" i="2" s="1"/>
  <c r="BN15" i="2"/>
  <c r="AU16" i="2"/>
  <c r="BC16" i="2"/>
  <c r="AK16" i="2" s="1"/>
  <c r="BK16" i="2"/>
  <c r="BS16" i="2"/>
  <c r="AZ17" i="2"/>
  <c r="BH17" i="2"/>
  <c r="BP17" i="2"/>
  <c r="AW18" i="2"/>
  <c r="BE18" i="2"/>
  <c r="BM18" i="2"/>
  <c r="AT19" i="2"/>
  <c r="BB19" i="2"/>
  <c r="BJ19" i="2"/>
  <c r="BR19" i="2"/>
  <c r="AY20" i="2"/>
  <c r="BG20" i="2"/>
  <c r="BO20" i="2"/>
  <c r="AV21" i="2"/>
  <c r="BD21" i="2"/>
  <c r="AL21" i="2" s="1"/>
  <c r="BL21" i="2"/>
  <c r="AS22" i="2"/>
  <c r="BA22" i="2"/>
  <c r="BI22" i="2"/>
  <c r="BQ22" i="2"/>
  <c r="AX23" i="2"/>
  <c r="BF23" i="2"/>
  <c r="BN23" i="2"/>
  <c r="AU24" i="2"/>
  <c r="BC24" i="2"/>
  <c r="AK24" i="2" s="1"/>
  <c r="BK24" i="2"/>
  <c r="BS24" i="2"/>
  <c r="AZ25" i="2"/>
  <c r="BH25" i="2"/>
  <c r="BP25" i="2"/>
  <c r="AW26" i="2"/>
  <c r="BE26" i="2"/>
  <c r="BM26" i="2"/>
  <c r="AT27" i="2"/>
  <c r="BB27" i="2"/>
  <c r="BJ27" i="2"/>
  <c r="BR27" i="2"/>
  <c r="AY28" i="2"/>
  <c r="BG28" i="2"/>
  <c r="BO28" i="2"/>
  <c r="AV29" i="2"/>
  <c r="BD29" i="2"/>
  <c r="AL29" i="2" s="1"/>
  <c r="BL29" i="2"/>
  <c r="AS30" i="2"/>
  <c r="BA30" i="2"/>
  <c r="BI30" i="2"/>
  <c r="BQ30" i="2"/>
  <c r="AX31" i="2"/>
  <c r="BF31" i="2"/>
  <c r="AP31" i="2" s="1"/>
  <c r="BN31" i="2"/>
  <c r="AU32" i="2"/>
  <c r="BC32" i="2"/>
  <c r="AK32" i="2" s="1"/>
  <c r="BK32" i="2"/>
  <c r="BS32" i="2"/>
  <c r="AZ33" i="2"/>
  <c r="BH33" i="2"/>
  <c r="AR33" i="2" s="1"/>
  <c r="BP33" i="2"/>
  <c r="AW34" i="2"/>
  <c r="BE34" i="2"/>
  <c r="BM34" i="2"/>
  <c r="AT35" i="2"/>
  <c r="BB35" i="2"/>
  <c r="BJ35" i="2"/>
  <c r="BR35" i="2"/>
  <c r="AY36" i="2"/>
  <c r="BG36" i="2"/>
  <c r="BO36" i="2"/>
  <c r="AV37" i="2"/>
  <c r="BD37" i="2"/>
  <c r="AL37" i="2" s="1"/>
  <c r="BL37" i="2"/>
  <c r="AS38" i="2"/>
  <c r="BA38" i="2"/>
  <c r="BI38" i="2"/>
  <c r="BQ38" i="2"/>
  <c r="AX39" i="2"/>
  <c r="BF39" i="2"/>
  <c r="BN39" i="2"/>
  <c r="AU40" i="2"/>
  <c r="BC40" i="2"/>
  <c r="AK40" i="2" s="1"/>
  <c r="BK40" i="2"/>
  <c r="BS40" i="2"/>
  <c r="AZ41" i="2"/>
  <c r="BH41" i="2"/>
  <c r="BP41" i="2"/>
  <c r="AW42" i="2"/>
  <c r="BE42" i="2"/>
  <c r="BM42" i="2"/>
  <c r="AT43" i="2"/>
  <c r="BB43" i="2"/>
  <c r="BJ43" i="2"/>
  <c r="BR43" i="2"/>
  <c r="AY44" i="2"/>
  <c r="BG44" i="2"/>
  <c r="BO44" i="2"/>
  <c r="AV45" i="2"/>
  <c r="BD45" i="2"/>
  <c r="AL45" i="2" s="1"/>
  <c r="BL45" i="2"/>
  <c r="AS46" i="2"/>
  <c r="BA46" i="2"/>
  <c r="BI46" i="2"/>
  <c r="BQ46" i="2"/>
  <c r="AX47" i="2"/>
  <c r="BF47" i="2"/>
  <c r="BN47" i="2"/>
  <c r="AU48" i="2"/>
  <c r="BC48" i="2"/>
  <c r="AK48" i="2" s="1"/>
  <c r="BK48" i="2"/>
  <c r="BS48" i="2"/>
  <c r="AZ49" i="2"/>
  <c r="BH49" i="2"/>
  <c r="BP49" i="2"/>
  <c r="AW50" i="2"/>
  <c r="BE50" i="2"/>
  <c r="BM50" i="2"/>
  <c r="AT51" i="2"/>
  <c r="BB51" i="2"/>
  <c r="BJ51" i="2"/>
  <c r="BR51" i="2"/>
  <c r="AY52" i="2"/>
  <c r="BG52" i="2"/>
  <c r="BO52" i="2"/>
  <c r="AV53" i="2"/>
  <c r="BC11" i="2"/>
  <c r="AK11" i="2" s="1"/>
  <c r="BS11" i="2"/>
  <c r="BH12" i="2"/>
  <c r="AW13" i="2"/>
  <c r="BM13" i="2"/>
  <c r="BB14" i="2"/>
  <c r="BR14" i="2"/>
  <c r="BE15" i="2"/>
  <c r="BO15" i="2"/>
  <c r="AV16" i="2"/>
  <c r="BD16" i="2"/>
  <c r="AL16" i="2" s="1"/>
  <c r="BL16" i="2"/>
  <c r="AS17" i="2"/>
  <c r="BA17" i="2"/>
  <c r="BI17" i="2"/>
  <c r="BQ17" i="2"/>
  <c r="AX18" i="2"/>
  <c r="BF18" i="2"/>
  <c r="BN18" i="2"/>
  <c r="AU19" i="2"/>
  <c r="BC19" i="2"/>
  <c r="AK19" i="2" s="1"/>
  <c r="BK19" i="2"/>
  <c r="BS19" i="2"/>
  <c r="AZ20" i="2"/>
  <c r="BH20" i="2"/>
  <c r="BP20" i="2"/>
  <c r="AW21" i="2"/>
  <c r="BE21" i="2"/>
  <c r="BM21" i="2"/>
  <c r="AT22" i="2"/>
  <c r="BB22" i="2"/>
  <c r="BJ22" i="2"/>
  <c r="BR22" i="2"/>
  <c r="AY23" i="2"/>
  <c r="BG23" i="2"/>
  <c r="BO23" i="2"/>
  <c r="AV24" i="2"/>
  <c r="BD24" i="2"/>
  <c r="AL24" i="2" s="1"/>
  <c r="BL24" i="2"/>
  <c r="AS25" i="2"/>
  <c r="BA25" i="2"/>
  <c r="BI25" i="2"/>
  <c r="BQ25" i="2"/>
  <c r="AX26" i="2"/>
  <c r="BF26" i="2"/>
  <c r="BN26" i="2"/>
  <c r="AU27" i="2"/>
  <c r="BC27" i="2"/>
  <c r="AK27" i="2" s="1"/>
  <c r="BK27" i="2"/>
  <c r="BS27" i="2"/>
  <c r="AZ28" i="2"/>
  <c r="BH28" i="2"/>
  <c r="BP28" i="2"/>
  <c r="AW29" i="2"/>
  <c r="BE29" i="2"/>
  <c r="BM29" i="2"/>
  <c r="AT30" i="2"/>
  <c r="BB30" i="2"/>
  <c r="BJ30" i="2"/>
  <c r="BR30" i="2"/>
  <c r="AY31" i="2"/>
  <c r="BG31" i="2"/>
  <c r="AQ31" i="2" s="1"/>
  <c r="BO31" i="2"/>
  <c r="AV32" i="2"/>
  <c r="BD32" i="2"/>
  <c r="AL32" i="2" s="1"/>
  <c r="BL32" i="2"/>
  <c r="AS33" i="2"/>
  <c r="BA33" i="2"/>
  <c r="BI33" i="2"/>
  <c r="BQ33" i="2"/>
  <c r="AX34" i="2"/>
  <c r="BF34" i="2"/>
  <c r="BN34" i="2"/>
  <c r="AU35" i="2"/>
  <c r="BC35" i="2"/>
  <c r="AK35" i="2" s="1"/>
  <c r="BK35" i="2"/>
  <c r="BS35" i="2"/>
  <c r="AZ36" i="2"/>
  <c r="BH36" i="2"/>
  <c r="BP36" i="2"/>
  <c r="AW37" i="2"/>
  <c r="BE37" i="2"/>
  <c r="BM37" i="2"/>
  <c r="AT38" i="2"/>
  <c r="BB38" i="2"/>
  <c r="BJ38" i="2"/>
  <c r="BR38" i="2"/>
  <c r="AY39" i="2"/>
  <c r="BG39" i="2"/>
  <c r="BO39" i="2"/>
  <c r="AV40" i="2"/>
  <c r="BD40" i="2"/>
  <c r="AL40" i="2" s="1"/>
  <c r="BL40" i="2"/>
  <c r="AS41" i="2"/>
  <c r="BA41" i="2"/>
  <c r="BI41" i="2"/>
  <c r="BQ41" i="2"/>
  <c r="AX42" i="2"/>
  <c r="BF42" i="2"/>
  <c r="BN42" i="2"/>
  <c r="AU43" i="2"/>
  <c r="BC43" i="2"/>
  <c r="AK43" i="2" s="1"/>
  <c r="BK43" i="2"/>
  <c r="BS43" i="2"/>
  <c r="AZ44" i="2"/>
  <c r="BH44" i="2"/>
  <c r="BP44" i="2"/>
  <c r="AW45" i="2"/>
  <c r="BE45" i="2"/>
  <c r="BM45" i="2"/>
  <c r="AT46" i="2"/>
  <c r="BB46" i="2"/>
  <c r="BJ46" i="2"/>
  <c r="BR46" i="2"/>
  <c r="AY47" i="2"/>
  <c r="BG47" i="2"/>
  <c r="BO47" i="2"/>
  <c r="AV48" i="2"/>
  <c r="BD48" i="2"/>
  <c r="AL48" i="2" s="1"/>
  <c r="BL48" i="2"/>
  <c r="AS49" i="2"/>
  <c r="BA49" i="2"/>
  <c r="BI49" i="2"/>
  <c r="BQ49" i="2"/>
  <c r="AX50" i="2"/>
  <c r="BF50" i="2"/>
  <c r="BN50" i="2"/>
  <c r="AU51" i="2"/>
  <c r="BC51" i="2"/>
  <c r="AK51" i="2" s="1"/>
  <c r="BK51" i="2"/>
  <c r="BS51" i="2"/>
  <c r="AZ52" i="2"/>
  <c r="BH52" i="2"/>
  <c r="BP52" i="2"/>
  <c r="AW53" i="2"/>
  <c r="AS11" i="2"/>
  <c r="BI11" i="2"/>
  <c r="AX12" i="2"/>
  <c r="BN12" i="2"/>
  <c r="BC13" i="2"/>
  <c r="AK13" i="2" s="1"/>
  <c r="BS13" i="2"/>
  <c r="BH14" i="2"/>
  <c r="AW15" i="2"/>
  <c r="BH15" i="2"/>
  <c r="BR15" i="2"/>
  <c r="AY16" i="2"/>
  <c r="BG16" i="2"/>
  <c r="BO16" i="2"/>
  <c r="AV17" i="2"/>
  <c r="BD17" i="2"/>
  <c r="AL17" i="2" s="1"/>
  <c r="BL17" i="2"/>
  <c r="AS18" i="2"/>
  <c r="BA18" i="2"/>
  <c r="BI18" i="2"/>
  <c r="BQ18" i="2"/>
  <c r="AX19" i="2"/>
  <c r="BF19" i="2"/>
  <c r="BN19" i="2"/>
  <c r="AU20" i="2"/>
  <c r="BC20" i="2"/>
  <c r="AK20" i="2" s="1"/>
  <c r="BK20" i="2"/>
  <c r="BS20" i="2"/>
  <c r="AZ21" i="2"/>
  <c r="BH21" i="2"/>
  <c r="BP21" i="2"/>
  <c r="AW22" i="2"/>
  <c r="BE22" i="2"/>
  <c r="BM22" i="2"/>
  <c r="AT23" i="2"/>
  <c r="BB23" i="2"/>
  <c r="BJ23" i="2"/>
  <c r="BR23" i="2"/>
  <c r="AY24" i="2"/>
  <c r="BG24" i="2"/>
  <c r="BO24" i="2"/>
  <c r="AV25" i="2"/>
  <c r="BD25" i="2"/>
  <c r="AL25" i="2" s="1"/>
  <c r="BL25" i="2"/>
  <c r="AS26" i="2"/>
  <c r="BA26" i="2"/>
  <c r="BI26" i="2"/>
  <c r="BQ26" i="2"/>
  <c r="AX27" i="2"/>
  <c r="BF27" i="2"/>
  <c r="BN27" i="2"/>
  <c r="AU28" i="2"/>
  <c r="BC28" i="2"/>
  <c r="AK28" i="2" s="1"/>
  <c r="BK28" i="2"/>
  <c r="BS28" i="2"/>
  <c r="AZ29" i="2"/>
  <c r="BH29" i="2"/>
  <c r="BP29" i="2"/>
  <c r="AW30" i="2"/>
  <c r="BE30" i="2"/>
  <c r="BM30" i="2"/>
  <c r="AT31" i="2"/>
  <c r="BB31" i="2"/>
  <c r="BJ31" i="2"/>
  <c r="BR31" i="2"/>
  <c r="AY32" i="2"/>
  <c r="BG32" i="2"/>
  <c r="AQ32" i="2" s="1"/>
  <c r="BO32" i="2"/>
  <c r="AV33" i="2"/>
  <c r="BD33" i="2"/>
  <c r="AL33" i="2" s="1"/>
  <c r="BL33" i="2"/>
  <c r="AS34" i="2"/>
  <c r="BA34" i="2"/>
  <c r="BI34" i="2"/>
  <c r="BQ34" i="2"/>
  <c r="AX35" i="2"/>
  <c r="BF35" i="2"/>
  <c r="BN35" i="2"/>
  <c r="AU36" i="2"/>
  <c r="BC36" i="2"/>
  <c r="AK36" i="2" s="1"/>
  <c r="BK36" i="2"/>
  <c r="BS36" i="2"/>
  <c r="AZ37" i="2"/>
  <c r="BH37" i="2"/>
  <c r="BP37" i="2"/>
  <c r="AW38" i="2"/>
  <c r="BE38" i="2"/>
  <c r="BM38" i="2"/>
  <c r="AT39" i="2"/>
  <c r="BB39" i="2"/>
  <c r="BJ39" i="2"/>
  <c r="BR39" i="2"/>
  <c r="AY40" i="2"/>
  <c r="BG40" i="2"/>
  <c r="BO40" i="2"/>
  <c r="AV41" i="2"/>
  <c r="BD41" i="2"/>
  <c r="AL41" i="2" s="1"/>
  <c r="BL41" i="2"/>
  <c r="AS42" i="2"/>
  <c r="BA42" i="2"/>
  <c r="BI42" i="2"/>
  <c r="BQ42" i="2"/>
  <c r="AX43" i="2"/>
  <c r="BF43" i="2"/>
  <c r="BN43" i="2"/>
  <c r="AU44" i="2"/>
  <c r="BC44" i="2"/>
  <c r="AK44" i="2" s="1"/>
  <c r="BK44" i="2"/>
  <c r="BS44" i="2"/>
  <c r="AZ45" i="2"/>
  <c r="BH45" i="2"/>
  <c r="BP45" i="2"/>
  <c r="AW46" i="2"/>
  <c r="BE46" i="2"/>
  <c r="BM46" i="2"/>
  <c r="AT47" i="2"/>
  <c r="BB47" i="2"/>
  <c r="BJ47" i="2"/>
  <c r="BR47" i="2"/>
  <c r="AY48" i="2"/>
  <c r="BG48" i="2"/>
  <c r="BO48" i="2"/>
  <c r="AV49" i="2"/>
  <c r="BD49" i="2"/>
  <c r="AL49" i="2" s="1"/>
  <c r="AS12" i="2"/>
  <c r="AX13" i="2"/>
  <c r="BC14" i="2"/>
  <c r="AK14" i="2" s="1"/>
  <c r="BF15" i="2"/>
  <c r="AW16" i="2"/>
  <c r="BM16" i="2"/>
  <c r="BB17" i="2"/>
  <c r="BR17" i="2"/>
  <c r="BG18" i="2"/>
  <c r="AV19" i="2"/>
  <c r="BL19" i="2"/>
  <c r="BA20" i="2"/>
  <c r="BQ20" i="2"/>
  <c r="BF21" i="2"/>
  <c r="AU22" i="2"/>
  <c r="BK22" i="2"/>
  <c r="AZ23" i="2"/>
  <c r="BP23" i="2"/>
  <c r="BE24" i="2"/>
  <c r="AT25" i="2"/>
  <c r="BJ25" i="2"/>
  <c r="AY26" i="2"/>
  <c r="BO26" i="2"/>
  <c r="BD27" i="2"/>
  <c r="AL27" i="2" s="1"/>
  <c r="AS28" i="2"/>
  <c r="BI28" i="2"/>
  <c r="AX29" i="2"/>
  <c r="BN29" i="2"/>
  <c r="BC30" i="2"/>
  <c r="AK30" i="2" s="1"/>
  <c r="BS30" i="2"/>
  <c r="BH31" i="2"/>
  <c r="AW32" i="2"/>
  <c r="BM32" i="2"/>
  <c r="BB33" i="2"/>
  <c r="BR33" i="2"/>
  <c r="BG34" i="2"/>
  <c r="AV35" i="2"/>
  <c r="BL35" i="2"/>
  <c r="BA36" i="2"/>
  <c r="BQ36" i="2"/>
  <c r="BF37" i="2"/>
  <c r="AU38" i="2"/>
  <c r="BK38" i="2"/>
  <c r="AZ39" i="2"/>
  <c r="BP39" i="2"/>
  <c r="BE40" i="2"/>
  <c r="AT41" i="2"/>
  <c r="BJ41" i="2"/>
  <c r="AY42" i="2"/>
  <c r="BO42" i="2"/>
  <c r="BD43" i="2"/>
  <c r="AL43" i="2" s="1"/>
  <c r="AS44" i="2"/>
  <c r="BI44" i="2"/>
  <c r="AX45" i="2"/>
  <c r="BN45" i="2"/>
  <c r="BC46" i="2"/>
  <c r="AK46" i="2" s="1"/>
  <c r="BS46" i="2"/>
  <c r="BH47" i="2"/>
  <c r="AW48" i="2"/>
  <c r="BM48" i="2"/>
  <c r="BB49" i="2"/>
  <c r="BN49" i="2"/>
  <c r="BA50" i="2"/>
  <c r="BO50" i="2"/>
  <c r="AY51" i="2"/>
  <c r="BM51" i="2"/>
  <c r="AW52" i="2"/>
  <c r="BK52" i="2"/>
  <c r="AX53" i="2"/>
  <c r="BF53" i="2"/>
  <c r="BN53" i="2"/>
  <c r="AU54" i="2"/>
  <c r="BC54" i="2"/>
  <c r="AK54" i="2" s="1"/>
  <c r="BK54" i="2"/>
  <c r="BS54" i="2"/>
  <c r="AZ55" i="2"/>
  <c r="BH55" i="2"/>
  <c r="BP55" i="2"/>
  <c r="AW56" i="2"/>
  <c r="BE56" i="2"/>
  <c r="BM56" i="2"/>
  <c r="AT57" i="2"/>
  <c r="BB57" i="2"/>
  <c r="BJ57" i="2"/>
  <c r="BR57" i="2"/>
  <c r="AY58" i="2"/>
  <c r="BG58" i="2"/>
  <c r="BO58" i="2"/>
  <c r="AV59" i="2"/>
  <c r="BD59" i="2"/>
  <c r="AL59" i="2" s="1"/>
  <c r="BL59" i="2"/>
  <c r="AS60" i="2"/>
  <c r="BA60" i="2"/>
  <c r="BI60" i="2"/>
  <c r="BQ60" i="2"/>
  <c r="AX61" i="2"/>
  <c r="BF61" i="2"/>
  <c r="BN61" i="2"/>
  <c r="AU62" i="2"/>
  <c r="BC62" i="2"/>
  <c r="AK62" i="2" s="1"/>
  <c r="BK62" i="2"/>
  <c r="BS62" i="2"/>
  <c r="AZ63" i="2"/>
  <c r="BH63" i="2"/>
  <c r="BP63" i="2"/>
  <c r="AW64" i="2"/>
  <c r="BE64" i="2"/>
  <c r="BM64" i="2"/>
  <c r="AW12" i="2"/>
  <c r="BB13" i="2"/>
  <c r="BG14" i="2"/>
  <c r="BG15" i="2"/>
  <c r="AX16" i="2"/>
  <c r="BN16" i="2"/>
  <c r="BC17" i="2"/>
  <c r="AK17" i="2" s="1"/>
  <c r="BS17" i="2"/>
  <c r="BH18" i="2"/>
  <c r="AW19" i="2"/>
  <c r="BM19" i="2"/>
  <c r="BB20" i="2"/>
  <c r="BR20" i="2"/>
  <c r="BG21" i="2"/>
  <c r="AV22" i="2"/>
  <c r="BL22" i="2"/>
  <c r="BA23" i="2"/>
  <c r="BQ23" i="2"/>
  <c r="BF24" i="2"/>
  <c r="AU25" i="2"/>
  <c r="BK25" i="2"/>
  <c r="AZ26" i="2"/>
  <c r="BP26" i="2"/>
  <c r="BE27" i="2"/>
  <c r="AT28" i="2"/>
  <c r="BJ28" i="2"/>
  <c r="AY29" i="2"/>
  <c r="BO29" i="2"/>
  <c r="BD30" i="2"/>
  <c r="AL30" i="2" s="1"/>
  <c r="AS31" i="2"/>
  <c r="BI31" i="2"/>
  <c r="AX32" i="2"/>
  <c r="BN32" i="2"/>
  <c r="BC33" i="2"/>
  <c r="AK33" i="2" s="1"/>
  <c r="BS33" i="2"/>
  <c r="BH34" i="2"/>
  <c r="AW35" i="2"/>
  <c r="BM35" i="2"/>
  <c r="BB36" i="2"/>
  <c r="BR36" i="2"/>
  <c r="BG37" i="2"/>
  <c r="AV38" i="2"/>
  <c r="BL38" i="2"/>
  <c r="BA39" i="2"/>
  <c r="BQ39" i="2"/>
  <c r="BF40" i="2"/>
  <c r="AU41" i="2"/>
  <c r="BK41" i="2"/>
  <c r="AZ42" i="2"/>
  <c r="BP42" i="2"/>
  <c r="BE43" i="2"/>
  <c r="AT44" i="2"/>
  <c r="BJ44" i="2"/>
  <c r="AY45" i="2"/>
  <c r="BO45" i="2"/>
  <c r="BD46" i="2"/>
  <c r="AL46" i="2" s="1"/>
  <c r="AS47" i="2"/>
  <c r="BI47" i="2"/>
  <c r="AX48" i="2"/>
  <c r="BN48" i="2"/>
  <c r="BC49" i="2"/>
  <c r="AK49" i="2" s="1"/>
  <c r="BR49" i="2"/>
  <c r="BB50" i="2"/>
  <c r="BP50" i="2"/>
  <c r="AZ51" i="2"/>
  <c r="BN51" i="2"/>
  <c r="BA52" i="2"/>
  <c r="BL52" i="2"/>
  <c r="AY53" i="2"/>
  <c r="BG53" i="2"/>
  <c r="BO53" i="2"/>
  <c r="AV54" i="2"/>
  <c r="BD54" i="2"/>
  <c r="AL54" i="2" s="1"/>
  <c r="BL54" i="2"/>
  <c r="AS55" i="2"/>
  <c r="BA55" i="2"/>
  <c r="BI55" i="2"/>
  <c r="BQ55" i="2"/>
  <c r="AX56" i="2"/>
  <c r="BF56" i="2"/>
  <c r="BN56" i="2"/>
  <c r="AU57" i="2"/>
  <c r="BC57" i="2"/>
  <c r="AK57" i="2" s="1"/>
  <c r="BK57" i="2"/>
  <c r="BS57" i="2"/>
  <c r="AZ58" i="2"/>
  <c r="BH58" i="2"/>
  <c r="BP58" i="2"/>
  <c r="AW59" i="2"/>
  <c r="BE59" i="2"/>
  <c r="BM59" i="2"/>
  <c r="AT60" i="2"/>
  <c r="BB60" i="2"/>
  <c r="BJ60" i="2"/>
  <c r="BR60" i="2"/>
  <c r="AY61" i="2"/>
  <c r="BG61" i="2"/>
  <c r="BO61" i="2"/>
  <c r="AV62" i="2"/>
  <c r="BD62" i="2"/>
  <c r="AL62" i="2" s="1"/>
  <c r="BL62" i="2"/>
  <c r="AS63" i="2"/>
  <c r="BA63" i="2"/>
  <c r="BI63" i="2"/>
  <c r="BQ63" i="2"/>
  <c r="AX64" i="2"/>
  <c r="BF64" i="2"/>
  <c r="BN64" i="2"/>
  <c r="AU11" i="2"/>
  <c r="AZ12" i="2"/>
  <c r="BE13" i="2"/>
  <c r="BJ14" i="2"/>
  <c r="BI15" i="2"/>
  <c r="AZ16" i="2"/>
  <c r="BP16" i="2"/>
  <c r="BE17" i="2"/>
  <c r="AT18" i="2"/>
  <c r="BJ18" i="2"/>
  <c r="AY19" i="2"/>
  <c r="BO19" i="2"/>
  <c r="BD20" i="2"/>
  <c r="AL20" i="2" s="1"/>
  <c r="AS21" i="2"/>
  <c r="BI21" i="2"/>
  <c r="AX22" i="2"/>
  <c r="BN22" i="2"/>
  <c r="BC23" i="2"/>
  <c r="AK23" i="2" s="1"/>
  <c r="BS23" i="2"/>
  <c r="BH24" i="2"/>
  <c r="AW25" i="2"/>
  <c r="BM25" i="2"/>
  <c r="BB26" i="2"/>
  <c r="BR26" i="2"/>
  <c r="BG27" i="2"/>
  <c r="AV28" i="2"/>
  <c r="BL28" i="2"/>
  <c r="BA29" i="2"/>
  <c r="BQ29" i="2"/>
  <c r="BF30" i="2"/>
  <c r="AU31" i="2"/>
  <c r="BK31" i="2"/>
  <c r="AZ32" i="2"/>
  <c r="BP32" i="2"/>
  <c r="BE33" i="2"/>
  <c r="AO33" i="2" s="1"/>
  <c r="AT34" i="2"/>
  <c r="D34" i="2" s="1"/>
  <c r="BJ34" i="2"/>
  <c r="AY35" i="2"/>
  <c r="BO35" i="2"/>
  <c r="BD36" i="2"/>
  <c r="AL36" i="2" s="1"/>
  <c r="AS37" i="2"/>
  <c r="BI37" i="2"/>
  <c r="AX38" i="2"/>
  <c r="BN38" i="2"/>
  <c r="BC39" i="2"/>
  <c r="AK39" i="2" s="1"/>
  <c r="BS39" i="2"/>
  <c r="BH40" i="2"/>
  <c r="AW41" i="2"/>
  <c r="BM41" i="2"/>
  <c r="BB42" i="2"/>
  <c r="BR42" i="2"/>
  <c r="BG43" i="2"/>
  <c r="AV44" i="2"/>
  <c r="BL44" i="2"/>
  <c r="BA45" i="2"/>
  <c r="BQ45" i="2"/>
  <c r="BF46" i="2"/>
  <c r="AU47" i="2"/>
  <c r="BK47" i="2"/>
  <c r="AZ48" i="2"/>
  <c r="BP48" i="2"/>
  <c r="BE49" i="2"/>
  <c r="BS49" i="2"/>
  <c r="BC50" i="2"/>
  <c r="AK50" i="2" s="1"/>
  <c r="BQ50" i="2"/>
  <c r="BD51" i="2"/>
  <c r="AL51" i="2" s="1"/>
  <c r="BO51" i="2"/>
  <c r="BB52" i="2"/>
  <c r="BM52" i="2"/>
  <c r="AZ53" i="2"/>
  <c r="BH53" i="2"/>
  <c r="BP53" i="2"/>
  <c r="AW54" i="2"/>
  <c r="BE54" i="2"/>
  <c r="BM54" i="2"/>
  <c r="AT55" i="2"/>
  <c r="BB55" i="2"/>
  <c r="BJ55" i="2"/>
  <c r="BR55" i="2"/>
  <c r="AY56" i="2"/>
  <c r="BG56" i="2"/>
  <c r="BO56" i="2"/>
  <c r="AV57" i="2"/>
  <c r="BD57" i="2"/>
  <c r="AL57" i="2" s="1"/>
  <c r="BL57" i="2"/>
  <c r="AS58" i="2"/>
  <c r="BA58" i="2"/>
  <c r="BI58" i="2"/>
  <c r="BQ58" i="2"/>
  <c r="AX59" i="2"/>
  <c r="BF59" i="2"/>
  <c r="BN59" i="2"/>
  <c r="AU60" i="2"/>
  <c r="BC60" i="2"/>
  <c r="AK60" i="2" s="1"/>
  <c r="BK60" i="2"/>
  <c r="BS60" i="2"/>
  <c r="AZ61" i="2"/>
  <c r="BH61" i="2"/>
  <c r="BP61" i="2"/>
  <c r="AW62" i="2"/>
  <c r="BE62" i="2"/>
  <c r="BM62" i="2"/>
  <c r="AT63" i="2"/>
  <c r="BB63" i="2"/>
  <c r="BJ63" i="2"/>
  <c r="BR63" i="2"/>
  <c r="AY64" i="2"/>
  <c r="BG64" i="2"/>
  <c r="BO64" i="2"/>
  <c r="BH11" i="2"/>
  <c r="BM12" i="2"/>
  <c r="BR13" i="2"/>
  <c r="AV15" i="2"/>
  <c r="BQ15" i="2"/>
  <c r="BF16" i="2"/>
  <c r="AU17" i="2"/>
  <c r="BK17" i="2"/>
  <c r="AZ18" i="2"/>
  <c r="BP18" i="2"/>
  <c r="BE19" i="2"/>
  <c r="AT20" i="2"/>
  <c r="BJ20" i="2"/>
  <c r="AY21" i="2"/>
  <c r="BO21" i="2"/>
  <c r="BD22" i="2"/>
  <c r="AL22" i="2" s="1"/>
  <c r="AS23" i="2"/>
  <c r="BI23" i="2"/>
  <c r="AX24" i="2"/>
  <c r="BN24" i="2"/>
  <c r="BC25" i="2"/>
  <c r="AK25" i="2" s="1"/>
  <c r="BS25" i="2"/>
  <c r="BH26" i="2"/>
  <c r="AW27" i="2"/>
  <c r="BM27" i="2"/>
  <c r="BB28" i="2"/>
  <c r="BR28" i="2"/>
  <c r="BG29" i="2"/>
  <c r="AV30" i="2"/>
  <c r="BL30" i="2"/>
  <c r="BA31" i="2"/>
  <c r="BQ31" i="2"/>
  <c r="BF32" i="2"/>
  <c r="AP32" i="2" s="1"/>
  <c r="AU33" i="2"/>
  <c r="BK33" i="2"/>
  <c r="AZ34" i="2"/>
  <c r="BP34" i="2"/>
  <c r="BE35" i="2"/>
  <c r="AT36" i="2"/>
  <c r="BJ36" i="2"/>
  <c r="AY37" i="2"/>
  <c r="BO37" i="2"/>
  <c r="BD38" i="2"/>
  <c r="AL38" i="2" s="1"/>
  <c r="AS39" i="2"/>
  <c r="BI39" i="2"/>
  <c r="AX40" i="2"/>
  <c r="BN40" i="2"/>
  <c r="BC41" i="2"/>
  <c r="AK41" i="2" s="1"/>
  <c r="BS41" i="2"/>
  <c r="BH42" i="2"/>
  <c r="AW43" i="2"/>
  <c r="BM43" i="2"/>
  <c r="BB44" i="2"/>
  <c r="BR44" i="2"/>
  <c r="BG45" i="2"/>
  <c r="AV46" i="2"/>
  <c r="BL46" i="2"/>
  <c r="BA47" i="2"/>
  <c r="BQ47" i="2"/>
  <c r="BF48" i="2"/>
  <c r="AU49" i="2"/>
  <c r="BK49" i="2"/>
  <c r="AU50" i="2"/>
  <c r="BI50" i="2"/>
  <c r="AV51" i="2"/>
  <c r="BG51" i="2"/>
  <c r="AT52" i="2"/>
  <c r="BE52" i="2"/>
  <c r="BS52" i="2"/>
  <c r="BC53" i="2"/>
  <c r="AK53" i="2" s="1"/>
  <c r="BK53" i="2"/>
  <c r="BS53" i="2"/>
  <c r="AZ54" i="2"/>
  <c r="BH54" i="2"/>
  <c r="BP54" i="2"/>
  <c r="AW55" i="2"/>
  <c r="BE55" i="2"/>
  <c r="BM55" i="2"/>
  <c r="AT56" i="2"/>
  <c r="BB56" i="2"/>
  <c r="BJ56" i="2"/>
  <c r="BR56" i="2"/>
  <c r="AY57" i="2"/>
  <c r="BG57" i="2"/>
  <c r="BO57" i="2"/>
  <c r="AV58" i="2"/>
  <c r="BD58" i="2"/>
  <c r="AL58" i="2" s="1"/>
  <c r="BL58" i="2"/>
  <c r="AS59" i="2"/>
  <c r="BA59" i="2"/>
  <c r="BI59" i="2"/>
  <c r="BQ59" i="2"/>
  <c r="AX60" i="2"/>
  <c r="BF60" i="2"/>
  <c r="BN60" i="2"/>
  <c r="AU61" i="2"/>
  <c r="BC61" i="2"/>
  <c r="AK61" i="2" s="1"/>
  <c r="BK61" i="2"/>
  <c r="BS61" i="2"/>
  <c r="AZ62" i="2"/>
  <c r="BH62" i="2"/>
  <c r="BP62" i="2"/>
  <c r="AW63" i="2"/>
  <c r="BE63" i="2"/>
  <c r="BM63" i="2"/>
  <c r="AT64" i="2"/>
  <c r="BB64" i="2"/>
  <c r="BJ64" i="2"/>
  <c r="BR64" i="2"/>
  <c r="BA12" i="2"/>
  <c r="BK14" i="2"/>
  <c r="BA16" i="2"/>
  <c r="BF17" i="2"/>
  <c r="BK18" i="2"/>
  <c r="BP19" i="2"/>
  <c r="AT21" i="2"/>
  <c r="AY22" i="2"/>
  <c r="BD23" i="2"/>
  <c r="AL23" i="2" s="1"/>
  <c r="BI24" i="2"/>
  <c r="BN25" i="2"/>
  <c r="BS26" i="2"/>
  <c r="AW28" i="2"/>
  <c r="BB29" i="2"/>
  <c r="BG30" i="2"/>
  <c r="BL31" i="2"/>
  <c r="BQ32" i="2"/>
  <c r="AU34" i="2"/>
  <c r="AZ35" i="2"/>
  <c r="BE36" i="2"/>
  <c r="BJ37" i="2"/>
  <c r="BO38" i="2"/>
  <c r="AS40" i="2"/>
  <c r="F40" i="2" s="1"/>
  <c r="B40" i="2" s="1"/>
  <c r="AX41" i="2"/>
  <c r="BC42" i="2"/>
  <c r="AK42" i="2" s="1"/>
  <c r="BH43" i="2"/>
  <c r="BM44" i="2"/>
  <c r="BR45" i="2"/>
  <c r="AV47" i="2"/>
  <c r="BA48" i="2"/>
  <c r="BF49" i="2"/>
  <c r="BG50" i="2"/>
  <c r="BE51" i="2"/>
  <c r="BC52" i="2"/>
  <c r="AK52" i="2" s="1"/>
  <c r="BA53" i="2"/>
  <c r="BQ53" i="2"/>
  <c r="BF54" i="2"/>
  <c r="AU55" i="2"/>
  <c r="BK55" i="2"/>
  <c r="AZ56" i="2"/>
  <c r="BP56" i="2"/>
  <c r="BE57" i="2"/>
  <c r="AT58" i="2"/>
  <c r="BJ58" i="2"/>
  <c r="AY59" i="2"/>
  <c r="BO59" i="2"/>
  <c r="BD60" i="2"/>
  <c r="AL60" i="2" s="1"/>
  <c r="AS61" i="2"/>
  <c r="BI61" i="2"/>
  <c r="AX62" i="2"/>
  <c r="BN62" i="2"/>
  <c r="BC63" i="2"/>
  <c r="AK63" i="2" s="1"/>
  <c r="BS63" i="2"/>
  <c r="BH64" i="2"/>
  <c r="BI12" i="2"/>
  <c r="BS14" i="2"/>
  <c r="BE16" i="2"/>
  <c r="BJ17" i="2"/>
  <c r="BO18" i="2"/>
  <c r="AS20" i="2"/>
  <c r="AX21" i="2"/>
  <c r="BC22" i="2"/>
  <c r="AK22" i="2" s="1"/>
  <c r="BH23" i="2"/>
  <c r="BM24" i="2"/>
  <c r="BR25" i="2"/>
  <c r="AV27" i="2"/>
  <c r="BA28" i="2"/>
  <c r="BF29" i="2"/>
  <c r="BK30" i="2"/>
  <c r="BP31" i="2"/>
  <c r="AT33" i="2"/>
  <c r="D33" i="2" s="1"/>
  <c r="AY34" i="2"/>
  <c r="BD35" i="2"/>
  <c r="AL35" i="2" s="1"/>
  <c r="BI36" i="2"/>
  <c r="BN37" i="2"/>
  <c r="BS38" i="2"/>
  <c r="AW40" i="2"/>
  <c r="BB41" i="2"/>
  <c r="BG42" i="2"/>
  <c r="BL43" i="2"/>
  <c r="BQ44" i="2"/>
  <c r="AU46" i="2"/>
  <c r="AZ47" i="2"/>
  <c r="BE48" i="2"/>
  <c r="BJ49" i="2"/>
  <c r="BH50" i="2"/>
  <c r="BF51" i="2"/>
  <c r="BD52" i="2"/>
  <c r="AL52" i="2" s="1"/>
  <c r="BB53" i="2"/>
  <c r="BR53" i="2"/>
  <c r="BG54" i="2"/>
  <c r="AV55" i="2"/>
  <c r="BL55" i="2"/>
  <c r="BA56" i="2"/>
  <c r="BQ56" i="2"/>
  <c r="BF57" i="2"/>
  <c r="AU58" i="2"/>
  <c r="BK58" i="2"/>
  <c r="AZ59" i="2"/>
  <c r="BP59" i="2"/>
  <c r="BE60" i="2"/>
  <c r="AT61" i="2"/>
  <c r="BJ61" i="2"/>
  <c r="AY62" i="2"/>
  <c r="BO62" i="2"/>
  <c r="BD63" i="2"/>
  <c r="AL63" i="2" s="1"/>
  <c r="AS64" i="2"/>
  <c r="BI64" i="2"/>
  <c r="BP12" i="2"/>
  <c r="AX15" i="2"/>
  <c r="BH16" i="2"/>
  <c r="BM17" i="2"/>
  <c r="BR18" i="2"/>
  <c r="AV20" i="2"/>
  <c r="BA21" i="2"/>
  <c r="BF22" i="2"/>
  <c r="BK23" i="2"/>
  <c r="BP24" i="2"/>
  <c r="AT26" i="2"/>
  <c r="D26" i="2" s="1"/>
  <c r="AY27" i="2"/>
  <c r="BD28" i="2"/>
  <c r="AL28" i="2" s="1"/>
  <c r="BI29" i="2"/>
  <c r="BN30" i="2"/>
  <c r="BS31" i="2"/>
  <c r="AW33" i="2"/>
  <c r="BB34" i="2"/>
  <c r="BG35" i="2"/>
  <c r="BL36" i="2"/>
  <c r="BQ37" i="2"/>
  <c r="AU39" i="2"/>
  <c r="AZ40" i="2"/>
  <c r="BE41" i="2"/>
  <c r="BJ42" i="2"/>
  <c r="BO43" i="2"/>
  <c r="AS45" i="2"/>
  <c r="AX46" i="2"/>
  <c r="BC47" i="2"/>
  <c r="AK47" i="2" s="1"/>
  <c r="BH48" i="2"/>
  <c r="BL49" i="2"/>
  <c r="BJ50" i="2"/>
  <c r="BH51" i="2"/>
  <c r="BI52" i="2"/>
  <c r="BD53" i="2"/>
  <c r="AL53" i="2" s="1"/>
  <c r="AS54" i="2"/>
  <c r="BI54" i="2"/>
  <c r="AX55" i="2"/>
  <c r="BN55" i="2"/>
  <c r="BC56" i="2"/>
  <c r="AK56" i="2" s="1"/>
  <c r="BS56" i="2"/>
  <c r="BH57" i="2"/>
  <c r="AW58" i="2"/>
  <c r="BM58" i="2"/>
  <c r="BB59" i="2"/>
  <c r="BR59" i="2"/>
  <c r="BG60" i="2"/>
  <c r="AV61" i="2"/>
  <c r="BL61" i="2"/>
  <c r="BA62" i="2"/>
  <c r="BQ62" i="2"/>
  <c r="BF63" i="2"/>
  <c r="AU64" i="2"/>
  <c r="BK64" i="2"/>
  <c r="BD11" i="2"/>
  <c r="AL11" i="2" s="1"/>
  <c r="BN13" i="2"/>
  <c r="BP15" i="2"/>
  <c r="AT17" i="2"/>
  <c r="AY18" i="2"/>
  <c r="BD19" i="2"/>
  <c r="AL19" i="2" s="1"/>
  <c r="BI20" i="2"/>
  <c r="BN21" i="2"/>
  <c r="BS22" i="2"/>
  <c r="AW24" i="2"/>
  <c r="BB25" i="2"/>
  <c r="BG26" i="2"/>
  <c r="BL27" i="2"/>
  <c r="BQ28" i="2"/>
  <c r="AU30" i="2"/>
  <c r="AZ31" i="2"/>
  <c r="BE32" i="2"/>
  <c r="AO32" i="2" s="1"/>
  <c r="BJ33" i="2"/>
  <c r="BO34" i="2"/>
  <c r="AS36" i="2"/>
  <c r="AX37" i="2"/>
  <c r="BC38" i="2"/>
  <c r="AK38" i="2" s="1"/>
  <c r="BH39" i="2"/>
  <c r="BM40" i="2"/>
  <c r="BR41" i="2"/>
  <c r="AV43" i="2"/>
  <c r="BA44" i="2"/>
  <c r="BF45" i="2"/>
  <c r="BK46" i="2"/>
  <c r="BP47" i="2"/>
  <c r="AT49" i="2"/>
  <c r="AT50" i="2"/>
  <c r="BS50" i="2"/>
  <c r="AS52" i="2"/>
  <c r="BR52" i="2"/>
  <c r="BJ53" i="2"/>
  <c r="AY54" i="2"/>
  <c r="BO54" i="2"/>
  <c r="BD55" i="2"/>
  <c r="AL55" i="2" s="1"/>
  <c r="AS56" i="2"/>
  <c r="BI56" i="2"/>
  <c r="AX57" i="2"/>
  <c r="BN57" i="2"/>
  <c r="BC58" i="2"/>
  <c r="AK58" i="2" s="1"/>
  <c r="BS58" i="2"/>
  <c r="BH59" i="2"/>
  <c r="AW60" i="2"/>
  <c r="BM60" i="2"/>
  <c r="BB61" i="2"/>
  <c r="BR61" i="2"/>
  <c r="BG62" i="2"/>
  <c r="AV63" i="2"/>
  <c r="BL63" i="2"/>
  <c r="BA64" i="2"/>
  <c r="BQ64" i="2"/>
  <c r="AY15" i="2"/>
  <c r="BN17" i="2"/>
  <c r="AW20" i="2"/>
  <c r="BG22" i="2"/>
  <c r="BQ24" i="2"/>
  <c r="AZ27" i="2"/>
  <c r="BJ29" i="2"/>
  <c r="AS32" i="2"/>
  <c r="BC34" i="2"/>
  <c r="AK34" i="2" s="1"/>
  <c r="BM36" i="2"/>
  <c r="AV39" i="2"/>
  <c r="BF41" i="2"/>
  <c r="BP43" i="2"/>
  <c r="AY46" i="2"/>
  <c r="BI48" i="2"/>
  <c r="BK50" i="2"/>
  <c r="BJ52" i="2"/>
  <c r="AT54" i="2"/>
  <c r="AY55" i="2"/>
  <c r="BD56" i="2"/>
  <c r="AL56" i="2" s="1"/>
  <c r="BI57" i="2"/>
  <c r="BN58" i="2"/>
  <c r="BS59" i="2"/>
  <c r="AW61" i="2"/>
  <c r="BB62" i="2"/>
  <c r="BG63" i="2"/>
  <c r="BL64" i="2"/>
  <c r="AV11" i="2"/>
  <c r="BL15" i="2"/>
  <c r="AU18" i="2"/>
  <c r="BE20" i="2"/>
  <c r="BO22" i="2"/>
  <c r="AX25" i="2"/>
  <c r="BH27" i="2"/>
  <c r="BR29" i="2"/>
  <c r="BA32" i="2"/>
  <c r="BK34" i="2"/>
  <c r="AT37" i="2"/>
  <c r="D37" i="2" s="1"/>
  <c r="BD39" i="2"/>
  <c r="AL39" i="2" s="1"/>
  <c r="BN41" i="2"/>
  <c r="AW44" i="2"/>
  <c r="BG46" i="2"/>
  <c r="BQ48" i="2"/>
  <c r="BR50" i="2"/>
  <c r="BQ52" i="2"/>
  <c r="AX54" i="2"/>
  <c r="BC55" i="2"/>
  <c r="AK55" i="2" s="1"/>
  <c r="BH56" i="2"/>
  <c r="BM57" i="2"/>
  <c r="BR58" i="2"/>
  <c r="AV60" i="2"/>
  <c r="BA61" i="2"/>
  <c r="BF62" i="2"/>
  <c r="BK63" i="2"/>
  <c r="BP64" i="2"/>
  <c r="BK11" i="2"/>
  <c r="BS15" i="2"/>
  <c r="BB18" i="2"/>
  <c r="BL20" i="2"/>
  <c r="AU23" i="2"/>
  <c r="BE25" i="2"/>
  <c r="BO27" i="2"/>
  <c r="AX30" i="2"/>
  <c r="BH32" i="2"/>
  <c r="BR34" i="2"/>
  <c r="BA37" i="2"/>
  <c r="BK39" i="2"/>
  <c r="AT42" i="2"/>
  <c r="D42" i="2" s="1"/>
  <c r="BD44" i="2"/>
  <c r="AL44" i="2" s="1"/>
  <c r="BN46" i="2"/>
  <c r="AW49" i="2"/>
  <c r="AW51" i="2"/>
  <c r="AS53" i="2"/>
  <c r="BA54" i="2"/>
  <c r="BF55" i="2"/>
  <c r="BK56" i="2"/>
  <c r="BP57" i="2"/>
  <c r="AT59" i="2"/>
  <c r="AY60" i="2"/>
  <c r="BD61" i="2"/>
  <c r="AL61" i="2" s="1"/>
  <c r="BI62" i="2"/>
  <c r="BN63" i="2"/>
  <c r="BS64" i="2"/>
  <c r="BQ12" i="2"/>
  <c r="BI16" i="2"/>
  <c r="BS18" i="2"/>
  <c r="BB21" i="2"/>
  <c r="BL23" i="2"/>
  <c r="AU26" i="2"/>
  <c r="BE28" i="2"/>
  <c r="BO30" i="2"/>
  <c r="AX33" i="2"/>
  <c r="BH35" i="2"/>
  <c r="BR37" i="2"/>
  <c r="BA40" i="2"/>
  <c r="BK42" i="2"/>
  <c r="AT45" i="2"/>
  <c r="BD47" i="2"/>
  <c r="AL47" i="2" s="1"/>
  <c r="BM49" i="2"/>
  <c r="BL51" i="2"/>
  <c r="BE53" i="2"/>
  <c r="BJ54" i="2"/>
  <c r="BO55" i="2"/>
  <c r="AS57" i="2"/>
  <c r="F57" i="2" s="1"/>
  <c r="B57" i="2" s="1"/>
  <c r="AX58" i="2"/>
  <c r="BC59" i="2"/>
  <c r="AK59" i="2" s="1"/>
  <c r="BH60" i="2"/>
  <c r="BM61" i="2"/>
  <c r="BR62" i="2"/>
  <c r="AV64" i="2"/>
  <c r="BL11" i="2"/>
  <c r="BC18" i="2"/>
  <c r="AK18" i="2" s="1"/>
  <c r="AV23" i="2"/>
  <c r="BP27" i="2"/>
  <c r="BI32" i="2"/>
  <c r="BB37" i="2"/>
  <c r="AU42" i="2"/>
  <c r="BO46" i="2"/>
  <c r="AX51" i="2"/>
  <c r="BB54" i="2"/>
  <c r="BL56" i="2"/>
  <c r="AU59" i="2"/>
  <c r="BE61" i="2"/>
  <c r="BO63" i="2"/>
  <c r="BF13" i="2"/>
  <c r="AZ19" i="2"/>
  <c r="AS24" i="2"/>
  <c r="BM28" i="2"/>
  <c r="BF33" i="2"/>
  <c r="AP33" i="2" s="1"/>
  <c r="AY38" i="2"/>
  <c r="BS42" i="2"/>
  <c r="BL47" i="2"/>
  <c r="BP51" i="2"/>
  <c r="BN54" i="2"/>
  <c r="AW57" i="2"/>
  <c r="BG59" i="2"/>
  <c r="BQ61" i="2"/>
  <c r="AZ64" i="2"/>
  <c r="AS16" i="2"/>
  <c r="AY30" i="2"/>
  <c r="BL39" i="2"/>
  <c r="AX49" i="2"/>
  <c r="AT53" i="2"/>
  <c r="BQ57" i="2"/>
  <c r="BJ62" i="2"/>
  <c r="AT14" i="2"/>
  <c r="D14" i="2" s="1"/>
  <c r="BG19" i="2"/>
  <c r="AZ24" i="2"/>
  <c r="AS29" i="2"/>
  <c r="BM33" i="2"/>
  <c r="BF38" i="2"/>
  <c r="AY43" i="2"/>
  <c r="BS47" i="2"/>
  <c r="AU52" i="2"/>
  <c r="BQ54" i="2"/>
  <c r="AZ57" i="2"/>
  <c r="BJ59" i="2"/>
  <c r="AS62" i="2"/>
  <c r="BC64" i="2"/>
  <c r="AK64" i="2" s="1"/>
  <c r="AI17" i="5" s="1"/>
  <c r="AU14" i="2"/>
  <c r="BH19" i="2"/>
  <c r="BA24" i="2"/>
  <c r="AT29" i="2"/>
  <c r="BN33" i="2"/>
  <c r="BG38" i="2"/>
  <c r="AZ43" i="2"/>
  <c r="AS48" i="2"/>
  <c r="AV52" i="2"/>
  <c r="BR54" i="2"/>
  <c r="BA57" i="2"/>
  <c r="BK59" i="2"/>
  <c r="AT62" i="2"/>
  <c r="BD64" i="2"/>
  <c r="AL64" i="2" s="1"/>
  <c r="BM20" i="2"/>
  <c r="BF25" i="2"/>
  <c r="BS34" i="2"/>
  <c r="BE44" i="2"/>
  <c r="BG55" i="2"/>
  <c r="AZ60" i="2"/>
  <c r="BQ16" i="2"/>
  <c r="BJ21" i="2"/>
  <c r="BC26" i="2"/>
  <c r="AK26" i="2" s="1"/>
  <c r="AV31" i="2"/>
  <c r="BP35" i="2"/>
  <c r="BI40" i="2"/>
  <c r="BB45" i="2"/>
  <c r="AS50" i="2"/>
  <c r="BI53" i="2"/>
  <c r="BS55" i="2"/>
  <c r="BB58" i="2"/>
  <c r="BL60" i="2"/>
  <c r="AU63" i="2"/>
  <c r="AW17" i="2"/>
  <c r="BQ21" i="2"/>
  <c r="BJ26" i="2"/>
  <c r="BC31" i="2"/>
  <c r="AK31" i="2" s="1"/>
  <c r="AV36" i="2"/>
  <c r="BP40" i="2"/>
  <c r="BI45" i="2"/>
  <c r="AY50" i="2"/>
  <c r="BL53" i="2"/>
  <c r="AU56" i="2"/>
  <c r="BE58" i="2"/>
  <c r="BO60" i="2"/>
  <c r="AX63" i="2"/>
  <c r="BJ45" i="2"/>
  <c r="AZ50" i="2"/>
  <c r="BR21" i="2"/>
  <c r="BF58" i="2"/>
  <c r="AX17" i="2"/>
  <c r="BM53" i="2"/>
  <c r="AV56" i="2"/>
  <c r="BK26" i="2"/>
  <c r="BD31" i="2"/>
  <c r="AL31" i="2" s="1"/>
  <c r="BP60" i="2"/>
  <c r="AW36" i="2"/>
  <c r="AY63" i="2"/>
  <c r="BQ40" i="2"/>
  <c r="AO31" i="2"/>
  <c r="AR31" i="2"/>
  <c r="K57" i="2"/>
  <c r="J57" i="2"/>
  <c r="K53" i="2"/>
  <c r="J53" i="2"/>
  <c r="J32" i="2"/>
  <c r="K32" i="2"/>
  <c r="K63" i="2"/>
  <c r="J63" i="2"/>
  <c r="K45" i="2"/>
  <c r="J45" i="2"/>
  <c r="K46" i="2"/>
  <c r="J46" i="2"/>
  <c r="K21" i="2"/>
  <c r="J21" i="2"/>
  <c r="J24" i="2"/>
  <c r="K24" i="2"/>
  <c r="K43" i="2"/>
  <c r="J43" i="2"/>
  <c r="K54" i="2"/>
  <c r="J54" i="2"/>
  <c r="K31" i="2"/>
  <c r="J31" i="2"/>
  <c r="K44" i="2"/>
  <c r="J44" i="2"/>
  <c r="K48" i="2"/>
  <c r="J48" i="2"/>
  <c r="K12" i="2"/>
  <c r="J12" i="2"/>
  <c r="K42" i="2"/>
  <c r="J42" i="2"/>
  <c r="K59" i="2"/>
  <c r="J59" i="2"/>
  <c r="K62" i="2"/>
  <c r="J62" i="2"/>
  <c r="K52" i="2"/>
  <c r="J52" i="2"/>
  <c r="K16" i="2"/>
  <c r="J16" i="2"/>
  <c r="K64" i="2"/>
  <c r="J64" i="2"/>
  <c r="K14" i="2"/>
  <c r="J14" i="2"/>
  <c r="K55" i="2"/>
  <c r="J55" i="2"/>
  <c r="K60" i="2"/>
  <c r="J60" i="2"/>
  <c r="K35" i="2"/>
  <c r="J35" i="2"/>
  <c r="K50" i="2"/>
  <c r="J50" i="2"/>
  <c r="K40" i="2"/>
  <c r="J40" i="2"/>
  <c r="K39" i="2"/>
  <c r="J39" i="2"/>
  <c r="K49" i="2"/>
  <c r="J49" i="2"/>
  <c r="K13" i="2"/>
  <c r="J13" i="2"/>
  <c r="K18" i="2"/>
  <c r="J18" i="2"/>
  <c r="K17" i="2"/>
  <c r="J17" i="2"/>
  <c r="K11" i="2"/>
  <c r="J11" i="2"/>
  <c r="K22" i="2"/>
  <c r="J22" i="2"/>
  <c r="K36" i="2"/>
  <c r="J36" i="2"/>
  <c r="K61" i="2"/>
  <c r="J61" i="2"/>
  <c r="K51" i="2"/>
  <c r="J51" i="2"/>
  <c r="J56" i="2"/>
  <c r="K56" i="2"/>
  <c r="K20" i="2"/>
  <c r="J20" i="2"/>
  <c r="K25" i="2"/>
  <c r="J25" i="2"/>
  <c r="K28" i="2"/>
  <c r="J28" i="2"/>
  <c r="J33" i="2"/>
  <c r="K33" i="2"/>
  <c r="K19" i="2"/>
  <c r="J19" i="2"/>
  <c r="K30" i="2"/>
  <c r="J30" i="2"/>
  <c r="K37" i="2"/>
  <c r="J37" i="2"/>
  <c r="K23" i="2"/>
  <c r="J23" i="2"/>
  <c r="K41" i="2"/>
  <c r="J41" i="2"/>
  <c r="K47" i="2"/>
  <c r="J47" i="2"/>
  <c r="K26" i="2"/>
  <c r="J26" i="2"/>
  <c r="K58" i="2"/>
  <c r="J58" i="2"/>
  <c r="K29" i="2"/>
  <c r="J29" i="2"/>
  <c r="K34" i="2"/>
  <c r="J34" i="2"/>
  <c r="K27" i="2"/>
  <c r="J27" i="2"/>
  <c r="J38" i="2"/>
  <c r="K38" i="2"/>
  <c r="K15" i="2"/>
  <c r="J15" i="2"/>
  <c r="I26" i="337"/>
  <c r="K26" i="337"/>
  <c r="L26" i="337"/>
  <c r="J26" i="337"/>
  <c r="V24" i="1"/>
  <c r="V27" i="1"/>
  <c r="R12" i="57"/>
  <c r="R11" i="57"/>
  <c r="AN14" i="2"/>
  <c r="AN29" i="2"/>
  <c r="AN22" i="2"/>
  <c r="AN47" i="2"/>
  <c r="AN64" i="2"/>
  <c r="AN54" i="2"/>
  <c r="AN57" i="2"/>
  <c r="AN15" i="2"/>
  <c r="AN53" i="2"/>
  <c r="AN35" i="2"/>
  <c r="AN17" i="2"/>
  <c r="AN16" i="2"/>
  <c r="AN50" i="2"/>
  <c r="AN28" i="2"/>
  <c r="AN36" i="2"/>
  <c r="AN34" i="2"/>
  <c r="AN21" i="2"/>
  <c r="AN32" i="2"/>
  <c r="AN13" i="2"/>
  <c r="AN49" i="2"/>
  <c r="AN39" i="2"/>
  <c r="AN24" i="2"/>
  <c r="AN20" i="2"/>
  <c r="AN48" i="2"/>
  <c r="AN19" i="2"/>
  <c r="AN56" i="2"/>
  <c r="AN60" i="2"/>
  <c r="AN43" i="2"/>
  <c r="AN45" i="2"/>
  <c r="AN61" i="2"/>
  <c r="AN41" i="2"/>
  <c r="AN42" i="2"/>
  <c r="AN51" i="2"/>
  <c r="AN23" i="2"/>
  <c r="AN30" i="2"/>
  <c r="AN11" i="2"/>
  <c r="AN46" i="2"/>
  <c r="AN18" i="2"/>
  <c r="AN40" i="2"/>
  <c r="AN37" i="2"/>
  <c r="AN33" i="2"/>
  <c r="AN63" i="2"/>
  <c r="AN59" i="2"/>
  <c r="AN38" i="2"/>
  <c r="AN26" i="2"/>
  <c r="AN25" i="2"/>
  <c r="AN31" i="2"/>
  <c r="AN12" i="2"/>
  <c r="AN62" i="2"/>
  <c r="AN58" i="2"/>
  <c r="AN44" i="2"/>
  <c r="AN55" i="2"/>
  <c r="AN52" i="2"/>
  <c r="AN27" i="2"/>
  <c r="F55" i="2" l="1"/>
  <c r="B55" i="2" s="1"/>
  <c r="D23" i="2"/>
  <c r="AQ18" i="5"/>
  <c r="AS18" i="5" s="1"/>
  <c r="AP31" i="5"/>
  <c r="AR31" i="5" s="1"/>
  <c r="AP18" i="5"/>
  <c r="AR18" i="5" s="1"/>
  <c r="AP16" i="5"/>
  <c r="AR16" i="5" s="1"/>
  <c r="AQ27" i="5"/>
  <c r="AS27" i="5" s="1"/>
  <c r="AQ25" i="5"/>
  <c r="AS25" i="5" s="1"/>
  <c r="AQ26" i="5"/>
  <c r="AS26" i="5" s="1"/>
  <c r="AP14" i="5"/>
  <c r="AR14" i="5" s="1"/>
  <c r="AQ14" i="5"/>
  <c r="AS14" i="5" s="1"/>
  <c r="AP30" i="5"/>
  <c r="AR30" i="5" s="1"/>
  <c r="AP12" i="5"/>
  <c r="AR12" i="5" s="1"/>
  <c r="AP29" i="5"/>
  <c r="AR29" i="5" s="1"/>
  <c r="D52" i="2"/>
  <c r="E52" i="2" s="1"/>
  <c r="F51" i="2"/>
  <c r="B51" i="2" s="1"/>
  <c r="AQ21" i="5"/>
  <c r="AS21" i="5" s="1"/>
  <c r="AQ28" i="5"/>
  <c r="AS28" i="5" s="1"/>
  <c r="AP25" i="5"/>
  <c r="AR25" i="5" s="1"/>
  <c r="AQ29" i="5"/>
  <c r="AS29" i="5" s="1"/>
  <c r="AP26" i="5"/>
  <c r="AR26" i="5" s="1"/>
  <c r="AP22" i="5"/>
  <c r="AR22" i="5" s="1"/>
  <c r="AQ24" i="5"/>
  <c r="AS24" i="5" s="1"/>
  <c r="AP28" i="5"/>
  <c r="AR28" i="5" s="1"/>
  <c r="AQ20" i="5"/>
  <c r="AS20" i="5" s="1"/>
  <c r="AP20" i="5"/>
  <c r="AR20" i="5" s="1"/>
  <c r="AJ11" i="5"/>
  <c r="S12" i="4" s="1"/>
  <c r="F32" i="2"/>
  <c r="B32" i="2" s="1"/>
  <c r="D49" i="2"/>
  <c r="AJ59" i="2"/>
  <c r="AI63" i="2"/>
  <c r="AI11" i="5"/>
  <c r="R12" i="4" s="1"/>
  <c r="AJ31" i="2"/>
  <c r="F38" i="2"/>
  <c r="B38" i="2" s="1"/>
  <c r="C13" i="2"/>
  <c r="AI35" i="2"/>
  <c r="AJ16" i="2"/>
  <c r="D11" i="2"/>
  <c r="E11" i="2" s="1"/>
  <c r="AQ19" i="5"/>
  <c r="AS19" i="5" s="1"/>
  <c r="AP19" i="5"/>
  <c r="AR19" i="5" s="1"/>
  <c r="AQ23" i="5"/>
  <c r="AS23" i="5" s="1"/>
  <c r="AJ21" i="2"/>
  <c r="F61" i="2"/>
  <c r="B61" i="2" s="1"/>
  <c r="AJ42" i="2"/>
  <c r="AQ15" i="5"/>
  <c r="AS15" i="5" s="1"/>
  <c r="AJ17" i="5"/>
  <c r="S15" i="4" s="1"/>
  <c r="AI13" i="5"/>
  <c r="R13" i="4" s="1"/>
  <c r="AP24" i="5"/>
  <c r="AR24" i="5" s="1"/>
  <c r="AP23" i="5"/>
  <c r="AR23" i="5" s="1"/>
  <c r="AQ12" i="5"/>
  <c r="AS12" i="5" s="1"/>
  <c r="AQ22" i="5"/>
  <c r="AS22" i="5" s="1"/>
  <c r="AJ13" i="5"/>
  <c r="S13" i="4" s="1"/>
  <c r="AQ16" i="5"/>
  <c r="AS16" i="5" s="1"/>
  <c r="F62" i="2"/>
  <c r="B62" i="2" s="1"/>
  <c r="D59" i="2"/>
  <c r="E59" i="2" s="1"/>
  <c r="D21" i="2"/>
  <c r="E21" i="2" s="1"/>
  <c r="F39" i="2"/>
  <c r="B39" i="2" s="1"/>
  <c r="D20" i="2"/>
  <c r="E20" i="2" s="1"/>
  <c r="F37" i="2"/>
  <c r="B37" i="2" s="1"/>
  <c r="D18" i="2"/>
  <c r="C11" i="2"/>
  <c r="AO13" i="5" s="1"/>
  <c r="AS13" i="5" s="1"/>
  <c r="AJ60" i="2"/>
  <c r="F12" i="2"/>
  <c r="B12" i="2" s="1"/>
  <c r="C16" i="2"/>
  <c r="AJ32" i="2"/>
  <c r="AP27" i="5"/>
  <c r="AR27" i="5" s="1"/>
  <c r="AQ31" i="5"/>
  <c r="AS31" i="5" s="1"/>
  <c r="AP15" i="5"/>
  <c r="AR15" i="5" s="1"/>
  <c r="D40" i="2"/>
  <c r="E40" i="2" s="1"/>
  <c r="F63" i="2"/>
  <c r="B63" i="2" s="1"/>
  <c r="D16" i="2"/>
  <c r="E16" i="2" s="1"/>
  <c r="D22" i="2"/>
  <c r="E22" i="2" s="1"/>
  <c r="D43" i="2"/>
  <c r="E43" i="2" s="1"/>
  <c r="C14" i="2"/>
  <c r="AJ54" i="2"/>
  <c r="AJ53" i="2"/>
  <c r="AI12" i="2"/>
  <c r="AJ50" i="2"/>
  <c r="AJ57" i="2"/>
  <c r="AJ38" i="2"/>
  <c r="D19" i="2"/>
  <c r="E19" i="2" s="1"/>
  <c r="F48" i="2"/>
  <c r="B48" i="2" s="1"/>
  <c r="D53" i="2"/>
  <c r="E53" i="2" s="1"/>
  <c r="AI40" i="2"/>
  <c r="F54" i="2"/>
  <c r="B54" i="2" s="1"/>
  <c r="AJ33" i="2"/>
  <c r="AI26" i="2"/>
  <c r="AI33" i="2"/>
  <c r="F35" i="2"/>
  <c r="B35" i="2" s="1"/>
  <c r="AI13" i="2"/>
  <c r="AJ47" i="2"/>
  <c r="F26" i="2"/>
  <c r="B26" i="2" s="1"/>
  <c r="AI30" i="2"/>
  <c r="AI51" i="2"/>
  <c r="F29" i="2"/>
  <c r="B29" i="2" s="1"/>
  <c r="AI62" i="2"/>
  <c r="AJ34" i="2"/>
  <c r="AI48" i="2"/>
  <c r="D60" i="2"/>
  <c r="E60" i="2" s="1"/>
  <c r="AI55" i="2"/>
  <c r="D44" i="2"/>
  <c r="E44" i="2" s="1"/>
  <c r="D47" i="2"/>
  <c r="E47" i="2" s="1"/>
  <c r="AJ30" i="2"/>
  <c r="AJ51" i="2"/>
  <c r="AI27" i="2"/>
  <c r="AJ12" i="2"/>
  <c r="AI61" i="2"/>
  <c r="AJ25" i="2"/>
  <c r="D64" i="2"/>
  <c r="E64" i="2" s="1"/>
  <c r="AI47" i="2"/>
  <c r="AI45" i="2"/>
  <c r="AI52" i="2"/>
  <c r="AI50" i="2"/>
  <c r="D41" i="2"/>
  <c r="E41" i="2" s="1"/>
  <c r="AI18" i="2"/>
  <c r="AI25" i="2"/>
  <c r="AI46" i="2"/>
  <c r="AJ48" i="2"/>
  <c r="F27" i="2"/>
  <c r="B27" i="2" s="1"/>
  <c r="F50" i="2"/>
  <c r="B50" i="2" s="1"/>
  <c r="F20" i="2"/>
  <c r="B20" i="2" s="1"/>
  <c r="F23" i="2"/>
  <c r="B23" i="2" s="1"/>
  <c r="AJ13" i="2"/>
  <c r="F46" i="2"/>
  <c r="B46" i="2" s="1"/>
  <c r="AI22" i="2"/>
  <c r="AI43" i="2"/>
  <c r="AI14" i="2"/>
  <c r="AM39" i="2"/>
  <c r="AM30" i="2"/>
  <c r="AM13" i="2"/>
  <c r="AM59" i="2"/>
  <c r="AM62" i="2"/>
  <c r="AM61" i="2"/>
  <c r="AM47" i="2"/>
  <c r="AM21" i="2"/>
  <c r="AM28" i="2"/>
  <c r="AM49" i="2"/>
  <c r="AM16" i="2"/>
  <c r="AM23" i="2"/>
  <c r="AM12" i="2"/>
  <c r="AM25" i="2"/>
  <c r="AM46" i="2"/>
  <c r="AM35" i="2"/>
  <c r="AM57" i="2"/>
  <c r="AM50" i="2"/>
  <c r="AM64" i="2"/>
  <c r="AM34" i="2"/>
  <c r="AM63" i="2"/>
  <c r="AM37" i="2"/>
  <c r="AM44" i="2"/>
  <c r="AM22" i="2"/>
  <c r="AM51" i="2"/>
  <c r="AM54" i="2"/>
  <c r="AM42" i="2"/>
  <c r="AM53" i="2"/>
  <c r="AM40" i="2"/>
  <c r="AM31" i="2"/>
  <c r="AC31" i="2"/>
  <c r="AM20" i="2"/>
  <c r="AM41" i="2"/>
  <c r="AM27" i="2"/>
  <c r="AM18" i="2"/>
  <c r="AM55" i="2"/>
  <c r="AM29" i="2"/>
  <c r="AM36" i="2"/>
  <c r="AM32" i="2"/>
  <c r="AC32" i="2"/>
  <c r="AM56" i="2"/>
  <c r="AM58" i="2"/>
  <c r="AM45" i="2"/>
  <c r="AM52" i="2"/>
  <c r="AM60" i="2"/>
  <c r="AM11" i="2"/>
  <c r="AM15" i="2"/>
  <c r="AM17" i="2"/>
  <c r="AM38" i="2"/>
  <c r="AM19" i="2"/>
  <c r="AM48" i="2"/>
  <c r="AM43" i="2"/>
  <c r="AM26" i="2"/>
  <c r="AM24" i="2"/>
  <c r="AM14" i="2"/>
  <c r="AM33" i="2"/>
  <c r="AC33" i="2"/>
  <c r="AE60" i="2"/>
  <c r="AE57" i="2"/>
  <c r="F24" i="2"/>
  <c r="B24" i="2" s="1"/>
  <c r="AE49" i="2"/>
  <c r="E49" i="2"/>
  <c r="AI64" i="2"/>
  <c r="AG17" i="5" s="1"/>
  <c r="AL17" i="5" s="1"/>
  <c r="AM17" i="5" s="1"/>
  <c r="AJ44" i="2"/>
  <c r="F31" i="2"/>
  <c r="B31" i="2" s="1"/>
  <c r="AE64" i="2"/>
  <c r="D57" i="2"/>
  <c r="E57" i="2" s="1"/>
  <c r="AE38" i="2"/>
  <c r="D31" i="2"/>
  <c r="E31" i="2" s="1"/>
  <c r="AE45" i="2"/>
  <c r="D38" i="2"/>
  <c r="E38" i="2" s="1"/>
  <c r="AE13" i="2"/>
  <c r="AJ35" i="2"/>
  <c r="AE23" i="2"/>
  <c r="E23" i="2"/>
  <c r="AI15" i="2"/>
  <c r="AJ58" i="2"/>
  <c r="AE58" i="2"/>
  <c r="F45" i="2"/>
  <c r="B45" i="2" s="1"/>
  <c r="AE55" i="2"/>
  <c r="AE54" i="2"/>
  <c r="AE35" i="2"/>
  <c r="F28" i="2"/>
  <c r="B28" i="2" s="1"/>
  <c r="F33" i="2"/>
  <c r="B33" i="2" s="1"/>
  <c r="AE21" i="2"/>
  <c r="AE42" i="2"/>
  <c r="E42" i="2"/>
  <c r="D35" i="2"/>
  <c r="E35" i="2" s="1"/>
  <c r="F13" i="2"/>
  <c r="B13" i="2" s="1"/>
  <c r="AJ15" i="2"/>
  <c r="F15" i="2"/>
  <c r="B15" i="2" s="1"/>
  <c r="F36" i="2"/>
  <c r="B36" i="2" s="1"/>
  <c r="D17" i="2"/>
  <c r="E17" i="2" s="1"/>
  <c r="D61" i="2"/>
  <c r="E61" i="2" s="1"/>
  <c r="AI56" i="2"/>
  <c r="AJ41" i="2"/>
  <c r="AJ29" i="2"/>
  <c r="AJ64" i="2"/>
  <c r="AH17" i="5" s="1"/>
  <c r="Q15" i="4" s="1"/>
  <c r="AJ63" i="2"/>
  <c r="AE41" i="2"/>
  <c r="AI39" i="2"/>
  <c r="AJ20" i="2"/>
  <c r="AE32" i="2"/>
  <c r="AF32" i="2" s="1"/>
  <c r="AI42" i="2"/>
  <c r="AJ23" i="2"/>
  <c r="AI49" i="2"/>
  <c r="F30" i="2"/>
  <c r="B30" i="2" s="1"/>
  <c r="AE18" i="2"/>
  <c r="E18" i="2"/>
  <c r="AI11" i="2"/>
  <c r="AE39" i="2"/>
  <c r="D32" i="2"/>
  <c r="E32" i="2" s="1"/>
  <c r="C15" i="2"/>
  <c r="D15" i="2"/>
  <c r="E15" i="2" s="1"/>
  <c r="D62" i="2"/>
  <c r="E62" i="2" s="1"/>
  <c r="AJ37" i="2"/>
  <c r="AI32" i="2"/>
  <c r="AI44" i="2"/>
  <c r="AE33" i="2"/>
  <c r="AF33" i="2" s="1"/>
  <c r="E33" i="2"/>
  <c r="AE40" i="2"/>
  <c r="AE28" i="2"/>
  <c r="AI59" i="2"/>
  <c r="AJ28" i="2"/>
  <c r="D63" i="2"/>
  <c r="E63" i="2" s="1"/>
  <c r="AI58" i="2"/>
  <c r="AJ26" i="2"/>
  <c r="AE56" i="2"/>
  <c r="AI36" i="2"/>
  <c r="AJ17" i="2"/>
  <c r="F42" i="2"/>
  <c r="B42" i="2" s="1"/>
  <c r="AE30" i="2"/>
  <c r="F49" i="2"/>
  <c r="B49" i="2" s="1"/>
  <c r="AE37" i="2"/>
  <c r="E37" i="2"/>
  <c r="D30" i="2"/>
  <c r="E30" i="2" s="1"/>
  <c r="D51" i="2"/>
  <c r="E51" i="2" s="1"/>
  <c r="AJ27" i="2"/>
  <c r="D12" i="2"/>
  <c r="E12" i="2" s="1"/>
  <c r="AE19" i="2"/>
  <c r="AJ39" i="2"/>
  <c r="AJ45" i="2"/>
  <c r="AI57" i="2"/>
  <c r="AI24" i="2"/>
  <c r="AI54" i="2"/>
  <c r="AI37" i="2"/>
  <c r="AJ18" i="2"/>
  <c r="D54" i="2"/>
  <c r="E54" i="2" s="1"/>
  <c r="AJ61" i="2"/>
  <c r="AI21" i="2"/>
  <c r="F64" i="2"/>
  <c r="B64" i="2" s="1"/>
  <c r="AN17" i="5" s="1"/>
  <c r="AR17" i="5" s="1"/>
  <c r="AI28" i="2"/>
  <c r="D58" i="2"/>
  <c r="E58" i="2" s="1"/>
  <c r="AI53" i="2"/>
  <c r="AI16" i="2"/>
  <c r="AJ56" i="2"/>
  <c r="AE27" i="2"/>
  <c r="AJ55" i="2"/>
  <c r="AE25" i="2"/>
  <c r="AE59" i="2"/>
  <c r="F47" i="2"/>
  <c r="B47" i="2" s="1"/>
  <c r="D28" i="2"/>
  <c r="E28" i="2" s="1"/>
  <c r="AI23" i="2"/>
  <c r="AE12" i="2"/>
  <c r="AI60" i="2"/>
  <c r="AJ49" i="2"/>
  <c r="AE16" i="2"/>
  <c r="AE46" i="2"/>
  <c r="D39" i="2"/>
  <c r="E39" i="2" s="1"/>
  <c r="AI34" i="2"/>
  <c r="AE15" i="2"/>
  <c r="AE53" i="2"/>
  <c r="D46" i="2"/>
  <c r="E46" i="2" s="1"/>
  <c r="AI41" i="2"/>
  <c r="AJ22" i="2"/>
  <c r="AJ43" i="2"/>
  <c r="F22" i="2"/>
  <c r="B22" i="2" s="1"/>
  <c r="F43" i="2"/>
  <c r="B43" i="2" s="1"/>
  <c r="AE31" i="2"/>
  <c r="AF31" i="2" s="1"/>
  <c r="D24" i="2"/>
  <c r="E24" i="2" s="1"/>
  <c r="AI19" i="2"/>
  <c r="F14" i="2"/>
  <c r="B14" i="2" s="1"/>
  <c r="AE14" i="2"/>
  <c r="E14" i="2"/>
  <c r="AE36" i="2"/>
  <c r="AE51" i="2"/>
  <c r="AR32" i="2"/>
  <c r="AE61" i="2"/>
  <c r="AJ36" i="2"/>
  <c r="AE52" i="2"/>
  <c r="AE48" i="2"/>
  <c r="F17" i="2"/>
  <c r="B17" i="2" s="1"/>
  <c r="AE26" i="2"/>
  <c r="E26" i="2"/>
  <c r="AE47" i="2"/>
  <c r="AE43" i="2"/>
  <c r="D29" i="2"/>
  <c r="E29" i="2" s="1"/>
  <c r="F16" i="2"/>
  <c r="B16" i="2" s="1"/>
  <c r="AE20" i="2"/>
  <c r="F52" i="2"/>
  <c r="B52" i="2" s="1"/>
  <c r="AE24" i="2"/>
  <c r="F59" i="2"/>
  <c r="B59" i="2" s="1"/>
  <c r="F58" i="2"/>
  <c r="B58" i="2" s="1"/>
  <c r="F21" i="2"/>
  <c r="B21" i="2" s="1"/>
  <c r="F18" i="2"/>
  <c r="B18" i="2" s="1"/>
  <c r="F11" i="2"/>
  <c r="B11" i="2" s="1"/>
  <c r="AJ46" i="2"/>
  <c r="F25" i="2"/>
  <c r="B25" i="2" s="1"/>
  <c r="AE34" i="2"/>
  <c r="E34" i="2"/>
  <c r="D27" i="2"/>
  <c r="E27" i="2" s="1"/>
  <c r="D48" i="2"/>
  <c r="E48" i="2" s="1"/>
  <c r="AJ24" i="2"/>
  <c r="C12" i="2"/>
  <c r="AE17" i="2"/>
  <c r="D45" i="2"/>
  <c r="E45" i="2" s="1"/>
  <c r="F53" i="2"/>
  <c r="B53" i="2" s="1"/>
  <c r="AE44" i="2"/>
  <c r="AJ62" i="2"/>
  <c r="F56" i="2"/>
  <c r="B56" i="2" s="1"/>
  <c r="D50" i="2"/>
  <c r="E50" i="2" s="1"/>
  <c r="AE63" i="2"/>
  <c r="D56" i="2"/>
  <c r="E56" i="2" s="1"/>
  <c r="D36" i="2"/>
  <c r="E36" i="2" s="1"/>
  <c r="AI31" i="2"/>
  <c r="C17" i="2"/>
  <c r="AO11" i="5" s="1"/>
  <c r="AS11" i="5" s="1"/>
  <c r="AE62" i="2"/>
  <c r="D55" i="2"/>
  <c r="E55" i="2" s="1"/>
  <c r="AJ52" i="2"/>
  <c r="AI29" i="2"/>
  <c r="F60" i="2"/>
  <c r="B60" i="2" s="1"/>
  <c r="F44" i="2"/>
  <c r="B44" i="2" s="1"/>
  <c r="D25" i="2"/>
  <c r="E25" i="2" s="1"/>
  <c r="AI20" i="2"/>
  <c r="F34" i="2"/>
  <c r="B34" i="2" s="1"/>
  <c r="AE22" i="2"/>
  <c r="F41" i="2"/>
  <c r="B41" i="2" s="1"/>
  <c r="AE29" i="2"/>
  <c r="AI17" i="2"/>
  <c r="AJ14" i="2"/>
  <c r="AE50" i="2"/>
  <c r="AI38" i="2"/>
  <c r="AJ19" i="2"/>
  <c r="AJ40" i="2"/>
  <c r="F19" i="2"/>
  <c r="B19" i="2" s="1"/>
  <c r="D13" i="2"/>
  <c r="E13" i="2" s="1"/>
  <c r="AJ11" i="2"/>
  <c r="AE11" i="2"/>
  <c r="R15" i="4"/>
  <c r="I27" i="337"/>
  <c r="AN13" i="5" l="1"/>
  <c r="AR13" i="5" s="1"/>
  <c r="AN11" i="5"/>
  <c r="AR11" i="5" s="1"/>
  <c r="AH11" i="5"/>
  <c r="Q12" i="4" s="1"/>
  <c r="AG11" i="5"/>
  <c r="AL11" i="5" s="1"/>
  <c r="AM11" i="5" s="1"/>
  <c r="AG13" i="5"/>
  <c r="AL13" i="5" s="1"/>
  <c r="AM13" i="5" s="1"/>
  <c r="AH13" i="5"/>
  <c r="Q13" i="4" s="1"/>
  <c r="Z12" i="4"/>
  <c r="AB12" i="4" s="1"/>
  <c r="AA15" i="4"/>
  <c r="AB15" i="4" s="1"/>
  <c r="Z13" i="4"/>
  <c r="AB13" i="4" s="1"/>
  <c r="AA11" i="4"/>
  <c r="AB11" i="4" s="1"/>
  <c r="X14" i="4"/>
  <c r="X15" i="4"/>
  <c r="X11" i="4"/>
  <c r="V15" i="4"/>
  <c r="P15" i="4"/>
  <c r="U15" i="4" s="1"/>
  <c r="AA14" i="4"/>
  <c r="AB14" i="4" s="1"/>
  <c r="W15" i="4"/>
  <c r="AF48" i="2"/>
  <c r="AH48" i="2" s="1"/>
  <c r="AG48" i="2"/>
  <c r="AF51" i="2"/>
  <c r="AH51" i="2" s="1"/>
  <c r="AG51" i="2"/>
  <c r="AF41" i="2"/>
  <c r="AH41" i="2" s="1"/>
  <c r="AG41" i="2"/>
  <c r="AF21" i="2"/>
  <c r="AH21" i="2" s="1"/>
  <c r="AG21" i="2"/>
  <c r="AF38" i="2"/>
  <c r="AH38" i="2" s="1"/>
  <c r="AG38" i="2"/>
  <c r="AF49" i="2"/>
  <c r="AH49" i="2" s="1"/>
  <c r="AG49" i="2"/>
  <c r="AD31" i="2"/>
  <c r="AH31" i="2" s="1"/>
  <c r="AG31" i="2"/>
  <c r="AF34" i="2"/>
  <c r="AH34" i="2" s="1"/>
  <c r="AG34" i="2"/>
  <c r="AF43" i="2"/>
  <c r="AH43" i="2" s="1"/>
  <c r="AG43" i="2"/>
  <c r="AF53" i="2"/>
  <c r="AH53" i="2" s="1"/>
  <c r="AG53" i="2"/>
  <c r="AF16" i="2"/>
  <c r="AH16" i="2" s="1"/>
  <c r="AG16" i="2"/>
  <c r="AF59" i="2"/>
  <c r="AH59" i="2" s="1"/>
  <c r="AG59" i="2"/>
  <c r="AF19" i="2"/>
  <c r="AH19" i="2" s="1"/>
  <c r="AG19" i="2"/>
  <c r="AF22" i="2"/>
  <c r="AH22" i="2" s="1"/>
  <c r="AG22" i="2"/>
  <c r="AF63" i="2"/>
  <c r="AH63" i="2" s="1"/>
  <c r="AG63" i="2"/>
  <c r="AF24" i="2"/>
  <c r="AH24" i="2" s="1"/>
  <c r="AG24" i="2"/>
  <c r="AF47" i="2"/>
  <c r="AG47" i="2"/>
  <c r="AF52" i="2"/>
  <c r="AH52" i="2" s="1"/>
  <c r="AG52" i="2"/>
  <c r="AF36" i="2"/>
  <c r="AH36" i="2" s="1"/>
  <c r="AG36" i="2"/>
  <c r="AF15" i="2"/>
  <c r="AH15" i="2" s="1"/>
  <c r="AG15" i="2"/>
  <c r="AF30" i="2"/>
  <c r="AH30" i="2" s="1"/>
  <c r="AG30" i="2"/>
  <c r="AF39" i="2"/>
  <c r="AH39" i="2" s="1"/>
  <c r="AG39" i="2"/>
  <c r="AF58" i="2"/>
  <c r="AH58" i="2" s="1"/>
  <c r="AG58" i="2"/>
  <c r="AF13" i="2"/>
  <c r="AH13" i="2" s="1"/>
  <c r="AG13" i="2"/>
  <c r="AF50" i="2"/>
  <c r="AH50" i="2" s="1"/>
  <c r="AG50" i="2"/>
  <c r="AF64" i="2"/>
  <c r="AH64" i="2" s="1"/>
  <c r="AG64" i="2"/>
  <c r="AF57" i="2"/>
  <c r="AH57" i="2" s="1"/>
  <c r="AG57" i="2"/>
  <c r="AF62" i="2"/>
  <c r="AH62" i="2" s="1"/>
  <c r="AG62" i="2"/>
  <c r="AF14" i="2"/>
  <c r="AH14" i="2" s="1"/>
  <c r="AG14" i="2"/>
  <c r="AF25" i="2"/>
  <c r="AH25" i="2" s="1"/>
  <c r="AG25" i="2"/>
  <c r="AF35" i="2"/>
  <c r="AH35" i="2" s="1"/>
  <c r="AG35" i="2"/>
  <c r="AF29" i="2"/>
  <c r="AH29" i="2" s="1"/>
  <c r="AG29" i="2"/>
  <c r="AF44" i="2"/>
  <c r="AH44" i="2" s="1"/>
  <c r="AG44" i="2"/>
  <c r="AF46" i="2"/>
  <c r="AH46" i="2" s="1"/>
  <c r="AG46" i="2"/>
  <c r="AF27" i="2"/>
  <c r="AH27" i="2" s="1"/>
  <c r="AG27" i="2"/>
  <c r="AF37" i="2"/>
  <c r="AH37" i="2" s="1"/>
  <c r="AG37" i="2"/>
  <c r="AF40" i="2"/>
  <c r="AH40" i="2" s="1"/>
  <c r="AG40" i="2"/>
  <c r="AF55" i="2"/>
  <c r="AH55" i="2" s="1"/>
  <c r="AG55" i="2"/>
  <c r="AF23" i="2"/>
  <c r="AH23" i="2" s="1"/>
  <c r="AG23" i="2"/>
  <c r="AG32" i="2"/>
  <c r="AD32" i="2"/>
  <c r="AH32" i="2" s="1"/>
  <c r="AF11" i="2"/>
  <c r="AG11" i="2"/>
  <c r="AF17" i="2"/>
  <c r="AH17" i="2" s="1"/>
  <c r="AG17" i="2"/>
  <c r="AF20" i="2"/>
  <c r="AH20" i="2" s="1"/>
  <c r="AG20" i="2"/>
  <c r="AF26" i="2"/>
  <c r="AH26" i="2" s="1"/>
  <c r="AG26" i="2"/>
  <c r="AF61" i="2"/>
  <c r="AH61" i="2" s="1"/>
  <c r="AG61" i="2"/>
  <c r="AF12" i="2"/>
  <c r="AH12" i="2" s="1"/>
  <c r="AG12" i="2"/>
  <c r="AF45" i="2"/>
  <c r="AH45" i="2" s="1"/>
  <c r="AG45" i="2"/>
  <c r="AF60" i="2"/>
  <c r="AH60" i="2" s="1"/>
  <c r="AG60" i="2"/>
  <c r="AF56" i="2"/>
  <c r="AH56" i="2" s="1"/>
  <c r="AG56" i="2"/>
  <c r="AF28" i="2"/>
  <c r="AH28" i="2" s="1"/>
  <c r="AG28" i="2"/>
  <c r="AF18" i="2"/>
  <c r="AH18" i="2" s="1"/>
  <c r="AG18" i="2"/>
  <c r="AF42" i="2"/>
  <c r="AH42" i="2" s="1"/>
  <c r="AG42" i="2"/>
  <c r="AF54" i="2"/>
  <c r="AH54" i="2" s="1"/>
  <c r="AG54" i="2"/>
  <c r="AG33" i="2"/>
  <c r="AD33" i="2"/>
  <c r="AH11" i="2" l="1"/>
  <c r="E11" i="11"/>
  <c r="AH47" i="2"/>
  <c r="E12" i="11"/>
  <c r="AH33" i="2"/>
  <c r="C11" i="11"/>
  <c r="V13" i="4"/>
  <c r="P13" i="4"/>
  <c r="U13" i="4" s="1"/>
  <c r="V12" i="4"/>
  <c r="P12" i="4"/>
  <c r="U12" i="4" s="1"/>
  <c r="AG11" i="4"/>
  <c r="AH11" i="4" s="1"/>
  <c r="AM11" i="4"/>
  <c r="AN11" i="4" s="1"/>
  <c r="Y11" i="4"/>
  <c r="W12" i="4"/>
  <c r="AL15" i="4"/>
  <c r="Y15" i="4"/>
  <c r="AF15" i="4"/>
  <c r="AG15" i="4"/>
  <c r="AM15" i="4"/>
  <c r="W13" i="4"/>
  <c r="AM14" i="4"/>
  <c r="AN14" i="4" s="1"/>
  <c r="AG14" i="4"/>
  <c r="AH14" i="4" s="1"/>
  <c r="Y14" i="4"/>
  <c r="Y28" i="1"/>
  <c r="X28" i="1"/>
  <c r="P21" i="1"/>
  <c r="M26" i="1"/>
  <c r="D11" i="11" a="1"/>
  <c r="K18" i="1"/>
  <c r="J21" i="1"/>
  <c r="K21" i="1"/>
  <c r="J18" i="1"/>
  <c r="AN15" i="4" l="1"/>
  <c r="D12" i="11"/>
  <c r="I12" i="11" s="1"/>
  <c r="D11" i="11"/>
  <c r="I11" i="11" s="1"/>
  <c r="AH15" i="4"/>
  <c r="Y13" i="4"/>
  <c r="AF13" i="4"/>
  <c r="AH13" i="4" s="1"/>
  <c r="AL13" i="4"/>
  <c r="AN13" i="4" s="1"/>
  <c r="AL12" i="4"/>
  <c r="AN12" i="4" s="1"/>
  <c r="AF12" i="4"/>
  <c r="AH12" i="4" s="1"/>
  <c r="Y12" i="4"/>
  <c r="V28" i="1"/>
  <c r="W28" i="1"/>
  <c r="K17" i="1"/>
  <c r="Y25" i="1"/>
  <c r="J20" i="1"/>
  <c r="J17" i="1"/>
  <c r="K20" i="1"/>
  <c r="X18" i="1"/>
  <c r="X26" i="1"/>
  <c r="X25" i="1"/>
  <c r="Y26" i="1"/>
  <c r="P20" i="1"/>
  <c r="P17" i="1" s="1"/>
  <c r="W18" i="1"/>
  <c r="I18" i="1"/>
  <c r="G11" i="11" l="1"/>
  <c r="F11" i="11"/>
  <c r="G12" i="11"/>
  <c r="F12" i="11"/>
  <c r="R28" i="1"/>
  <c r="V26" i="1"/>
  <c r="P27" i="1"/>
  <c r="P24" i="1"/>
  <c r="P28" i="1"/>
  <c r="W26" i="1"/>
  <c r="I17" i="1"/>
  <c r="W25" i="1"/>
  <c r="Y18" i="1"/>
  <c r="L20" i="1"/>
  <c r="H18" i="1"/>
  <c r="G22" i="1"/>
  <c r="G19" i="1"/>
  <c r="I21" i="1"/>
  <c r="F22" i="1"/>
  <c r="L17" i="1"/>
  <c r="F19" i="1"/>
  <c r="H21" i="1"/>
  <c r="Q28" i="1" l="1"/>
  <c r="P26" i="1"/>
  <c r="P25" i="1"/>
  <c r="H17" i="1"/>
  <c r="I20" i="1"/>
  <c r="V25" i="1"/>
  <c r="H20" i="1"/>
  <c r="R27" i="1"/>
  <c r="R21" i="1"/>
  <c r="R24" i="1"/>
  <c r="Q27" i="1"/>
  <c r="Q21" i="1"/>
  <c r="Q24" i="1"/>
  <c r="G21" i="1"/>
  <c r="G18" i="1"/>
  <c r="F18" i="1"/>
  <c r="F21" i="1"/>
  <c r="G17" i="1" l="1"/>
  <c r="F17" i="1"/>
  <c r="F20" i="1"/>
  <c r="G20" i="1"/>
  <c r="Q25" i="1"/>
  <c r="Q20" i="1"/>
  <c r="Q17" i="1" s="1"/>
  <c r="R25" i="1"/>
  <c r="R20" i="1"/>
  <c r="R17" i="1" s="1"/>
  <c r="R26" i="1"/>
  <c r="Q26" i="1"/>
  <c r="B6" i="29" l="1"/>
  <c r="B4" i="29" s="1"/>
  <c r="B6" i="333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<sst xmlns="http://schemas.openxmlformats.org/spreadsheetml/2006/main" count="7263" uniqueCount="2468">
  <si>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</si>
  <si>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</si>
  <si>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</si>
  <si>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</si>
  <si>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</si>
  <si>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</si>
  <si>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</si>
  <si>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</si>
  <si>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</si>
  <si>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</si>
  <si>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</si>
  <si>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</si>
  <si>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</si>
  <si>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</si>
  <si>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</si>
  <si>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</si>
  <si>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</si>
  <si>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</si>
  <si>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</si>
  <si>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</si>
  <si>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</si>
  <si>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</si>
  <si>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</si>
  <si>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</si>
  <si>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</si>
  <si>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</si>
  <si>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</si>
  <si>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</si>
  <si>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</si>
  <si>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</si>
  <si>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</si>
  <si>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</si>
  <si>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</si>
  <si>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</si>
  <si>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</si>
  <si>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</si>
  <si>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</si>
  <si>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</si>
  <si>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</si>
  <si>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</si>
  <si>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</si>
  <si>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</si>
  <si>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</si>
  <si>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</si>
  <si>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</si>
  <si>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</si>
  <si>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</si>
  <si>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</si>
  <si>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</si>
  <si>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</si>
  <si>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</si>
  <si>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</si>
  <si>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</si>
  <si>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</si>
  <si>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</si>
  <si>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</si>
  <si>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</si>
  <si>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</si>
  <si>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</si>
  <si>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</si>
  <si>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</si>
  <si>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</si>
  <si>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</si>
  <si>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</si>
  <si>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</si>
  <si>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</si>
  <si>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</si>
  <si>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</si>
  <si>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</si>
  <si>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</si>
  <si>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</si>
  <si>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</si>
  <si>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</si>
  <si>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</si>
  <si>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</si>
  <si>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</si>
  <si>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</si>
  <si>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</si>
  <si>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</si>
  <si>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</si>
  <si>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</si>
  <si>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</si>
  <si>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</si>
  <si>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</si>
  <si>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</si>
  <si>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</si>
  <si>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</si>
  <si>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</si>
  <si>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</si>
  <si>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</si>
  <si>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</si>
  <si>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</si>
  <si>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</si>
  <si>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</si>
  <si>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</si>
  <si>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</si>
  <si>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</si>
  <si>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</si>
  <si>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</si>
  <si>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</si>
  <si>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</si>
  <si>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</si>
  <si>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</si>
  <si>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</si>
  <si>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</si>
  <si>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</si>
  <si>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</si>
  <si>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</si>
  <si>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</si>
  <si>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</si>
  <si>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</si>
  <si>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</si>
  <si>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</si>
  <si>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</si>
  <si>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</si>
  <si>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</si>
  <si>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</si>
  <si>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</si>
  <si>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</si>
  <si>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</si>
  <si>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</si>
  <si>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</si>
  <si>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</si>
  <si>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</si>
  <si>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</si>
  <si>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</si>
  <si>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</si>
  <si>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</si>
  <si>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</si>
  <si>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</si>
  <si>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</si>
  <si>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</si>
  <si>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</si>
  <si>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</si>
  <si>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</si>
  <si>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</si>
  <si>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</si>
  <si>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</si>
  <si>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</si>
  <si>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</si>
  <si>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</si>
  <si>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</si>
  <si>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</si>
  <si>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</si>
  <si>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</si>
  <si>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</si>
  <si>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</si>
  <si>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</si>
  <si>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</si>
  <si>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</si>
  <si>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</si>
  <si>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</si>
  <si>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</si>
  <si>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</si>
  <si>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</si>
  <si>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</si>
  <si>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</si>
  <si>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</si>
  <si>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</si>
  <si>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</si>
  <si>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</si>
  <si>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</si>
  <si>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</si>
  <si>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</si>
  <si>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</si>
  <si>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</si>
  <si>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</si>
  <si>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</si>
  <si>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</si>
  <si>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</si>
  <si>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</si>
  <si>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</si>
  <si>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</si>
  <si>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</si>
  <si>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</si>
  <si>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</si>
  <si>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</si>
  <si>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</si>
  <si>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</si>
  <si>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</si>
  <si>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</si>
  <si>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</si>
  <si>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</si>
  <si>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</si>
  <si>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</si>
  <si>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</si>
  <si>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</si>
  <si>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</si>
  <si>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</si>
  <si>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</si>
  <si>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</si>
  <si>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</si>
  <si>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</si>
  <si>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</si>
  <si>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</si>
  <si>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</si>
  <si>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</si>
  <si>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</si>
  <si>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</si>
  <si>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</si>
  <si>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</si>
  <si>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</si>
  <si>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</si>
  <si>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</si>
  <si>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</si>
  <si>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</si>
  <si>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</si>
  <si>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</si>
  <si>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</si>
  <si>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</si>
  <si>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</si>
  <si>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</si>
  <si>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</si>
  <si>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</si>
  <si>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</si>
  <si>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</si>
  <si>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</si>
  <si>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</si>
  <si>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</si>
  <si>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</si>
  <si>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</si>
  <si>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</si>
  <si>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</si>
  <si>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</si>
  <si>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</si>
  <si>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</si>
  <si>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</si>
  <si>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</si>
  <si>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</si>
  <si>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</si>
  <si>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</si>
  <si>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</si>
  <si>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</si>
  <si>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</si>
  <si>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</si>
  <si>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</si>
  <si>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</si>
  <si>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</si>
  <si>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</si>
  <si>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</si>
  <si>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</si>
  <si>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</si>
  <si>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</si>
  <si>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</si>
  <si>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</si>
  <si>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</si>
  <si>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</si>
  <si>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</si>
  <si>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</si>
  <si>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</si>
  <si>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</si>
  <si>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</si>
  <si>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</si>
  <si>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</si>
  <si>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</si>
  <si>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</si>
  <si>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</si>
  <si>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</si>
  <si>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</si>
  <si>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</si>
  <si>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</si>
  <si>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</si>
  <si>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</si>
  <si>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</si>
  <si>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</si>
  <si>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</si>
  <si>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</si>
  <si>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</si>
  <si>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</si>
  <si>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</si>
  <si>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</si>
  <si>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</si>
  <si>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</si>
  <si>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</si>
  <si>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</si>
  <si>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</si>
  <si>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</si>
  <si>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</si>
  <si>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</si>
  <si>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</si>
  <si>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</si>
  <si>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</si>
  <si>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</si>
  <si>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</si>
  <si>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</si>
  <si>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</si>
  <si>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</si>
  <si>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</si>
  <si>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</si>
  <si>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</si>
  <si>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</si>
  <si>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</si>
  <si>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</si>
  <si>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</si>
  <si>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</si>
  <si>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</si>
  <si>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</si>
  <si>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</si>
  <si>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</si>
  <si>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</si>
  <si>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</si>
  <si>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</si>
  <si>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</si>
  <si>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</si>
  <si>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</si>
  <si>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</si>
  <si>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</si>
  <si>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</si>
  <si>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</si>
  <si>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</si>
  <si>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</si>
  <si>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</si>
  <si>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</si>
  <si>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</si>
  <si>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</si>
  <si>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</si>
  <si>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</si>
  <si>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</si>
  <si>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</si>
  <si>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</si>
  <si>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</si>
  <si>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</si>
  <si>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</si>
  <si>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</si>
  <si>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</si>
  <si>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</si>
  <si>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</si>
  <si>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</si>
  <si>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</si>
  <si>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</si>
  <si>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</si>
  <si>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</si>
  <si>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</si>
  <si>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</si>
  <si>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</si>
  <si>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</si>
  <si>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</si>
  <si>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</si>
  <si>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</si>
  <si>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</si>
  <si>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</si>
  <si>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</si>
  <si>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</si>
  <si>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</si>
  <si>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</si>
  <si>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</si>
  <si>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</si>
  <si>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</si>
  <si>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</si>
  <si>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</si>
  <si>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</si>
  <si>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</si>
  <si>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</si>
  <si>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</si>
  <si>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</si>
  <si>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</si>
  <si>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</si>
  <si>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</si>
  <si>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</si>
  <si>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</si>
  <si>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</si>
  <si>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</si>
  <si>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</si>
  <si>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</si>
  <si>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</si>
  <si>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</si>
  <si>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</si>
  <si>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</si>
  <si>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</si>
  <si>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</si>
  <si>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</si>
  <si>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</si>
  <si>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</si>
  <si>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</si>
  <si>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</si>
  <si>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</si>
  <si>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</si>
  <si>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</si>
  <si>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</si>
  <si>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</si>
  <si>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</si>
  <si>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</si>
  <si>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</si>
  <si>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</si>
  <si>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</si>
  <si>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</si>
  <si>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</si>
  <si>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</si>
  <si>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</si>
  <si>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</si>
  <si>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</si>
  <si>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</si>
  <si>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</si>
  <si>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</si>
  <si>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</si>
  <si>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</si>
  <si>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</si>
  <si>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</si>
  <si>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</si>
  <si>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</si>
  <si>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</si>
  <si>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</si>
  <si>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</si>
  <si>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</si>
  <si>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</si>
  <si>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</si>
  <si>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</si>
  <si>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</si>
  <si>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</si>
  <si>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</si>
  <si>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</si>
  <si>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</si>
  <si>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</si>
  <si>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</si>
  <si>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</si>
  <si>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</si>
  <si>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</si>
  <si>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</si>
  <si>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</si>
  <si>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</si>
  <si>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</si>
  <si>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</si>
  <si>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</si>
  <si>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</si>
  <si>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</si>
  <si>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</si>
  <si>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</si>
  <si>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</si>
  <si>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</si>
  <si>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</si>
  <si>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</si>
  <si>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</si>
  <si>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</si>
  <si>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</si>
  <si>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</si>
  <si>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</si>
  <si>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</si>
  <si>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</si>
  <si>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</si>
  <si>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</si>
  <si>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</si>
  <si>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</si>
  <si>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</si>
  <si>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</si>
  <si>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</si>
  <si>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</si>
  <si>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</si>
  <si>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</si>
  <si>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</si>
  <si>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</si>
  <si>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</si>
  <si>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</si>
  <si>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</si>
  <si>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</si>
  <si>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</si>
  <si>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</si>
  <si>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</si>
  <si>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</si>
  <si>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</si>
  <si>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</si>
  <si>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</si>
  <si>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</si>
  <si>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</si>
  <si>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</si>
  <si>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</si>
  <si>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</si>
  <si>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</si>
  <si>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</si>
  <si>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</si>
  <si>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</si>
  <si>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</si>
  <si>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</si>
  <si>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</si>
  <si>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</si>
  <si>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</si>
  <si>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</si>
  <si>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</si>
  <si>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</si>
  <si>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</si>
  <si>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</si>
  <si>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</si>
  <si>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</si>
  <si>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</si>
  <si>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</si>
  <si>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</si>
  <si>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</si>
  <si>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</si>
  <si>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</si>
  <si>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</si>
  <si>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</si>
  <si>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</si>
  <si>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</si>
  <si>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</si>
  <si>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</si>
  <si>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</si>
  <si>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</si>
  <si>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</si>
  <si>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</si>
  <si>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</si>
  <si>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</si>
  <si>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</si>
  <si>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</si>
  <si>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</si>
  <si>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</si>
  <si>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</si>
  <si>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</si>
  <si>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</si>
  <si>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</si>
  <si>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</si>
  <si>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</si>
  <si>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</si>
  <si>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</si>
  <si>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</si>
  <si>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</si>
  <si>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</si>
  <si>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</si>
  <si>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</si>
  <si>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</si>
  <si>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</si>
  <si>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</si>
  <si>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</si>
  <si>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</si>
  <si>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</si>
  <si>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</si>
  <si>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</si>
  <si>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</si>
  <si>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</si>
  <si>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</si>
  <si>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</si>
  <si>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</si>
  <si>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</si>
  <si>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</si>
  <si>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</si>
  <si>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</si>
  <si>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</si>
  <si>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</si>
  <si>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</si>
  <si>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</si>
  <si>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</si>
  <si>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</si>
  <si>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</si>
  <si>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</si>
  <si>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</si>
  <si>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</si>
  <si>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</si>
  <si>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</si>
  <si>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</si>
  <si>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</si>
  <si>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</si>
  <si>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</si>
  <si>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</si>
  <si>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</si>
  <si>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</si>
  <si>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</si>
  <si>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</si>
  <si>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</si>
  <si>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</si>
  <si>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</si>
  <si>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</si>
  <si>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</si>
  <si>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</si>
  <si>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</si>
  <si>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</si>
  <si>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</si>
  <si>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</si>
  <si>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</si>
  <si>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</si>
  <si>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</si>
  <si>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</si>
  <si>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</si>
  <si>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</si>
  <si>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</si>
  <si>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</si>
  <si>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</si>
  <si>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</si>
  <si>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</si>
  <si>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</si>
  <si>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</si>
  <si>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</si>
  <si>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</si>
  <si>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</si>
  <si>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</si>
  <si>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</si>
  <si>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</si>
  <si>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</si>
  <si>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</si>
  <si>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</si>
  <si>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</si>
  <si>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</si>
  <si>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</si>
  <si>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</si>
  <si>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</si>
  <si>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</si>
  <si>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</si>
  <si>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</si>
  <si>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</si>
  <si>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</si>
  <si>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</si>
  <si>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</si>
  <si>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</si>
  <si>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</si>
  <si>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</si>
  <si>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</si>
  <si>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</si>
  <si>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</si>
  <si>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</si>
  <si>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</si>
  <si>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</si>
  <si>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</si>
  <si>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</si>
  <si>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</si>
  <si>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</si>
  <si>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</si>
  <si>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</si>
  <si>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</si>
  <si>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</si>
  <si>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</si>
  <si>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</si>
  <si>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</si>
  <si>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</si>
  <si>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</si>
  <si>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</si>
  <si>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</si>
  <si>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</si>
  <si>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</si>
  <si>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</si>
  <si>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</si>
  <si>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</si>
  <si>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</si>
  <si>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</si>
  <si>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</si>
  <si>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</si>
  <si>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</si>
  <si>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</si>
  <si>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</si>
  <si>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</si>
  <si>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</si>
  <si>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</si>
  <si>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</si>
  <si>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</si>
  <si>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</si>
  <si>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</si>
  <si>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</si>
  <si>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</si>
  <si>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</si>
  <si>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</si>
  <si>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</si>
  <si>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</si>
  <si>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</si>
  <si>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</si>
  <si>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</si>
  <si>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</si>
  <si>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</si>
  <si>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</si>
  <si>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</si>
  <si>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</si>
  <si>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</si>
  <si>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</si>
  <si>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</si>
  <si>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</si>
  <si>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</si>
  <si>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</si>
  <si>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</si>
  <si>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</si>
  <si>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</si>
  <si>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</si>
  <si>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</si>
  <si>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</si>
  <si>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</si>
  <si>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</si>
  <si>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</si>
  <si>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</si>
  <si>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</si>
  <si>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</si>
  <si>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</si>
  <si>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</si>
  <si>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</si>
  <si>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</si>
  <si>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</si>
  <si>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</si>
  <si>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</si>
  <si>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</si>
  <si>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</si>
  <si>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</si>
  <si>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</si>
  <si>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</si>
  <si>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</si>
  <si>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</si>
  <si>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</si>
  <si>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</si>
  <si>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</si>
  <si>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</si>
  <si>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</si>
  <si>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</si>
  <si>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</si>
  <si>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</si>
  <si>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</si>
  <si>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</si>
  <si>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</si>
  <si>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</si>
  <si>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</si>
  <si>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</si>
  <si>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</si>
  <si>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</si>
  <si>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</si>
  <si>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</si>
  <si>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</si>
  <si>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</si>
  <si>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</si>
  <si>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</si>
  <si>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</si>
  <si>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</si>
  <si>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</si>
  <si>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</si>
  <si>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</si>
  <si>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</si>
  <si>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</si>
  <si>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</si>
  <si>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</si>
  <si>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</si>
  <si>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</si>
  <si>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</si>
  <si>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</si>
  <si>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</si>
  <si>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</si>
  <si>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</si>
  <si>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</si>
  <si>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</si>
  <si>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</si>
  <si>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</si>
  <si>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</si>
  <si>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</si>
  <si>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</si>
  <si>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</si>
  <si>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</si>
  <si>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</si>
  <si>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</si>
  <si>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</si>
  <si>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</si>
  <si>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</si>
  <si>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</si>
  <si>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</si>
  <si>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</si>
  <si>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</si>
  <si>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</si>
  <si>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</si>
  <si>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</si>
  <si>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</si>
  <si>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</si>
  <si>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</si>
  <si>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</si>
  <si>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</si>
  <si>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</si>
  <si>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</si>
  <si>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</si>
  <si>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</si>
  <si>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</si>
  <si>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</si>
  <si>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</si>
  <si>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</si>
  <si>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</si>
  <si>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</si>
  <si>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</si>
  <si>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</si>
  <si>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</si>
  <si>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</si>
  <si>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</si>
  <si>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</si>
  <si>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</si>
  <si>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</si>
  <si>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</si>
  <si>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</si>
  <si>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</si>
  <si>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</si>
  <si>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</si>
  <si>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</si>
  <si>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</si>
  <si>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Qrisk_Snapshot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</si>
  <si>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</si>
  <si>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</si>
  <si>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</si>
  <si>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</si>
  <si>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</si>
  <si>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</si>
  <si>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</si>
  <si>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</si>
  <si>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</si>
  <si>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</si>
  <si>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</si>
  <si>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</si>
  <si>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</si>
  <si>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</si>
  <si>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</si>
  <si>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</si>
  <si>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</si>
  <si>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</si>
  <si>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</si>
  <si>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</si>
  <si>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</si>
  <si>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</si>
  <si>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</si>
  <si>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</si>
  <si>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</si>
  <si>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</si>
  <si>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</si>
  <si>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</si>
  <si>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</si>
  <si>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</si>
  <si>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</si>
  <si>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</si>
  <si>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</si>
  <si>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</si>
  <si>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</si>
  <si>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</si>
  <si>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</si>
  <si>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</si>
  <si>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</si>
  <si>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</si>
  <si>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</si>
  <si>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</si>
  <si>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</si>
  <si>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</si>
  <si>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</si>
  <si>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</si>
  <si>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</si>
  <si>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</si>
  <si>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</si>
  <si>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</si>
  <si>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</si>
  <si>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</si>
  <si>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</si>
  <si>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</si>
  <si>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</si>
  <si>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</si>
  <si>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</si>
  <si>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</si>
  <si>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</si>
  <si>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</si>
  <si>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</si>
  <si>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</si>
  <si>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</si>
  <si>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</si>
  <si>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</si>
  <si>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</si>
  <si>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</si>
  <si>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</si>
  <si>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</si>
  <si>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</si>
  <si>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</si>
  <si>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</si>
  <si>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</si>
  <si>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</si>
  <si>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</si>
  <si>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</si>
  <si>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</si>
  <si>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</si>
  <si>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</si>
  <si>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</si>
  <si>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</si>
  <si>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</si>
  <si>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</si>
  <si>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</si>
  <si>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</si>
  <si>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</si>
  <si>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</si>
  <si>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</si>
  <si>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</si>
  <si>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</si>
  <si>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</si>
  <si>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</si>
  <si>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</si>
  <si>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</si>
  <si>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</si>
  <si>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</si>
  <si>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</si>
  <si>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</si>
  <si>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</si>
  <si>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</si>
  <si>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</si>
  <si>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</si>
  <si>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</si>
  <si>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</si>
  <si>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</si>
  <si>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</si>
  <si>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</si>
  <si>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</si>
  <si>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</si>
  <si>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</si>
  <si>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</si>
  <si>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</si>
  <si>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</si>
  <si>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</si>
  <si>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</si>
  <si>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</si>
  <si>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</si>
  <si>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</si>
  <si>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</si>
  <si>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</si>
  <si>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</si>
  <si>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</si>
  <si>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</si>
  <si>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</si>
  <si>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</si>
  <si>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</si>
  <si>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</si>
  <si>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</si>
  <si>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</si>
  <si>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</si>
  <si>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</si>
  <si>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</si>
  <si>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</si>
  <si>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</si>
  <si>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</si>
  <si>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</si>
  <si>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</si>
  <si>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</si>
  <si>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</si>
  <si>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</si>
  <si>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</si>
  <si>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</si>
  <si>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</si>
  <si>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</si>
  <si>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</si>
  <si>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</si>
  <si>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</si>
  <si>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</si>
  <si>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</si>
  <si>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</si>
  <si>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</si>
  <si>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</si>
  <si>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</si>
  <si>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</si>
  <si>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</si>
  <si>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</si>
  <si>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中国金融期货交易所</t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</si>
  <si>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</si>
  <si>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</si>
  <si>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</si>
  <si>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</si>
  <si>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</si>
  <si>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</si>
  <si>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</si>
  <si>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</si>
  <si>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</si>
  <si>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</si>
  <si>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</si>
  <si>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</si>
  <si>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</si>
  <si>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</si>
  <si>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</si>
  <si>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</si>
  <si>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</si>
  <si>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</si>
  <si>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</si>
  <si>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</si>
  <si>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</si>
  <si>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</si>
  <si>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</si>
  <si>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</si>
  <si>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</si>
  <si>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</si>
  <si>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</si>
  <si>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</si>
  <si>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</si>
  <si>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</si>
  <si>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</si>
  <si>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</si>
  <si>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</si>
  <si>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</si>
  <si>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</si>
  <si>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</si>
  <si>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</si>
  <si>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</si>
  <si>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</si>
  <si>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</si>
  <si>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</si>
  <si>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</si>
  <si>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</si>
  <si>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</si>
  <si>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</si>
  <si>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</si>
  <si>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</si>
  <si>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</si>
  <si>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</si>
  <si>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</si>
  <si>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</si>
  <si>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</si>
  <si>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</si>
  <si>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</si>
  <si>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</si>
  <si>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</si>
  <si>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index</t>
    <phoneticPr fontId="21" type="noConversion"/>
  </si>
  <si>
    <t>沪深300指数</t>
  </si>
  <si>
    <t>point</t>
    <phoneticPr fontId="21" type="noConversion"/>
  </si>
  <si>
    <t>沪深300期货</t>
    <phoneticPr fontId="21" type="noConversion"/>
  </si>
  <si>
    <t>中证指数有限公司</t>
    <phoneticPr fontId="21" type="noConversion"/>
  </si>
  <si>
    <t>000300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</si>
  <si>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</si>
  <si>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</si>
  <si>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</si>
  <si>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</si>
  <si>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</si>
  <si>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</si>
  <si>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</si>
  <si>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</si>
  <si>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</si>
  <si>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</si>
  <si>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</si>
  <si>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</si>
  <si>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</si>
  <si>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</si>
  <si>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</si>
  <si>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</si>
  <si>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</si>
  <si>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</si>
  <si>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</si>
  <si>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</si>
  <si>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</si>
  <si>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</si>
  <si>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</si>
  <si>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</si>
  <si>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</si>
  <si>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</si>
  <si>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</si>
  <si>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</si>
  <si>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</si>
  <si>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</si>
  <si>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</si>
  <si>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</si>
  <si>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</si>
  <si>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</si>
  <si>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</si>
  <si>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</si>
  <si>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</si>
  <si>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</si>
  <si>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</si>
  <si>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</si>
  <si>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</si>
  <si>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</si>
  <si>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</si>
  <si>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</si>
  <si>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</si>
  <si>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</si>
  <si>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</si>
  <si>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</si>
  <si>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</si>
  <si>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</si>
  <si>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>future</t>
    <phoneticPr fontId="21" type="noConversion"/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</si>
  <si>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</si>
  <si>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</si>
  <si>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</si>
  <si>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</si>
  <si>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</si>
  <si>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</si>
  <si>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</si>
  <si>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</si>
  <si>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</si>
  <si>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</si>
  <si>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</si>
  <si>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</si>
  <si>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</si>
  <si>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</si>
  <si>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</si>
  <si>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</si>
  <si>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</si>
  <si>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</si>
  <si>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</si>
  <si>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</si>
  <si>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</si>
  <si>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</si>
  <si>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</si>
  <si>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</si>
  <si>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</si>
  <si>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</si>
  <si>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</si>
  <si>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</si>
  <si>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</si>
  <si>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</si>
  <si>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</si>
  <si>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</si>
  <si>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</si>
  <si>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</si>
  <si>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</si>
  <si>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</si>
  <si>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</si>
  <si>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</si>
  <si>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</si>
  <si>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</si>
  <si>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</si>
  <si>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</si>
  <si>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</si>
  <si>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</si>
  <si>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</si>
  <si>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</si>
  <si>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</si>
  <si>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</si>
  <si>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</si>
  <si>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</si>
  <si>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</si>
  <si>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</si>
  <si>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</si>
  <si>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</si>
  <si>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</si>
  <si>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</si>
  <si>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</si>
  <si>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</si>
  <si>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</si>
  <si>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</si>
  <si>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</si>
  <si>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</si>
  <si>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</si>
  <si>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</si>
  <si>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</si>
  <si>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</si>
  <si>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</si>
  <si>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</si>
  <si>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</si>
  <si>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</si>
  <si>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</si>
  <si>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</si>
  <si>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</si>
  <si>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</si>
  <si>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</si>
  <si>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</si>
  <si>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</si>
  <si>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</si>
  <si>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</si>
  <si>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</si>
  <si>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</si>
  <si>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</si>
  <si>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</si>
  <si>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</si>
  <si>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</si>
  <si>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</si>
  <si>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</si>
  <si>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</si>
  <si>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</si>
  <si>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</si>
  <si>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</si>
  <si>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</si>
  <si>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</si>
  <si>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</si>
  <si>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</si>
  <si>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</si>
  <si>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</si>
  <si>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</si>
  <si>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</si>
  <si>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</si>
  <si>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</si>
  <si>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</si>
  <si>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</si>
  <si>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</si>
  <si>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</si>
  <si>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</si>
  <si>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</si>
  <si>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</si>
  <si>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</si>
  <si>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</si>
  <si>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</si>
  <si>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</si>
  <si>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</si>
  <si>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</si>
  <si>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</si>
  <si>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</si>
  <si>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</si>
  <si>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</si>
  <si>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</si>
  <si>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</si>
  <si>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</si>
  <si>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</si>
  <si>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</si>
  <si>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</si>
  <si>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</si>
  <si>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</si>
  <si>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</si>
  <si>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</si>
  <si>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</si>
  <si>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</si>
  <si>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</si>
  <si>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</si>
  <si>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</si>
  <si>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</si>
  <si>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</si>
  <si>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</si>
  <si>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</si>
  <si>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</si>
  <si>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</si>
  <si>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</si>
  <si>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</si>
  <si>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</si>
  <si>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</si>
  <si>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</si>
  <si>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</si>
  <si>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</si>
  <si>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</si>
  <si>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</si>
  <si>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</si>
  <si>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</si>
  <si>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</si>
  <si>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</si>
  <si>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</si>
  <si>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</si>
  <si>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</si>
  <si>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</si>
  <si>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</si>
  <si>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</si>
  <si>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</si>
  <si>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</si>
  <si>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</si>
  <si>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</si>
  <si>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</si>
  <si>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</si>
  <si>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</si>
  <si>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</si>
  <si>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</si>
  <si>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</si>
  <si>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</si>
  <si>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</si>
  <si>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</si>
  <si>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</si>
  <si>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</si>
  <si>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</si>
  <si>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</si>
  <si>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</si>
  <si>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</si>
  <si>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</si>
  <si>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点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</si>
  <si>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</si>
  <si>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</si>
  <si>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</si>
  <si>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</si>
  <si>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</si>
  <si>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</si>
  <si>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</si>
  <si>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</si>
  <si>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</si>
  <si>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</si>
  <si>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</si>
  <si>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</si>
  <si>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</si>
  <si>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</si>
  <si>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</si>
  <si>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</si>
  <si>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</si>
  <si>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</si>
  <si>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</si>
  <si>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</si>
  <si>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</si>
  <si>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</si>
  <si>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</si>
  <si>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</si>
  <si>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</si>
  <si>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</si>
  <si>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</si>
  <si>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</si>
  <si>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</si>
  <si>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</si>
  <si>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</si>
  <si>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</si>
  <si>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</si>
  <si>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</si>
  <si>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</si>
  <si>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</si>
  <si>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</si>
  <si>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</si>
  <si>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</si>
  <si>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</si>
  <si>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</si>
  <si>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</si>
  <si>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</si>
  <si>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</si>
  <si>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</si>
  <si>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</si>
  <si>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</si>
  <si>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</si>
  <si>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</si>
  <si>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</si>
  <si>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</si>
  <si>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</si>
  <si>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</si>
  <si>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</si>
  <si>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</si>
  <si>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</si>
  <si>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</si>
  <si>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</si>
  <si>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</si>
  <si>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</si>
  <si>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</si>
  <si>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</si>
  <si>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</si>
  <si>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</si>
  <si>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</si>
  <si>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</si>
  <si>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</si>
  <si>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</si>
  <si>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</si>
  <si>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</si>
  <si>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</si>
  <si>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</si>
  <si>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</si>
  <si>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</si>
  <si>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</si>
  <si>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</si>
  <si>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</si>
  <si>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</si>
  <si>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</si>
  <si>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</si>
  <si>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</si>
  <si>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</si>
  <si>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</si>
  <si>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</si>
  <si>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</si>
  <si>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</si>
  <si>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</si>
  <si>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</si>
  <si>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</si>
  <si>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</si>
  <si>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</si>
  <si>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</si>
  <si>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</si>
  <si>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</si>
  <si>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</si>
  <si>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</si>
  <si>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</si>
  <si>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</si>
  <si>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</si>
  <si>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</si>
  <si>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</si>
  <si>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</si>
  <si>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</si>
  <si>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</si>
  <si>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</si>
  <si>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</si>
  <si>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if1610</t>
    <phoneticPr fontId="21" type="noConversion"/>
  </si>
  <si>
    <t>000300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</si>
  <si>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</si>
  <si>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</si>
  <si>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</si>
  <si>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</si>
  <si>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</si>
  <si>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</si>
  <si>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</si>
  <si>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</si>
  <si>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</si>
  <si>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</si>
  <si>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</si>
  <si>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</si>
  <si>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</si>
  <si>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.sh</t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</si>
  <si>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</si>
  <si>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</si>
  <si>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</si>
  <si>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</si>
  <si>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</si>
  <si>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</si>
  <si>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</t>
    <phoneticPr fontId="21" type="noConversion"/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</si>
  <si>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</si>
  <si>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</si>
  <si>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</si>
  <si>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</si>
  <si>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</si>
  <si>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</si>
  <si>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</si>
  <si>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</si>
  <si>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</si>
  <si>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</si>
  <si>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</si>
  <si>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</si>
  <si>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</si>
  <si>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</si>
  <si>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</si>
  <si>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</si>
  <si>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</si>
  <si>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</si>
  <si>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</si>
  <si>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</si>
  <si>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</si>
  <si>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</si>
  <si>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</si>
  <si>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</si>
  <si>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</si>
  <si>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</si>
  <si>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</si>
  <si>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</si>
  <si>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</si>
  <si>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</si>
  <si>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</si>
  <si>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</si>
  <si>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</si>
  <si>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</si>
  <si>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</si>
  <si>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</si>
  <si>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</si>
  <si>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</si>
  <si>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</si>
  <si>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</si>
  <si>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</si>
  <si>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</si>
  <si>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</si>
  <si>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</si>
  <si>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</si>
  <si>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</si>
  <si>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</si>
  <si>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</si>
  <si>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</si>
  <si>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</si>
  <si>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</si>
  <si>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</si>
  <si>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</si>
  <si>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</si>
  <si>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</si>
  <si>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</si>
  <si>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</si>
  <si>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</si>
  <si>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</si>
  <si>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</si>
  <si>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</si>
  <si>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</si>
  <si>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</si>
  <si>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</si>
  <si>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</si>
  <si>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</si>
  <si>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</si>
  <si>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</si>
  <si>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</si>
  <si>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</si>
  <si>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</si>
  <si>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</si>
  <si>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</si>
  <si>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</si>
  <si>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</si>
  <si>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</si>
  <si>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</si>
  <si>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</si>
  <si>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</si>
  <si>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</si>
  <si>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</si>
  <si>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</si>
  <si>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</si>
  <si>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</si>
  <si>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</si>
  <si>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</si>
  <si>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</si>
  <si>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</si>
  <si>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</si>
  <si>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</si>
  <si>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</si>
  <si>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</si>
  <si>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</si>
  <si>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</si>
  <si>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</si>
  <si>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</si>
  <si>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</si>
  <si>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</si>
  <si>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</si>
  <si>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</si>
  <si>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</si>
  <si>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</si>
  <si>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</si>
  <si>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</si>
  <si>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</si>
  <si>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</si>
  <si>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</si>
  <si>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</si>
  <si>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</si>
  <si>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</si>
  <si>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</si>
  <si>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</si>
  <si>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</si>
  <si>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</si>
  <si>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</si>
  <si>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</si>
  <si>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</si>
  <si>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</si>
  <si>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</si>
  <si>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</si>
  <si>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</si>
  <si>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</si>
  <si>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</si>
  <si>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</si>
  <si>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</si>
  <si>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</si>
  <si>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</si>
  <si>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</si>
  <si>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</si>
  <si>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</si>
  <si>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</si>
  <si>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</si>
  <si>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</si>
  <si>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</si>
  <si>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</si>
  <si>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</si>
  <si>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</si>
  <si>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</si>
  <si>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</si>
  <si>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</si>
  <si>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</si>
  <si>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</si>
  <si>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</si>
  <si>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</si>
  <si>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</si>
  <si>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</si>
  <si>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</si>
  <si>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</si>
  <si>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</si>
  <si>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</si>
  <si>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</si>
  <si>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</si>
  <si>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</si>
  <si>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</si>
  <si>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</si>
  <si>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</si>
  <si>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</si>
  <si>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</si>
  <si>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</si>
  <si>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</si>
  <si>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</si>
  <si>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</si>
  <si>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</si>
  <si>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</si>
  <si>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</si>
  <si>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</si>
  <si>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</si>
  <si>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</si>
  <si>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</si>
  <si>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</si>
  <si>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</si>
  <si>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</si>
  <si>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</si>
  <si>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</si>
  <si>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</si>
  <si>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</si>
  <si>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</si>
  <si>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</si>
  <si>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</si>
  <si>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</si>
  <si>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</si>
  <si>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</si>
  <si>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</si>
  <si>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</si>
  <si>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</si>
  <si>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</si>
  <si>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</si>
  <si>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</si>
  <si>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</si>
  <si>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</si>
  <si>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</si>
  <si>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</si>
  <si>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</si>
  <si>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</si>
  <si>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</si>
  <si>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</si>
  <si>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</si>
  <si>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</si>
  <si>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</si>
  <si>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</si>
  <si>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</si>
  <si>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</si>
  <si>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</si>
  <si>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</si>
  <si>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</si>
  <si>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</si>
  <si>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</si>
  <si>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</si>
  <si>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</si>
  <si>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</si>
  <si>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</si>
  <si>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</si>
  <si>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</si>
  <si>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</si>
  <si>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</si>
  <si>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</si>
  <si>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</si>
  <si>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</si>
  <si>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</si>
  <si>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</si>
  <si>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</si>
  <si>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</si>
  <si>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</si>
  <si>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</si>
  <si>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</si>
  <si>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</si>
  <si>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SYPZ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</si>
  <si>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</si>
  <si>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</si>
  <si>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</si>
  <si>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</si>
  <si>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</si>
  <si>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</si>
  <si>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</si>
  <si>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</si>
  <si>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</si>
  <si>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</si>
  <si>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</si>
  <si>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</si>
  <si>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</si>
  <si>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</si>
  <si>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</si>
  <si>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</si>
  <si>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</si>
  <si>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</si>
  <si>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</si>
  <si>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</si>
  <si>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</si>
  <si>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</si>
  <si>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</si>
  <si>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</si>
  <si>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</si>
  <si>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</si>
  <si>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</si>
  <si>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</si>
  <si>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</si>
  <si>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</si>
  <si>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</si>
  <si>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</si>
  <si>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</si>
  <si>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</si>
  <si>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</si>
  <si>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</si>
  <si>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</si>
  <si>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</si>
  <si>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</si>
  <si>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</si>
  <si>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</si>
  <si>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</si>
  <si>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</si>
  <si>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</si>
  <si>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</si>
  <si>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</si>
  <si>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</si>
  <si>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</si>
  <si>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</si>
  <si>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</si>
  <si>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</si>
  <si>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</si>
  <si>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</si>
  <si>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</si>
  <si>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</si>
  <si>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</si>
  <si>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</si>
  <si>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</si>
  <si>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</si>
  <si>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</si>
  <si>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</si>
  <si>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</si>
  <si>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</si>
  <si>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</si>
  <si>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</si>
  <si>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</si>
  <si>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</si>
  <si>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</si>
  <si>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</si>
  <si>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</si>
  <si>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</si>
  <si>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</si>
  <si>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</si>
  <si>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</si>
  <si>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</si>
  <si>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</si>
  <si>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</si>
  <si>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</si>
  <si>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</si>
  <si>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</si>
  <si>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</si>
  <si>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</si>
  <si>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</si>
  <si>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</si>
  <si>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</si>
  <si>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</si>
  <si>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</si>
  <si>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</si>
  <si>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</si>
  <si>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</si>
  <si>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</si>
  <si>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</si>
  <si>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</si>
  <si>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</si>
  <si>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</si>
  <si>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</si>
  <si>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</si>
  <si>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</si>
  <si>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</si>
  <si>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</si>
  <si>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</si>
  <si>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</si>
  <si>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</si>
  <si>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</si>
  <si>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</si>
  <si>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</si>
  <si>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</si>
  <si>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</si>
  <si>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</si>
  <si>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</si>
  <si>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</si>
  <si>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</si>
  <si>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</si>
  <si>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</si>
  <si>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</si>
  <si>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</si>
  <si>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</si>
  <si>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</si>
  <si>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</si>
  <si>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</si>
  <si>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</si>
  <si>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</si>
  <si>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</si>
  <si>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</si>
  <si>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</si>
  <si>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</si>
  <si>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</si>
  <si>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</si>
  <si>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</si>
  <si>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</si>
  <si>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</si>
  <si>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</si>
  <si>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</si>
  <si>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</si>
  <si>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</si>
  <si>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</si>
  <si>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</si>
  <si>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</si>
  <si>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</si>
  <si>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</si>
  <si>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</si>
  <si>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</si>
  <si>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</si>
  <si>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</si>
  <si>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</si>
  <si>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</si>
  <si>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</si>
  <si>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</si>
  <si>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</si>
  <si>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</si>
  <si>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</si>
  <si>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</si>
  <si>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</si>
  <si>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</si>
  <si>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</si>
  <si>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</si>
  <si>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</si>
  <si>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</si>
  <si>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</si>
  <si>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</si>
  <si>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</si>
  <si>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</si>
  <si>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</si>
  <si>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</si>
  <si>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</si>
  <si>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</si>
  <si>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</si>
  <si>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</si>
  <si>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</si>
  <si>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</si>
  <si>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</si>
  <si>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</si>
  <si>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</si>
  <si>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</si>
  <si>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</si>
  <si>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</si>
  <si>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</si>
  <si>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</si>
  <si>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</si>
  <si>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</si>
  <si>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</si>
  <si>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</si>
  <si>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</si>
  <si>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</si>
  <si>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</si>
  <si>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</si>
  <si>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</si>
  <si>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</si>
  <si>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</si>
  <si>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</si>
  <si>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</si>
  <si>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</si>
  <si>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</si>
  <si>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</si>
  <si>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</si>
  <si>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</si>
  <si>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</si>
  <si>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</si>
  <si>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</si>
  <si>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</si>
  <si>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</si>
  <si>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</si>
  <si>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</si>
  <si>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</si>
  <si>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</si>
  <si>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</si>
  <si>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</si>
  <si>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</si>
  <si>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</si>
  <si>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</si>
  <si>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</si>
  <si>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</si>
  <si>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</si>
  <si>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</si>
  <si>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</si>
  <si>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</si>
  <si>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</si>
  <si>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</si>
  <si>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</si>
  <si>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</si>
  <si>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</si>
  <si>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</si>
  <si>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</si>
  <si>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</si>
  <si>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</si>
  <si>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</si>
  <si>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</si>
  <si>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</si>
  <si>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</si>
  <si>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</si>
  <si>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</si>
  <si>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</si>
  <si>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</si>
  <si>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</si>
  <si>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</si>
  <si>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</si>
  <si>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</si>
  <si>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</si>
  <si>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</si>
  <si>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</si>
  <si>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</si>
  <si>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</si>
  <si>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</si>
  <si>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</si>
  <si>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</si>
  <si>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</si>
  <si>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</si>
  <si>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</si>
  <si>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</si>
  <si>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</si>
  <si>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</si>
  <si>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</si>
  <si>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</si>
  <si>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</si>
  <si>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</si>
  <si>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</si>
  <si>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</si>
  <si>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</si>
  <si>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</si>
  <si>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</si>
  <si>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</si>
  <si>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</si>
  <si>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</si>
  <si>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</si>
  <si>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</si>
  <si>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</si>
  <si>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</si>
  <si>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</si>
  <si>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</si>
  <si>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</si>
  <si>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</si>
  <si>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</si>
  <si>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</si>
  <si>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</si>
  <si>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</si>
  <si>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</si>
  <si>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</si>
  <si>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</si>
  <si>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</si>
  <si>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</si>
  <si>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</si>
  <si>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</si>
  <si>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</si>
  <si>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</si>
  <si>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</si>
  <si>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</si>
  <si>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</si>
  <si>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</si>
  <si>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</si>
  <si>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</si>
  <si>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</si>
  <si>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</si>
  <si>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</si>
  <si>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</si>
  <si>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</si>
  <si>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</si>
  <si>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</si>
  <si>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</si>
  <si>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</si>
  <si>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</si>
  <si>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</si>
  <si>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</si>
  <si>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中证指数有限公司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</si>
  <si>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</si>
  <si>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</si>
  <si>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</si>
  <si>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</si>
  <si>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</si>
  <si>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沪深300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</si>
  <si>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</si>
  <si>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</si>
  <si>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</si>
  <si>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</si>
  <si>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</si>
  <si>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</si>
  <si>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</si>
  <si>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</si>
  <si>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</si>
  <si>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</si>
  <si>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</si>
  <si>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</si>
  <si>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</si>
  <si>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</si>
  <si>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</si>
  <si>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</si>
  <si>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</si>
  <si>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</si>
  <si>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</si>
  <si>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</si>
  <si>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</si>
  <si>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</si>
  <si>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</si>
  <si>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</si>
  <si>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</si>
  <si>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</si>
  <si>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</si>
  <si>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</si>
  <si>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</si>
  <si>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</si>
  <si>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</si>
  <si>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</si>
  <si>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</si>
  <si>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</si>
  <si>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</si>
  <si>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</si>
  <si>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</si>
  <si>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</si>
  <si>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</si>
  <si>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</si>
  <si>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</si>
  <si>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</si>
  <si>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</si>
  <si>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</si>
  <si>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</si>
  <si>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</si>
  <si>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</si>
  <si>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</si>
  <si>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</si>
  <si>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</si>
  <si>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</si>
  <si>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</si>
  <si>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</si>
  <si>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</si>
  <si>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</si>
  <si>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</si>
  <si>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</si>
  <si>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</si>
  <si>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</si>
  <si>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</si>
  <si>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</si>
  <si>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</si>
  <si>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</si>
  <si>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</si>
  <si>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</si>
  <si>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</si>
  <si>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</si>
  <si>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</si>
  <si>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</si>
  <si>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</si>
  <si>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</si>
  <si>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</si>
  <si>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</si>
  <si>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</si>
  <si>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</si>
  <si>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</si>
  <si>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</si>
  <si>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</si>
  <si>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</si>
  <si>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</si>
  <si>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</si>
  <si>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</si>
  <si>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</si>
  <si>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</si>
  <si>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</si>
  <si>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</si>
  <si>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</si>
  <si>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</si>
  <si>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</si>
  <si>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</si>
  <si>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</si>
  <si>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</si>
  <si>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</si>
  <si>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</si>
  <si>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</si>
  <si>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</si>
  <si>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</si>
  <si>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</si>
  <si>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</si>
  <si>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</si>
  <si>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</si>
  <si>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</si>
  <si>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</si>
  <si>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</si>
  <si>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</si>
  <si>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</si>
  <si>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</si>
  <si>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</si>
  <si>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</si>
  <si>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</si>
  <si>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</si>
  <si>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</si>
  <si>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</si>
  <si>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</si>
  <si>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</si>
  <si>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</si>
  <si>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</si>
  <si>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</si>
  <si>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</si>
  <si>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</si>
  <si>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</si>
  <si>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</si>
  <si>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</si>
  <si>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</si>
  <si>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</si>
  <si>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</si>
  <si>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</si>
  <si>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</si>
  <si>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</si>
  <si>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</si>
  <si>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</si>
  <si>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</si>
  <si>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</si>
  <si>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</si>
  <si>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</si>
  <si>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</si>
  <si>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</si>
  <si>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</si>
  <si>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</si>
  <si>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</si>
  <si>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</si>
  <si>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</si>
  <si>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</si>
  <si>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</si>
  <si>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</si>
  <si>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</si>
  <si>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</si>
  <si>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</si>
  <si>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</si>
  <si>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</si>
  <si>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</si>
  <si>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</si>
  <si>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</si>
  <si>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</si>
  <si>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</si>
  <si>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</si>
  <si>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</si>
  <si>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</si>
  <si>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</si>
  <si>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</si>
  <si>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</si>
  <si>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</si>
  <si>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</si>
  <si>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</si>
  <si>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</si>
  <si>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</si>
  <si>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</si>
  <si>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</si>
  <si>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</si>
  <si>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</si>
  <si>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</si>
  <si>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</si>
  <si>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</si>
  <si>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</si>
  <si>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</si>
  <si>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</si>
  <si>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</si>
  <si>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</si>
  <si>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</si>
  <si>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</si>
  <si>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</si>
  <si>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</si>
  <si>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</si>
  <si>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</si>
  <si>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</si>
  <si>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</si>
  <si>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</si>
  <si>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</si>
  <si>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</si>
  <si>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</si>
  <si>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</si>
  <si>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</si>
  <si>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</si>
  <si>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</si>
  <si>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</si>
  <si>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</si>
  <si>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</si>
  <si>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</si>
  <si>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</si>
  <si>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</si>
  <si>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</si>
  <si>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</si>
  <si>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</si>
  <si>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</si>
  <si>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</si>
  <si>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</si>
  <si>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</si>
  <si>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</si>
  <si>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</si>
  <si>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</si>
  <si>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</si>
  <si>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cny</t>
  </si>
  <si>
    <t>sw_c_e_nc_nt_m1_互换通用</t>
  </si>
  <si>
    <t>stm</t>
  </si>
  <si>
    <t>if</t>
    <phoneticPr fontId="21" type="noConversion"/>
  </si>
  <si>
    <t>000300</t>
    <phoneticPr fontId="21" type="noConversion"/>
  </si>
  <si>
    <t>if1703</t>
    <phoneticPr fontId="21" type="noConversion"/>
  </si>
  <si>
    <t>.cfe</t>
    <phoneticPr fontId="21" type="noConversion"/>
  </si>
  <si>
    <t>W:\S_FU\OTC业务\qrisk_a_share_index\position management</t>
    <phoneticPr fontId="21" type="noConversion"/>
  </si>
  <si>
    <t>W:\S_FU\OTC业务\qrisk_a_share_index\daily summary</t>
    <phoneticPr fontId="21" type="noConversion"/>
  </si>
  <si>
    <t>W:\S_FU\OTC业务\qrisk_a_share_index\snapshot</t>
    <phoneticPr fontId="21" type="noConversion"/>
  </si>
  <si>
    <t>W:\S_FU\OTC业务\qrisk_a_share_index</t>
    <phoneticPr fontId="21" type="noConversion"/>
  </si>
  <si>
    <t>test</t>
    <phoneticPr fontId="21" type="noConversion"/>
  </si>
  <si>
    <t>test</t>
    <phoneticPr fontId="21" type="noConversion"/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</si>
  <si>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</si>
  <si>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</si>
  <si>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</si>
  <si>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</si>
  <si>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收益凭证 - 股指非线性产品头寸管理</t>
    <phoneticPr fontId="21" type="noConversion"/>
  </si>
  <si>
    <t>20170112-SYPZ-A4-000300-SF-C-89</t>
    <phoneticPr fontId="21" type="noConversion"/>
  </si>
  <si>
    <t>CICC-FICC-SYPZ</t>
    <phoneticPr fontId="21" type="noConversion"/>
  </si>
  <si>
    <t>CICC-FICC-SYPZ</t>
    <phoneticPr fontId="21" type="noConversion"/>
  </si>
  <si>
    <t>20170112-SYPZ-A4-000300-SF-C-89</t>
    <phoneticPr fontId="21" type="noConversion"/>
  </si>
  <si>
    <t>000300</t>
    <phoneticPr fontId="21" type="noConversion"/>
  </si>
  <si>
    <t>premium</t>
    <phoneticPr fontId="21" type="noConversion"/>
  </si>
  <si>
    <t>M2M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</si>
  <si>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</si>
  <si>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</si>
  <si>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</si>
  <si>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</si>
  <si>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</si>
  <si>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</si>
  <si>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000300</t>
    <phoneticPr fontId="21" type="noConversion"/>
  </si>
  <si>
    <t>20170120-SYPZ-A6-000300-SF-P-31</t>
    <phoneticPr fontId="21" type="noConversion"/>
  </si>
  <si>
    <t>20170110-SYPZ-A3-000300-SF-C-91</t>
    <phoneticPr fontId="21" type="noConversion"/>
  </si>
  <si>
    <t>20170110-SYPZ-A3-000300-SF-C-91</t>
    <phoneticPr fontId="21" type="noConversion"/>
  </si>
  <si>
    <t>CICC-FICC-OTC</t>
    <phoneticPr fontId="21" type="noConversion"/>
  </si>
  <si>
    <t>OTC</t>
    <phoneticPr fontId="21" type="noConversion"/>
  </si>
  <si>
    <t>20170126-CICC-PAZQ-000300-SF-C-32-B2B</t>
    <phoneticPr fontId="21" type="noConversion"/>
  </si>
  <si>
    <t>Expired</t>
    <phoneticPr fontId="21" type="noConversion"/>
  </si>
  <si>
    <t>settlement</t>
  </si>
  <si>
    <t>CICC-FICC-SYPZ</t>
    <phoneticPr fontId="21" type="noConversion"/>
  </si>
  <si>
    <t>20170120-SYPZ-A6-000300-SF-P-31</t>
    <phoneticPr fontId="21" type="noConversion"/>
  </si>
  <si>
    <t>20170120-SYPZ-A5-000300-SF-C-31</t>
    <phoneticPr fontId="21" type="noConversion"/>
  </si>
  <si>
    <t>20170222-CICC-SYPZ-000300-SF-C-33</t>
    <phoneticPr fontId="21" type="noConversion"/>
  </si>
  <si>
    <t>CICC-FICC-SYPZ</t>
    <phoneticPr fontId="21" type="noConversion"/>
  </si>
  <si>
    <t>ic1703</t>
    <phoneticPr fontId="21" type="noConversion"/>
  </si>
  <si>
    <t>ic</t>
    <phoneticPr fontId="21" type="noConversion"/>
  </si>
  <si>
    <t>中证500指数</t>
    <phoneticPr fontId="21" type="noConversion"/>
  </si>
  <si>
    <t>中证500期货</t>
    <phoneticPr fontId="21" type="noConversion"/>
  </si>
  <si>
    <t>ic1703</t>
    <phoneticPr fontId="21" type="noConversion"/>
  </si>
  <si>
    <t>000905</t>
    <phoneticPr fontId="21" type="noConversion"/>
  </si>
  <si>
    <t>000905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</si>
  <si>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</si>
  <si>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</si>
  <si>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20170224-CICC-SYPZ-000905-SF-C-31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</si>
  <si>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</si>
  <si>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</si>
  <si>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20170224-CICC-SYPZ-000905-SF-P-31</t>
    <phoneticPr fontId="21" type="noConversion"/>
  </si>
  <si>
    <t>000905</t>
    <phoneticPr fontId="21" type="noConversion"/>
  </si>
  <si>
    <t>000905</t>
    <phoneticPr fontId="21" type="noConversion"/>
  </si>
  <si>
    <t>ic</t>
    <phoneticPr fontId="21" type="noConversion"/>
  </si>
  <si>
    <t>y</t>
    <phoneticPr fontId="21" type="noConversion"/>
  </si>
  <si>
    <t>.</t>
    <phoneticPr fontId="21" type="noConversion"/>
  </si>
  <si>
    <t>20170227-CICC-CMDTY-000300-SF-C-30</t>
    <phoneticPr fontId="21" type="noConversion"/>
  </si>
  <si>
    <t>CMDTY</t>
    <phoneticPr fontId="21" type="noConversion"/>
  </si>
  <si>
    <t>20170227-CICC-CMDTY-000300-SF-P-30</t>
    <phoneticPr fontId="21" type="noConversion"/>
  </si>
  <si>
    <t>CMDTY</t>
    <phoneticPr fontId="21" type="noConversion"/>
  </si>
  <si>
    <t>20170224-SYPZ-000905-A7-SF-C-31</t>
    <phoneticPr fontId="21" type="noConversion"/>
  </si>
  <si>
    <t>20170224-SYPZ-000905-A8-SF-P-31</t>
    <phoneticPr fontId="21" type="noConversion"/>
  </si>
  <si>
    <t>20170222-SYPZ-000300-A9-SF-C-33</t>
    <phoneticPr fontId="21" type="noConversion"/>
  </si>
  <si>
    <t>20170227-CICC-OTC-000300-SF-P-30-B2B</t>
    <phoneticPr fontId="21" type="noConversion"/>
  </si>
  <si>
    <t>20170310-SYPZ-A12-000905-CPS-C-94</t>
    <phoneticPr fontId="21" type="noConversion"/>
  </si>
  <si>
    <t>SYPZ</t>
    <phoneticPr fontId="21" type="noConversion"/>
  </si>
  <si>
    <t>20170310-SYPZ-A12-000905-CPS-C-94</t>
    <phoneticPr fontId="21" type="noConversion"/>
  </si>
  <si>
    <t>20170310-SYPZ-A10-000300-SF-C-31</t>
    <phoneticPr fontId="21" type="noConversion"/>
  </si>
  <si>
    <t>SYPZ</t>
    <phoneticPr fontId="21" type="noConversion"/>
  </si>
  <si>
    <t>20170310-SYPZ-A11-000300-SF-P-31</t>
    <phoneticPr fontId="21" type="noConversion"/>
  </si>
  <si>
    <t>20170310-SYPZ-A11-000300-SF-P-31</t>
    <phoneticPr fontId="21" type="noConversion"/>
  </si>
  <si>
    <t>if1704</t>
    <phoneticPr fontId="21" type="noConversion"/>
  </si>
  <si>
    <t>if1703</t>
    <phoneticPr fontId="21" type="noConversion"/>
  </si>
  <si>
    <t>if1703</t>
  </si>
  <si>
    <t>if1704</t>
  </si>
  <si>
    <t>ic1704</t>
  </si>
  <si>
    <t>000905</t>
    <phoneticPr fontId="21" type="noConversion"/>
  </si>
  <si>
    <t>20170324-SYPZ-A1-000905/AU1712-SF-C-31_l1</t>
    <phoneticPr fontId="21" type="noConversion"/>
  </si>
  <si>
    <t>20170324-SYPZ-A1-000905/AU1712-SF-C-31_l2</t>
    <phoneticPr fontId="21" type="noConversion"/>
  </si>
  <si>
    <t>au1712</t>
    <phoneticPr fontId="21" type="noConversion"/>
  </si>
  <si>
    <t>c</t>
    <phoneticPr fontId="21" type="noConversion"/>
  </si>
  <si>
    <t>金</t>
  </si>
  <si>
    <t>g</t>
  </si>
  <si>
    <t>上海期货交易所</t>
  </si>
  <si>
    <t>元/克</t>
  </si>
  <si>
    <t>au1612</t>
  </si>
  <si>
    <t>20170322-CICC-SYPZ-000300-SF-C-33</t>
    <phoneticPr fontId="21" type="noConversion"/>
  </si>
  <si>
    <t>CICC-FICC-SYPZ</t>
    <phoneticPr fontId="21" type="noConversion"/>
  </si>
  <si>
    <t>20170322-CICC-SYPZ-000300-SF-P-33</t>
    <phoneticPr fontId="21" type="noConversion"/>
  </si>
  <si>
    <t>CICC-FICC-SYPZ</t>
    <phoneticPr fontId="21" type="noConversion"/>
  </si>
  <si>
    <t>Expired</t>
    <phoneticPr fontId="21" type="noConversion"/>
  </si>
  <si>
    <t>CICC-FICC-SYPZ</t>
    <phoneticPr fontId="21" type="noConversion"/>
  </si>
  <si>
    <t>20170224-SYPZ-000905-A8-SF-P-31</t>
    <phoneticPr fontId="21" type="noConversion"/>
  </si>
  <si>
    <t>Expired</t>
    <phoneticPr fontId="21" type="noConversion"/>
  </si>
  <si>
    <t>CICC-FICC-SYPZ</t>
    <phoneticPr fontId="21" type="noConversion"/>
  </si>
  <si>
    <t>20170224-SYPZ-000905-A7-SF-C-31</t>
    <phoneticPr fontId="21" type="noConversion"/>
  </si>
  <si>
    <t>20170222-SYPZ-000300-A9-SF-C-33</t>
    <phoneticPr fontId="21" type="noConversion"/>
  </si>
  <si>
    <t>Expired</t>
    <phoneticPr fontId="21" type="noConversion"/>
  </si>
  <si>
    <t>CICC-FICC-OTC</t>
    <phoneticPr fontId="21" type="noConversion"/>
  </si>
  <si>
    <t>20170227-CICC-OTC-000300-SF-C-30-B2B</t>
    <phoneticPr fontId="21" type="noConversion"/>
  </si>
  <si>
    <t>OTC</t>
    <phoneticPr fontId="21" type="noConversion"/>
  </si>
  <si>
    <t>20170330-OTC-000300-SF-C-33</t>
    <phoneticPr fontId="21" type="noConversion"/>
  </si>
  <si>
    <t>if1705</t>
    <phoneticPr fontId="21" type="noConversion"/>
  </si>
  <si>
    <t>ic1704</t>
    <phoneticPr fontId="21" type="noConversion"/>
  </si>
  <si>
    <t>ic1706</t>
    <phoneticPr fontId="21" type="noConversion"/>
  </si>
  <si>
    <t>20170406-SYPZ-A13-000905-SF-C-29</t>
    <phoneticPr fontId="21" type="noConversion"/>
  </si>
  <si>
    <t>CICC-FICC-SYPZ</t>
    <phoneticPr fontId="21" type="noConversion"/>
  </si>
  <si>
    <t>CICC-FICC-SYPZ</t>
    <phoneticPr fontId="21" type="noConversion"/>
  </si>
  <si>
    <t>20170406-SYPZ-A13-000905-SF-C-29</t>
    <phoneticPr fontId="21" type="noConversion"/>
  </si>
  <si>
    <t>if</t>
    <phoneticPr fontId="21" type="noConversion"/>
  </si>
  <si>
    <t>ic1703</t>
    <phoneticPr fontId="21" type="noConversion"/>
  </si>
  <si>
    <t>ic</t>
    <phoneticPr fontId="21" type="noConversion"/>
  </si>
  <si>
    <t>future</t>
    <phoneticPr fontId="21" type="noConversion"/>
  </si>
  <si>
    <t>.cfe</t>
    <phoneticPr fontId="21" type="noConversion"/>
  </si>
  <si>
    <t>active</t>
    <phoneticPr fontId="21" type="noConversion"/>
  </si>
  <si>
    <t>if1704</t>
    <phoneticPr fontId="21" type="noConversion"/>
  </si>
  <si>
    <t>if</t>
    <phoneticPr fontId="21" type="noConversion"/>
  </si>
  <si>
    <t>ic1704</t>
    <phoneticPr fontId="21" type="noConversion"/>
  </si>
  <si>
    <t>au1712</t>
    <phoneticPr fontId="21" type="noConversion"/>
  </si>
  <si>
    <t>au</t>
    <phoneticPr fontId="21" type="noConversion"/>
  </si>
  <si>
    <t>.shf</t>
    <phoneticPr fontId="21" type="noConversion"/>
  </si>
  <si>
    <t>if1705</t>
    <phoneticPr fontId="21" type="noConversion"/>
  </si>
  <si>
    <t>.cfe</t>
    <phoneticPr fontId="21" type="noConversion"/>
  </si>
  <si>
    <t>ic1705</t>
    <phoneticPr fontId="21" type="noConversion"/>
  </si>
  <si>
    <t>CICC-FICC-SYPZ</t>
    <phoneticPr fontId="21" type="noConversion"/>
  </si>
  <si>
    <t>CICC-FICC-SYPZ</t>
    <phoneticPr fontId="21" type="noConversion"/>
  </si>
  <si>
    <t>20170407-CICC-SYPZ-000905-SF-C-94</t>
    <phoneticPr fontId="21" type="noConversion"/>
  </si>
  <si>
    <t>20170407-SYPZ-A14-000905-SF-C-94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</si>
  <si>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</si>
  <si>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</si>
  <si>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</si>
  <si>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</si>
  <si>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</si>
  <si>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</si>
  <si>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</si>
  <si>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</si>
  <si>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</si>
  <si>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</si>
  <si>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</si>
  <si>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</si>
  <si>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</si>
  <si>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</si>
  <si>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</si>
  <si>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</si>
  <si>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</si>
  <si>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</si>
  <si>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</si>
  <si>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</si>
  <si>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</si>
  <si>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</si>
  <si>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</si>
  <si>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</si>
  <si>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</si>
  <si>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</si>
  <si>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Expired</t>
    <phoneticPr fontId="21" type="noConversion"/>
  </si>
  <si>
    <t>CICC-FICC-SYPZ</t>
    <phoneticPr fontId="21" type="noConversion"/>
  </si>
  <si>
    <t>20170310-SYPZ-A11-000300-SF-P-31</t>
    <phoneticPr fontId="21" type="noConversion"/>
  </si>
  <si>
    <t>CICC-FICC-SYPZ</t>
    <phoneticPr fontId="21" type="noConversion"/>
  </si>
  <si>
    <t>20170310-SYPZ-A10-000300-SF-C-31</t>
    <phoneticPr fontId="21" type="noConversion"/>
  </si>
  <si>
    <t>if1705</t>
  </si>
  <si>
    <t>cicc</t>
    <phoneticPr fontId="21" type="noConversion"/>
  </si>
  <si>
    <t>Expired</t>
    <phoneticPr fontId="21" type="noConversion"/>
  </si>
  <si>
    <t>CICC-FICC-SYPZ</t>
    <phoneticPr fontId="21" type="noConversion"/>
  </si>
  <si>
    <t>20170112-SYPZ-A4-000300-SF-C-89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</si>
  <si>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</si>
  <si>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</si>
  <si>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</si>
  <si>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</si>
  <si>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</si>
  <si>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</si>
  <si>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</si>
  <si>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</si>
  <si>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</si>
  <si>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</si>
  <si>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</si>
  <si>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</si>
  <si>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</si>
  <si>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</si>
  <si>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20170126-CF4-OTC-000300-SF-C-32-B2B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</si>
  <si>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</si>
  <si>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</si>
  <si>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20170227-CF4-OTC-000300-SF-P-30-B2B</t>
    <phoneticPr fontId="21" type="noConversion"/>
  </si>
  <si>
    <t>20170227-CF4-OTC-000300-SF-C-30-B2B</t>
    <phoneticPr fontId="21" type="noConversion"/>
  </si>
  <si>
    <t>20170330-CF4-OTC-000300-SF-C-33-B2B</t>
    <phoneticPr fontId="21" type="noConversion"/>
  </si>
  <si>
    <t>ic1705</t>
  </si>
  <si>
    <t>cicc</t>
  </si>
  <si>
    <t>20170421-SYPZ-A17-000905-SF-C-31</t>
    <phoneticPr fontId="21" type="noConversion"/>
  </si>
  <si>
    <t>CICC-FICC-SYPZ</t>
    <phoneticPr fontId="21" type="noConversion"/>
  </si>
  <si>
    <t>CICC-FICC-SYPZ</t>
    <phoneticPr fontId="21" type="noConversion"/>
  </si>
  <si>
    <t>20170421-SYPZ-A17-000905-SF-C-31</t>
    <phoneticPr fontId="21" type="noConversion"/>
  </si>
  <si>
    <t>20170421-SYPZ-A18-000905-SF-P-31</t>
    <phoneticPr fontId="21" type="noConversion"/>
  </si>
  <si>
    <t>Expired</t>
    <phoneticPr fontId="21" type="noConversion"/>
  </si>
  <si>
    <t>CICC-FICC-SYPZ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</si>
  <si>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</si>
  <si>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</si>
  <si>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CICC-FICC-OTC</t>
    <phoneticPr fontId="21" type="noConversion"/>
  </si>
  <si>
    <t>20170324-SYPZ-A1-000905/AU1712-SF-C-31_l1</t>
    <phoneticPr fontId="21" type="noConversion"/>
  </si>
  <si>
    <t>CICC-FICC-OTC</t>
    <phoneticPr fontId="21" type="noConversion"/>
  </si>
  <si>
    <t>20170324-SYPZ-A1-000905/AU1712-SF-C-31_l2</t>
    <phoneticPr fontId="21" type="noConversion"/>
  </si>
  <si>
    <t>20170427-SYPZ-A19-000905-SF-C-34</t>
    <phoneticPr fontId="21" type="noConversion"/>
  </si>
  <si>
    <t>20170428-SYPZ-A20-000905-VAN-C-31</t>
    <phoneticPr fontId="21" type="noConversion"/>
  </si>
  <si>
    <t>VAN</t>
    <phoneticPr fontId="21" type="noConversion"/>
  </si>
  <si>
    <t>mau(t+d)</t>
    <phoneticPr fontId="21" type="noConversion"/>
  </si>
  <si>
    <t>.sge</t>
    <phoneticPr fontId="21" type="noConversion"/>
  </si>
  <si>
    <t>20170505-SYPZ-A23-000300-SF-C-89</t>
    <phoneticPr fontId="21" type="noConversion"/>
  </si>
  <si>
    <t>if1706</t>
    <phoneticPr fontId="21" type="noConversion"/>
  </si>
  <si>
    <t>20170406-SYPZ-A13-000905-SF-C-29</t>
    <phoneticPr fontId="21" type="noConversion"/>
  </si>
  <si>
    <t>ic1706</t>
  </si>
  <si>
    <t>20170512-SYPZ-A21-000300-SF-C-88</t>
    <phoneticPr fontId="21" type="noConversion"/>
  </si>
  <si>
    <t>SF</t>
    <phoneticPr fontId="21" type="noConversion"/>
  </si>
  <si>
    <t>IC1706</t>
  </si>
  <si>
    <t>IC1709</t>
  </si>
  <si>
    <t>IC1705</t>
  </si>
  <si>
    <t>ic1709</t>
    <phoneticPr fontId="21" type="noConversion"/>
  </si>
  <si>
    <t>ic</t>
    <phoneticPr fontId="21" type="noConversion"/>
  </si>
  <si>
    <t>Expired</t>
    <phoneticPr fontId="21" type="noConversion"/>
  </si>
  <si>
    <t>20170421-SYPZ-A18-000905-SF-P-31</t>
    <phoneticPr fontId="21" type="noConversion"/>
  </si>
  <si>
    <t>20170421-SYPZ-A17-000905-SF-C-31</t>
    <phoneticPr fontId="21" type="noConversion"/>
  </si>
  <si>
    <t>IC1709</t>
    <phoneticPr fontId="21" type="noConversion"/>
  </si>
  <si>
    <t>IF1709</t>
  </si>
  <si>
    <t>IF1706</t>
  </si>
  <si>
    <t>if1709</t>
    <phoneticPr fontId="21" type="noConversion"/>
  </si>
  <si>
    <t>20170526-SYPZ-A24-000905-SF-C-180</t>
    <phoneticPr fontId="21" type="noConversion"/>
  </si>
  <si>
    <t>CICC-FICC-SYPZ</t>
    <phoneticPr fontId="21" type="noConversion"/>
  </si>
  <si>
    <t>SF</t>
    <phoneticPr fontId="21" type="noConversion"/>
  </si>
  <si>
    <t>20170526-SYPZ-A26-000905-CPS-C-94</t>
    <phoneticPr fontId="21" type="noConversion"/>
  </si>
  <si>
    <t>Expired</t>
    <phoneticPr fontId="21" type="noConversion"/>
  </si>
  <si>
    <t>VAN</t>
    <phoneticPr fontId="21" type="noConversion"/>
  </si>
  <si>
    <t>20170601-SYPZ-A27-000905-VAN-C-60</t>
  </si>
  <si>
    <t>20170602-SYPZ-A25-000905-SF-C-94</t>
  </si>
  <si>
    <t>IC1706</t>
    <phoneticPr fontId="21" type="noConversion"/>
  </si>
  <si>
    <t>ic1707</t>
    <phoneticPr fontId="21" type="noConversion"/>
  </si>
  <si>
    <t>Expired</t>
    <phoneticPr fontId="21" type="noConversion"/>
  </si>
  <si>
    <t>20170310-SYPZ-A12-000905-CPS-C-94</t>
  </si>
  <si>
    <t>if1709</t>
  </si>
  <si>
    <t>if1706</t>
  </si>
  <si>
    <t>20170616-SYPZ-A28-000300-SF-C-94</t>
  </si>
  <si>
    <t>CICC-FICC-SYPZ</t>
    <phoneticPr fontId="21" type="noConversion"/>
  </si>
  <si>
    <t>SF</t>
    <phoneticPr fontId="21" type="noConversion"/>
  </si>
  <si>
    <t>Expired</t>
    <phoneticPr fontId="21" type="noConversion"/>
  </si>
  <si>
    <t>20170407-SYPZ-A14-000905-SF-C-94</t>
  </si>
  <si>
    <t>if1709</t>
    <phoneticPr fontId="21" type="noConversion"/>
  </si>
  <si>
    <t>ad2</t>
    <phoneticPr fontId="21" type="noConversion"/>
  </si>
  <si>
    <t>mtm p/l</t>
  </si>
  <si>
    <t>p/l(underlying+20%)</t>
  </si>
  <si>
    <t>p/l(underlying-20%)</t>
  </si>
  <si>
    <t>000300/IF</t>
  </si>
  <si>
    <t>000905/IC</t>
  </si>
  <si>
    <t>Total</t>
  </si>
  <si>
    <t>IC1707</t>
    <phoneticPr fontId="21" type="noConversion"/>
  </si>
  <si>
    <t>20170505-SYPZ-A23-000300-SF-C-89-UW</t>
    <phoneticPr fontId="21" type="noConversion"/>
  </si>
  <si>
    <t>20170628-CICC-EDS000905-CON-C-30</t>
  </si>
  <si>
    <t>EDS</t>
    <phoneticPr fontId="21" type="noConversion"/>
  </si>
  <si>
    <t>CICC-EDS</t>
    <phoneticPr fontId="21" type="noConversion"/>
  </si>
  <si>
    <t>20170628-EDS-000905-CON-C-30</t>
    <phoneticPr fontId="21" type="noConversion"/>
  </si>
  <si>
    <t>ic1712</t>
    <phoneticPr fontId="21" type="noConversion"/>
  </si>
  <si>
    <t>Expired</t>
    <phoneticPr fontId="21" type="noConversion"/>
  </si>
  <si>
    <t>20170804-CICC-CICC-FICC-EDS000905-SF-C-110</t>
  </si>
  <si>
    <t>CICC-FICC-EDS</t>
    <phoneticPr fontId="21" type="noConversion"/>
  </si>
  <si>
    <t>SF</t>
    <phoneticPr fontId="21" type="noConversion"/>
  </si>
  <si>
    <t>20170811-CICC-20170811-SYPZ-A32-000300-CPS-C-89000300-CPS-C-89</t>
  </si>
  <si>
    <t>20170811-SYPZ-A32-000300-CPS-C-89</t>
    <phoneticPr fontId="21" type="noConversion"/>
  </si>
  <si>
    <t>20170811-SYPZ-A32-000300-CPS-C-89</t>
    <phoneticPr fontId="21" type="noConversion"/>
  </si>
  <si>
    <t>if1712</t>
    <phoneticPr fontId="21" type="noConversion"/>
  </si>
  <si>
    <t>ic1708</t>
    <phoneticPr fontId="21" type="noConversion"/>
  </si>
  <si>
    <t>IC1712</t>
    <phoneticPr fontId="21" type="noConversion"/>
  </si>
  <si>
    <t>20170828-SYPZ-A29-000300-SF-C-182</t>
    <phoneticPr fontId="21" type="noConversion"/>
  </si>
  <si>
    <t>ic1709</t>
  </si>
  <si>
    <t>if1712</t>
  </si>
  <si>
    <t>if1803</t>
  </si>
  <si>
    <t>if1803</t>
    <phoneticPr fontId="21" type="noConversion"/>
  </si>
  <si>
    <t>Expired</t>
    <phoneticPr fontId="21" type="noConversion"/>
  </si>
  <si>
    <t>20170526-SYPZ-A26-000905-CPS-C-94</t>
  </si>
  <si>
    <t>ic1712</t>
  </si>
  <si>
    <t>20170911-SYPZ-A33-000905-SF-C-30</t>
  </si>
  <si>
    <t>20170911-SYPZ-A33-000905-SF-C-30</t>
    <phoneticPr fontId="21" type="noConversion"/>
  </si>
  <si>
    <t>20170920-SYPZ-A36-000300-SF-C-91</t>
  </si>
  <si>
    <t>20170920-SYPZ-A36-000300-SF-C-91</t>
    <phoneticPr fontId="21" type="noConversion"/>
  </si>
  <si>
    <t>20170921-SYPZ-A35-000905-Dig-P-32</t>
  </si>
  <si>
    <t>20170921-SYPZ-A35-000905-Dig-P-32</t>
    <phoneticPr fontId="21" type="noConversion"/>
  </si>
  <si>
    <t>CICC-FICC-SYPZ</t>
    <phoneticPr fontId="21" type="noConversion"/>
  </si>
  <si>
    <t>CON</t>
    <phoneticPr fontId="21" type="noConversion"/>
  </si>
  <si>
    <t>20170921-SYPZ-A34-000905-Dig-C-32</t>
  </si>
  <si>
    <t>20170921-SYPZ-A34-000905-Dig-C-32</t>
    <phoneticPr fontId="21" type="noConversion"/>
  </si>
  <si>
    <t>mau(t+d)</t>
    <phoneticPr fontId="21" type="noConversion"/>
  </si>
  <si>
    <t>if1706</t>
    <phoneticPr fontId="21" type="noConversion"/>
  </si>
  <si>
    <t>cicc</t>
    <phoneticPr fontId="21" type="noConversion"/>
  </si>
  <si>
    <t>if1705</t>
    <phoneticPr fontId="21" type="noConversion"/>
  </si>
  <si>
    <t>CICC</t>
    <phoneticPr fontId="21" type="noConversion"/>
  </si>
  <si>
    <t>if1706</t>
    <phoneticPr fontId="21" type="noConversion"/>
  </si>
  <si>
    <t>IC1707</t>
    <phoneticPr fontId="21" type="noConversion"/>
  </si>
  <si>
    <t>if1709</t>
    <phoneticPr fontId="21" type="noConversion"/>
  </si>
  <si>
    <t>ic1709</t>
    <phoneticPr fontId="21" type="noConversion"/>
  </si>
  <si>
    <t>if1712</t>
    <phoneticPr fontId="21" type="noConversion"/>
  </si>
  <si>
    <t>IC1708</t>
    <phoneticPr fontId="21" type="noConversion"/>
  </si>
  <si>
    <t>IC1709</t>
    <phoneticPr fontId="21" type="noConversion"/>
  </si>
  <si>
    <t>IC1712</t>
    <phoneticPr fontId="21" type="noConversion"/>
  </si>
  <si>
    <t>ic1712</t>
    <phoneticPr fontId="21" type="noConversion"/>
  </si>
  <si>
    <t>ic1803</t>
    <phoneticPr fontId="21" type="noConversion"/>
  </si>
  <si>
    <t>ic</t>
    <phoneticPr fontId="21" type="noConversion"/>
  </si>
  <si>
    <t>20170927-SYPZ-A39-000905-SF-C-91</t>
  </si>
  <si>
    <t>20170927-SYPZ-A39-000905-SF-C-91</t>
    <phoneticPr fontId="21" type="noConversion"/>
  </si>
  <si>
    <t>20170929-SYPZ-A37-000300-SF-C-180</t>
  </si>
  <si>
    <t>20170929-SYPZ-A37-000300-SF-C-180</t>
    <phoneticPr fontId="21" type="noConversion"/>
  </si>
  <si>
    <t>CICC</t>
    <phoneticPr fontId="21" type="noConversion"/>
  </si>
  <si>
    <t>ic1712</t>
    <phoneticPr fontId="21" type="noConversion"/>
  </si>
  <si>
    <t>ic1803</t>
    <phoneticPr fontId="21" type="noConversion"/>
  </si>
  <si>
    <t>20170804-CICC-FICC-EDS-000905-SF-C-110</t>
    <phoneticPr fontId="21" type="noConversion"/>
  </si>
  <si>
    <t>20171018-CICC-SYPZ--SF-C-33</t>
  </si>
  <si>
    <t>20171018-SYPZ-A40-000905-SF-C-33</t>
  </si>
  <si>
    <t>if1712</t>
    <phoneticPr fontId="21" type="noConversion"/>
  </si>
  <si>
    <t>ic1712</t>
    <phoneticPr fontId="21" type="noConversion"/>
  </si>
  <si>
    <t>ic1711</t>
    <phoneticPr fontId="21" type="noConversion"/>
  </si>
  <si>
    <t>000300</t>
    <phoneticPr fontId="21" type="noConversion"/>
  </si>
  <si>
    <t>20171101-SYPZ-A42-000300-SF-P-27</t>
  </si>
  <si>
    <t>20171101-SYPZ-A41-000300-SF-C-27</t>
  </si>
  <si>
    <t>20170811-SYPZ-A32-000300-CPS-C-89</t>
  </si>
  <si>
    <t>20171115-SYPZ-A44-000300-Dig-P-33</t>
  </si>
  <si>
    <t>CICC-FICC-SYPZ</t>
    <phoneticPr fontId="21" type="noConversion"/>
  </si>
  <si>
    <t>CON</t>
    <phoneticPr fontId="21" type="noConversion"/>
  </si>
  <si>
    <t>CICC-FICC-SYPZ</t>
    <phoneticPr fontId="21" type="noConversion"/>
  </si>
  <si>
    <t>20171115-SYPZ-A43-000300-Dig-C-33</t>
  </si>
  <si>
    <t>ic1712</t>
    <phoneticPr fontId="21" type="noConversion"/>
  </si>
  <si>
    <t>if1803</t>
    <phoneticPr fontId="21" type="noConversion"/>
  </si>
  <si>
    <t>if1803</t>
    <phoneticPr fontId="21" type="noConversion"/>
  </si>
  <si>
    <t>CICC</t>
    <phoneticPr fontId="21" type="noConversion"/>
  </si>
  <si>
    <t>20171129-SYPZ-A45-000300-Dig-C-70</t>
  </si>
  <si>
    <t>多次观察产品</t>
    <phoneticPr fontId="21" type="noConversion"/>
  </si>
  <si>
    <t>20171213-SYPZ-A48-000905-Dig-P-33</t>
  </si>
  <si>
    <t>p</t>
    <phoneticPr fontId="21" type="noConversion"/>
  </si>
  <si>
    <t>20171213-SYPZ-A47-000905-Dig-C-33</t>
  </si>
  <si>
    <t>c</t>
    <phoneticPr fontId="21" type="noConversion"/>
  </si>
  <si>
    <t>ic1712</t>
    <phoneticPr fontId="21" type="noConversion"/>
  </si>
  <si>
    <t>ic1803</t>
    <phoneticPr fontId="21" type="noConversion"/>
  </si>
  <si>
    <t>Expired</t>
    <phoneticPr fontId="21" type="noConversion"/>
  </si>
  <si>
    <t>CICC-FICC-SYPZ</t>
    <phoneticPr fontId="21" type="noConversion"/>
  </si>
  <si>
    <t>CICC-FICC-SYPZ</t>
    <phoneticPr fontId="21" type="noConversion"/>
  </si>
  <si>
    <t>_book_ product'!N[r]</t>
    <phoneticPr fontId="21" type="noConversion"/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</si>
  <si>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</si>
  <si>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</si>
  <si>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</si>
  <si>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</si>
  <si>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20171227-SYPZ-A49-000905-Dig-C-33</t>
  </si>
  <si>
    <t>c</t>
    <phoneticPr fontId="21" type="noConversion"/>
  </si>
  <si>
    <t>20171227-SYPZ-A50-000905-Dig-P-33</t>
  </si>
  <si>
    <t>非线性指数收益凭证衍生品端压力测试(2017/12/29)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</si>
  <si>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</si>
  <si>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</si>
  <si>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</si>
  <si>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</si>
  <si>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</si>
  <si>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</si>
  <si>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</si>
  <si>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</si>
  <si>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</si>
  <si>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</si>
  <si>
    <t>20180110-SYPZ-A52-000905-CPS-P-28</t>
    <phoneticPr fontId="21" type="noConversion"/>
  </si>
  <si>
    <t>20180110-SYPZ-A52-000905-CPS-P-28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</si>
</sst>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_ &quot;¥&quot;* #,##0_ ;_ &quot;¥&quot;* \-#,##0_ ;_ &quot;¥&quot;* &quot;-&quot;??_ ;_ @_ "/>
    <numFmt numFmtId="201" formatCode="#,##0.000000000_ "/>
    <numFmt numFmtId="202" formatCode="0.0"/>
  </numFmts>
  <fonts count="103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rgb="FF000000"/>
      <name val="MS Shell Dlg 2"/>
      <family val="2"/>
    </font>
    <font>
      <sz val="11"/>
      <color rgb="FF000000"/>
      <name val="MS Shell Dlg 2"/>
      <family val="2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0" tint="-4.9989318521683403E-2"/>
      <name val="等线"/>
      <charset val="134"/>
      <scheme val="minor"/>
    </font>
    <font>
      <sz val="10"/>
      <color theme="1"/>
      <name val="等线"/>
      <charset val="134"/>
      <scheme val="minor"/>
    </font>
    <font>
      <sz val="9"/>
      <color theme="1"/>
      <name val="等线"/>
      <family val="2"/>
      <scheme val="minor"/>
    </font>
    <font>
      <sz val="10"/>
      <color rgb="FF000000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DE9D9"/>
        <bgColor rgb="FF000000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5756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</cellStyleXfs>
  <cellXfs count="815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3" borderId="0" xfId="0" applyFont="1" applyFill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0" xfId="80" applyNumberFormat="1" applyFont="1" applyFill="1" applyBorder="1" applyAlignment="1"/>
    <xf numFmtId="4" fontId="49" fillId="44" borderId="22" xfId="80" applyNumberFormat="1" applyFont="1" applyFill="1" applyBorder="1" applyAlignment="1"/>
    <xf numFmtId="4" fontId="50" fillId="44" borderId="0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4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49" fontId="50" fillId="0" borderId="0" xfId="1" applyNumberFormat="1" applyFont="1" applyAlignment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49" fontId="0" fillId="0" borderId="0" xfId="0" quotePrefix="1" applyNumberFormat="1"/>
    <xf numFmtId="0" fontId="0" fillId="47" borderId="0" xfId="0" quotePrefix="1" applyNumberFormat="1" applyFill="1"/>
    <xf numFmtId="14" fontId="0" fillId="47" borderId="0" xfId="0" applyNumberFormat="1" applyFill="1"/>
    <xf numFmtId="191" fontId="0" fillId="47" borderId="0" xfId="0" applyNumberFormat="1" applyFill="1"/>
    <xf numFmtId="43" fontId="0" fillId="47" borderId="0" xfId="80" applyNumberFormat="1" applyFont="1" applyFill="1" applyAlignment="1"/>
    <xf numFmtId="193" fontId="0" fillId="47" borderId="0" xfId="0" applyNumberFormat="1" applyFill="1"/>
    <xf numFmtId="0" fontId="0" fillId="47" borderId="0" xfId="80" applyFont="1" applyFill="1" applyAlignment="1"/>
    <xf numFmtId="10" fontId="0" fillId="47" borderId="0" xfId="1" applyNumberFormat="1" applyFont="1" applyFill="1" applyAlignment="1"/>
    <xf numFmtId="0" fontId="0" fillId="47" borderId="0" xfId="1" applyNumberFormat="1" applyFont="1" applyFill="1" applyAlignment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0" fontId="94" fillId="0" borderId="0" xfId="0" applyFont="1" applyAlignment="1">
      <alignment vertical="center" readingOrder="1"/>
    </xf>
    <xf numFmtId="0" fontId="93" fillId="0" borderId="0" xfId="0" applyFont="1"/>
    <xf numFmtId="14" fontId="95" fillId="0" borderId="0" xfId="0" applyNumberFormat="1" applyFont="1" applyAlignment="1">
      <alignment horizontal="right" wrapText="1"/>
    </xf>
    <xf numFmtId="0" fontId="95" fillId="0" borderId="0" xfId="0" applyFont="1" applyAlignment="1">
      <alignment wrapText="1"/>
    </xf>
    <xf numFmtId="0" fontId="95" fillId="0" borderId="0" xfId="0" applyFont="1" applyAlignment="1">
      <alignment horizontal="right" wrapText="1"/>
    </xf>
    <xf numFmtId="201" fontId="0" fillId="0" borderId="0" xfId="80" applyNumberFormat="1" applyFont="1" applyAlignment="1"/>
    <xf numFmtId="4" fontId="96" fillId="0" borderId="0" xfId="0" applyNumberFormat="1" applyFont="1"/>
    <xf numFmtId="0" fontId="0" fillId="44" borderId="0" xfId="0" quotePrefix="1" applyNumberFormat="1" applyFill="1"/>
    <xf numFmtId="14" fontId="0" fillId="44" borderId="0" xfId="0" applyNumberFormat="1" applyFill="1"/>
    <xf numFmtId="191" fontId="0" fillId="44" borderId="0" xfId="0" applyNumberFormat="1" applyFill="1"/>
    <xf numFmtId="43" fontId="0" fillId="44" borderId="0" xfId="80" applyNumberFormat="1" applyFont="1" applyFill="1" applyAlignment="1"/>
    <xf numFmtId="193" fontId="0" fillId="44" borderId="0" xfId="0" applyNumberFormat="1" applyFill="1"/>
    <xf numFmtId="0" fontId="0" fillId="44" borderId="0" xfId="80" applyFont="1" applyFill="1" applyAlignment="1"/>
    <xf numFmtId="10" fontId="0" fillId="44" borderId="0" xfId="1" applyNumberFormat="1" applyFont="1" applyFill="1" applyAlignment="1"/>
    <xf numFmtId="0" fontId="0" fillId="44" borderId="0" xfId="1" applyNumberFormat="1" applyFont="1" applyFill="1" applyAlignment="1"/>
    <xf numFmtId="4" fontId="0" fillId="44" borderId="0" xfId="80" applyNumberFormat="1" applyFont="1" applyFill="1" applyAlignment="1"/>
    <xf numFmtId="0" fontId="93" fillId="47" borderId="0" xfId="0" applyFont="1" applyFill="1"/>
    <xf numFmtId="0" fontId="93" fillId="39" borderId="0" xfId="0" applyFont="1" applyFill="1"/>
    <xf numFmtId="0" fontId="0" fillId="39" borderId="0" xfId="0" applyFill="1"/>
    <xf numFmtId="0" fontId="0" fillId="39" borderId="0" xfId="0" quotePrefix="1" applyNumberFormat="1" applyFill="1"/>
    <xf numFmtId="14" fontId="0" fillId="39" borderId="0" xfId="0" applyNumberFormat="1" applyFill="1"/>
    <xf numFmtId="191" fontId="0" fillId="39" borderId="0" xfId="0" applyNumberFormat="1" applyFill="1"/>
    <xf numFmtId="43" fontId="0" fillId="39" borderId="0" xfId="80" applyNumberFormat="1" applyFont="1" applyFill="1" applyAlignment="1"/>
    <xf numFmtId="193" fontId="0" fillId="39" borderId="0" xfId="0" applyNumberFormat="1" applyFill="1"/>
    <xf numFmtId="0" fontId="0" fillId="39" borderId="0" xfId="80" applyFont="1" applyFill="1" applyAlignment="1"/>
    <xf numFmtId="10" fontId="0" fillId="39" borderId="0" xfId="1" applyNumberFormat="1" applyFont="1" applyFill="1" applyAlignment="1"/>
    <xf numFmtId="0" fontId="0" fillId="39" borderId="0" xfId="1" applyNumberFormat="1" applyFont="1" applyFill="1" applyAlignment="1"/>
    <xf numFmtId="0" fontId="0" fillId="48" borderId="0" xfId="0" applyFill="1"/>
    <xf numFmtId="0" fontId="97" fillId="0" borderId="0" xfId="0" applyFont="1"/>
    <xf numFmtId="0" fontId="93" fillId="41" borderId="0" xfId="0" applyFont="1" applyFill="1"/>
    <xf numFmtId="0" fontId="0" fillId="41" borderId="0" xfId="0" quotePrefix="1" applyNumberFormat="1" applyFill="1"/>
    <xf numFmtId="14" fontId="0" fillId="41" borderId="0" xfId="0" applyNumberFormat="1" applyFill="1"/>
    <xf numFmtId="191" fontId="0" fillId="41" borderId="0" xfId="0" applyNumberFormat="1" applyFill="1"/>
    <xf numFmtId="43" fontId="0" fillId="41" borderId="0" xfId="80" applyNumberFormat="1" applyFont="1" applyFill="1" applyAlignment="1"/>
    <xf numFmtId="193" fontId="0" fillId="41" borderId="0" xfId="0" applyNumberFormat="1" applyFill="1"/>
    <xf numFmtId="0" fontId="0" fillId="41" borderId="0" xfId="80" applyFont="1" applyFill="1" applyAlignment="1"/>
    <xf numFmtId="10" fontId="0" fillId="41" borderId="0" xfId="1" applyNumberFormat="1" applyFont="1" applyFill="1" applyAlignment="1"/>
    <xf numFmtId="0" fontId="0" fillId="41" borderId="0" xfId="1" applyNumberFormat="1" applyFont="1" applyFill="1" applyAlignment="1"/>
    <xf numFmtId="0" fontId="50" fillId="41" borderId="0" xfId="0" applyFont="1" applyFill="1"/>
    <xf numFmtId="0" fontId="99" fillId="39" borderId="1" xfId="0" applyFont="1" applyFill="1" applyBorder="1"/>
    <xf numFmtId="200" fontId="99" fillId="44" borderId="1" xfId="35755" applyNumberFormat="1" applyFont="1" applyFill="1" applyBorder="1" applyAlignment="1"/>
    <xf numFmtId="0" fontId="99" fillId="0" borderId="0" xfId="0" applyFont="1"/>
    <xf numFmtId="0" fontId="99" fillId="39" borderId="45" xfId="0" applyFont="1" applyFill="1" applyBorder="1"/>
    <xf numFmtId="0" fontId="99" fillId="39" borderId="26" xfId="0" applyFont="1" applyFill="1" applyBorder="1" applyAlignment="1"/>
    <xf numFmtId="200" fontId="99" fillId="44" borderId="26" xfId="35755" applyNumberFormat="1" applyFont="1" applyFill="1" applyBorder="1" applyAlignment="1"/>
    <xf numFmtId="0" fontId="99" fillId="39" borderId="46" xfId="0" applyFont="1" applyFill="1" applyBorder="1"/>
    <xf numFmtId="200" fontId="99" fillId="44" borderId="47" xfId="35755" applyNumberFormat="1" applyFont="1" applyFill="1" applyBorder="1" applyAlignment="1"/>
    <xf numFmtId="200" fontId="99" fillId="44" borderId="48" xfId="35755" applyNumberFormat="1" applyFont="1" applyFill="1" applyBorder="1" applyAlignment="1"/>
    <xf numFmtId="0" fontId="99" fillId="39" borderId="49" xfId="0" applyFont="1" applyFill="1" applyBorder="1"/>
    <xf numFmtId="200" fontId="99" fillId="44" borderId="17" xfId="35755" applyNumberFormat="1" applyFont="1" applyFill="1" applyBorder="1" applyAlignment="1"/>
    <xf numFmtId="200" fontId="99" fillId="44" borderId="50" xfId="35755" applyNumberFormat="1" applyFont="1" applyFill="1" applyBorder="1" applyAlignment="1"/>
    <xf numFmtId="0" fontId="100" fillId="0" borderId="0" xfId="0" applyFont="1"/>
    <xf numFmtId="4" fontId="97" fillId="0" borderId="0" xfId="0" applyNumberFormat="1" applyFont="1"/>
    <xf numFmtId="185" fontId="101" fillId="64" borderId="0" xfId="0" applyNumberFormat="1" applyFont="1" applyFill="1"/>
    <xf numFmtId="185" fontId="0" fillId="0" borderId="0" xfId="0" applyNumberFormat="1"/>
    <xf numFmtId="0" fontId="100" fillId="42" borderId="0" xfId="0" applyFont="1" applyFill="1"/>
    <xf numFmtId="202" fontId="102" fillId="48" borderId="1" xfId="0" applyNumberFormat="1" applyFont="1" applyFill="1" applyBorder="1"/>
    <xf numFmtId="196" fontId="50" fillId="0" borderId="0" xfId="146" applyNumberFormat="1" applyFont="1"/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71" fillId="0" borderId="0" xfId="0" applyFont="1" applyAlignment="1">
      <alignment horizontal="left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98" fillId="63" borderId="38" xfId="0" applyFont="1" applyFill="1" applyBorder="1" applyAlignment="1">
      <alignment horizontal="center"/>
    </xf>
    <xf numFmtId="0" fontId="98" fillId="63" borderId="39" xfId="0" applyFont="1" applyFill="1" applyBorder="1" applyAlignment="1">
      <alignment horizontal="center"/>
    </xf>
    <xf numFmtId="0" fontId="98" fillId="63" borderId="44" xfId="0" applyFont="1" applyFill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6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" xfId="35755" builtinId="4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6372</v>
        <stp/>
        <stp>ic1803.cfe</stp>
        <stp>Ask_Price1</stp>
        <tr r="AD30" s="5"/>
      </tp>
      <tp>
        <v>4211</v>
        <stp/>
        <stp>if1803.cfe</stp>
        <stp>Ask_Price1</stp>
        <tr r="AD29" s="5"/>
      </tp>
      <tp>
        <v>4209</v>
        <stp/>
        <stp>if1803.cfe</stp>
        <stp>Bid_Price1</stp>
        <tr r="AC29" s="5"/>
      </tp>
      <tp>
        <v>6364.4000000000005</v>
        <stp/>
        <stp>ic1803.cfe</stp>
        <stp>Bid_Price1</stp>
        <tr r="AC30" s="5"/>
      </tp>
      <tp>
        <v>0</v>
        <stp/>
        <stp>if1712.cfe</stp>
        <stp>Bid_Price1</stp>
        <tr r="AC28" s="5"/>
      </tp>
      <tp>
        <v>0</v>
        <stp/>
        <stp>ic1711.cfe</stp>
        <stp>Bid_Price1</stp>
        <tr r="AC31" s="5"/>
      </tp>
      <tp>
        <v>0</v>
        <stp/>
        <stp>ic1712.cfe</stp>
        <stp>Bid_Price1</stp>
        <tr r="AC26" s="5"/>
      </tp>
      <tp>
        <v>0</v>
        <stp/>
        <stp>if1709.cfe</stp>
        <stp>Bid_Price1</stp>
        <tr r="AC24" s="5"/>
      </tp>
      <tp>
        <v>0</v>
        <stp/>
        <stp>ic1708.cfe</stp>
        <stp>Bid_Price1</stp>
        <tr r="AC27" s="5"/>
      </tp>
      <tp>
        <v>0</v>
        <stp/>
        <stp>ic1709.cfe</stp>
        <stp>Bid_Price1</stp>
        <tr r="AC23" s="5"/>
      </tp>
      <tp>
        <v>0</v>
        <stp/>
        <stp>ic1704.cfe</stp>
        <stp>Bid_Price1</stp>
        <tr r="AC16" s="5"/>
      </tp>
      <tp>
        <v>0</v>
        <stp/>
        <stp>ic1705.cfe</stp>
        <stp>Bid_Price1</stp>
        <tr r="AC20" s="5"/>
      </tp>
      <tp>
        <v>0</v>
        <stp/>
        <stp>ic1706.cfe</stp>
        <stp>Bid_Price1</stp>
        <tr r="AC19" s="5"/>
      </tp>
      <tp>
        <v>0</v>
        <stp/>
        <stp>if1703.cfe</stp>
        <stp>Bid_Price1</stp>
        <tr r="AC12" s="5"/>
      </tp>
      <tp>
        <v>0</v>
        <stp/>
        <stp>ic1707.cfe</stp>
        <stp>Bid_Price1</stp>
        <tr r="AC25" s="5"/>
      </tp>
      <tp>
        <v>0</v>
        <stp/>
        <stp>if1705.cfe</stp>
        <stp>Bid_Price1</stp>
        <tr r="AC18" s="5"/>
      </tp>
      <tp>
        <v>0</v>
        <stp/>
        <stp>if1704.cfe</stp>
        <stp>Bid_Price1</stp>
        <tr r="AC15" s="5"/>
      </tp>
      <tp>
        <v>0</v>
        <stp/>
        <stp>ic1703.cfe</stp>
        <stp>Bid_Price1</stp>
        <tr r="AC14" s="5"/>
      </tp>
      <tp>
        <v>0</v>
        <stp/>
        <stp>if1706.cfe</stp>
        <stp>Bid_Price1</stp>
        <tr r="AC22" s="5"/>
      </tp>
      <tp>
        <v>0</v>
        <stp/>
        <stp>ic1712.cfe</stp>
        <stp>Ask_Price1</stp>
        <tr r="AD26" s="5"/>
      </tp>
      <tp>
        <v>0</v>
        <stp/>
        <stp>ic1711.cfe</stp>
        <stp>Ask_Price1</stp>
        <tr r="AD31" s="5"/>
      </tp>
      <tp>
        <v>0</v>
        <stp/>
        <stp>if1712.cfe</stp>
        <stp>Ask_Price1</stp>
        <tr r="AD28" s="5"/>
      </tp>
      <tp>
        <v>0</v>
        <stp/>
        <stp>ic1703.cfe</stp>
        <stp>Ask_Price1</stp>
        <tr r="AD14" s="5"/>
      </tp>
      <tp>
        <v>0</v>
        <stp/>
        <stp>if1706.cfe</stp>
        <stp>Ask_Price1</stp>
        <tr r="AD22" s="5"/>
      </tp>
      <tp>
        <v>0</v>
        <stp/>
        <stp>if1704.cfe</stp>
        <stp>Ask_Price1</stp>
        <tr r="AD15" s="5"/>
      </tp>
      <tp>
        <v>0</v>
        <stp/>
        <stp>if1705.cfe</stp>
        <stp>Ask_Price1</stp>
        <tr r="AD18" s="5"/>
      </tp>
      <tp>
        <v>0</v>
        <stp/>
        <stp>ic1707.cfe</stp>
        <stp>Ask_Price1</stp>
        <tr r="AD25" s="5"/>
      </tp>
      <tp>
        <v>0</v>
        <stp/>
        <stp>ic1706.cfe</stp>
        <stp>Ask_Price1</stp>
        <tr r="AD19" s="5"/>
      </tp>
      <tp>
        <v>0</v>
        <stp/>
        <stp>if1703.cfe</stp>
        <stp>Ask_Price1</stp>
        <tr r="AD12" s="5"/>
      </tp>
      <tp>
        <v>0</v>
        <stp/>
        <stp>ic1705.cfe</stp>
        <stp>Ask_Price1</stp>
        <tr r="AD20" s="5"/>
      </tp>
      <tp>
        <v>0</v>
        <stp/>
        <stp>ic1704.cfe</stp>
        <stp>Ask_Price1</stp>
        <tr r="AD16" s="5"/>
      </tp>
      <tp>
        <v>0</v>
        <stp/>
        <stp>ic1709.cfe</stp>
        <stp>Ask_Price1</stp>
        <tr r="AD23" s="5"/>
      </tp>
      <tp>
        <v>0</v>
        <stp/>
        <stp>ic1708.cfe</stp>
        <stp>Ask_Price1</stp>
        <tr r="AD27" s="5"/>
      </tp>
      <tp>
        <v>0</v>
        <stp/>
        <stp>if1709.cfe</stp>
        <stp>Ask_Price1</stp>
        <tr r="AD24" s="5"/>
      </tp>
      <tp>
        <v>0</v>
        <stp/>
        <stp>au1712.shf</stp>
        <stp>Bid_Price1</stp>
        <tr r="AC17" s="5"/>
      </tp>
      <tp>
        <v>0</v>
        <stp/>
        <stp>au1712.shf</stp>
        <stp>Ask_Price1</stp>
        <tr r="AD17" s="5"/>
      </tp>
      <tp>
        <v>277.70999999999998</v>
        <stp/>
        <stp>mau(t+d).sge</stp>
        <stp>Bid_Price1</stp>
        <tr r="AC21" s="5"/>
      </tp>
      <tp>
        <v>277.72000000000003</v>
        <stp/>
        <stp>mau(t+d).sge</stp>
        <stp>Ask_Price1</stp>
        <tr r="AD21" s="5"/>
      </tp>
      <tp>
        <v>0</v>
        <stp/>
        <stp>000300.sh</stp>
        <stp>Bid_Price1</stp>
        <tr r="AC11" s="5"/>
      </tp>
      <tp>
        <v>0</v>
        <stp/>
        <stp>000300.sh</stp>
        <stp>Ask_Price1</stp>
        <tr r="AD11" s="5"/>
      </tp>
      <tp>
        <v>0</v>
        <stp/>
        <stp>000905.sh</stp>
        <stp>Bid_Price1</stp>
        <tr r="AC13" s="5"/>
      </tp>
      <tp>
        <v>0</v>
        <stp/>
        <stp>000905.sh</stp>
        <stp>Ask_Price1</stp>
        <tr r="AD13" s="5"/>
      </tp>
      <tp t="b">
        <v>0</v>
        <stp/>
        <stp>au1712.shf</stp>
        <stp>LastPrice</stp>
        <tr r="Z17" s="5"/>
      </tp>
      <tp>
        <v>0</v>
        <stp/>
        <stp>if1709.cfe</stp>
        <stp>Rt_Price</stp>
        <tr r="AA24" s="5"/>
      </tp>
      <tp>
        <v>0</v>
        <stp/>
        <stp>ic1709.cfe</stp>
        <stp>Rt_Price</stp>
        <tr r="AA23" s="5"/>
      </tp>
      <tp>
        <v>0</v>
        <stp/>
        <stp>ic1708.cfe</stp>
        <stp>Rt_Price</stp>
        <tr r="AA27" s="5"/>
      </tp>
      <tp>
        <v>0</v>
        <stp/>
        <stp>ic1705.cfe</stp>
        <stp>Rt_Price</stp>
        <tr r="AA20" s="5"/>
      </tp>
      <tp>
        <v>0</v>
        <stp/>
        <stp>ic1704.cfe</stp>
        <stp>Rt_Price</stp>
        <tr r="AA16" s="5"/>
      </tp>
      <tp>
        <v>0</v>
        <stp/>
        <stp>ic1707.cfe</stp>
        <stp>Rt_Price</stp>
        <tr r="AA25" s="5"/>
      </tp>
      <tp>
        <v>4211</v>
        <stp/>
        <stp>if1803.cfe</stp>
        <stp>Rt_Price</stp>
        <tr r="AA29" s="5"/>
      </tp>
      <tp>
        <v>0</v>
        <stp/>
        <stp>ic1706.cfe</stp>
        <stp>Rt_Price</stp>
        <tr r="AA19" s="5"/>
      </tp>
      <tp>
        <v>0</v>
        <stp/>
        <stp>if1703.cfe</stp>
        <stp>Rt_Price</stp>
        <tr r="AA12" s="5"/>
      </tp>
      <tp>
        <v>0</v>
        <stp/>
        <stp>if1704.cfe</stp>
        <stp>Rt_Price</stp>
        <tr r="AA15" s="5"/>
      </tp>
      <tp>
        <v>0</v>
        <stp/>
        <stp>if1705.cfe</stp>
        <stp>Rt_Price</stp>
        <tr r="AA18" s="5"/>
      </tp>
      <tp>
        <v>6371</v>
        <stp/>
        <stp>ic1803.cfe</stp>
        <stp>Rt_Price</stp>
        <tr r="AA30" s="5"/>
      </tp>
      <tp>
        <v>0</v>
        <stp/>
        <stp>ic1703.cfe</stp>
        <stp>Rt_Price</stp>
        <tr r="AA14" s="5"/>
      </tp>
      <tp>
        <v>0</v>
        <stp/>
        <stp>if1706.cfe</stp>
        <stp>Rt_Price</stp>
        <tr r="AA22" s="5"/>
      </tp>
      <tp t="b">
        <v>0</v>
        <stp/>
        <stp>ic1709.cfe</stp>
        <stp>LastPrice</stp>
        <tr r="Z23" s="5"/>
      </tp>
      <tp>
        <v>0</v>
        <stp/>
        <stp>if1712.cfe</stp>
        <stp>Rt_Price</stp>
        <tr r="AA28" s="5"/>
      </tp>
      <tp>
        <v>0</v>
        <stp/>
        <stp>ic1711.cfe</stp>
        <stp>Rt_Price</stp>
        <tr r="AA31" s="5"/>
      </tp>
      <tp>
        <v>0</v>
        <stp/>
        <stp>ic1712.cfe</stp>
        <stp>Rt_Price</stp>
        <tr r="AA26" s="5"/>
      </tp>
      <tp t="b">
        <v>0</v>
        <stp/>
        <stp>ic1708.cfe</stp>
        <stp>LastPrice</stp>
        <tr r="Z27" s="5"/>
      </tp>
      <tp>
        <v>0</v>
        <stp/>
        <stp>au1712.shf</stp>
        <stp>Rt_Price</stp>
        <tr r="AA17" s="5"/>
      </tp>
      <tp t="b">
        <v>0</v>
        <stp/>
        <stp>if1709.cfe</stp>
        <stp>LastPrice</stp>
        <tr r="Z24" s="5"/>
      </tp>
      <tp>
        <v>0</v>
        <stp/>
        <stp>ic1703.cfe</stp>
        <stp>LastPrice</stp>
        <tr r="Z14" s="5"/>
      </tp>
      <tp>
        <v>0</v>
        <stp/>
        <stp>if1706.cfe</stp>
        <stp>LastPrice</stp>
        <tr r="Z22" s="5"/>
      </tp>
      <tp t="b">
        <v>0</v>
        <stp/>
        <stp>ic1803.cfe</stp>
        <stp>LastPrice</stp>
        <tr r="Z30" s="5"/>
      </tp>
      <tp t="b">
        <v>0</v>
        <stp/>
        <stp>ic1712.cfe</stp>
        <stp>LastPrice</stp>
        <tr r="Z26" s="5"/>
      </tp>
      <tp>
        <v>0</v>
        <stp/>
        <stp>if1704.cfe</stp>
        <stp>LastPrice</stp>
        <tr r="Z15" s="5"/>
      </tp>
      <tp>
        <v>0</v>
        <stp/>
        <stp>ic1711.cfe</stp>
        <stp>LastPrice</stp>
        <tr r="Z31" s="5"/>
      </tp>
      <tp>
        <v>0</v>
        <stp/>
        <stp>if1705.cfe</stp>
        <stp>LastPrice</stp>
        <tr r="Z18" s="5"/>
      </tp>
      <tp>
        <v>0</v>
        <stp/>
        <stp>ic1707.cfe</stp>
        <stp>LastPrice</stp>
        <tr r="Z25" s="5"/>
      </tp>
      <tp t="b">
        <v>0</v>
        <stp/>
        <stp>if1712.cfe</stp>
        <stp>LastPrice</stp>
        <tr r="Z28" s="5"/>
      </tp>
      <tp>
        <v>0</v>
        <stp/>
        <stp>ic1706.cfe</stp>
        <stp>LastPrice</stp>
        <tr r="Z19" s="5"/>
      </tp>
      <tp>
        <v>0</v>
        <stp/>
        <stp>if1703.cfe</stp>
        <stp>LastPrice</stp>
        <tr r="Z12" s="5"/>
      </tp>
      <tp t="b">
        <v>0</v>
        <stp/>
        <stp>if1803.cfe</stp>
        <stp>LastPrice</stp>
        <tr r="Z29" s="5"/>
      </tp>
      <tp>
        <v>0</v>
        <stp/>
        <stp>ic1705.cfe</stp>
        <stp>LastPrice</stp>
        <tr r="Z20" s="5"/>
      </tp>
      <tp>
        <v>0</v>
        <stp/>
        <stp>ic1704.cfe</stp>
        <stp>LastPrice</stp>
        <tr r="Z16" s="5"/>
      </tp>
      <tp>
        <v>277.72000000000003</v>
        <stp/>
        <stp>mau(t+d).sge</stp>
        <stp>Rt_Price</stp>
        <tr r="AA21" s="5"/>
      </tp>
      <tp>
        <v>4205.59</v>
        <stp/>
        <stp>000300.sh</stp>
        <stp>Rt_Price</stp>
        <tr r="AA11" s="5"/>
      </tp>
      <tp>
        <v>6425.9400000000005</v>
        <stp/>
        <stp>000905.sh</stp>
        <stp>Rt_Price</stp>
        <tr r="AA13" s="5"/>
      </tp>
      <tp t="b">
        <v>0</v>
        <stp/>
        <stp>000300.sh</stp>
        <stp>LastPrice</stp>
        <tr r="Z11" s="5"/>
      </tp>
      <tp t="b">
        <v>0</v>
        <stp/>
        <stp>000905.sh</stp>
        <stp>LastPrice</stp>
        <tr r="Z13" s="5"/>
      </tp>
      <tp>
        <v>6.5147000000000004</v>
        <stp/>
        <stp>usdcny.ex</stp>
        <stp>LastPrice</stp>
        <tr r="E11" s="303"/>
      </tp>
      <tp>
        <v>277.72000000000003</v>
        <stp/>
        <stp>mau(t+d).sge</stp>
        <stp>LastPrice</stp>
        <tr r="Z21" s="5"/>
      </tp>
      <tp>
        <v>8.8026999999999997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externalLink" Target="externalLinks/externalLink6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728520"/>
        <c:axId val="569727736"/>
      </c:scatterChart>
      <c:valAx>
        <c:axId val="569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9727736"/>
        <c:crosses val="autoZero"/>
        <c:crossBetween val="midCat"/>
      </c:valAx>
      <c:valAx>
        <c:axId val="569727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69728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399336"/>
        <c:axId val="1120399728"/>
      </c:scatterChart>
      <c:valAx>
        <c:axId val="112039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0399728"/>
        <c:crosses val="autoZero"/>
        <c:crossBetween val="midCat"/>
      </c:valAx>
      <c:valAx>
        <c:axId val="11203997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20399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400512"/>
        <c:axId val="1331467576"/>
      </c:scatterChart>
      <c:valAx>
        <c:axId val="11204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1467576"/>
        <c:crosses val="autoZero"/>
        <c:crossBetween val="midCat"/>
      </c:valAx>
      <c:valAx>
        <c:axId val="13314675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2040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468360"/>
        <c:axId val="1331468752"/>
      </c:scatterChart>
      <c:valAx>
        <c:axId val="133146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1468752"/>
        <c:crosses val="autoZero"/>
        <c:crossBetween val="midCat"/>
      </c:valAx>
      <c:valAx>
        <c:axId val="13314687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31468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320032"/>
        <c:axId val="1334320424"/>
      </c:scatterChart>
      <c:valAx>
        <c:axId val="133432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4320424"/>
        <c:crosses val="autoZero"/>
        <c:crossBetween val="midCat"/>
      </c:valAx>
      <c:valAx>
        <c:axId val="13343204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34320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3</xdr:col>
      <xdr:colOff>925286</xdr:colOff>
      <xdr:row>24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1168</v>
      </c>
      <c r="D1" s="202" t="b">
        <f>summary!E4</f>
        <v>0</v>
      </c>
    </row>
    <row r="3" spans="2:25" ht="27">
      <c r="B3" s="731" t="s">
        <v>1159</v>
      </c>
      <c r="C3" s="731"/>
      <c r="D3" s="729" t="str">
        <f>summary!C7</f>
        <v>price</v>
      </c>
      <c r="E3" s="729"/>
      <c r="T3" s="202" t="s">
        <v>1166</v>
      </c>
    </row>
    <row r="4" spans="2:25" ht="27">
      <c r="B4" s="731" t="s">
        <v>119</v>
      </c>
      <c r="C4" s="731"/>
      <c r="D4" s="729" t="str">
        <f>summary!C8</f>
        <v>/</v>
      </c>
      <c r="E4" s="729"/>
      <c r="T4" s="202" t="s">
        <v>1165</v>
      </c>
    </row>
    <row r="5" spans="2:25" s="385" customFormat="1" ht="27">
      <c r="B5" s="731" t="s">
        <v>1387</v>
      </c>
      <c r="C5" s="731"/>
      <c r="D5" s="730" t="str">
        <f>summary!C9</f>
        <v>/</v>
      </c>
      <c r="E5" s="730"/>
    </row>
    <row r="6" spans="2:25" ht="27">
      <c r="B6" s="731" t="s">
        <v>439</v>
      </c>
      <c r="C6" s="731"/>
      <c r="D6" s="729" t="str">
        <f>summary!C10</f>
        <v>/</v>
      </c>
      <c r="E6" s="729"/>
      <c r="T6" s="202" t="s">
        <v>1167</v>
      </c>
    </row>
    <row r="7" spans="2:25" ht="27">
      <c r="B7" s="731" t="s">
        <v>1163</v>
      </c>
      <c r="C7" s="731"/>
      <c r="D7" s="729">
        <f>summary!C11</f>
        <v>-0.15</v>
      </c>
      <c r="E7" s="729"/>
    </row>
    <row r="8" spans="2:25" ht="27">
      <c r="B8" s="731" t="s">
        <v>1162</v>
      </c>
      <c r="C8" s="731"/>
      <c r="D8" s="729">
        <f>summary!C12</f>
        <v>1.4999999999999999E-2</v>
      </c>
      <c r="E8" s="729"/>
    </row>
    <row r="9" spans="2:25">
      <c r="D9" s="202"/>
    </row>
    <row r="10" spans="2:25">
      <c r="B10" s="202" t="s">
        <v>1159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1159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1159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1159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1159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1160</v>
      </c>
      <c r="C11" s="202" t="s">
        <v>7</v>
      </c>
      <c r="D11" s="273">
        <f>D7</f>
        <v>-0.15</v>
      </c>
      <c r="E11" s="294" t="str">
        <f t="array" ref="E11:E31">func_QPoTable(B10:B14,C10:C14,D11:D31,D1)</f>
        <v>off</v>
      </c>
      <c r="G11" s="202" t="s">
        <v>1160</v>
      </c>
      <c r="H11" s="202" t="s">
        <v>81</v>
      </c>
      <c r="I11" s="273">
        <f>D7</f>
        <v>-0.15</v>
      </c>
      <c r="J11" s="294" t="str">
        <f t="array" ref="J11:J31">func_QPoTable(G10:G14,H10:H14,I11:I31,D1)</f>
        <v>off</v>
      </c>
      <c r="L11" s="202" t="s">
        <v>1160</v>
      </c>
      <c r="M11" s="202" t="s">
        <v>8</v>
      </c>
      <c r="N11" s="273">
        <f>D7</f>
        <v>-0.15</v>
      </c>
      <c r="O11" s="294" t="str">
        <f t="array" ref="O11:O31">func_QPoTable(L10:L14,M10:M14,N11:N31,$D$1)</f>
        <v>off</v>
      </c>
      <c r="Q11" s="202" t="s">
        <v>1160</v>
      </c>
      <c r="R11" s="202" t="s">
        <v>1161</v>
      </c>
      <c r="S11" s="273">
        <f>D7</f>
        <v>-0.15</v>
      </c>
      <c r="T11" s="294" t="str">
        <f t="array" ref="T11:T31">func_QPoTable(Q10:Q14,R10:R14,S11:S31,$D$1)</f>
        <v>off</v>
      </c>
      <c r="V11" s="202" t="s">
        <v>1160</v>
      </c>
      <c r="W11" s="202" t="s">
        <v>1164</v>
      </c>
      <c r="X11" s="273">
        <f>D7</f>
        <v>-0.15</v>
      </c>
      <c r="Y11" s="294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4" t="str">
        <v>off</v>
      </c>
      <c r="G12" s="385" t="s">
        <v>119</v>
      </c>
      <c r="H12" s="220" t="str">
        <f>$D$4</f>
        <v>/</v>
      </c>
      <c r="I12" s="273">
        <f t="shared" ref="I12:I31" si="1">I11+$D$8</f>
        <v>-0.13500000000000001</v>
      </c>
      <c r="J12" s="294" t="str">
        <v>off</v>
      </c>
      <c r="L12" s="385" t="s">
        <v>119</v>
      </c>
      <c r="M12" s="220" t="str">
        <f>$D$4</f>
        <v>/</v>
      </c>
      <c r="N12" s="273">
        <f t="shared" ref="N12:N31" si="2">N11+$D$8</f>
        <v>-0.13500000000000001</v>
      </c>
      <c r="O12" s="294" t="str">
        <v>off</v>
      </c>
      <c r="Q12" s="385" t="s">
        <v>119</v>
      </c>
      <c r="R12" s="220" t="str">
        <f>$D$4</f>
        <v>/</v>
      </c>
      <c r="S12" s="273">
        <f t="shared" ref="S12:S31" si="3">S11+$D$8</f>
        <v>-0.13500000000000001</v>
      </c>
      <c r="T12" s="294" t="str">
        <v>off</v>
      </c>
      <c r="V12" s="385" t="s">
        <v>119</v>
      </c>
      <c r="W12" s="220" t="str">
        <f>$D$4</f>
        <v>/</v>
      </c>
      <c r="X12" s="273">
        <f t="shared" ref="X12:X31" si="4">X11+$D$8</f>
        <v>-0.13500000000000001</v>
      </c>
      <c r="Y12" s="294" t="str">
        <v>off</v>
      </c>
    </row>
    <row r="13" spans="2:25">
      <c r="B13" s="385" t="s">
        <v>1386</v>
      </c>
      <c r="C13" s="220" t="str">
        <f>$D$5</f>
        <v>/</v>
      </c>
      <c r="D13" s="273">
        <f t="shared" si="0"/>
        <v>-0.12000000000000001</v>
      </c>
      <c r="E13" s="294" t="str">
        <v>off</v>
      </c>
      <c r="G13" s="385" t="s">
        <v>1386</v>
      </c>
      <c r="H13" s="220" t="str">
        <f>$D$5</f>
        <v>/</v>
      </c>
      <c r="I13" s="273">
        <f t="shared" si="1"/>
        <v>-0.12000000000000001</v>
      </c>
      <c r="J13" s="294" t="str">
        <v>off</v>
      </c>
      <c r="L13" s="385" t="s">
        <v>1386</v>
      </c>
      <c r="M13" s="220" t="str">
        <f>$D$5</f>
        <v>/</v>
      </c>
      <c r="N13" s="273">
        <f t="shared" si="2"/>
        <v>-0.12000000000000001</v>
      </c>
      <c r="O13" s="294" t="str">
        <v>off</v>
      </c>
      <c r="Q13" s="385" t="s">
        <v>1386</v>
      </c>
      <c r="R13" s="220" t="str">
        <f>$D$5</f>
        <v>/</v>
      </c>
      <c r="S13" s="273">
        <f t="shared" si="3"/>
        <v>-0.12000000000000001</v>
      </c>
      <c r="T13" s="294" t="str">
        <v>off</v>
      </c>
      <c r="V13" s="385" t="s">
        <v>1386</v>
      </c>
      <c r="W13" s="220" t="str">
        <f>$D$5</f>
        <v>/</v>
      </c>
      <c r="X13" s="273">
        <f t="shared" si="4"/>
        <v>-0.12000000000000001</v>
      </c>
      <c r="Y13" s="294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4" t="str">
        <v>off</v>
      </c>
      <c r="G14" s="385" t="s">
        <v>439</v>
      </c>
      <c r="H14" s="385" t="str">
        <f>$D$6</f>
        <v>/</v>
      </c>
      <c r="I14" s="273">
        <f t="shared" si="1"/>
        <v>-0.10500000000000001</v>
      </c>
      <c r="J14" s="294" t="str">
        <v>off</v>
      </c>
      <c r="L14" s="385" t="s">
        <v>439</v>
      </c>
      <c r="M14" s="385" t="str">
        <f>$D$6</f>
        <v>/</v>
      </c>
      <c r="N14" s="273">
        <f t="shared" si="2"/>
        <v>-0.10500000000000001</v>
      </c>
      <c r="O14" s="294" t="str">
        <v>off</v>
      </c>
      <c r="Q14" s="385" t="s">
        <v>439</v>
      </c>
      <c r="R14" s="385" t="str">
        <f>$D$6</f>
        <v>/</v>
      </c>
      <c r="S14" s="273">
        <f t="shared" si="3"/>
        <v>-0.10500000000000001</v>
      </c>
      <c r="T14" s="294" t="str">
        <v>off</v>
      </c>
      <c r="V14" s="385" t="s">
        <v>439</v>
      </c>
      <c r="W14" s="385" t="str">
        <f>$D$6</f>
        <v>/</v>
      </c>
      <c r="X14" s="273">
        <f t="shared" si="4"/>
        <v>-0.10500000000000001</v>
      </c>
      <c r="Y14" s="294" t="str">
        <v>off</v>
      </c>
    </row>
    <row r="15" spans="2:25">
      <c r="D15" s="273">
        <f t="shared" si="0"/>
        <v>-9.0000000000000011E-2</v>
      </c>
      <c r="E15" s="294" t="str">
        <v>off</v>
      </c>
      <c r="G15" s="385"/>
      <c r="H15" s="385"/>
      <c r="I15" s="273">
        <f t="shared" si="1"/>
        <v>-9.0000000000000011E-2</v>
      </c>
      <c r="J15" s="294" t="str">
        <v>off</v>
      </c>
      <c r="L15" s="385"/>
      <c r="M15" s="385"/>
      <c r="N15" s="273">
        <f t="shared" si="2"/>
        <v>-9.0000000000000011E-2</v>
      </c>
      <c r="O15" s="294" t="str">
        <v>off</v>
      </c>
      <c r="Q15" s="385"/>
      <c r="R15" s="385"/>
      <c r="S15" s="273">
        <f t="shared" si="3"/>
        <v>-9.0000000000000011E-2</v>
      </c>
      <c r="T15" s="294" t="str">
        <v>off</v>
      </c>
      <c r="V15" s="385"/>
      <c r="W15" s="385"/>
      <c r="X15" s="273">
        <f t="shared" si="4"/>
        <v>-9.0000000000000011E-2</v>
      </c>
      <c r="Y15" s="294" t="str">
        <v>off</v>
      </c>
    </row>
    <row r="16" spans="2:25">
      <c r="D16" s="273">
        <f t="shared" si="0"/>
        <v>-7.5000000000000011E-2</v>
      </c>
      <c r="E16" s="294" t="str">
        <v>off</v>
      </c>
      <c r="I16" s="273">
        <f t="shared" si="1"/>
        <v>-7.5000000000000011E-2</v>
      </c>
      <c r="J16" s="294" t="str">
        <v>off</v>
      </c>
      <c r="N16" s="273">
        <f t="shared" si="2"/>
        <v>-7.5000000000000011E-2</v>
      </c>
      <c r="O16" s="294" t="str">
        <v>off</v>
      </c>
      <c r="S16" s="273">
        <f t="shared" si="3"/>
        <v>-7.5000000000000011E-2</v>
      </c>
      <c r="T16" s="294" t="str">
        <v>off</v>
      </c>
      <c r="X16" s="273">
        <f t="shared" si="4"/>
        <v>-7.5000000000000011E-2</v>
      </c>
      <c r="Y16" s="294" t="str">
        <v>off</v>
      </c>
    </row>
    <row r="17" spans="4:25">
      <c r="D17" s="273">
        <f t="shared" si="0"/>
        <v>-6.0000000000000012E-2</v>
      </c>
      <c r="E17" s="294" t="str">
        <v>off</v>
      </c>
      <c r="I17" s="273">
        <f t="shared" si="1"/>
        <v>-6.0000000000000012E-2</v>
      </c>
      <c r="J17" s="294" t="str">
        <v>off</v>
      </c>
      <c r="N17" s="273">
        <f t="shared" si="2"/>
        <v>-6.0000000000000012E-2</v>
      </c>
      <c r="O17" s="294" t="str">
        <v>off</v>
      </c>
      <c r="S17" s="273">
        <f t="shared" si="3"/>
        <v>-6.0000000000000012E-2</v>
      </c>
      <c r="T17" s="294" t="str">
        <v>off</v>
      </c>
      <c r="X17" s="273">
        <f t="shared" si="4"/>
        <v>-6.0000000000000012E-2</v>
      </c>
      <c r="Y17" s="294" t="str">
        <v>off</v>
      </c>
    </row>
    <row r="18" spans="4:25">
      <c r="D18" s="273">
        <f t="shared" si="0"/>
        <v>-4.5000000000000012E-2</v>
      </c>
      <c r="E18" s="294" t="str">
        <v>off</v>
      </c>
      <c r="I18" s="273">
        <f t="shared" si="1"/>
        <v>-4.5000000000000012E-2</v>
      </c>
      <c r="J18" s="294" t="str">
        <v>off</v>
      </c>
      <c r="N18" s="273">
        <f t="shared" si="2"/>
        <v>-4.5000000000000012E-2</v>
      </c>
      <c r="O18" s="294" t="str">
        <v>off</v>
      </c>
      <c r="S18" s="273">
        <f t="shared" si="3"/>
        <v>-4.5000000000000012E-2</v>
      </c>
      <c r="T18" s="294" t="str">
        <v>off</v>
      </c>
      <c r="X18" s="273">
        <f t="shared" si="4"/>
        <v>-4.5000000000000012E-2</v>
      </c>
      <c r="Y18" s="294" t="str">
        <v>off</v>
      </c>
    </row>
    <row r="19" spans="4:25">
      <c r="D19" s="273">
        <f t="shared" si="0"/>
        <v>-3.0000000000000013E-2</v>
      </c>
      <c r="E19" s="294" t="str">
        <v>off</v>
      </c>
      <c r="I19" s="273">
        <f t="shared" si="1"/>
        <v>-3.0000000000000013E-2</v>
      </c>
      <c r="J19" s="294" t="str">
        <v>off</v>
      </c>
      <c r="N19" s="273">
        <f t="shared" si="2"/>
        <v>-3.0000000000000013E-2</v>
      </c>
      <c r="O19" s="294" t="str">
        <v>off</v>
      </c>
      <c r="S19" s="273">
        <f t="shared" si="3"/>
        <v>-3.0000000000000013E-2</v>
      </c>
      <c r="T19" s="294" t="str">
        <v>off</v>
      </c>
      <c r="X19" s="273">
        <f t="shared" si="4"/>
        <v>-3.0000000000000013E-2</v>
      </c>
      <c r="Y19" s="294" t="str">
        <v>off</v>
      </c>
    </row>
    <row r="20" spans="4:25">
      <c r="D20" s="273">
        <f>D19+$D$8</f>
        <v>-1.5000000000000013E-2</v>
      </c>
      <c r="E20" s="294" t="str">
        <v>off</v>
      </c>
      <c r="I20" s="273">
        <f t="shared" si="1"/>
        <v>-1.5000000000000013E-2</v>
      </c>
      <c r="J20" s="294" t="str">
        <v>off</v>
      </c>
      <c r="N20" s="273">
        <f t="shared" si="2"/>
        <v>-1.5000000000000013E-2</v>
      </c>
      <c r="O20" s="294" t="str">
        <v>off</v>
      </c>
      <c r="S20" s="273">
        <f t="shared" si="3"/>
        <v>-1.5000000000000013E-2</v>
      </c>
      <c r="T20" s="294" t="str">
        <v>off</v>
      </c>
      <c r="X20" s="273">
        <f t="shared" si="4"/>
        <v>-1.5000000000000013E-2</v>
      </c>
      <c r="Y20" s="294" t="str">
        <v>off</v>
      </c>
    </row>
    <row r="21" spans="4:25">
      <c r="D21" s="398">
        <f>D20+$D$8</f>
        <v>-1.3877787807814457E-17</v>
      </c>
      <c r="E21" s="294" t="str">
        <v>off</v>
      </c>
      <c r="I21" s="273">
        <f t="shared" si="1"/>
        <v>-1.3877787807814457E-17</v>
      </c>
      <c r="J21" s="294" t="str">
        <v>off</v>
      </c>
      <c r="N21" s="273">
        <f t="shared" si="2"/>
        <v>-1.3877787807814457E-17</v>
      </c>
      <c r="O21" s="294" t="str">
        <v>off</v>
      </c>
      <c r="S21" s="273">
        <f t="shared" si="3"/>
        <v>-1.3877787807814457E-17</v>
      </c>
      <c r="T21" s="294" t="str">
        <v>off</v>
      </c>
      <c r="X21" s="273">
        <f t="shared" si="4"/>
        <v>-1.3877787807814457E-17</v>
      </c>
      <c r="Y21" s="294" t="str">
        <v>off</v>
      </c>
    </row>
    <row r="22" spans="4:25">
      <c r="D22" s="273">
        <f t="shared" si="0"/>
        <v>1.4999999999999986E-2</v>
      </c>
      <c r="E22" s="294" t="str">
        <v>off</v>
      </c>
      <c r="I22" s="273">
        <f t="shared" si="1"/>
        <v>1.4999999999999986E-2</v>
      </c>
      <c r="J22" s="294" t="str">
        <v>off</v>
      </c>
      <c r="N22" s="273">
        <f t="shared" si="2"/>
        <v>1.4999999999999986E-2</v>
      </c>
      <c r="O22" s="294" t="str">
        <v>off</v>
      </c>
      <c r="S22" s="273">
        <f t="shared" si="3"/>
        <v>1.4999999999999986E-2</v>
      </c>
      <c r="T22" s="294" t="str">
        <v>off</v>
      </c>
      <c r="X22" s="273">
        <f t="shared" si="4"/>
        <v>1.4999999999999986E-2</v>
      </c>
      <c r="Y22" s="294" t="str">
        <v>off</v>
      </c>
    </row>
    <row r="23" spans="4:25">
      <c r="D23" s="273">
        <f t="shared" si="0"/>
        <v>2.9999999999999985E-2</v>
      </c>
      <c r="E23" s="294" t="str">
        <v>off</v>
      </c>
      <c r="I23" s="273">
        <f t="shared" si="1"/>
        <v>2.9999999999999985E-2</v>
      </c>
      <c r="J23" s="294" t="str">
        <v>off</v>
      </c>
      <c r="N23" s="273">
        <f t="shared" si="2"/>
        <v>2.9999999999999985E-2</v>
      </c>
      <c r="O23" s="294" t="str">
        <v>off</v>
      </c>
      <c r="S23" s="273">
        <f t="shared" si="3"/>
        <v>2.9999999999999985E-2</v>
      </c>
      <c r="T23" s="294" t="str">
        <v>off</v>
      </c>
      <c r="X23" s="273">
        <f t="shared" si="4"/>
        <v>2.9999999999999985E-2</v>
      </c>
      <c r="Y23" s="294" t="str">
        <v>off</v>
      </c>
    </row>
    <row r="24" spans="4:25">
      <c r="D24" s="273">
        <f t="shared" si="0"/>
        <v>4.4999999999999984E-2</v>
      </c>
      <c r="E24" s="294" t="str">
        <v>off</v>
      </c>
      <c r="I24" s="273">
        <f t="shared" si="1"/>
        <v>4.4999999999999984E-2</v>
      </c>
      <c r="J24" s="294" t="str">
        <v>off</v>
      </c>
      <c r="N24" s="273">
        <f t="shared" si="2"/>
        <v>4.4999999999999984E-2</v>
      </c>
      <c r="O24" s="294" t="str">
        <v>off</v>
      </c>
      <c r="S24" s="273">
        <f t="shared" si="3"/>
        <v>4.4999999999999984E-2</v>
      </c>
      <c r="T24" s="294" t="str">
        <v>off</v>
      </c>
      <c r="X24" s="273">
        <f t="shared" si="4"/>
        <v>4.4999999999999984E-2</v>
      </c>
      <c r="Y24" s="294" t="str">
        <v>off</v>
      </c>
    </row>
    <row r="25" spans="4:25">
      <c r="D25" s="273">
        <f t="shared" si="0"/>
        <v>5.9999999999999984E-2</v>
      </c>
      <c r="E25" s="294" t="str">
        <v>off</v>
      </c>
      <c r="I25" s="273">
        <f t="shared" si="1"/>
        <v>5.9999999999999984E-2</v>
      </c>
      <c r="J25" s="294" t="str">
        <v>off</v>
      </c>
      <c r="N25" s="273">
        <f t="shared" si="2"/>
        <v>5.9999999999999984E-2</v>
      </c>
      <c r="O25" s="294" t="str">
        <v>off</v>
      </c>
      <c r="S25" s="273">
        <f t="shared" si="3"/>
        <v>5.9999999999999984E-2</v>
      </c>
      <c r="T25" s="294" t="str">
        <v>off</v>
      </c>
      <c r="X25" s="273">
        <f t="shared" si="4"/>
        <v>5.9999999999999984E-2</v>
      </c>
      <c r="Y25" s="294" t="str">
        <v>off</v>
      </c>
    </row>
    <row r="26" spans="4:25">
      <c r="D26" s="273">
        <f t="shared" si="0"/>
        <v>7.4999999999999983E-2</v>
      </c>
      <c r="E26" s="294" t="str">
        <v>off</v>
      </c>
      <c r="I26" s="273">
        <f t="shared" si="1"/>
        <v>7.4999999999999983E-2</v>
      </c>
      <c r="J26" s="294" t="str">
        <v>off</v>
      </c>
      <c r="N26" s="273">
        <f t="shared" si="2"/>
        <v>7.4999999999999983E-2</v>
      </c>
      <c r="O26" s="294" t="str">
        <v>off</v>
      </c>
      <c r="S26" s="273">
        <f t="shared" si="3"/>
        <v>7.4999999999999983E-2</v>
      </c>
      <c r="T26" s="294" t="str">
        <v>off</v>
      </c>
      <c r="X26" s="273">
        <f t="shared" si="4"/>
        <v>7.4999999999999983E-2</v>
      </c>
      <c r="Y26" s="294" t="str">
        <v>off</v>
      </c>
    </row>
    <row r="27" spans="4:25">
      <c r="D27" s="273">
        <f t="shared" si="0"/>
        <v>8.9999999999999983E-2</v>
      </c>
      <c r="E27" s="294" t="str">
        <v>off</v>
      </c>
      <c r="I27" s="273">
        <f t="shared" si="1"/>
        <v>8.9999999999999983E-2</v>
      </c>
      <c r="J27" s="294" t="str">
        <v>off</v>
      </c>
      <c r="N27" s="273">
        <f t="shared" si="2"/>
        <v>8.9999999999999983E-2</v>
      </c>
      <c r="O27" s="294" t="str">
        <v>off</v>
      </c>
      <c r="S27" s="273">
        <f t="shared" si="3"/>
        <v>8.9999999999999983E-2</v>
      </c>
      <c r="T27" s="294" t="str">
        <v>off</v>
      </c>
      <c r="X27" s="273">
        <f t="shared" si="4"/>
        <v>8.9999999999999983E-2</v>
      </c>
      <c r="Y27" s="294" t="str">
        <v>off</v>
      </c>
    </row>
    <row r="28" spans="4:25">
      <c r="D28" s="273">
        <f t="shared" si="0"/>
        <v>0.10499999999999998</v>
      </c>
      <c r="E28" s="294" t="str">
        <v>off</v>
      </c>
      <c r="I28" s="273">
        <f t="shared" si="1"/>
        <v>0.10499999999999998</v>
      </c>
      <c r="J28" s="294" t="str">
        <v>off</v>
      </c>
      <c r="N28" s="273">
        <f t="shared" si="2"/>
        <v>0.10499999999999998</v>
      </c>
      <c r="O28" s="294" t="str">
        <v>off</v>
      </c>
      <c r="S28" s="273">
        <f t="shared" si="3"/>
        <v>0.10499999999999998</v>
      </c>
      <c r="T28" s="294" t="str">
        <v>off</v>
      </c>
      <c r="X28" s="273">
        <f t="shared" si="4"/>
        <v>0.10499999999999998</v>
      </c>
      <c r="Y28" s="294" t="str">
        <v>off</v>
      </c>
    </row>
    <row r="29" spans="4:25">
      <c r="D29" s="273">
        <f t="shared" si="0"/>
        <v>0.11999999999999998</v>
      </c>
      <c r="E29" s="294" t="str">
        <v>off</v>
      </c>
      <c r="I29" s="273">
        <f t="shared" si="1"/>
        <v>0.11999999999999998</v>
      </c>
      <c r="J29" s="294" t="str">
        <v>off</v>
      </c>
      <c r="N29" s="273">
        <f t="shared" si="2"/>
        <v>0.11999999999999998</v>
      </c>
      <c r="O29" s="294" t="str">
        <v>off</v>
      </c>
      <c r="S29" s="273">
        <f t="shared" si="3"/>
        <v>0.11999999999999998</v>
      </c>
      <c r="T29" s="294" t="str">
        <v>off</v>
      </c>
      <c r="X29" s="273">
        <f t="shared" si="4"/>
        <v>0.11999999999999998</v>
      </c>
      <c r="Y29" s="294" t="str">
        <v>off</v>
      </c>
    </row>
    <row r="30" spans="4:25">
      <c r="D30" s="273">
        <f t="shared" si="0"/>
        <v>0.13499999999999998</v>
      </c>
      <c r="E30" s="294" t="str">
        <v>off</v>
      </c>
      <c r="I30" s="273">
        <f t="shared" si="1"/>
        <v>0.13499999999999998</v>
      </c>
      <c r="J30" s="294" t="str">
        <v>off</v>
      </c>
      <c r="N30" s="273">
        <f t="shared" si="2"/>
        <v>0.13499999999999998</v>
      </c>
      <c r="O30" s="294" t="str">
        <v>off</v>
      </c>
      <c r="S30" s="273">
        <f t="shared" si="3"/>
        <v>0.13499999999999998</v>
      </c>
      <c r="T30" s="294" t="str">
        <v>off</v>
      </c>
      <c r="X30" s="273">
        <f t="shared" si="4"/>
        <v>0.13499999999999998</v>
      </c>
      <c r="Y30" s="294" t="str">
        <v>off</v>
      </c>
    </row>
    <row r="31" spans="4:25">
      <c r="D31" s="273">
        <f t="shared" si="0"/>
        <v>0.14999999999999997</v>
      </c>
      <c r="E31" s="294" t="str">
        <v>off</v>
      </c>
      <c r="I31" s="273">
        <f t="shared" si="1"/>
        <v>0.14999999999999997</v>
      </c>
      <c r="J31" s="294" t="str">
        <v>off</v>
      </c>
      <c r="N31" s="273">
        <f t="shared" si="2"/>
        <v>0.14999999999999997</v>
      </c>
      <c r="O31" s="294" t="str">
        <v>off</v>
      </c>
      <c r="S31" s="273">
        <f t="shared" si="3"/>
        <v>0.14999999999999997</v>
      </c>
      <c r="T31" s="294" t="str">
        <v>off</v>
      </c>
      <c r="X31" s="273">
        <f t="shared" si="4"/>
        <v>0.14999999999999997</v>
      </c>
      <c r="Y31" s="294" t="str">
        <v>off</v>
      </c>
    </row>
  </sheetData>
  <mergeCells count="12">
    <mergeCell ref="B3:C3"/>
    <mergeCell ref="B4:C4"/>
    <mergeCell ref="B6:C6"/>
    <mergeCell ref="B7:C7"/>
    <mergeCell ref="B8:C8"/>
    <mergeCell ref="B5:C5"/>
    <mergeCell ref="D3:E3"/>
    <mergeCell ref="D4:E4"/>
    <mergeCell ref="D6:E6"/>
    <mergeCell ref="D7:E7"/>
    <mergeCell ref="D8:E8"/>
    <mergeCell ref="D5:E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Z111"/>
  <sheetViews>
    <sheetView tabSelected="1" zoomScale="55" zoomScaleNormal="55" workbookViewId="0">
      <selection activeCell="J30" sqref="J30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32" t="s">
        <v>1172</v>
      </c>
      <c r="C6" s="733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10" t="s">
        <v>1159</v>
      </c>
      <c r="C7" s="411" t="s">
        <v>1389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53" t="s">
        <v>2118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1388</v>
      </c>
      <c r="C9" s="653" t="s">
        <v>2118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2118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1163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1162</v>
      </c>
      <c r="C12" s="295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/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37" t="s">
        <v>417</v>
      </c>
      <c r="D15" s="738"/>
      <c r="E15" s="738"/>
      <c r="F15" s="738"/>
      <c r="G15" s="738"/>
      <c r="H15" s="738"/>
      <c r="I15" s="738"/>
      <c r="J15" s="738"/>
      <c r="K15" s="738"/>
      <c r="L15" s="738"/>
      <c r="M15" s="739"/>
      <c r="N15" s="57"/>
      <c r="O15" s="734" t="s">
        <v>341</v>
      </c>
      <c r="P15" s="735"/>
      <c r="Q15" s="735"/>
      <c r="R15" s="735"/>
      <c r="S15" s="736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1088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5">
      <c r="C17" s="652" t="s">
        <v>996</v>
      </c>
      <c r="D17" s="650" t="s">
        <v>2107</v>
      </c>
      <c r="E17" s="63" t="s">
        <v>1344</v>
      </c>
      <c r="F17" s="325">
        <f t="shared" ref="F17:G17" ca="1" si="0">F18+F19</f>
        <v>-0.17298361589200795</v>
      </c>
      <c r="G17" s="325">
        <f t="shared" ca="1" si="0"/>
        <v>-1736.4297005714616</v>
      </c>
      <c r="H17" s="325">
        <f ca="1">H18+H19</f>
        <v>-2.1842705346776486E-2</v>
      </c>
      <c r="I17" s="325">
        <f ca="1">I18+I19</f>
        <v>7.0491771005937037E-3</v>
      </c>
      <c r="J17" s="325">
        <f ca="1">J18+J19</f>
        <v>82.189056662112591</v>
      </c>
      <c r="K17" s="325">
        <f ca="1">K18+K19</f>
        <v>-19.616099366865548</v>
      </c>
      <c r="L17" s="325">
        <f ca="1">hf_vGetTableInfo2("_info_ product", '_info_ product'!$A$10,$E17&amp;" "&amp;L$16,summary!$D17,10,NOW())</f>
        <v>-27558.414708401979</v>
      </c>
      <c r="M17" s="326"/>
      <c r="N17" s="56"/>
      <c r="O17" s="54" t="s">
        <v>335</v>
      </c>
      <c r="P17" s="347">
        <f ca="1">P20+P21</f>
        <v>1907783.7070012023</v>
      </c>
      <c r="Q17" s="347">
        <f ca="1">Q20+Q21</f>
        <v>91946.027784369129</v>
      </c>
      <c r="R17" s="347">
        <f ca="1">R20+R21</f>
        <v>-0.10516925214324147</v>
      </c>
      <c r="S17" s="348">
        <f>S20+S21</f>
        <v>5096481.7236417262</v>
      </c>
      <c r="T17" s="349"/>
      <c r="W17" s="2" t="s">
        <v>2127</v>
      </c>
      <c r="X17" s="2" t="s">
        <v>2126</v>
      </c>
    </row>
    <row r="18" spans="1:25">
      <c r="C18" s="54"/>
      <c r="D18" s="650" t="s">
        <v>996</v>
      </c>
      <c r="E18" s="63" t="s">
        <v>1345</v>
      </c>
      <c r="F18" s="327">
        <f ca="1">hf_vGetTableInfo2("_info_ product", '_info_ product'!$A$10,$E18&amp;" "&amp;F$16,summary!$D18,10,NOW())</f>
        <v>-0.17298361589200795</v>
      </c>
      <c r="G18" s="327">
        <f ca="1">hf_vGetTableInfo2("_info_ product", '_info_ product'!$A$10,$E18&amp;" "&amp;G$16,summary!$D18,10,NOW())</f>
        <v>-1736.4297005714616</v>
      </c>
      <c r="H18" s="327">
        <f ca="1">hf_vGetTableInfo2("_info_ product", '_info_ product'!$A$10,$E18&amp;" "&amp;H$16,summary!$D18,10,NOW())</f>
        <v>-2.1842705346776486E-2</v>
      </c>
      <c r="I18" s="327">
        <f ca="1">hf_vGetTableInfo2("_info_ product", '_info_ product'!$A$10,$E18&amp;" "&amp;I$16,summary!$D18,10,NOW())</f>
        <v>7.0491771005937037E-3</v>
      </c>
      <c r="J18" s="327">
        <f ca="1">hf_vGetTableInfo2("_info_ product", '_info_ product'!$A$10,$E18&amp;" "&amp;J$16,summary!$D18,10,NOW())</f>
        <v>82.189056662112591</v>
      </c>
      <c r="K18" s="327">
        <f ca="1">hf_vGetTableInfo2("_info_ product", '_info_ product'!$A$10,$E18&amp;" "&amp;K$16,summary!$D18,10,NOW())</f>
        <v>-19.616099366865548</v>
      </c>
      <c r="L18" s="327"/>
      <c r="M18" s="328"/>
      <c r="N18" s="56"/>
      <c r="O18" s="54"/>
      <c r="P18" s="347"/>
      <c r="Q18" s="347"/>
      <c r="R18" s="347"/>
      <c r="S18" s="348"/>
      <c r="T18" s="349"/>
      <c r="W18" s="503">
        <f ca="1">SUM('_info_ options'!D11:D34)</f>
        <v>-20639.833665636863</v>
      </c>
      <c r="X18" s="503">
        <f ca="1">SUM('_info_ options'!S11:S33)+SUM('_info_ options'!F11:F182)</f>
        <v>3053067.9737001178</v>
      </c>
      <c r="Y18" s="503">
        <f ca="1">X18+W18</f>
        <v>3032428.140034481</v>
      </c>
    </row>
    <row r="19" spans="1:25" ht="17.25" thickBot="1">
      <c r="C19" s="52"/>
      <c r="D19" s="651" t="s">
        <v>2106</v>
      </c>
      <c r="E19" s="247" t="s">
        <v>1346</v>
      </c>
      <c r="F19" s="329">
        <f ca="1">hf_vGetTableInfo2("_info_ product", '_info_ product'!$A$10,$E19&amp;" "&amp;F$16,summary!$D19,10,NOW())</f>
        <v>0</v>
      </c>
      <c r="G19" s="329">
        <f ca="1">hf_vGetTableInfo2("_info_ product", '_info_ product'!$A$10,$E19&amp;" "&amp;G$16,summary!$D19,10,NOW())</f>
        <v>0</v>
      </c>
      <c r="H19" s="329">
        <f ca="1">hf_vGetTableInfo2("_info_ product", '_info_ product'!$A$10,$E19&amp;" "&amp;H$16,summary!$D19,10,NOW())</f>
        <v>0</v>
      </c>
      <c r="I19" s="329"/>
      <c r="J19" s="329"/>
      <c r="K19" s="329"/>
      <c r="L19" s="329"/>
      <c r="M19" s="330"/>
      <c r="N19" s="56"/>
      <c r="O19" s="34" t="s">
        <v>339</v>
      </c>
      <c r="P19" s="351" t="s">
        <v>379</v>
      </c>
      <c r="Q19" s="351" t="s">
        <v>392</v>
      </c>
      <c r="R19" s="351" t="s">
        <v>380</v>
      </c>
      <c r="S19" s="352" t="s">
        <v>757</v>
      </c>
      <c r="T19" s="349"/>
    </row>
    <row r="20" spans="1:25">
      <c r="A20" s="12"/>
      <c r="C20" s="652" t="s">
        <v>2162</v>
      </c>
      <c r="D20" s="650" t="s">
        <v>2186</v>
      </c>
      <c r="E20" s="63" t="s">
        <v>1344</v>
      </c>
      <c r="F20" s="325">
        <f t="shared" ref="F20:G20" ca="1" si="1">F21+F22</f>
        <v>6.7814363748766482E-2</v>
      </c>
      <c r="G20" s="325">
        <f t="shared" ca="1" si="1"/>
        <v>93682.457484940591</v>
      </c>
      <c r="H20" s="325">
        <f ca="1">H21+H22</f>
        <v>3.9193115177201112</v>
      </c>
      <c r="I20" s="325">
        <f ca="1">I21+I22</f>
        <v>-2.1527526602107341E-3</v>
      </c>
      <c r="J20" s="325">
        <f ca="1">J21+J22</f>
        <v>-94.805502327776978</v>
      </c>
      <c r="K20" s="325">
        <f ca="1">K21+K22</f>
        <v>7.284296544120366</v>
      </c>
      <c r="L20" s="325">
        <f ca="1">hf_vGetTableInfo2("_info_ product", '_info_ product'!$A$10,$E20&amp;" "&amp;L$16,summary!$D20,10,NOW())</f>
        <v>-103699.87077809517</v>
      </c>
      <c r="M20" s="326"/>
      <c r="N20" s="56"/>
      <c r="O20" s="54" t="s">
        <v>336</v>
      </c>
      <c r="P20" s="347">
        <f ca="1">SUM('_info_ options'!B:B)</f>
        <v>210963.80300119624</v>
      </c>
      <c r="Q20" s="347">
        <f ca="1">SUM('_info_ product'!AL:AL)</f>
        <v>-1973.9722156305797</v>
      </c>
      <c r="R20" s="347">
        <f ca="1">SUM('_info_ product'!AF:AF)</f>
        <v>-0.10516925214324147</v>
      </c>
      <c r="S20" s="348">
        <f>SUM('_info_ product'!AP:AP)</f>
        <v>-318.27635827264749</v>
      </c>
      <c r="T20" s="349"/>
    </row>
    <row r="21" spans="1:25" ht="17.25" thickBot="1">
      <c r="A21" s="305"/>
      <c r="C21" s="54"/>
      <c r="D21" s="650" t="s">
        <v>2186</v>
      </c>
      <c r="E21" s="63" t="s">
        <v>1345</v>
      </c>
      <c r="F21" s="327">
        <f ca="1">hf_vGetTableInfo2("_info_ product", '_info_ product'!$A$10,$E21&amp;" "&amp;F$16,summary!$D21,10,NOW())</f>
        <v>6.7814363748766482E-2</v>
      </c>
      <c r="G21" s="327">
        <f ca="1">hf_vGetTableInfo2("_info_ product", '_info_ product'!$A$10,$E21&amp;" "&amp;G$16,summary!$D21,10,NOW())</f>
        <v>-237.54251505911816</v>
      </c>
      <c r="H21" s="327">
        <f ca="1">hf_vGetTableInfo2("_info_ product", '_info_ product'!$A$10,$E21&amp;" "&amp;H$16,summary!$D21,10,NOW())</f>
        <v>-8.0688482279888646E-2</v>
      </c>
      <c r="I21" s="327">
        <f ca="1">hf_vGetTableInfo2("_info_ product", '_info_ product'!$A$10,$E21&amp;" "&amp;I$16,summary!$D21,10,NOW())</f>
        <v>-2.1527526602107341E-3</v>
      </c>
      <c r="J21" s="327">
        <f ca="1">hf_vGetTableInfo2("_info_ product", '_info_ product'!$A$10,$E21&amp;" "&amp;J$16,summary!$D21,10,NOW())</f>
        <v>-94.805502327776978</v>
      </c>
      <c r="K21" s="327">
        <f ca="1">hf_vGetTableInfo2("_info_ product", '_info_ product'!$A$10,$E21&amp;" "&amp;K$16,summary!$D21,10,NOW())</f>
        <v>7.284296544120366</v>
      </c>
      <c r="L21" s="327"/>
      <c r="M21" s="328"/>
      <c r="N21" s="56"/>
      <c r="O21" s="54" t="s">
        <v>337</v>
      </c>
      <c r="P21" s="347">
        <f ca="1">SUM('_info_ hedge'!H:H)</f>
        <v>1696819.9040000059</v>
      </c>
      <c r="Q21" s="347">
        <f ca="1">SUM('_info_ product'!AM:AM)</f>
        <v>93919.999999999709</v>
      </c>
      <c r="R21" s="347">
        <f ca="1">SUM('_info_ product'!AG:AG)</f>
        <v>0</v>
      </c>
      <c r="S21" s="348">
        <f>SUM('_info_ product'!AQ:AQ)</f>
        <v>5096799.9999999991</v>
      </c>
      <c r="T21" s="349"/>
    </row>
    <row r="22" spans="1:25" ht="17.25" thickBot="1">
      <c r="A22" s="305"/>
      <c r="C22" s="52"/>
      <c r="D22" s="651" t="s">
        <v>2163</v>
      </c>
      <c r="E22" s="247" t="s">
        <v>1346</v>
      </c>
      <c r="F22" s="329">
        <f ca="1">hf_vGetTableInfo2("_info_ product", '_info_ product'!$A$10,$E22&amp;" "&amp;F$16,summary!$D22,10,NOW())</f>
        <v>0</v>
      </c>
      <c r="G22" s="329">
        <f ca="1">hf_vGetTableInfo2("_info_ product", '_info_ product'!$A$10,$E22&amp;" "&amp;G$16,summary!$D22,10,NOW())</f>
        <v>93919.999999999709</v>
      </c>
      <c r="H22" s="329">
        <f ca="1">hf_vGetTableInfo2("_info_ product", '_info_ product'!$A$10,$E22&amp;" "&amp;H$16,summary!$D22,10,NOW())</f>
        <v>4</v>
      </c>
      <c r="I22" s="329"/>
      <c r="J22" s="329"/>
      <c r="K22" s="329"/>
      <c r="L22" s="329"/>
      <c r="M22" s="330"/>
      <c r="N22" s="56"/>
      <c r="O22" s="58"/>
      <c r="P22" s="353"/>
      <c r="Q22" s="353"/>
      <c r="R22" s="353"/>
      <c r="S22" s="354"/>
      <c r="T22" s="349"/>
      <c r="U22" s="734" t="s">
        <v>343</v>
      </c>
      <c r="V22" s="735"/>
      <c r="W22" s="735"/>
      <c r="X22" s="735"/>
      <c r="Y22" s="736"/>
    </row>
    <row r="23" spans="1:25">
      <c r="A23" s="12"/>
      <c r="N23" s="56"/>
      <c r="O23" s="34" t="s">
        <v>338</v>
      </c>
      <c r="P23" s="351" t="s">
        <v>379</v>
      </c>
      <c r="Q23" s="351" t="s">
        <v>392</v>
      </c>
      <c r="R23" s="351" t="s">
        <v>380</v>
      </c>
      <c r="S23" s="352" t="s">
        <v>757</v>
      </c>
      <c r="T23" s="349"/>
      <c r="U23" s="285" t="s">
        <v>391</v>
      </c>
      <c r="V23" s="286" t="s">
        <v>344</v>
      </c>
      <c r="W23" s="286" t="s">
        <v>346</v>
      </c>
      <c r="X23" s="286" t="s">
        <v>348</v>
      </c>
      <c r="Y23" s="287" t="s">
        <v>350</v>
      </c>
    </row>
    <row r="24" spans="1:25">
      <c r="A24" s="12"/>
      <c r="K24" s="80"/>
      <c r="N24" s="56"/>
      <c r="O24" s="89" t="str">
        <f>'_info_ product'!B11&amp;" - "&amp;'_info_ product'!A11</f>
        <v>沪深300期货 - if</v>
      </c>
      <c r="P24" s="347">
        <f ca="1">'_info_ product'!Y11</f>
        <v>1971720.300000001</v>
      </c>
      <c r="Q24" s="347">
        <f ca="1">'_info_ product'!AN11</f>
        <v>0</v>
      </c>
      <c r="R24" s="347">
        <f ca="1">'_info_ product'!AH11</f>
        <v>0</v>
      </c>
      <c r="S24" s="348">
        <f>'_info_ product'!AR11</f>
        <v>0</v>
      </c>
      <c r="T24" s="349"/>
      <c r="U24" s="350" t="str">
        <f>'_info_ product'!B11&amp;" - "&amp;'_info_ product'!A11</f>
        <v>沪深300期货 - if</v>
      </c>
      <c r="V24" s="347">
        <f>'_info_ product'!U11</f>
        <v>0</v>
      </c>
      <c r="W24" s="347">
        <f>'_info_ product'!Q11</f>
        <v>0</v>
      </c>
      <c r="X24" s="347">
        <f>'_info_ product'!R11</f>
        <v>0</v>
      </c>
      <c r="Y24" s="348">
        <f>'_info_ product'!S11</f>
        <v>0</v>
      </c>
    </row>
    <row r="25" spans="1:25">
      <c r="A25" s="12"/>
      <c r="N25" s="56"/>
      <c r="O25" s="89" t="str">
        <f>'_info_ product'!B12&amp;" - "&amp;'_info_ product'!A12</f>
        <v>沪深300指数 - 000300</v>
      </c>
      <c r="P25" s="347">
        <f ca="1">'_info_ product'!Y12</f>
        <v>-584907.89481481398</v>
      </c>
      <c r="Q25" s="347">
        <f ca="1">'_info_ product'!AN12</f>
        <v>-1736.4297005714616</v>
      </c>
      <c r="R25" s="347">
        <f ca="1">'_info_ product'!AH12</f>
        <v>-0.17298361589200795</v>
      </c>
      <c r="S25" s="348">
        <f>'_info_ product'!AR12</f>
        <v>-4.6563485545339063</v>
      </c>
      <c r="T25" s="349"/>
      <c r="U25" s="350" t="str">
        <f>'_info_ product'!B12&amp;" - "&amp;'_info_ product'!A12</f>
        <v>沪深300指数 - 000300</v>
      </c>
      <c r="V25" s="347">
        <f ca="1">'_info_ product'!U12</f>
        <v>-2.1842705346776486E-2</v>
      </c>
      <c r="W25" s="347">
        <f ca="1">'_info_ product'!Q12</f>
        <v>7.0491771005937037E-3</v>
      </c>
      <c r="X25" s="347">
        <f ca="1">'_info_ product'!R12</f>
        <v>82.189056662112591</v>
      </c>
      <c r="Y25" s="348">
        <f ca="1">'_info_ product'!S12</f>
        <v>-19.616099366865548</v>
      </c>
    </row>
    <row r="26" spans="1:25">
      <c r="A26" s="12"/>
      <c r="C26" s="2" t="s">
        <v>669</v>
      </c>
      <c r="D26" s="2">
        <f ca="1">COUNTIF('_book_ options'!F:F,YEAR(Pricing_Date)&amp;"/"&amp;MONTH(Pricing_Date)&amp;"/"&amp;DAY(Pricing_Date))</f>
        <v>0</v>
      </c>
      <c r="E26" s="2"/>
      <c r="F26" s="2" t="s">
        <v>1466</v>
      </c>
      <c r="G26" s="2">
        <f ca="1">COUNTIF('_book_ options'!H:H,YEAR(Pricing_Date)&amp;"/"&amp;MONTH(Pricing_Date)&amp;"/"&amp;DAY(Pricing_Date)&amp;" 15:00:00")</f>
        <v>0</v>
      </c>
      <c r="H26" s="2"/>
      <c r="I26" s="2" t="s">
        <v>1467</v>
      </c>
      <c r="J26" s="12">
        <f ca="1">COUNTIF('_book_ options'!J:J,YEAR(Pricing_Date)&amp;"/"&amp;MONTH(Pricing_Date)&amp;"/"&amp;DAY(Pricing_Date)+1)</f>
        <v>0</v>
      </c>
      <c r="K26" s="2"/>
      <c r="L26" s="2" t="s">
        <v>773</v>
      </c>
      <c r="M26" s="2">
        <f ca="1">COUNTIF('_info_ options'!AY:AY,TRUE)</f>
        <v>0</v>
      </c>
      <c r="N26" s="56"/>
      <c r="O26" s="89" t="str">
        <f>'_info_ product'!B13&amp;" - "&amp;'_info_ product'!A13</f>
        <v>中证500指数 - 000905</v>
      </c>
      <c r="P26" s="347">
        <f ca="1">'_info_ product'!Y13</f>
        <v>797402.62429913762</v>
      </c>
      <c r="Q26" s="347">
        <f ca="1">'_info_ product'!AN13</f>
        <v>-237.54251505911816</v>
      </c>
      <c r="R26" s="347">
        <f ca="1">'_info_ product'!AH13</f>
        <v>6.7814363748766482E-2</v>
      </c>
      <c r="S26" s="348">
        <f>'_info_ product'!AR13</f>
        <v>-313.62000971811358</v>
      </c>
      <c r="T26" s="349"/>
      <c r="U26" s="350" t="str">
        <f>'_info_ product'!B13&amp;" - "&amp;'_info_ product'!A13</f>
        <v>中证500指数 - 000905</v>
      </c>
      <c r="V26" s="347">
        <f ca="1">'_info_ product'!U13</f>
        <v>-8.0688482279888646E-2</v>
      </c>
      <c r="W26" s="347">
        <f ca="1">'_info_ product'!Q13</f>
        <v>-2.1527526602107341E-3</v>
      </c>
      <c r="X26" s="347">
        <f ca="1">'_info_ product'!R13</f>
        <v>-94.805502327776978</v>
      </c>
      <c r="Y26" s="348">
        <f ca="1">'_info_ product'!S13</f>
        <v>7.284296544120366</v>
      </c>
    </row>
    <row r="27" spans="1:25">
      <c r="A27" s="12"/>
      <c r="C27" s="187"/>
      <c r="D27" s="187"/>
      <c r="F27" s="188"/>
      <c r="G27" s="188"/>
      <c r="I27" s="188"/>
      <c r="J27" s="207"/>
      <c r="L27" s="188"/>
      <c r="M27" s="188"/>
      <c r="N27" s="56"/>
      <c r="O27" s="89" t="str">
        <f>'_info_ product'!B14&amp;" - "&amp;'_info_ product'!A14</f>
        <v>中证500期货 - ic</v>
      </c>
      <c r="P27" s="347">
        <f ca="1">'_info_ product'!Y14</f>
        <v>-274041.39999999915</v>
      </c>
      <c r="Q27" s="347">
        <f ca="1">'_info_ product'!AN14</f>
        <v>93919.999999999709</v>
      </c>
      <c r="R27" s="347">
        <f ca="1">'_info_ product'!AH14</f>
        <v>0</v>
      </c>
      <c r="S27" s="348">
        <f>'_info_ product'!AR14</f>
        <v>5096799.9999999991</v>
      </c>
      <c r="T27" s="349"/>
      <c r="U27" s="350" t="str">
        <f>'_info_ product'!B14&amp;" - "&amp;'_info_ product'!A14</f>
        <v>中证500期货 - ic</v>
      </c>
      <c r="V27" s="347">
        <f>'_info_ product'!U14</f>
        <v>4</v>
      </c>
      <c r="W27" s="347">
        <f>'_info_ product'!Q14</f>
        <v>0</v>
      </c>
      <c r="X27" s="347">
        <f>'_info_ product'!R14</f>
        <v>0</v>
      </c>
      <c r="Y27" s="348">
        <f>'_info_ product'!S14</f>
        <v>0</v>
      </c>
    </row>
    <row r="28" spans="1:25">
      <c r="A28" s="12"/>
      <c r="C28" s="187"/>
      <c r="D28" s="187"/>
      <c r="F28" s="188"/>
      <c r="G28" s="188"/>
      <c r="I28" s="188"/>
      <c r="J28" s="207"/>
      <c r="L28" s="188"/>
      <c r="M28" s="188"/>
      <c r="N28" s="56"/>
      <c r="O28" s="89" t="str">
        <f>'_info_ product'!B15&amp;" - "&amp;'_info_ product'!A15</f>
        <v>金 - au</v>
      </c>
      <c r="P28" s="347">
        <f ca="1">'_info_ product'!Y15</f>
        <v>-2389.9224831276042</v>
      </c>
      <c r="Q28" s="347">
        <f ca="1">'_info_ product'!AN15</f>
        <v>-9.0949470177292824E-13</v>
      </c>
      <c r="R28" s="347">
        <f ca="1">'_info_ product'!AH15</f>
        <v>0</v>
      </c>
      <c r="S28" s="348">
        <f>'_info_ product'!AR15</f>
        <v>0</v>
      </c>
      <c r="T28" s="349"/>
      <c r="U28" s="350" t="str">
        <f>'_info_ product'!B15&amp;" - "&amp;'_info_ product'!A15</f>
        <v>金 - au</v>
      </c>
      <c r="V28" s="347">
        <f ca="1">'_info_ product'!U15</f>
        <v>0</v>
      </c>
      <c r="W28" s="347">
        <f ca="1">'_info_ product'!Q15</f>
        <v>0</v>
      </c>
      <c r="X28" s="347">
        <f ca="1">'_info_ product'!R15</f>
        <v>0</v>
      </c>
      <c r="Y28" s="348">
        <f ca="1">'_info_ product'!S15</f>
        <v>0</v>
      </c>
    </row>
    <row r="29" spans="1:25">
      <c r="A29" s="12"/>
      <c r="C29" s="187"/>
      <c r="D29" s="187"/>
      <c r="F29" s="188"/>
      <c r="G29" s="188"/>
      <c r="I29" s="188"/>
      <c r="J29" s="207"/>
      <c r="L29" s="188"/>
      <c r="M29" s="188"/>
      <c r="N29" s="56"/>
      <c r="O29" s="89" t="str">
        <f>'_info_ product'!B16&amp;" - "&amp;'_info_ product'!A16</f>
        <v xml:space="preserve"> - </v>
      </c>
      <c r="P29" s="347">
        <f>'_info_ product'!Y16</f>
        <v>0</v>
      </c>
      <c r="Q29" s="347">
        <f>'_info_ product'!AN16</f>
        <v>0</v>
      </c>
      <c r="R29" s="347">
        <f>'_info_ product'!AH16</f>
        <v>0</v>
      </c>
      <c r="S29" s="348">
        <f>'_info_ product'!AR16</f>
        <v>0</v>
      </c>
      <c r="T29" s="349"/>
      <c r="U29" s="350" t="str">
        <f>'_info_ product'!B16&amp;" - "&amp;'_info_ product'!A16</f>
        <v xml:space="preserve"> - </v>
      </c>
      <c r="V29" s="347">
        <f>'_info_ product'!U16</f>
        <v>0</v>
      </c>
      <c r="W29" s="347">
        <f>'_info_ product'!Q16</f>
        <v>0</v>
      </c>
      <c r="X29" s="347">
        <f>'_info_ product'!R16</f>
        <v>0</v>
      </c>
      <c r="Y29" s="348">
        <f>'_info_ product'!S16</f>
        <v>0</v>
      </c>
    </row>
    <row r="30" spans="1:25">
      <c r="C30" s="187"/>
      <c r="D30" s="187"/>
      <c r="F30" s="188"/>
      <c r="G30" s="189"/>
      <c r="H30" s="60" t="s">
        <v>1347</v>
      </c>
      <c r="I30" s="188"/>
      <c r="J30" s="207"/>
      <c r="L30" s="188"/>
      <c r="M30" s="188"/>
      <c r="N30" s="56"/>
      <c r="O30" s="89" t="str">
        <f>'_info_ product'!B17&amp;" - "&amp;'_info_ product'!A17</f>
        <v xml:space="preserve"> - </v>
      </c>
      <c r="P30" s="347">
        <f>'_info_ product'!Y17</f>
        <v>0</v>
      </c>
      <c r="Q30" s="347">
        <f>'_info_ product'!AN17</f>
        <v>0</v>
      </c>
      <c r="R30" s="347">
        <f>'_info_ product'!AH17</f>
        <v>0</v>
      </c>
      <c r="S30" s="348">
        <f>'_info_ product'!AR17</f>
        <v>0</v>
      </c>
      <c r="T30" s="349"/>
      <c r="U30" s="350" t="str">
        <f>'_info_ product'!B17&amp;" - "&amp;'_info_ product'!A17</f>
        <v xml:space="preserve"> - </v>
      </c>
      <c r="V30" s="347">
        <f>'_info_ product'!U17</f>
        <v>0</v>
      </c>
      <c r="W30" s="347">
        <f>'_info_ product'!Q17</f>
        <v>0</v>
      </c>
      <c r="X30" s="347">
        <f>'_info_ product'!R17</f>
        <v>0</v>
      </c>
      <c r="Y30" s="348">
        <f>'_info_ product'!S17</f>
        <v>0</v>
      </c>
    </row>
    <row r="31" spans="1:25">
      <c r="C31" s="187"/>
      <c r="D31" s="187"/>
      <c r="F31" s="188"/>
      <c r="G31" s="189"/>
      <c r="I31" s="188"/>
      <c r="J31" s="189"/>
      <c r="L31" s="188"/>
      <c r="M31" s="188"/>
      <c r="N31" s="56"/>
      <c r="O31" s="89" t="str">
        <f>'_info_ product'!B18&amp;" - "&amp;'_info_ product'!A18</f>
        <v xml:space="preserve"> - </v>
      </c>
      <c r="P31" s="347">
        <f>'_info_ product'!Y18</f>
        <v>0</v>
      </c>
      <c r="Q31" s="347">
        <f>'_info_ product'!AN18</f>
        <v>0</v>
      </c>
      <c r="R31" s="347">
        <f>'_info_ product'!AH18</f>
        <v>0</v>
      </c>
      <c r="S31" s="348">
        <f>'_info_ product'!AR18</f>
        <v>0</v>
      </c>
      <c r="T31" s="349"/>
      <c r="U31" s="350" t="str">
        <f>'_info_ product'!B18&amp;" - "&amp;'_info_ product'!A18</f>
        <v xml:space="preserve"> - </v>
      </c>
      <c r="V31" s="347">
        <f>'_info_ product'!U18</f>
        <v>0</v>
      </c>
      <c r="W31" s="347">
        <f>'_info_ product'!Q18</f>
        <v>0</v>
      </c>
      <c r="X31" s="347">
        <f>'_info_ product'!R18</f>
        <v>0</v>
      </c>
      <c r="Y31" s="348">
        <f>'_info_ product'!S18</f>
        <v>0</v>
      </c>
    </row>
    <row r="32" spans="1:25">
      <c r="C32" s="187"/>
      <c r="D32" s="187"/>
      <c r="F32" s="188"/>
      <c r="G32" s="188"/>
      <c r="I32" s="188"/>
      <c r="J32" s="207"/>
      <c r="L32" s="188"/>
      <c r="M32" s="188"/>
      <c r="O32" s="89" t="str">
        <f>'_info_ product'!B19&amp;" - "&amp;'_info_ product'!A19</f>
        <v xml:space="preserve"> - </v>
      </c>
      <c r="P32" s="347">
        <f>'_info_ product'!Y19</f>
        <v>0</v>
      </c>
      <c r="Q32" s="347">
        <f>'_info_ product'!AN19</f>
        <v>0</v>
      </c>
      <c r="R32" s="347">
        <f>'_info_ product'!AH19</f>
        <v>0</v>
      </c>
      <c r="S32" s="348">
        <f>'_info_ product'!AR19</f>
        <v>0</v>
      </c>
      <c r="T32" s="349"/>
      <c r="U32" s="350" t="str">
        <f>'_info_ product'!B19&amp;" - "&amp;'_info_ product'!A19</f>
        <v xml:space="preserve"> - </v>
      </c>
      <c r="V32" s="347">
        <f>'_info_ product'!U19</f>
        <v>0</v>
      </c>
      <c r="W32" s="347">
        <f>'_info_ product'!Q19</f>
        <v>0</v>
      </c>
      <c r="X32" s="347">
        <f>'_info_ product'!R19</f>
        <v>0</v>
      </c>
      <c r="Y32" s="348">
        <f>'_info_ product'!S19</f>
        <v>0</v>
      </c>
    </row>
    <row r="33" spans="1:26">
      <c r="C33" s="187"/>
      <c r="D33" s="187"/>
      <c r="F33" s="188"/>
      <c r="G33" s="188"/>
      <c r="H33" s="60" t="s">
        <v>1356</v>
      </c>
      <c r="I33" s="188"/>
      <c r="J33" s="207"/>
      <c r="L33" s="188"/>
      <c r="M33" s="188"/>
      <c r="O33" s="89" t="str">
        <f>'_info_ product'!B20&amp;" - "&amp;'_info_ product'!A20</f>
        <v xml:space="preserve"> - </v>
      </c>
      <c r="P33" s="347">
        <f>'_info_ product'!Y20</f>
        <v>0</v>
      </c>
      <c r="Q33" s="347">
        <f>'_info_ product'!AN20</f>
        <v>0</v>
      </c>
      <c r="R33" s="347">
        <f>'_info_ product'!AH20</f>
        <v>0</v>
      </c>
      <c r="S33" s="348">
        <f>'_info_ product'!AR20</f>
        <v>0</v>
      </c>
      <c r="T33" s="349"/>
      <c r="U33" s="350" t="str">
        <f>'_info_ product'!B20&amp;" - "&amp;'_info_ product'!A20</f>
        <v xml:space="preserve"> - </v>
      </c>
      <c r="V33" s="347">
        <f>'_info_ product'!U20</f>
        <v>0</v>
      </c>
      <c r="W33" s="347">
        <f>'_info_ product'!Q20</f>
        <v>0</v>
      </c>
      <c r="X33" s="347">
        <f>'_info_ product'!R20</f>
        <v>0</v>
      </c>
      <c r="Y33" s="348">
        <f>'_info_ product'!S20</f>
        <v>0</v>
      </c>
    </row>
    <row r="34" spans="1:26">
      <c r="C34" s="187"/>
      <c r="D34" s="187"/>
      <c r="F34" s="188"/>
      <c r="G34" s="188"/>
      <c r="H34" s="415"/>
      <c r="I34" s="188"/>
      <c r="J34" s="207"/>
      <c r="L34" s="188"/>
      <c r="M34" s="188"/>
      <c r="O34" s="89" t="str">
        <f>'_info_ product'!B21&amp;" - "&amp;'_info_ product'!A21</f>
        <v xml:space="preserve"> - </v>
      </c>
      <c r="P34" s="347">
        <f>'_info_ product'!Y21</f>
        <v>0</v>
      </c>
      <c r="Q34" s="347">
        <f>'_info_ product'!AN21</f>
        <v>0</v>
      </c>
      <c r="R34" s="347">
        <f>'_info_ product'!AH21</f>
        <v>0</v>
      </c>
      <c r="S34" s="348">
        <f>'_info_ product'!AR21</f>
        <v>0</v>
      </c>
      <c r="T34" s="349"/>
      <c r="U34" s="350" t="str">
        <f>'_info_ product'!B21&amp;" - "&amp;'_info_ product'!A21</f>
        <v xml:space="preserve"> - </v>
      </c>
      <c r="V34" s="347">
        <f>'_info_ product'!U21</f>
        <v>0</v>
      </c>
      <c r="W34" s="347">
        <f>'_info_ product'!Q21</f>
        <v>0</v>
      </c>
      <c r="X34" s="347">
        <f>'_info_ product'!R21</f>
        <v>0</v>
      </c>
      <c r="Y34" s="348">
        <f>'_info_ product'!S21</f>
        <v>0</v>
      </c>
    </row>
    <row r="35" spans="1:26">
      <c r="C35" s="187"/>
      <c r="D35" s="187"/>
      <c r="F35" s="188"/>
      <c r="G35" s="188"/>
      <c r="I35" s="188"/>
      <c r="J35" s="207"/>
      <c r="L35" s="188"/>
      <c r="M35" s="188"/>
      <c r="O35" s="89" t="str">
        <f>'_info_ product'!B22&amp;" - "&amp;'_info_ product'!A22</f>
        <v xml:space="preserve"> - </v>
      </c>
      <c r="P35" s="347">
        <f>'_info_ product'!Y22</f>
        <v>0</v>
      </c>
      <c r="Q35" s="347">
        <f>'_info_ product'!AN22</f>
        <v>0</v>
      </c>
      <c r="R35" s="347">
        <f>'_info_ product'!AH22</f>
        <v>0</v>
      </c>
      <c r="S35" s="348">
        <f>'_info_ product'!AR22</f>
        <v>0</v>
      </c>
      <c r="T35" s="349"/>
      <c r="U35" s="350" t="str">
        <f>'_info_ product'!B22&amp;" - "&amp;'_info_ product'!A22</f>
        <v xml:space="preserve"> - </v>
      </c>
      <c r="V35" s="347">
        <f>'_info_ product'!U22</f>
        <v>0</v>
      </c>
      <c r="W35" s="347">
        <f>'_info_ product'!Q22</f>
        <v>0</v>
      </c>
      <c r="X35" s="347">
        <f>'_info_ product'!R22</f>
        <v>0</v>
      </c>
      <c r="Y35" s="348">
        <f>'_info_ product'!S22</f>
        <v>0</v>
      </c>
    </row>
    <row r="36" spans="1:26">
      <c r="C36" s="187"/>
      <c r="D36" s="187"/>
      <c r="F36" s="188"/>
      <c r="G36" s="188"/>
      <c r="I36" s="188"/>
      <c r="J36" s="207" t="s">
        <v>2165</v>
      </c>
      <c r="L36" s="188"/>
      <c r="M36" s="188"/>
      <c r="O36" s="89" t="str">
        <f>'_info_ product'!B23&amp;" - "&amp;'_info_ product'!A23</f>
        <v xml:space="preserve"> - </v>
      </c>
      <c r="P36" s="347">
        <f>'_info_ product'!Y23</f>
        <v>0</v>
      </c>
      <c r="Q36" s="347">
        <f>'_info_ product'!AN23</f>
        <v>0</v>
      </c>
      <c r="R36" s="347">
        <f>'_info_ product'!AH23</f>
        <v>0</v>
      </c>
      <c r="S36" s="348">
        <f>'_info_ product'!AR23</f>
        <v>0</v>
      </c>
      <c r="T36" s="349"/>
      <c r="U36" s="350" t="str">
        <f>'_info_ product'!B23&amp;" - "&amp;'_info_ product'!A23</f>
        <v xml:space="preserve"> - </v>
      </c>
      <c r="V36" s="347">
        <f>'_info_ product'!U23</f>
        <v>0</v>
      </c>
      <c r="W36" s="347">
        <f>'_info_ product'!Q23</f>
        <v>0</v>
      </c>
      <c r="X36" s="347">
        <f>'_info_ product'!R23</f>
        <v>0</v>
      </c>
      <c r="Y36" s="348">
        <f>'_info_ product'!S23</f>
        <v>0</v>
      </c>
    </row>
    <row r="37" spans="1:26">
      <c r="C37" s="187"/>
      <c r="D37" s="187"/>
      <c r="F37" s="188"/>
      <c r="G37" s="188"/>
      <c r="I37" s="188"/>
      <c r="J37" s="207"/>
      <c r="L37" s="188"/>
      <c r="M37" s="188"/>
      <c r="O37" s="89" t="str">
        <f>'_info_ product'!B24&amp;" - "&amp;'_info_ product'!A24</f>
        <v xml:space="preserve"> - </v>
      </c>
      <c r="P37" s="347">
        <f>'_info_ product'!Y24</f>
        <v>0</v>
      </c>
      <c r="Q37" s="347">
        <f>'_info_ product'!AN24</f>
        <v>0</v>
      </c>
      <c r="R37" s="347">
        <f>'_info_ product'!AH24</f>
        <v>0</v>
      </c>
      <c r="S37" s="348">
        <f>'_info_ product'!AR24</f>
        <v>0</v>
      </c>
      <c r="T37" s="349"/>
      <c r="U37" s="350" t="str">
        <f>'_info_ product'!B24&amp;" - "&amp;'_info_ product'!A24</f>
        <v xml:space="preserve"> - </v>
      </c>
      <c r="V37" s="347">
        <f>'_info_ product'!U24</f>
        <v>0</v>
      </c>
      <c r="W37" s="347">
        <f>'_info_ product'!Q24</f>
        <v>0</v>
      </c>
      <c r="X37" s="347">
        <f>'_info_ product'!R24</f>
        <v>0</v>
      </c>
      <c r="Y37" s="348">
        <f>'_info_ product'!S24</f>
        <v>0</v>
      </c>
    </row>
    <row r="38" spans="1:26" s="421" customFormat="1">
      <c r="C38" s="187"/>
      <c r="D38" s="187"/>
      <c r="E38" s="60"/>
      <c r="F38" s="188"/>
      <c r="G38" s="207"/>
      <c r="H38" s="331"/>
      <c r="I38" s="188"/>
      <c r="J38" s="207"/>
      <c r="K38" s="60"/>
      <c r="L38" s="188"/>
      <c r="M38" s="188"/>
      <c r="N38" s="2"/>
      <c r="O38" s="89" t="str">
        <f>'_info_ product'!B25&amp;" - "&amp;'_info_ product'!A25</f>
        <v xml:space="preserve"> - </v>
      </c>
      <c r="P38" s="347">
        <f>'_info_ product'!Y25</f>
        <v>0</v>
      </c>
      <c r="Q38" s="347">
        <f>'_info_ product'!AN25</f>
        <v>0</v>
      </c>
      <c r="R38" s="347">
        <f>'_info_ product'!AH25</f>
        <v>0</v>
      </c>
      <c r="S38" s="348">
        <f>'_info_ product'!AR25</f>
        <v>0</v>
      </c>
      <c r="T38" s="349"/>
      <c r="U38" s="350" t="str">
        <f>'_info_ product'!B25&amp;" - "&amp;'_info_ product'!A25</f>
        <v xml:space="preserve"> - </v>
      </c>
      <c r="V38" s="347">
        <f>'_info_ product'!U25</f>
        <v>0</v>
      </c>
      <c r="W38" s="347">
        <f>'_info_ product'!Q25</f>
        <v>0</v>
      </c>
      <c r="X38" s="347">
        <f>'_info_ product'!R25</f>
        <v>0</v>
      </c>
      <c r="Y38" s="348">
        <f>'_info_ product'!S25</f>
        <v>0</v>
      </c>
      <c r="Z38" s="2"/>
    </row>
    <row r="39" spans="1:26" s="421" customFormat="1">
      <c r="C39" s="187"/>
      <c r="D39" s="187"/>
      <c r="E39" s="60"/>
      <c r="F39" s="188"/>
      <c r="G39" s="207"/>
      <c r="H39" s="331"/>
      <c r="I39" s="188"/>
      <c r="J39" s="207"/>
      <c r="K39" s="60"/>
      <c r="L39" s="188"/>
      <c r="M39" s="188"/>
      <c r="N39" s="2"/>
      <c r="O39" s="89" t="str">
        <f>'_info_ product'!B26&amp;" - "&amp;'_info_ product'!A26</f>
        <v xml:space="preserve"> - </v>
      </c>
      <c r="P39" s="347">
        <f>'_info_ product'!Y26</f>
        <v>0</v>
      </c>
      <c r="Q39" s="347">
        <f>'_info_ product'!AN26</f>
        <v>0</v>
      </c>
      <c r="R39" s="347">
        <f>'_info_ product'!AH26</f>
        <v>0</v>
      </c>
      <c r="S39" s="348">
        <f>'_info_ product'!AR26</f>
        <v>0</v>
      </c>
      <c r="T39" s="349"/>
      <c r="U39" s="350" t="str">
        <f>'_info_ product'!B26&amp;" - "&amp;'_info_ product'!A26</f>
        <v xml:space="preserve"> - </v>
      </c>
      <c r="V39" s="347">
        <f>'_info_ product'!U26</f>
        <v>0</v>
      </c>
      <c r="W39" s="347">
        <f>'_info_ product'!Q26</f>
        <v>0</v>
      </c>
      <c r="X39" s="347">
        <f>'_info_ product'!R26</f>
        <v>0</v>
      </c>
      <c r="Y39" s="348">
        <f>'_info_ product'!S26</f>
        <v>0</v>
      </c>
      <c r="Z39" s="2"/>
    </row>
    <row r="40" spans="1:26" s="421" customFormat="1">
      <c r="C40" s="187"/>
      <c r="D40" s="187"/>
      <c r="E40" s="60"/>
      <c r="F40" s="188"/>
      <c r="G40" s="188"/>
      <c r="H40" s="60"/>
      <c r="I40" s="188"/>
      <c r="J40" s="207"/>
      <c r="K40" s="60"/>
      <c r="L40" s="188"/>
      <c r="M40" s="188"/>
      <c r="N40" s="2"/>
      <c r="O40" s="89" t="str">
        <f>'_info_ product'!B27&amp;" - "&amp;'_info_ product'!A27</f>
        <v xml:space="preserve"> - </v>
      </c>
      <c r="P40" s="347">
        <f>'_info_ product'!Y27</f>
        <v>0</v>
      </c>
      <c r="Q40" s="347">
        <f>'_info_ product'!AN27</f>
        <v>0</v>
      </c>
      <c r="R40" s="347">
        <f>'_info_ product'!AH27</f>
        <v>0</v>
      </c>
      <c r="S40" s="348">
        <f>'_info_ product'!AR27</f>
        <v>0</v>
      </c>
      <c r="T40" s="349"/>
      <c r="U40" s="350" t="str">
        <f>'_info_ product'!B27&amp;" - "&amp;'_info_ product'!A27</f>
        <v xml:space="preserve"> - </v>
      </c>
      <c r="V40" s="347">
        <f>'_info_ product'!U27</f>
        <v>0</v>
      </c>
      <c r="W40" s="347">
        <f>'_info_ product'!Q27</f>
        <v>0</v>
      </c>
      <c r="X40" s="347">
        <f>'_info_ product'!R27</f>
        <v>0</v>
      </c>
      <c r="Y40" s="348">
        <f>'_info_ product'!S27</f>
        <v>0</v>
      </c>
      <c r="Z40" s="2"/>
    </row>
    <row r="41" spans="1:26">
      <c r="A41" s="421"/>
      <c r="B41" s="421"/>
      <c r="C41" s="187"/>
      <c r="D41" s="187"/>
      <c r="F41" s="188"/>
      <c r="G41" s="188"/>
      <c r="I41" s="188"/>
      <c r="J41" s="207"/>
      <c r="L41" s="188"/>
      <c r="M41" s="188"/>
      <c r="O41" s="89" t="str">
        <f>'_info_ product'!B28&amp;" - "&amp;'_info_ product'!A28</f>
        <v xml:space="preserve"> - </v>
      </c>
      <c r="P41" s="347">
        <f>'_info_ product'!Y28</f>
        <v>0</v>
      </c>
      <c r="Q41" s="347">
        <f>'_info_ product'!AN28</f>
        <v>0</v>
      </c>
      <c r="R41" s="347">
        <f>'_info_ product'!AH28</f>
        <v>0</v>
      </c>
      <c r="S41" s="348">
        <f>'_info_ product'!AR28</f>
        <v>0</v>
      </c>
      <c r="T41" s="349"/>
      <c r="U41" s="350" t="str">
        <f>'_info_ product'!B28&amp;" - "&amp;'_info_ product'!A28</f>
        <v xml:space="preserve"> - </v>
      </c>
      <c r="V41" s="347">
        <f>'_info_ product'!U28</f>
        <v>0</v>
      </c>
      <c r="W41" s="347">
        <f>'_info_ product'!Q28</f>
        <v>0</v>
      </c>
      <c r="X41" s="347">
        <f>'_info_ product'!R28</f>
        <v>0</v>
      </c>
      <c r="Y41" s="348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7">
        <f>'_info_ product'!Y29</f>
        <v>0</v>
      </c>
      <c r="Q42" s="347">
        <f>'_info_ product'!AN29</f>
        <v>0</v>
      </c>
      <c r="R42" s="347">
        <f>'_info_ product'!AH29</f>
        <v>0</v>
      </c>
      <c r="S42" s="348">
        <f>'_info_ product'!AR29</f>
        <v>0</v>
      </c>
      <c r="T42" s="349"/>
      <c r="U42" s="350" t="str">
        <f>'_info_ product'!B29&amp;" - "&amp;'_info_ product'!A29</f>
        <v xml:space="preserve"> - </v>
      </c>
      <c r="V42" s="347">
        <f>'_info_ product'!U29</f>
        <v>0</v>
      </c>
      <c r="W42" s="347">
        <f>'_info_ product'!Q29</f>
        <v>0</v>
      </c>
      <c r="X42" s="347">
        <f>'_info_ product'!R29</f>
        <v>0</v>
      </c>
      <c r="Y42" s="348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7">
        <f>'_info_ product'!Y30</f>
        <v>0</v>
      </c>
      <c r="Q43" s="347">
        <f>'_info_ product'!AN30</f>
        <v>0</v>
      </c>
      <c r="R43" s="347">
        <f>'_info_ product'!AH30</f>
        <v>0</v>
      </c>
      <c r="S43" s="348">
        <f>'_info_ product'!AR30</f>
        <v>0</v>
      </c>
      <c r="T43" s="349"/>
      <c r="U43" s="350" t="str">
        <f>'_info_ product'!B30&amp;" - "&amp;'_info_ product'!A30</f>
        <v xml:space="preserve"> - </v>
      </c>
      <c r="V43" s="347">
        <f>'_info_ product'!U30</f>
        <v>0</v>
      </c>
      <c r="W43" s="347">
        <f>'_info_ product'!Q30</f>
        <v>0</v>
      </c>
      <c r="X43" s="347">
        <f>'_info_ product'!R30</f>
        <v>0</v>
      </c>
      <c r="Y43" s="348">
        <f>'_info_ product'!S30</f>
        <v>0</v>
      </c>
    </row>
    <row r="44" spans="1:26">
      <c r="B44" s="421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7">
        <f>'_info_ product'!Y31</f>
        <v>0</v>
      </c>
      <c r="Q44" s="347">
        <f>'_info_ product'!AN31</f>
        <v>0</v>
      </c>
      <c r="R44" s="347">
        <f>'_info_ product'!AH31</f>
        <v>0</v>
      </c>
      <c r="S44" s="348">
        <f>'_info_ product'!AR31</f>
        <v>0</v>
      </c>
      <c r="T44" s="349"/>
      <c r="U44" s="350" t="str">
        <f>'_info_ product'!B31&amp;" - "&amp;'_info_ product'!A31</f>
        <v xml:space="preserve"> - </v>
      </c>
      <c r="V44" s="347">
        <f>'_info_ product'!U31</f>
        <v>0</v>
      </c>
      <c r="W44" s="347">
        <f>'_info_ product'!Q31</f>
        <v>0</v>
      </c>
      <c r="X44" s="347">
        <f>'_info_ product'!R31</f>
        <v>0</v>
      </c>
      <c r="Y44" s="348">
        <f>'_info_ product'!S31</f>
        <v>0</v>
      </c>
    </row>
    <row r="45" spans="1:26">
      <c r="B45" s="421"/>
      <c r="C45" s="187"/>
      <c r="D45" s="187" t="s">
        <v>1355</v>
      </c>
      <c r="F45" s="188"/>
      <c r="G45" s="188"/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7">
        <f>'_info_ product'!Y32</f>
        <v>0</v>
      </c>
      <c r="Q45" s="347">
        <f>'_info_ product'!AN32</f>
        <v>0</v>
      </c>
      <c r="R45" s="347">
        <f>'_info_ product'!AH32</f>
        <v>0</v>
      </c>
      <c r="S45" s="348">
        <f>'_info_ product'!AR32</f>
        <v>0</v>
      </c>
      <c r="T45" s="349"/>
      <c r="U45" s="350" t="str">
        <f>'_info_ product'!B32&amp;" - "&amp;'_info_ product'!A32</f>
        <v xml:space="preserve"> - </v>
      </c>
      <c r="V45" s="347">
        <f>'_info_ product'!U32</f>
        <v>0</v>
      </c>
      <c r="W45" s="347">
        <f>'_info_ product'!Q32</f>
        <v>0</v>
      </c>
      <c r="X45" s="347">
        <f>'_info_ product'!R32</f>
        <v>0</v>
      </c>
      <c r="Y45" s="348">
        <f>'_info_ product'!S32</f>
        <v>0</v>
      </c>
    </row>
    <row r="46" spans="1:26">
      <c r="B46" s="421"/>
      <c r="C46" s="187"/>
      <c r="D46" s="187"/>
      <c r="F46" s="188"/>
      <c r="G46" s="188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7">
        <f>'_info_ product'!Y33</f>
        <v>0</v>
      </c>
      <c r="Q46" s="347">
        <f>'_info_ product'!AN33</f>
        <v>0</v>
      </c>
      <c r="R46" s="347">
        <f>'_info_ product'!AH33</f>
        <v>0</v>
      </c>
      <c r="S46" s="348">
        <f>'_info_ product'!AR33</f>
        <v>0</v>
      </c>
      <c r="U46" s="350" t="str">
        <f>'_info_ product'!B33&amp;" - "&amp;'_info_ product'!A33</f>
        <v xml:space="preserve"> - </v>
      </c>
      <c r="V46" s="347">
        <f>'_info_ product'!U33</f>
        <v>0</v>
      </c>
      <c r="W46" s="347">
        <f>'_info_ product'!Q33</f>
        <v>0</v>
      </c>
      <c r="X46" s="347">
        <f>'_info_ product'!R33</f>
        <v>0</v>
      </c>
      <c r="Y46" s="348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6">
        <f>'_info_ product'!Y34</f>
        <v>0</v>
      </c>
      <c r="Q47" s="356">
        <f>'_info_ product'!AN34</f>
        <v>0</v>
      </c>
      <c r="R47" s="356">
        <f>'_info_ product'!AH34</f>
        <v>0</v>
      </c>
      <c r="S47" s="357">
        <f>'_info_ product'!AR34</f>
        <v>0</v>
      </c>
      <c r="T47" s="421"/>
      <c r="U47" s="355" t="str">
        <f>'_info_ product'!B34&amp;" - "&amp;'_info_ product'!A34</f>
        <v xml:space="preserve"> - </v>
      </c>
      <c r="V47" s="356">
        <f>'_info_ product'!U34</f>
        <v>0</v>
      </c>
      <c r="W47" s="356">
        <f>'_info_ product'!Q34</f>
        <v>0</v>
      </c>
      <c r="X47" s="356">
        <f>'_info_ product'!R34</f>
        <v>0</v>
      </c>
      <c r="Y47" s="357">
        <f>'_info_ product'!S34</f>
        <v>0</v>
      </c>
    </row>
    <row r="48" spans="1:26">
      <c r="C48" s="187"/>
      <c r="D48" s="187"/>
      <c r="F48" s="188"/>
      <c r="G48" s="188"/>
      <c r="I48" s="188"/>
      <c r="J48" s="207"/>
      <c r="L48" s="188"/>
      <c r="M48" s="188"/>
      <c r="Y48" s="305"/>
    </row>
    <row r="49" spans="2:18">
      <c r="C49" s="187"/>
      <c r="D49" s="187"/>
      <c r="F49" s="188"/>
      <c r="G49" s="188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/>
      <c r="L51" s="188"/>
      <c r="M51" s="188"/>
      <c r="P51" s="319"/>
      <c r="R51" s="305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188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188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6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6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</row>
    <row r="86" spans="2:13">
      <c r="B86" s="187"/>
    </row>
    <row r="87" spans="2:13">
      <c r="B87" s="187"/>
    </row>
    <row r="88" spans="2:13">
      <c r="B88" s="187"/>
    </row>
    <row r="89" spans="2:13">
      <c r="B89" s="187"/>
    </row>
    <row r="90" spans="2:13">
      <c r="B90" s="187"/>
    </row>
    <row r="91" spans="2:13">
      <c r="B91" s="187"/>
    </row>
    <row r="92" spans="2:13">
      <c r="B92" s="187"/>
    </row>
    <row r="93" spans="2:13">
      <c r="B93" s="187"/>
    </row>
    <row r="94" spans="2:13">
      <c r="B94" s="187"/>
    </row>
    <row r="95" spans="2:13">
      <c r="B95" s="187"/>
    </row>
    <row r="96" spans="2:13">
      <c r="B96" s="187"/>
    </row>
    <row r="97" spans="2:13">
      <c r="B97" s="187"/>
    </row>
    <row r="98" spans="2:13">
      <c r="B98" s="187"/>
    </row>
    <row r="99" spans="2:13">
      <c r="B99" s="187"/>
    </row>
    <row r="100" spans="2:13">
      <c r="B100" s="187"/>
      <c r="E100" s="2"/>
      <c r="F100" s="2"/>
      <c r="G100" s="2"/>
      <c r="H100" s="2"/>
      <c r="I100" s="2"/>
      <c r="J100" s="2"/>
      <c r="K100" s="2"/>
      <c r="L100" s="2"/>
      <c r="M100" s="2"/>
    </row>
    <row r="101" spans="2:13">
      <c r="B101" s="187"/>
      <c r="E101" s="2"/>
      <c r="F101" s="2"/>
      <c r="G101" s="2"/>
      <c r="H101" s="2"/>
      <c r="I101" s="2"/>
      <c r="J101" s="2"/>
      <c r="K101" s="2"/>
      <c r="L101" s="2"/>
      <c r="M101" s="2"/>
    </row>
    <row r="102" spans="2:13">
      <c r="B102" s="187"/>
      <c r="E102" s="2"/>
      <c r="F102" s="2"/>
      <c r="G102" s="2"/>
      <c r="H102" s="2"/>
      <c r="I102" s="2"/>
      <c r="J102" s="2"/>
      <c r="K102" s="2"/>
      <c r="L102" s="2"/>
      <c r="M102" s="2"/>
    </row>
    <row r="103" spans="2:13">
      <c r="B103" s="187"/>
      <c r="E103" s="2"/>
      <c r="F103" s="2"/>
      <c r="G103" s="2"/>
      <c r="H103" s="2"/>
      <c r="I103" s="2"/>
      <c r="J103" s="2"/>
      <c r="K103" s="2"/>
      <c r="L103" s="2"/>
      <c r="M103" s="2"/>
    </row>
    <row r="104" spans="2:13">
      <c r="B104" s="187"/>
      <c r="E104" s="2"/>
      <c r="F104" s="2"/>
      <c r="G104" s="2"/>
      <c r="H104" s="2"/>
      <c r="I104" s="2"/>
      <c r="J104" s="2"/>
      <c r="K104" s="2"/>
      <c r="L104" s="2"/>
      <c r="M104" s="2"/>
    </row>
    <row r="105" spans="2:13">
      <c r="B105" s="187"/>
      <c r="E105" s="2"/>
      <c r="F105" s="2"/>
      <c r="G105" s="2"/>
      <c r="H105" s="2"/>
      <c r="I105" s="2"/>
      <c r="J105" s="2"/>
      <c r="K105" s="2"/>
      <c r="L105" s="2"/>
      <c r="M105" s="2"/>
    </row>
    <row r="106" spans="2:13">
      <c r="B106" s="187"/>
      <c r="E106" s="2"/>
      <c r="F106" s="2"/>
      <c r="G106" s="2"/>
      <c r="H106" s="2"/>
      <c r="I106" s="2"/>
      <c r="J106" s="2"/>
      <c r="K106" s="2"/>
      <c r="L106" s="2"/>
      <c r="M106" s="2"/>
    </row>
    <row r="107" spans="2:13">
      <c r="B107" s="187"/>
      <c r="E107" s="2"/>
      <c r="F107" s="2"/>
      <c r="G107" s="2"/>
      <c r="H107" s="2"/>
      <c r="I107" s="2"/>
      <c r="J107" s="2"/>
      <c r="K107" s="2"/>
      <c r="L107" s="2"/>
      <c r="M107" s="2"/>
    </row>
    <row r="108" spans="2:13">
      <c r="B108" s="187"/>
      <c r="E108" s="2"/>
      <c r="F108" s="2"/>
      <c r="G108" s="2"/>
      <c r="H108" s="2"/>
      <c r="I108" s="2"/>
      <c r="J108" s="2"/>
      <c r="K108" s="2"/>
      <c r="L108" s="2"/>
      <c r="M108" s="2"/>
    </row>
    <row r="109" spans="2:13">
      <c r="E109" s="2"/>
      <c r="F109" s="2"/>
      <c r="G109" s="2"/>
      <c r="H109" s="2"/>
      <c r="I109" s="2"/>
      <c r="J109" s="2"/>
      <c r="K109" s="2"/>
      <c r="L109" s="2"/>
      <c r="M109" s="2"/>
    </row>
    <row r="110" spans="2:13">
      <c r="E110" s="2"/>
      <c r="F110" s="2"/>
      <c r="G110" s="2"/>
      <c r="H110" s="2"/>
      <c r="I110" s="2"/>
      <c r="J110" s="2"/>
      <c r="K110" s="2"/>
      <c r="L110" s="2"/>
      <c r="M110" s="2"/>
    </row>
    <row r="111" spans="2:13">
      <c r="E111" s="2"/>
      <c r="F111" s="2"/>
      <c r="G111" s="2"/>
      <c r="H111" s="2"/>
      <c r="I111" s="2"/>
      <c r="J111" s="2"/>
      <c r="K111" s="2"/>
      <c r="L111" s="2"/>
      <c r="M111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26 J26 D26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D5:L30"/>
  <sheetViews>
    <sheetView zoomScaleNormal="100" workbookViewId="0">
      <selection activeCell="N6" sqref="N6"/>
    </sheetView>
  </sheetViews>
  <sheetFormatPr defaultRowHeight="13.5"/>
  <cols>
    <col min="4" max="4" width="15.875" customWidth="1"/>
    <col min="5" max="5" width="20.375" customWidth="1"/>
    <col min="6" max="6" width="22.875" customWidth="1"/>
    <col min="7" max="7" width="19.5" customWidth="1"/>
    <col min="11" max="11" width="9.5" bestFit="1" customWidth="1"/>
  </cols>
  <sheetData>
    <row r="5" spans="4:7" ht="14.25" thickBot="1">
      <c r="F5" s="664"/>
      <c r="G5" s="664"/>
    </row>
    <row r="6" spans="4:7">
      <c r="D6" s="740" t="s">
        <v>2455</v>
      </c>
      <c r="E6" s="741"/>
      <c r="F6" s="741"/>
      <c r="G6" s="742"/>
    </row>
    <row r="7" spans="4:7">
      <c r="D7" s="713" t="s">
        <v>503</v>
      </c>
      <c r="E7" s="710" t="s">
        <v>2353</v>
      </c>
      <c r="F7" s="710" t="s">
        <v>2354</v>
      </c>
      <c r="G7" s="714" t="s">
        <v>2355</v>
      </c>
    </row>
    <row r="8" spans="4:7">
      <c r="D8" s="713" t="s">
        <v>2356</v>
      </c>
      <c r="E8" s="711">
        <v>1388548.8345467779</v>
      </c>
      <c r="F8" s="711">
        <v>1386222.2573448424</v>
      </c>
      <c r="G8" s="715">
        <v>1390356.5317623015</v>
      </c>
    </row>
    <row r="9" spans="4:7">
      <c r="D9" s="713" t="s">
        <v>2357</v>
      </c>
      <c r="E9" s="711">
        <v>429678.76954729098</v>
      </c>
      <c r="F9" s="711">
        <v>1426696.1524798782</v>
      </c>
      <c r="G9" s="715">
        <v>-565416.333195418</v>
      </c>
    </row>
    <row r="10" spans="4:7">
      <c r="D10" s="719" t="s">
        <v>2437</v>
      </c>
      <c r="E10" s="720">
        <v>320566.62385199999</v>
      </c>
      <c r="F10" s="720">
        <v>-358754.42605499999</v>
      </c>
      <c r="G10" s="721">
        <v>358728</v>
      </c>
    </row>
    <row r="11" spans="4:7" ht="14.25" thickBot="1">
      <c r="D11" s="716" t="s">
        <v>2358</v>
      </c>
      <c r="E11" s="717">
        <f>SUM(E8:E10)</f>
        <v>2138794.2279460691</v>
      </c>
      <c r="F11" s="717">
        <f>SUM(F8:F10)</f>
        <v>2454163.9837697204</v>
      </c>
      <c r="G11" s="718">
        <f>SUM(G8:G10)</f>
        <v>1183668.1985668833</v>
      </c>
    </row>
    <row r="12" spans="4:7">
      <c r="D12" s="712"/>
      <c r="E12" s="712"/>
    </row>
    <row r="23" spans="6:12">
      <c r="J23" s="664">
        <v>1.3384</v>
      </c>
      <c r="K23">
        <f>J23*$H$24/100</f>
        <v>-3811.3982993601198</v>
      </c>
      <c r="L23">
        <f>K23+$H$25</f>
        <v>-88118.088299360126</v>
      </c>
    </row>
    <row r="24" spans="6:12">
      <c r="H24" s="722">
        <v>-284772.73605499999</v>
      </c>
      <c r="I24">
        <v>1.3384</v>
      </c>
      <c r="J24">
        <v>-0.63529999999999998</v>
      </c>
      <c r="K24" s="664">
        <f t="shared" ref="K24:K25" si="0">J24*$H$24/100</f>
        <v>1809.1611921574149</v>
      </c>
      <c r="L24" s="664">
        <f t="shared" ref="L24:L25" si="1">K24+$H$25</f>
        <v>-82497.52880784258</v>
      </c>
    </row>
    <row r="25" spans="6:12">
      <c r="F25" s="725">
        <f>G25+H25</f>
        <v>343566.681851</v>
      </c>
      <c r="G25" s="724">
        <v>427873.371851</v>
      </c>
      <c r="H25">
        <v>-84306.69</v>
      </c>
      <c r="J25">
        <v>1.5068999999999999</v>
      </c>
      <c r="K25" s="664">
        <f t="shared" si="0"/>
        <v>-4291.2403596127951</v>
      </c>
      <c r="L25" s="664">
        <f t="shared" si="1"/>
        <v>-88597.930359612801</v>
      </c>
    </row>
    <row r="26" spans="6:12">
      <c r="H26" s="664">
        <v>453068</v>
      </c>
    </row>
    <row r="27" spans="6:12">
      <c r="G27">
        <v>404873.31385199999</v>
      </c>
      <c r="H27">
        <v>-288430</v>
      </c>
    </row>
    <row r="28" spans="6:12">
      <c r="G28">
        <f>G27+H25</f>
        <v>320566.62385199999</v>
      </c>
    </row>
    <row r="29" spans="6:12">
      <c r="H29" s="664">
        <f>H26+H25</f>
        <v>368761.31</v>
      </c>
    </row>
    <row r="30" spans="6:12">
      <c r="H30">
        <f>H27+H25</f>
        <v>-372736.69</v>
      </c>
    </row>
  </sheetData>
  <mergeCells count="1">
    <mergeCell ref="D6:G6"/>
  </mergeCells>
  <phoneticPr fontId="2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N7" sqref="N7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66" t="s">
        <v>2261</v>
      </c>
      <c r="C3" s="666"/>
      <c r="F3" t="s">
        <v>2238</v>
      </c>
      <c r="G3" s="425">
        <f ca="1">NOW()</f>
        <v>43111.722282523151</v>
      </c>
    </row>
    <row r="4" spans="2:15">
      <c r="B4" s="667" t="s">
        <v>2239</v>
      </c>
      <c r="C4" s="667">
        <v>1</v>
      </c>
      <c r="F4" t="s">
        <v>2240</v>
      </c>
      <c r="G4" s="425">
        <v>43096</v>
      </c>
    </row>
    <row r="5" spans="2:15">
      <c r="B5" s="667" t="s">
        <v>2241</v>
      </c>
      <c r="C5" s="667">
        <v>2</v>
      </c>
      <c r="F5" t="s">
        <v>2242</v>
      </c>
      <c r="G5" s="425">
        <v>43096</v>
      </c>
    </row>
    <row r="6" spans="2:15">
      <c r="B6" s="667" t="s">
        <v>2260</v>
      </c>
      <c r="C6" s="667">
        <v>3</v>
      </c>
      <c r="F6" t="s">
        <v>2243</v>
      </c>
      <c r="G6" t="s">
        <v>2262</v>
      </c>
    </row>
    <row r="7" spans="2:15">
      <c r="B7" s="667" t="s">
        <v>2244</v>
      </c>
      <c r="C7" s="667">
        <v>4</v>
      </c>
      <c r="F7" t="s">
        <v>2245</v>
      </c>
      <c r="G7" t="s">
        <v>2246</v>
      </c>
      <c r="H7" s="670" t="s">
        <v>2263</v>
      </c>
    </row>
    <row r="8" spans="2:15">
      <c r="B8" s="667" t="s">
        <v>2247</v>
      </c>
      <c r="C8" s="667">
        <v>5</v>
      </c>
    </row>
    <row r="9" spans="2:15">
      <c r="B9" s="667" t="s">
        <v>2248</v>
      </c>
      <c r="C9" s="667">
        <v>6</v>
      </c>
    </row>
    <row r="15" spans="2:15">
      <c r="B15" s="665" t="s">
        <v>2249</v>
      </c>
      <c r="C15" s="665" t="s">
        <v>2250</v>
      </c>
      <c r="D15" s="665" t="s">
        <v>442</v>
      </c>
      <c r="E15" s="665" t="s">
        <v>2251</v>
      </c>
      <c r="F15" s="665" t="s">
        <v>2252</v>
      </c>
      <c r="G15" s="665" t="s">
        <v>2253</v>
      </c>
      <c r="H15" s="665" t="s">
        <v>2254</v>
      </c>
      <c r="I15" s="665" t="s">
        <v>2255</v>
      </c>
      <c r="J15" s="665" t="s">
        <v>2256</v>
      </c>
      <c r="K15" s="665" t="s">
        <v>2257</v>
      </c>
      <c r="L15" s="665" t="s">
        <v>2258</v>
      </c>
      <c r="M15" s="665" t="s">
        <v>456</v>
      </c>
      <c r="N15" s="665" t="s">
        <v>503</v>
      </c>
      <c r="O15" s="665" t="s">
        <v>2259</v>
      </c>
    </row>
    <row r="16" spans="2:15">
      <c r="B16" s="668" t="s">
        <v>2454</v>
      </c>
      <c r="C16" s="668">
        <v>0.10252087059746924</v>
      </c>
      <c r="D16" s="669">
        <v>43096</v>
      </c>
      <c r="E16" s="669">
        <v>43129.625</v>
      </c>
      <c r="F16" s="669">
        <v>43129</v>
      </c>
      <c r="G16" s="669">
        <v>43096</v>
      </c>
      <c r="H16" s="668">
        <v>6173.15</v>
      </c>
      <c r="I16" s="668"/>
      <c r="J16" s="668"/>
      <c r="K16" s="668">
        <v>377.94903616438353</v>
      </c>
      <c r="L16" s="668" t="s">
        <v>973</v>
      </c>
      <c r="M16" s="668">
        <v>1</v>
      </c>
      <c r="N16" s="668">
        <v>905</v>
      </c>
      <c r="O16" s="668" t="s">
        <v>1014</v>
      </c>
    </row>
    <row r="17" spans="2:15">
      <c r="B17" s="668" t="s">
        <v>2454</v>
      </c>
      <c r="C17" s="668">
        <v>-0.10252087059746924</v>
      </c>
      <c r="D17" s="669">
        <v>43096</v>
      </c>
      <c r="E17" s="669">
        <v>43129.625</v>
      </c>
      <c r="F17" s="669">
        <v>43129</v>
      </c>
      <c r="G17" s="669">
        <v>43096</v>
      </c>
      <c r="H17" s="668">
        <v>6204.0157499999996</v>
      </c>
      <c r="I17" s="668"/>
      <c r="J17" s="668"/>
      <c r="K17" s="668">
        <v>0</v>
      </c>
      <c r="L17" s="668" t="s">
        <v>973</v>
      </c>
      <c r="M17" s="668">
        <v>1</v>
      </c>
      <c r="N17" s="668">
        <v>905</v>
      </c>
      <c r="O17" s="668" t="s">
        <v>1014</v>
      </c>
    </row>
    <row r="18" spans="2:15">
      <c r="B18" s="668" t="s">
        <v>2452</v>
      </c>
      <c r="C18" s="668">
        <v>1.5890734942607732</v>
      </c>
      <c r="D18" s="669">
        <v>43096</v>
      </c>
      <c r="E18" s="669">
        <v>43129.625</v>
      </c>
      <c r="F18" s="669">
        <v>43129</v>
      </c>
      <c r="G18" s="669">
        <v>43096</v>
      </c>
      <c r="H18" s="668">
        <v>6173.15</v>
      </c>
      <c r="I18" s="668"/>
      <c r="J18" s="668"/>
      <c r="K18" s="668">
        <v>5858.2100605479454</v>
      </c>
      <c r="L18" s="668" t="s">
        <v>972</v>
      </c>
      <c r="M18" s="668">
        <v>1</v>
      </c>
      <c r="N18" s="668">
        <v>905</v>
      </c>
      <c r="O18" s="668" t="s">
        <v>1014</v>
      </c>
    </row>
    <row r="19" spans="2:15">
      <c r="B19" s="668" t="s">
        <v>2452</v>
      </c>
      <c r="C19" s="668">
        <v>-1.5890734942607732</v>
      </c>
      <c r="D19" s="669">
        <v>43096</v>
      </c>
      <c r="E19" s="669">
        <v>43129.625</v>
      </c>
      <c r="F19" s="669">
        <v>43129</v>
      </c>
      <c r="G19" s="669">
        <v>43096</v>
      </c>
      <c r="H19" s="668">
        <v>6142.2842499999997</v>
      </c>
      <c r="I19" s="668"/>
      <c r="J19" s="668"/>
      <c r="K19" s="668">
        <v>0</v>
      </c>
      <c r="L19" s="668" t="s">
        <v>972</v>
      </c>
      <c r="M19" s="668">
        <v>1</v>
      </c>
      <c r="N19" s="668">
        <v>905</v>
      </c>
      <c r="O19" s="668" t="s">
        <v>1014</v>
      </c>
    </row>
    <row r="20" spans="2:15">
      <c r="B20" s="668"/>
      <c r="C20" s="668"/>
      <c r="D20" s="668"/>
      <c r="E20" s="668"/>
      <c r="F20" s="668"/>
      <c r="G20" s="668"/>
      <c r="H20" s="668"/>
      <c r="I20" s="668"/>
      <c r="J20" s="668"/>
      <c r="K20" s="668"/>
      <c r="L20" s="668"/>
      <c r="M20" s="668"/>
      <c r="N20" s="668"/>
      <c r="O20" s="668"/>
    </row>
    <row r="21" spans="2:15">
      <c r="B21" s="668"/>
      <c r="C21" s="668"/>
      <c r="D21" s="668"/>
      <c r="E21" s="668"/>
      <c r="F21" s="668"/>
      <c r="G21" s="668"/>
      <c r="H21" s="668"/>
      <c r="I21" s="668"/>
      <c r="J21" s="668"/>
      <c r="K21" s="668"/>
      <c r="L21" s="668"/>
      <c r="M21" s="668"/>
      <c r="N21" s="668"/>
      <c r="O21" s="668"/>
    </row>
    <row r="22" spans="2:15">
      <c r="B22" s="668"/>
      <c r="C22" s="668"/>
      <c r="D22" s="668"/>
      <c r="E22" s="668"/>
      <c r="F22" s="668"/>
      <c r="G22" s="668"/>
      <c r="H22" s="668"/>
      <c r="I22" s="668"/>
      <c r="J22" s="668"/>
      <c r="K22" s="668"/>
      <c r="L22" s="668"/>
      <c r="M22" s="668"/>
      <c r="N22" s="668"/>
      <c r="O22" s="668"/>
    </row>
    <row r="23" spans="2:15">
      <c r="B23" s="668"/>
      <c r="C23" s="668"/>
      <c r="D23" s="668"/>
      <c r="E23" s="668"/>
      <c r="F23" s="668"/>
      <c r="G23" s="668"/>
      <c r="H23" s="668"/>
      <c r="I23" s="668"/>
      <c r="J23" s="668"/>
      <c r="K23" s="668"/>
      <c r="L23" s="668"/>
      <c r="M23" s="668"/>
      <c r="N23" s="668"/>
      <c r="O23" s="668"/>
    </row>
    <row r="24" spans="2:15">
      <c r="B24" s="668"/>
      <c r="C24" s="668"/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</row>
    <row r="25" spans="2:15">
      <c r="B25" s="668"/>
      <c r="C25" s="668"/>
      <c r="D25" s="668"/>
      <c r="E25" s="668"/>
      <c r="F25" s="668"/>
      <c r="G25" s="668"/>
      <c r="H25" s="668"/>
      <c r="I25" s="668"/>
      <c r="J25" s="668"/>
      <c r="K25" s="668"/>
      <c r="L25" s="668"/>
      <c r="M25" s="668"/>
      <c r="N25" s="668"/>
      <c r="O25" s="668"/>
    </row>
    <row r="26" spans="2:15">
      <c r="B26" s="668"/>
      <c r="C26" s="668"/>
      <c r="D26" s="668"/>
      <c r="E26" s="668"/>
      <c r="F26" s="668"/>
      <c r="G26" s="668"/>
      <c r="H26" s="668"/>
      <c r="I26" s="668"/>
      <c r="J26" s="668"/>
      <c r="K26" s="668"/>
      <c r="L26" s="668"/>
      <c r="M26" s="668"/>
      <c r="N26" s="668"/>
      <c r="O26" s="668"/>
    </row>
    <row r="27" spans="2:15"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8"/>
      <c r="N27" s="668"/>
      <c r="O27" s="668"/>
    </row>
    <row r="28" spans="2:15">
      <c r="B28" s="668"/>
      <c r="C28" s="668"/>
      <c r="D28" s="668"/>
      <c r="E28" s="668"/>
      <c r="F28" s="668"/>
      <c r="G28" s="668"/>
      <c r="H28" s="668"/>
      <c r="I28" s="668"/>
      <c r="J28" s="668"/>
      <c r="K28" s="668"/>
      <c r="L28" s="668"/>
      <c r="M28" s="668"/>
      <c r="N28" s="668"/>
      <c r="O28" s="668"/>
    </row>
    <row r="29" spans="2:15"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8"/>
      <c r="N29" s="668"/>
      <c r="O29" s="668"/>
    </row>
    <row r="30" spans="2:15">
      <c r="B30" s="668"/>
      <c r="C30" s="668"/>
      <c r="D30" s="668"/>
      <c r="E30" s="668"/>
      <c r="F30" s="668"/>
      <c r="G30" s="668"/>
      <c r="H30" s="668"/>
      <c r="I30" s="668"/>
      <c r="J30" s="668"/>
      <c r="K30" s="668"/>
      <c r="L30" s="668"/>
      <c r="M30" s="668"/>
      <c r="N30" s="668"/>
      <c r="O30" s="668"/>
    </row>
    <row r="31" spans="2:15">
      <c r="B31" s="668"/>
      <c r="C31" s="668"/>
      <c r="D31" s="668"/>
      <c r="E31" s="668"/>
      <c r="F31" s="668"/>
      <c r="G31" s="668"/>
      <c r="H31" s="668"/>
      <c r="I31" s="668"/>
      <c r="J31" s="668"/>
      <c r="K31" s="668"/>
      <c r="L31" s="668"/>
      <c r="M31" s="668"/>
      <c r="N31" s="668"/>
      <c r="O31" s="668"/>
    </row>
    <row r="32" spans="2:15">
      <c r="B32" s="668"/>
      <c r="C32" s="668"/>
      <c r="D32" s="668"/>
      <c r="E32" s="668"/>
      <c r="F32" s="668"/>
      <c r="G32" s="668"/>
      <c r="H32" s="668"/>
      <c r="I32" s="668"/>
      <c r="J32" s="668"/>
      <c r="K32" s="668"/>
      <c r="L32" s="668"/>
      <c r="M32" s="668"/>
      <c r="N32" s="668"/>
      <c r="O32" s="668"/>
    </row>
    <row r="33" spans="2:15">
      <c r="B33" s="668"/>
      <c r="C33" s="668"/>
      <c r="D33" s="668"/>
      <c r="E33" s="668"/>
      <c r="F33" s="668"/>
      <c r="G33" s="668"/>
      <c r="H33" s="668"/>
      <c r="I33" s="668"/>
      <c r="J33" s="668"/>
      <c r="K33" s="668"/>
      <c r="L33" s="668"/>
      <c r="M33" s="668"/>
      <c r="N33" s="668"/>
      <c r="O33" s="668"/>
    </row>
    <row r="34" spans="2:15">
      <c r="B34" s="668"/>
      <c r="C34" s="668"/>
      <c r="D34" s="668"/>
      <c r="E34" s="668"/>
      <c r="F34" s="668"/>
      <c r="G34" s="668"/>
      <c r="H34" s="668"/>
      <c r="I34" s="668"/>
      <c r="J34" s="668"/>
      <c r="K34" s="668"/>
      <c r="L34" s="668"/>
      <c r="M34" s="668"/>
      <c r="N34" s="668"/>
      <c r="O34" s="668"/>
    </row>
    <row r="35" spans="2:15">
      <c r="B35" s="668"/>
      <c r="C35" s="668"/>
      <c r="D35" s="668"/>
      <c r="E35" s="668"/>
      <c r="F35" s="668"/>
      <c r="G35" s="668"/>
      <c r="H35" s="668"/>
      <c r="I35" s="668"/>
      <c r="J35" s="668"/>
      <c r="K35" s="668"/>
      <c r="L35" s="668"/>
      <c r="M35" s="668"/>
      <c r="N35" s="668"/>
      <c r="O35" s="668"/>
    </row>
    <row r="36" spans="2:15">
      <c r="B36" s="668"/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668"/>
      <c r="N36" s="668"/>
      <c r="O36" s="668"/>
    </row>
    <row r="37" spans="2:15">
      <c r="B37" s="668"/>
      <c r="C37" s="668"/>
      <c r="D37" s="668"/>
      <c r="E37" s="668"/>
      <c r="F37" s="668"/>
      <c r="G37" s="668"/>
      <c r="H37" s="668"/>
      <c r="I37" s="668"/>
      <c r="J37" s="668"/>
      <c r="K37" s="668"/>
      <c r="L37" s="668"/>
      <c r="M37" s="668"/>
      <c r="N37" s="668"/>
      <c r="O37" s="668"/>
    </row>
    <row r="38" spans="2:15">
      <c r="B38" s="668"/>
      <c r="C38" s="668"/>
      <c r="D38" s="668"/>
      <c r="E38" s="668"/>
      <c r="F38" s="668"/>
      <c r="G38" s="668"/>
      <c r="H38" s="668"/>
      <c r="I38" s="668"/>
      <c r="J38" s="668"/>
      <c r="K38" s="668"/>
      <c r="L38" s="668"/>
      <c r="M38" s="668"/>
      <c r="N38" s="668"/>
      <c r="O38" s="668"/>
    </row>
    <row r="39" spans="2:15">
      <c r="B39" s="668"/>
      <c r="C39" s="668"/>
      <c r="D39" s="668"/>
      <c r="E39" s="668"/>
      <c r="F39" s="668"/>
      <c r="G39" s="668"/>
      <c r="H39" s="668"/>
      <c r="I39" s="668"/>
      <c r="J39" s="668"/>
      <c r="K39" s="668"/>
      <c r="L39" s="668"/>
      <c r="M39" s="668"/>
      <c r="N39" s="668"/>
      <c r="O39" s="668"/>
    </row>
    <row r="40" spans="2:15">
      <c r="B40" s="668"/>
      <c r="C40" s="668"/>
      <c r="D40" s="668"/>
      <c r="E40" s="668"/>
      <c r="F40" s="668"/>
      <c r="G40" s="668"/>
      <c r="H40" s="668"/>
      <c r="I40" s="668"/>
      <c r="J40" s="668"/>
      <c r="K40" s="668"/>
      <c r="L40" s="668"/>
      <c r="M40" s="668"/>
      <c r="N40" s="668"/>
      <c r="O40" s="668"/>
    </row>
    <row r="41" spans="2:15">
      <c r="B41" s="668"/>
      <c r="C41" s="668"/>
      <c r="D41" s="668"/>
      <c r="E41" s="668"/>
      <c r="F41" s="668"/>
      <c r="G41" s="668"/>
      <c r="H41" s="668"/>
      <c r="I41" s="668"/>
      <c r="J41" s="668"/>
      <c r="K41" s="668"/>
      <c r="L41" s="668"/>
      <c r="M41" s="668"/>
      <c r="N41" s="668"/>
      <c r="O41" s="668"/>
    </row>
    <row r="42" spans="2:15">
      <c r="B42" s="668"/>
      <c r="C42" s="668"/>
      <c r="D42" s="668"/>
      <c r="E42" s="668"/>
      <c r="F42" s="668"/>
      <c r="G42" s="668"/>
      <c r="H42" s="668"/>
      <c r="I42" s="668"/>
      <c r="J42" s="668"/>
      <c r="K42" s="668"/>
      <c r="L42" s="668"/>
      <c r="M42" s="668"/>
      <c r="N42" s="668"/>
      <c r="O42" s="668"/>
    </row>
    <row r="43" spans="2:15">
      <c r="B43" s="668"/>
      <c r="C43" s="668"/>
      <c r="D43" s="668"/>
      <c r="E43" s="668"/>
      <c r="F43" s="668"/>
      <c r="G43" s="668"/>
      <c r="H43" s="668"/>
      <c r="I43" s="668"/>
      <c r="J43" s="668"/>
      <c r="K43" s="668"/>
      <c r="L43" s="668"/>
      <c r="M43" s="668"/>
      <c r="N43" s="668"/>
      <c r="O43" s="668"/>
    </row>
    <row r="44" spans="2:15">
      <c r="B44" s="668"/>
      <c r="C44" s="668"/>
      <c r="D44" s="668"/>
      <c r="E44" s="668"/>
      <c r="F44" s="668"/>
      <c r="G44" s="668"/>
      <c r="H44" s="668"/>
      <c r="I44" s="668"/>
      <c r="J44" s="668"/>
      <c r="K44" s="668"/>
      <c r="L44" s="668"/>
      <c r="M44" s="668"/>
      <c r="N44" s="668"/>
      <c r="O44" s="668"/>
    </row>
    <row r="45" spans="2:15">
      <c r="B45" s="668"/>
      <c r="C45" s="668"/>
      <c r="D45" s="668"/>
      <c r="E45" s="668"/>
      <c r="F45" s="668"/>
      <c r="G45" s="668"/>
      <c r="H45" s="668"/>
      <c r="I45" s="668"/>
      <c r="J45" s="668"/>
      <c r="K45" s="668"/>
      <c r="L45" s="668"/>
      <c r="M45" s="668"/>
      <c r="N45" s="668"/>
      <c r="O45" s="668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8" r:id="rId4" name="cbtEMail">
          <controlPr defaultSize="0" autoLine="0" r:id="rId5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4" name="cbtEMail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6" r:id="rId8" name="cbtRefresh">
          <controlPr defaultSize="0" autoLine="0" autoPict="0" r:id="rId9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8" name="cbtRefresh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N213"/>
  <sheetViews>
    <sheetView topLeftCell="A202" zoomScale="85" zoomScaleNormal="85" workbookViewId="0">
      <selection activeCell="E214" sqref="E214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4"/>
    </row>
    <row r="2" spans="1:7">
      <c r="C2" s="314"/>
    </row>
    <row r="3" spans="1:7">
      <c r="C3" s="314"/>
    </row>
    <row r="4" spans="1:7">
      <c r="C4" s="314"/>
    </row>
    <row r="5" spans="1:7">
      <c r="C5" s="314"/>
    </row>
    <row r="6" spans="1:7">
      <c r="C6" s="314"/>
    </row>
    <row r="7" spans="1:7">
      <c r="C7" s="314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1410</v>
      </c>
      <c r="G8" s="201" t="s">
        <v>1410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1411</v>
      </c>
      <c r="G9" s="201" t="s">
        <v>1411</v>
      </c>
    </row>
    <row r="10" spans="1:7" s="222" customFormat="1" ht="16.5">
      <c r="A10" s="275" t="s">
        <v>54</v>
      </c>
      <c r="B10" s="276" t="s">
        <v>1055</v>
      </c>
      <c r="C10" s="384" t="s">
        <v>67</v>
      </c>
      <c r="D10" s="276" t="s">
        <v>68</v>
      </c>
      <c r="E10" s="276" t="s">
        <v>69</v>
      </c>
      <c r="F10" s="276" t="s">
        <v>1409</v>
      </c>
      <c r="G10" s="276" t="s">
        <v>1415</v>
      </c>
    </row>
    <row r="11" spans="1:7">
      <c r="A11" s="664" t="s">
        <v>2108</v>
      </c>
      <c r="B11" s="664" t="s">
        <v>1003</v>
      </c>
      <c r="C11" s="425">
        <v>42745</v>
      </c>
      <c r="D11" s="664">
        <v>1</v>
      </c>
      <c r="E11" s="664">
        <v>3302.6</v>
      </c>
    </row>
    <row r="12" spans="1:7">
      <c r="A12" s="664" t="s">
        <v>2108</v>
      </c>
      <c r="B12" s="664" t="s">
        <v>1003</v>
      </c>
      <c r="C12" s="425">
        <v>42755</v>
      </c>
      <c r="D12" s="664">
        <v>1</v>
      </c>
      <c r="E12" s="664">
        <v>3341</v>
      </c>
    </row>
    <row r="13" spans="1:7">
      <c r="A13" s="664" t="s">
        <v>2108</v>
      </c>
      <c r="B13" s="664" t="s">
        <v>1003</v>
      </c>
      <c r="C13" s="425">
        <v>42772</v>
      </c>
      <c r="D13" s="664">
        <v>1</v>
      </c>
      <c r="E13" s="664">
        <v>3356.2</v>
      </c>
    </row>
    <row r="14" spans="1:7">
      <c r="A14" s="664" t="s">
        <v>2108</v>
      </c>
      <c r="B14" s="664" t="s">
        <v>1003</v>
      </c>
      <c r="C14" s="425">
        <v>42774</v>
      </c>
      <c r="D14" s="664">
        <v>1</v>
      </c>
      <c r="E14" s="664">
        <v>3357</v>
      </c>
    </row>
    <row r="15" spans="1:7">
      <c r="A15" s="664" t="s">
        <v>2108</v>
      </c>
      <c r="B15" s="664" t="s">
        <v>1003</v>
      </c>
      <c r="C15" s="425">
        <v>42776</v>
      </c>
      <c r="D15" s="664">
        <v>1</v>
      </c>
      <c r="E15" s="664">
        <v>3388.6</v>
      </c>
    </row>
    <row r="16" spans="1:7">
      <c r="A16" s="664" t="s">
        <v>2108</v>
      </c>
      <c r="B16" s="664" t="s">
        <v>1003</v>
      </c>
      <c r="C16" s="425">
        <v>42776</v>
      </c>
      <c r="D16" s="664">
        <v>1</v>
      </c>
      <c r="E16" s="664">
        <v>3381.2</v>
      </c>
    </row>
    <row r="17" spans="1:5">
      <c r="A17" s="664" t="s">
        <v>2108</v>
      </c>
      <c r="B17" s="664" t="s">
        <v>1003</v>
      </c>
      <c r="C17" s="425">
        <v>42781</v>
      </c>
      <c r="D17" s="664">
        <v>1</v>
      </c>
      <c r="E17" s="664">
        <v>3392.6</v>
      </c>
    </row>
    <row r="18" spans="1:5">
      <c r="A18" s="664" t="s">
        <v>2108</v>
      </c>
      <c r="B18" s="664" t="s">
        <v>1003</v>
      </c>
      <c r="C18" s="425">
        <v>42786</v>
      </c>
      <c r="D18" s="664">
        <v>-1</v>
      </c>
      <c r="E18" s="664">
        <v>3460.2</v>
      </c>
    </row>
    <row r="19" spans="1:5">
      <c r="A19" s="664" t="s">
        <v>2108</v>
      </c>
      <c r="B19" s="664" t="s">
        <v>1003</v>
      </c>
      <c r="C19" s="425">
        <v>42786</v>
      </c>
      <c r="D19" s="664">
        <v>-1</v>
      </c>
      <c r="E19" s="664">
        <v>3461</v>
      </c>
    </row>
    <row r="20" spans="1:5">
      <c r="A20" s="664" t="s">
        <v>2108</v>
      </c>
      <c r="B20" s="664" t="s">
        <v>1003</v>
      </c>
      <c r="C20" s="425">
        <v>42787</v>
      </c>
      <c r="D20" s="664">
        <v>-1</v>
      </c>
      <c r="E20" s="664">
        <v>3464</v>
      </c>
    </row>
    <row r="21" spans="1:5">
      <c r="A21" s="664" t="s">
        <v>2108</v>
      </c>
      <c r="B21" s="664" t="s">
        <v>1003</v>
      </c>
      <c r="C21" s="425">
        <v>42789</v>
      </c>
      <c r="D21" s="664">
        <v>-1</v>
      </c>
      <c r="E21" s="664">
        <v>3454</v>
      </c>
    </row>
    <row r="22" spans="1:5">
      <c r="A22" s="664" t="s">
        <v>2148</v>
      </c>
      <c r="B22" s="664" t="s">
        <v>1003</v>
      </c>
      <c r="C22" s="425">
        <v>42790</v>
      </c>
      <c r="D22" s="664">
        <v>1</v>
      </c>
      <c r="E22" s="664">
        <v>6405.6</v>
      </c>
    </row>
    <row r="23" spans="1:5">
      <c r="A23" s="664" t="s">
        <v>2108</v>
      </c>
      <c r="B23" s="664" t="s">
        <v>1003</v>
      </c>
      <c r="C23" s="425">
        <v>42800</v>
      </c>
      <c r="D23" s="664">
        <v>1</v>
      </c>
      <c r="E23" s="664">
        <v>3426.2</v>
      </c>
    </row>
    <row r="24" spans="1:5">
      <c r="A24" s="664" t="s">
        <v>2108</v>
      </c>
      <c r="B24" s="664" t="s">
        <v>1003</v>
      </c>
      <c r="C24" s="425">
        <v>42803</v>
      </c>
      <c r="D24" s="664">
        <v>-1</v>
      </c>
      <c r="E24" s="664">
        <v>3406.2</v>
      </c>
    </row>
    <row r="25" spans="1:5">
      <c r="A25" s="664" t="s">
        <v>2181</v>
      </c>
      <c r="B25" s="664" t="s">
        <v>1003</v>
      </c>
      <c r="C25" s="425">
        <v>42807</v>
      </c>
      <c r="D25" s="664">
        <v>1</v>
      </c>
      <c r="E25" s="664">
        <v>3427.8</v>
      </c>
    </row>
    <row r="26" spans="1:5">
      <c r="A26" s="664" t="s">
        <v>2181</v>
      </c>
      <c r="B26" s="664" t="s">
        <v>1003</v>
      </c>
      <c r="C26" s="425">
        <v>42807</v>
      </c>
      <c r="D26" s="664">
        <v>1</v>
      </c>
      <c r="E26" s="664">
        <v>3427.8</v>
      </c>
    </row>
    <row r="27" spans="1:5">
      <c r="A27" s="664" t="s">
        <v>2183</v>
      </c>
      <c r="B27" s="664" t="s">
        <v>1003</v>
      </c>
      <c r="C27" s="425">
        <v>42810</v>
      </c>
      <c r="D27" s="664">
        <v>-3</v>
      </c>
      <c r="E27" s="664">
        <v>3483.1329999999998</v>
      </c>
    </row>
    <row r="28" spans="1:5">
      <c r="A28" s="664" t="s">
        <v>2184</v>
      </c>
      <c r="B28" s="664" t="s">
        <v>1003</v>
      </c>
      <c r="C28" s="425">
        <v>42810</v>
      </c>
      <c r="D28" s="664">
        <v>3</v>
      </c>
      <c r="E28" s="664">
        <v>3462.933</v>
      </c>
    </row>
    <row r="29" spans="1:5">
      <c r="A29" s="664" t="s">
        <v>2184</v>
      </c>
      <c r="B29" s="664" t="s">
        <v>1003</v>
      </c>
      <c r="C29" s="425">
        <v>42810</v>
      </c>
      <c r="D29" s="664">
        <v>-1</v>
      </c>
      <c r="E29" s="664">
        <v>3457.4</v>
      </c>
    </row>
    <row r="30" spans="1:5">
      <c r="A30" s="664" t="s">
        <v>2148</v>
      </c>
      <c r="B30" s="664" t="s">
        <v>1003</v>
      </c>
      <c r="C30" s="425">
        <v>42810</v>
      </c>
      <c r="D30" s="664">
        <v>-1</v>
      </c>
      <c r="E30" s="664">
        <v>6522.6</v>
      </c>
    </row>
    <row r="31" spans="1:5">
      <c r="A31" s="664" t="s">
        <v>2185</v>
      </c>
      <c r="B31" s="664" t="s">
        <v>1003</v>
      </c>
      <c r="C31" s="425">
        <v>42810</v>
      </c>
      <c r="D31" s="664">
        <v>1</v>
      </c>
      <c r="E31" s="664">
        <v>6434.2</v>
      </c>
    </row>
    <row r="32" spans="1:5">
      <c r="A32" s="664" t="s">
        <v>2185</v>
      </c>
      <c r="B32" s="664" t="s">
        <v>1003</v>
      </c>
      <c r="C32" s="425">
        <v>42810</v>
      </c>
      <c r="D32" s="664">
        <v>1</v>
      </c>
      <c r="E32" s="664">
        <v>6468.8</v>
      </c>
    </row>
    <row r="33" spans="1:6">
      <c r="A33" s="664" t="s">
        <v>2181</v>
      </c>
      <c r="B33" s="664" t="s">
        <v>1003</v>
      </c>
      <c r="C33" s="425">
        <v>42814</v>
      </c>
      <c r="D33" s="664">
        <v>1</v>
      </c>
      <c r="E33" s="664">
        <v>3419.2</v>
      </c>
    </row>
    <row r="34" spans="1:6">
      <c r="A34" s="664" t="s">
        <v>2181</v>
      </c>
      <c r="B34" s="664" t="s">
        <v>1003</v>
      </c>
      <c r="C34" s="425">
        <v>42814</v>
      </c>
      <c r="D34" s="664">
        <v>-1</v>
      </c>
      <c r="E34" s="664">
        <v>3419.4</v>
      </c>
    </row>
    <row r="35" spans="1:6" s="605" customFormat="1">
      <c r="A35" s="664" t="s">
        <v>2181</v>
      </c>
      <c r="B35" s="664" t="s">
        <v>1003</v>
      </c>
      <c r="C35" s="425">
        <v>42815</v>
      </c>
      <c r="D35" s="664">
        <v>1</v>
      </c>
      <c r="E35" s="664">
        <v>3434</v>
      </c>
    </row>
    <row r="36" spans="1:6">
      <c r="A36" s="664" t="s">
        <v>2181</v>
      </c>
      <c r="B36" s="664" t="s">
        <v>1003</v>
      </c>
      <c r="C36" s="425">
        <v>42815</v>
      </c>
      <c r="D36" s="664">
        <v>1</v>
      </c>
      <c r="E36" s="664">
        <v>3481.8</v>
      </c>
    </row>
    <row r="37" spans="1:6">
      <c r="A37" s="664" t="s">
        <v>2213</v>
      </c>
      <c r="B37" s="664" t="s">
        <v>2270</v>
      </c>
      <c r="C37" s="425">
        <v>42821</v>
      </c>
      <c r="D37" s="664">
        <v>-1</v>
      </c>
      <c r="E37" s="664">
        <v>6478</v>
      </c>
    </row>
    <row r="38" spans="1:6">
      <c r="A38" s="664" t="s">
        <v>2181</v>
      </c>
      <c r="B38" s="664" t="s">
        <v>1003</v>
      </c>
      <c r="C38" s="425">
        <v>42824</v>
      </c>
      <c r="D38" s="664">
        <v>-1</v>
      </c>
      <c r="E38" s="664">
        <v>3431.8</v>
      </c>
      <c r="F38" s="605"/>
    </row>
    <row r="39" spans="1:6">
      <c r="A39" s="664" t="s">
        <v>2212</v>
      </c>
      <c r="B39" s="664" t="s">
        <v>1003</v>
      </c>
      <c r="C39" s="425">
        <v>42825</v>
      </c>
      <c r="D39" s="664">
        <v>1</v>
      </c>
      <c r="E39" s="664">
        <v>3433</v>
      </c>
    </row>
    <row r="40" spans="1:6">
      <c r="A40" s="664" t="s">
        <v>2212</v>
      </c>
      <c r="B40" s="664" t="s">
        <v>1003</v>
      </c>
      <c r="C40" s="425">
        <v>42830</v>
      </c>
      <c r="D40" s="664">
        <v>1</v>
      </c>
      <c r="E40" s="664">
        <v>3492.2</v>
      </c>
    </row>
    <row r="41" spans="1:6">
      <c r="A41" s="664" t="s">
        <v>2213</v>
      </c>
      <c r="B41" s="664" t="s">
        <v>1003</v>
      </c>
      <c r="C41" s="425">
        <v>42830</v>
      </c>
      <c r="D41" s="664">
        <v>-1</v>
      </c>
      <c r="E41" s="664">
        <v>6523.8</v>
      </c>
    </row>
    <row r="42" spans="1:6">
      <c r="A42" s="664" t="s">
        <v>2214</v>
      </c>
      <c r="B42" s="664" t="s">
        <v>1003</v>
      </c>
      <c r="C42" s="425">
        <v>42830</v>
      </c>
      <c r="D42" s="664">
        <v>1</v>
      </c>
      <c r="E42" s="664">
        <v>6433.2</v>
      </c>
    </row>
    <row r="43" spans="1:6">
      <c r="A43" s="664" t="s">
        <v>2181</v>
      </c>
      <c r="B43" s="664" t="s">
        <v>1003</v>
      </c>
      <c r="C43" s="425">
        <v>42831</v>
      </c>
      <c r="D43" s="664">
        <v>1</v>
      </c>
      <c r="E43" s="664">
        <v>3504</v>
      </c>
    </row>
    <row r="44" spans="1:6">
      <c r="A44" s="664" t="s">
        <v>2213</v>
      </c>
      <c r="B44" s="664" t="s">
        <v>1003</v>
      </c>
      <c r="C44" s="425">
        <v>42831</v>
      </c>
      <c r="D44" s="664">
        <v>1</v>
      </c>
      <c r="E44" s="664">
        <v>6536.2</v>
      </c>
    </row>
    <row r="45" spans="1:6">
      <c r="A45" s="664" t="s">
        <v>2233</v>
      </c>
      <c r="B45" s="664" t="s">
        <v>1003</v>
      </c>
      <c r="C45" s="425">
        <v>42831</v>
      </c>
      <c r="D45" s="664">
        <v>4</v>
      </c>
      <c r="E45" s="664">
        <v>6486.3540000000003</v>
      </c>
    </row>
    <row r="46" spans="1:6">
      <c r="A46" s="664" t="s">
        <v>2181</v>
      </c>
      <c r="B46" s="664" t="s">
        <v>1003</v>
      </c>
      <c r="C46" s="425">
        <v>42832</v>
      </c>
      <c r="D46" s="664">
        <v>1</v>
      </c>
      <c r="E46" s="664">
        <v>3507.4</v>
      </c>
    </row>
    <row r="47" spans="1:6">
      <c r="A47" s="664" t="s">
        <v>2181</v>
      </c>
      <c r="B47" s="664" t="s">
        <v>1003</v>
      </c>
      <c r="C47" s="425">
        <v>42835</v>
      </c>
      <c r="D47" s="664">
        <v>-1</v>
      </c>
      <c r="E47" s="664">
        <v>3502</v>
      </c>
    </row>
    <row r="48" spans="1:6">
      <c r="A48" s="491" t="s">
        <v>2184</v>
      </c>
      <c r="B48" s="664" t="s">
        <v>1003</v>
      </c>
      <c r="C48" s="425">
        <v>42836</v>
      </c>
      <c r="D48" s="664">
        <v>-6</v>
      </c>
      <c r="E48" s="664">
        <v>3509.2330000000002</v>
      </c>
    </row>
    <row r="49" spans="1:5">
      <c r="A49" s="491" t="s">
        <v>2269</v>
      </c>
      <c r="B49" s="664" t="s">
        <v>1003</v>
      </c>
      <c r="C49" s="425">
        <v>42836</v>
      </c>
      <c r="D49" s="664">
        <v>-2</v>
      </c>
      <c r="E49" s="664">
        <v>3493</v>
      </c>
    </row>
    <row r="50" spans="1:5">
      <c r="A50" s="664" t="s">
        <v>2214</v>
      </c>
      <c r="B50" s="664" t="s">
        <v>2270</v>
      </c>
      <c r="C50" s="425">
        <v>42836</v>
      </c>
      <c r="D50" s="664">
        <v>1</v>
      </c>
      <c r="E50" s="664">
        <v>6499.6</v>
      </c>
    </row>
    <row r="51" spans="1:5">
      <c r="A51" s="664" t="s">
        <v>2213</v>
      </c>
      <c r="B51" s="664" t="s">
        <v>2270</v>
      </c>
      <c r="C51" s="425">
        <v>42838</v>
      </c>
      <c r="D51" s="664">
        <v>-1</v>
      </c>
      <c r="E51" s="664">
        <v>6600.8</v>
      </c>
    </row>
    <row r="52" spans="1:5">
      <c r="A52" s="664" t="s">
        <v>2233</v>
      </c>
      <c r="B52" s="664" t="s">
        <v>2270</v>
      </c>
      <c r="C52" s="425">
        <v>42838</v>
      </c>
      <c r="D52" s="664">
        <v>1</v>
      </c>
      <c r="E52" s="664">
        <v>6546.8</v>
      </c>
    </row>
    <row r="53" spans="1:5">
      <c r="A53" s="664" t="s">
        <v>2214</v>
      </c>
      <c r="B53" s="664" t="s">
        <v>2270</v>
      </c>
      <c r="C53" s="425">
        <v>42838</v>
      </c>
      <c r="D53" s="664">
        <v>1</v>
      </c>
      <c r="E53" s="664">
        <v>6502.7</v>
      </c>
    </row>
    <row r="54" spans="1:5">
      <c r="A54" s="664" t="s">
        <v>2214</v>
      </c>
      <c r="B54" s="664" t="s">
        <v>2270</v>
      </c>
      <c r="C54" s="425">
        <v>42838</v>
      </c>
      <c r="D54" s="664">
        <v>-1</v>
      </c>
      <c r="E54" s="664">
        <v>6403.8</v>
      </c>
    </row>
    <row r="55" spans="1:5">
      <c r="A55" s="664" t="s">
        <v>2233</v>
      </c>
      <c r="B55" s="664" t="s">
        <v>2270</v>
      </c>
      <c r="C55" s="425">
        <v>42838</v>
      </c>
      <c r="D55" s="664">
        <v>-1</v>
      </c>
      <c r="E55" s="664">
        <v>6397</v>
      </c>
    </row>
    <row r="56" spans="1:5">
      <c r="A56" s="664" t="s">
        <v>2233</v>
      </c>
      <c r="B56" s="664" t="s">
        <v>2270</v>
      </c>
      <c r="C56" s="425">
        <v>42838</v>
      </c>
      <c r="D56" s="664">
        <v>-1</v>
      </c>
      <c r="E56" s="664">
        <v>6397</v>
      </c>
    </row>
    <row r="57" spans="1:5">
      <c r="A57" s="664" t="s">
        <v>2233</v>
      </c>
      <c r="B57" s="664" t="s">
        <v>2270</v>
      </c>
      <c r="C57" s="425">
        <v>42838</v>
      </c>
      <c r="D57" s="664">
        <v>-1</v>
      </c>
      <c r="E57" s="664">
        <v>6438.8</v>
      </c>
    </row>
    <row r="58" spans="1:5">
      <c r="A58" s="664" t="s">
        <v>2233</v>
      </c>
      <c r="B58" s="664" t="s">
        <v>2270</v>
      </c>
      <c r="C58" s="425">
        <v>42838</v>
      </c>
      <c r="D58" s="664">
        <v>1</v>
      </c>
      <c r="E58" s="664">
        <v>6401</v>
      </c>
    </row>
    <row r="59" spans="1:5">
      <c r="A59" s="664" t="s">
        <v>2214</v>
      </c>
      <c r="B59" s="664" t="s">
        <v>2270</v>
      </c>
      <c r="C59" s="425">
        <v>42838</v>
      </c>
      <c r="D59" s="664">
        <v>-1</v>
      </c>
      <c r="E59" s="664">
        <v>6335</v>
      </c>
    </row>
    <row r="60" spans="1:5">
      <c r="A60" s="664" t="s">
        <v>2294</v>
      </c>
      <c r="B60" s="664" t="s">
        <v>2295</v>
      </c>
      <c r="C60" s="425">
        <v>42844</v>
      </c>
      <c r="D60" s="664">
        <v>-1</v>
      </c>
      <c r="E60" s="664">
        <v>6279.6</v>
      </c>
    </row>
    <row r="61" spans="1:5">
      <c r="A61" s="664" t="s">
        <v>2214</v>
      </c>
      <c r="B61" s="664" t="s">
        <v>2270</v>
      </c>
      <c r="C61" s="425">
        <v>42849</v>
      </c>
      <c r="D61" s="664">
        <v>-1</v>
      </c>
      <c r="E61" s="664">
        <v>6075.8</v>
      </c>
    </row>
    <row r="62" spans="1:5">
      <c r="A62" s="664" t="s">
        <v>2294</v>
      </c>
      <c r="B62" s="664" t="s">
        <v>2295</v>
      </c>
      <c r="C62" s="425">
        <v>42849</v>
      </c>
      <c r="D62" s="664">
        <v>-1</v>
      </c>
      <c r="E62" s="664">
        <v>6108.4</v>
      </c>
    </row>
    <row r="63" spans="1:5">
      <c r="A63" s="664" t="s">
        <v>2214</v>
      </c>
      <c r="B63" s="664" t="s">
        <v>2270</v>
      </c>
      <c r="C63" s="425">
        <v>42852</v>
      </c>
      <c r="D63" s="664">
        <v>6</v>
      </c>
      <c r="E63" s="671">
        <v>6131.933</v>
      </c>
    </row>
    <row r="64" spans="1:5">
      <c r="A64" s="664" t="s">
        <v>2294</v>
      </c>
      <c r="B64" s="664" t="s">
        <v>2295</v>
      </c>
      <c r="C64" s="425">
        <v>42852</v>
      </c>
      <c r="D64" s="664">
        <v>3</v>
      </c>
      <c r="E64" s="671">
        <v>6160.2</v>
      </c>
    </row>
    <row r="65" spans="1:5">
      <c r="A65" s="664" t="s">
        <v>2294</v>
      </c>
      <c r="B65" s="664" t="s">
        <v>2295</v>
      </c>
      <c r="C65" s="425">
        <v>42853</v>
      </c>
      <c r="D65" s="664">
        <v>1</v>
      </c>
      <c r="E65" s="671">
        <v>6170.8</v>
      </c>
    </row>
    <row r="66" spans="1:5">
      <c r="A66" s="664" t="s">
        <v>2233</v>
      </c>
      <c r="B66" s="664" t="s">
        <v>2295</v>
      </c>
      <c r="C66" s="425">
        <v>42853</v>
      </c>
      <c r="D66" s="664">
        <v>1</v>
      </c>
      <c r="E66" s="671">
        <v>6174.2</v>
      </c>
    </row>
    <row r="67" spans="1:5">
      <c r="A67" s="664" t="s">
        <v>2214</v>
      </c>
      <c r="B67" s="664" t="s">
        <v>2295</v>
      </c>
      <c r="C67" s="425">
        <v>42853</v>
      </c>
      <c r="D67" s="664">
        <v>1</v>
      </c>
      <c r="E67" s="671">
        <v>6141.8</v>
      </c>
    </row>
    <row r="68" spans="1:5">
      <c r="A68" s="664" t="s">
        <v>2394</v>
      </c>
      <c r="B68" s="664" t="s">
        <v>2270</v>
      </c>
      <c r="C68" s="425">
        <v>42837</v>
      </c>
      <c r="D68" s="664">
        <v>0.7</v>
      </c>
      <c r="E68" s="664">
        <v>284.83713714285716</v>
      </c>
    </row>
    <row r="69" spans="1:5">
      <c r="A69" s="664" t="s">
        <v>2394</v>
      </c>
      <c r="B69" s="664" t="s">
        <v>2270</v>
      </c>
      <c r="C69" s="425">
        <v>42849</v>
      </c>
      <c r="D69" s="664">
        <v>-0.7</v>
      </c>
      <c r="E69" s="664">
        <v>283.61</v>
      </c>
    </row>
    <row r="70" spans="1:5">
      <c r="A70" s="664" t="s">
        <v>2233</v>
      </c>
      <c r="B70" s="664" t="s">
        <v>2295</v>
      </c>
      <c r="C70" s="425">
        <v>42857</v>
      </c>
      <c r="D70" s="664">
        <v>1</v>
      </c>
      <c r="E70" s="671">
        <v>6167.6</v>
      </c>
    </row>
    <row r="71" spans="1:5" ht="12.75" customHeight="1">
      <c r="A71" s="664" t="s">
        <v>2214</v>
      </c>
      <c r="B71" s="664" t="s">
        <v>2295</v>
      </c>
      <c r="C71" s="425">
        <v>42859</v>
      </c>
      <c r="D71" s="664">
        <v>1</v>
      </c>
      <c r="E71" s="671">
        <v>6168.2</v>
      </c>
    </row>
    <row r="72" spans="1:5">
      <c r="A72" s="664" t="s">
        <v>2214</v>
      </c>
      <c r="B72" s="664" t="s">
        <v>2270</v>
      </c>
      <c r="C72" s="425">
        <v>42860</v>
      </c>
      <c r="D72" s="664">
        <v>-1</v>
      </c>
      <c r="E72" s="664">
        <v>6011.4</v>
      </c>
    </row>
    <row r="73" spans="1:5">
      <c r="A73" s="664" t="s">
        <v>2233</v>
      </c>
      <c r="B73" s="664" t="s">
        <v>2270</v>
      </c>
      <c r="C73" s="425">
        <v>42860</v>
      </c>
      <c r="D73" s="664">
        <v>-1</v>
      </c>
      <c r="E73" s="664">
        <v>6050.2</v>
      </c>
    </row>
    <row r="74" spans="1:5">
      <c r="A74" s="664" t="s">
        <v>2233</v>
      </c>
      <c r="B74" s="664" t="s">
        <v>2295</v>
      </c>
      <c r="C74" s="425">
        <v>42860</v>
      </c>
      <c r="D74" s="664">
        <v>-1</v>
      </c>
      <c r="E74" s="664">
        <v>6055.4</v>
      </c>
    </row>
    <row r="75" spans="1:5">
      <c r="A75" s="664" t="s">
        <v>2395</v>
      </c>
      <c r="B75" s="664" t="s">
        <v>2295</v>
      </c>
      <c r="C75" s="425">
        <v>42860</v>
      </c>
      <c r="D75" s="664">
        <v>2</v>
      </c>
      <c r="E75" s="664">
        <v>3344.6</v>
      </c>
    </row>
    <row r="76" spans="1:5">
      <c r="A76" s="664" t="s">
        <v>2317</v>
      </c>
      <c r="B76" s="664" t="s">
        <v>2396</v>
      </c>
      <c r="C76" s="425">
        <v>42863</v>
      </c>
      <c r="D76" s="664">
        <v>-1</v>
      </c>
      <c r="E76" s="664">
        <v>5977.6</v>
      </c>
    </row>
    <row r="77" spans="1:5">
      <c r="A77" s="664" t="s">
        <v>2294</v>
      </c>
      <c r="B77" s="664" t="s">
        <v>2396</v>
      </c>
      <c r="C77" s="425">
        <v>42863</v>
      </c>
      <c r="D77" s="664">
        <v>-1</v>
      </c>
      <c r="E77" s="664">
        <v>6008.4</v>
      </c>
    </row>
    <row r="78" spans="1:5">
      <c r="A78" s="664" t="s">
        <v>2317</v>
      </c>
      <c r="B78" s="664" t="s">
        <v>2295</v>
      </c>
      <c r="C78" s="425">
        <v>42863</v>
      </c>
      <c r="D78" s="664">
        <v>-1</v>
      </c>
      <c r="E78" s="664">
        <v>5927</v>
      </c>
    </row>
    <row r="79" spans="1:5">
      <c r="A79" s="664" t="s">
        <v>2294</v>
      </c>
      <c r="B79" s="664" t="s">
        <v>2295</v>
      </c>
      <c r="C79" s="425">
        <v>42863</v>
      </c>
      <c r="D79" s="664">
        <v>-1</v>
      </c>
      <c r="E79" s="664">
        <v>5965</v>
      </c>
    </row>
    <row r="80" spans="1:5">
      <c r="A80" s="664" t="s">
        <v>2395</v>
      </c>
      <c r="B80" s="664" t="s">
        <v>2295</v>
      </c>
      <c r="C80" s="425">
        <v>42863</v>
      </c>
      <c r="D80" s="664">
        <v>-1</v>
      </c>
      <c r="E80" s="664">
        <v>3321</v>
      </c>
    </row>
    <row r="81" spans="1:5">
      <c r="A81" s="664" t="s">
        <v>2294</v>
      </c>
      <c r="B81" s="664" t="s">
        <v>2396</v>
      </c>
      <c r="C81" s="425">
        <v>42865</v>
      </c>
      <c r="D81" s="664">
        <v>2</v>
      </c>
      <c r="E81" s="664">
        <v>5852.8</v>
      </c>
    </row>
    <row r="82" spans="1:5">
      <c r="A82" s="664" t="s">
        <v>2317</v>
      </c>
      <c r="B82" s="664" t="s">
        <v>2295</v>
      </c>
      <c r="C82" s="425">
        <v>42865</v>
      </c>
      <c r="D82" s="664">
        <v>-5</v>
      </c>
      <c r="E82" s="664">
        <v>5805.52</v>
      </c>
    </row>
    <row r="83" spans="1:5">
      <c r="A83" s="664" t="s">
        <v>2294</v>
      </c>
      <c r="B83" s="664" t="s">
        <v>2396</v>
      </c>
      <c r="C83" s="425">
        <v>42866</v>
      </c>
      <c r="D83" s="664">
        <v>-3</v>
      </c>
      <c r="E83" s="664">
        <v>5780.6</v>
      </c>
    </row>
    <row r="84" spans="1:5">
      <c r="A84" s="664" t="s">
        <v>2294</v>
      </c>
      <c r="B84" s="664" t="s">
        <v>2295</v>
      </c>
      <c r="C84" s="425">
        <v>42866</v>
      </c>
      <c r="D84" s="664">
        <v>-1</v>
      </c>
      <c r="E84" s="664">
        <v>5785.17</v>
      </c>
    </row>
    <row r="85" spans="1:5">
      <c r="A85" s="664" t="s">
        <v>2317</v>
      </c>
      <c r="B85" s="664" t="s">
        <v>2295</v>
      </c>
      <c r="C85" s="425">
        <v>42866</v>
      </c>
      <c r="D85" s="664">
        <v>1</v>
      </c>
      <c r="E85" s="664">
        <v>5715.1639999999998</v>
      </c>
    </row>
    <row r="86" spans="1:5">
      <c r="A86" s="491" t="s">
        <v>2397</v>
      </c>
      <c r="B86" s="664" t="s">
        <v>2398</v>
      </c>
      <c r="C86" s="425">
        <v>42867</v>
      </c>
      <c r="D86" s="664">
        <v>1</v>
      </c>
      <c r="E86" s="664">
        <v>3370</v>
      </c>
    </row>
    <row r="87" spans="1:5">
      <c r="A87" s="584" t="s">
        <v>2320</v>
      </c>
      <c r="B87" s="664" t="s">
        <v>2396</v>
      </c>
      <c r="C87" s="425">
        <v>42871</v>
      </c>
      <c r="D87" s="584">
        <v>1</v>
      </c>
      <c r="E87" s="584">
        <v>5973.2</v>
      </c>
    </row>
    <row r="88" spans="1:5">
      <c r="A88" s="584" t="s">
        <v>2321</v>
      </c>
      <c r="B88" s="664" t="s">
        <v>2396</v>
      </c>
      <c r="C88" s="425">
        <v>42871</v>
      </c>
      <c r="D88" s="584">
        <v>1</v>
      </c>
      <c r="E88" s="584">
        <v>5855</v>
      </c>
    </row>
    <row r="89" spans="1:5">
      <c r="A89" s="584" t="s">
        <v>2320</v>
      </c>
      <c r="B89" s="664" t="s">
        <v>2396</v>
      </c>
      <c r="C89" s="425">
        <v>42871</v>
      </c>
      <c r="D89" s="584">
        <v>1</v>
      </c>
      <c r="E89" s="584">
        <v>5979.4</v>
      </c>
    </row>
    <row r="90" spans="1:5">
      <c r="A90" s="584" t="s">
        <v>2320</v>
      </c>
      <c r="B90" s="664" t="s">
        <v>2396</v>
      </c>
      <c r="C90" s="425">
        <v>42871</v>
      </c>
      <c r="D90" s="584">
        <v>1</v>
      </c>
      <c r="E90" s="584">
        <v>5953.8</v>
      </c>
    </row>
    <row r="91" spans="1:5">
      <c r="A91" s="584" t="s">
        <v>2322</v>
      </c>
      <c r="B91" s="664" t="s">
        <v>2396</v>
      </c>
      <c r="C91" s="425">
        <v>42871</v>
      </c>
      <c r="D91" s="584">
        <v>-1</v>
      </c>
      <c r="E91" s="584">
        <v>5996</v>
      </c>
    </row>
    <row r="92" spans="1:5">
      <c r="A92" s="584" t="s">
        <v>2320</v>
      </c>
      <c r="B92" s="664" t="s">
        <v>2396</v>
      </c>
      <c r="C92" s="425">
        <v>42871</v>
      </c>
      <c r="D92" s="584">
        <v>1</v>
      </c>
      <c r="E92" s="584">
        <v>5952.8</v>
      </c>
    </row>
    <row r="93" spans="1:5">
      <c r="A93" s="584" t="s">
        <v>2322</v>
      </c>
      <c r="B93" s="664" t="s">
        <v>2396</v>
      </c>
      <c r="C93" s="425">
        <v>42871</v>
      </c>
      <c r="D93" s="584">
        <v>-1</v>
      </c>
      <c r="E93" s="584">
        <v>5996</v>
      </c>
    </row>
    <row r="94" spans="1:5">
      <c r="A94" s="584" t="s">
        <v>2320</v>
      </c>
      <c r="B94" s="664" t="s">
        <v>2396</v>
      </c>
      <c r="C94" s="425">
        <v>42871</v>
      </c>
      <c r="D94" s="584">
        <v>1</v>
      </c>
      <c r="E94" s="584">
        <v>5929</v>
      </c>
    </row>
    <row r="95" spans="1:5">
      <c r="A95" s="584" t="s">
        <v>2322</v>
      </c>
      <c r="B95" s="664" t="s">
        <v>1003</v>
      </c>
      <c r="C95" s="425">
        <v>42871</v>
      </c>
      <c r="D95" s="584">
        <v>-1</v>
      </c>
      <c r="E95" s="584">
        <v>5973.8</v>
      </c>
    </row>
    <row r="96" spans="1:5">
      <c r="A96" s="584" t="s">
        <v>2322</v>
      </c>
      <c r="B96" s="664" t="s">
        <v>1003</v>
      </c>
      <c r="C96" s="425">
        <v>42872</v>
      </c>
      <c r="D96" s="584">
        <v>1</v>
      </c>
      <c r="E96" s="584">
        <v>6037.4</v>
      </c>
    </row>
    <row r="97" spans="1:11">
      <c r="A97" s="664" t="s">
        <v>2321</v>
      </c>
      <c r="B97" s="664" t="s">
        <v>2270</v>
      </c>
      <c r="C97" s="425">
        <v>42873</v>
      </c>
      <c r="D97" s="664">
        <v>-1</v>
      </c>
      <c r="E97" s="664">
        <v>5810.8</v>
      </c>
    </row>
    <row r="98" spans="1:11">
      <c r="A98" s="664" t="s">
        <v>2320</v>
      </c>
      <c r="B98" s="664" t="s">
        <v>2270</v>
      </c>
      <c r="C98" s="425">
        <v>42873</v>
      </c>
      <c r="D98" s="664">
        <v>-1</v>
      </c>
      <c r="E98" s="664">
        <v>5911.8</v>
      </c>
    </row>
    <row r="99" spans="1:11">
      <c r="A99" s="664" t="s">
        <v>2320</v>
      </c>
      <c r="B99" s="664" t="s">
        <v>1003</v>
      </c>
      <c r="C99" s="425">
        <v>42873</v>
      </c>
      <c r="D99" s="664">
        <v>-1</v>
      </c>
      <c r="E99" s="664">
        <v>5984.6</v>
      </c>
    </row>
    <row r="100" spans="1:11">
      <c r="A100" s="664" t="s">
        <v>2322</v>
      </c>
      <c r="B100" s="664" t="s">
        <v>1003</v>
      </c>
      <c r="C100" s="425">
        <v>42873</v>
      </c>
      <c r="D100" s="664">
        <v>1</v>
      </c>
      <c r="E100" s="664">
        <v>6022.6</v>
      </c>
    </row>
    <row r="101" spans="1:11">
      <c r="A101" s="664" t="s">
        <v>2212</v>
      </c>
      <c r="B101" s="664" t="s">
        <v>1003</v>
      </c>
      <c r="C101" s="425">
        <v>42874</v>
      </c>
      <c r="D101" s="664">
        <v>-1</v>
      </c>
      <c r="E101" s="664">
        <v>3402</v>
      </c>
    </row>
    <row r="102" spans="1:11">
      <c r="A102" s="491" t="s">
        <v>2399</v>
      </c>
      <c r="B102" s="664" t="s">
        <v>1003</v>
      </c>
      <c r="C102" s="425">
        <v>42874</v>
      </c>
      <c r="D102" s="664">
        <v>1</v>
      </c>
      <c r="E102" s="664">
        <v>3384.6</v>
      </c>
    </row>
    <row r="103" spans="1:11">
      <c r="A103" s="664" t="s">
        <v>2328</v>
      </c>
      <c r="B103" s="664" t="s">
        <v>1003</v>
      </c>
      <c r="C103" s="425">
        <v>42877</v>
      </c>
      <c r="D103" s="584">
        <v>-1</v>
      </c>
      <c r="E103" s="664">
        <v>5723</v>
      </c>
    </row>
    <row r="104" spans="1:11">
      <c r="A104" s="664" t="s">
        <v>2328</v>
      </c>
      <c r="B104" s="664" t="s">
        <v>1003</v>
      </c>
      <c r="C104" s="425">
        <v>42877</v>
      </c>
      <c r="D104" s="584">
        <v>-1</v>
      </c>
      <c r="E104" s="664">
        <v>5698</v>
      </c>
    </row>
    <row r="105" spans="1:11">
      <c r="A105" s="664" t="s">
        <v>2340</v>
      </c>
      <c r="B105" s="664" t="s">
        <v>1003</v>
      </c>
      <c r="C105" s="425">
        <v>42877</v>
      </c>
      <c r="D105" s="584">
        <v>-1</v>
      </c>
      <c r="E105" s="664">
        <v>5819.8</v>
      </c>
      <c r="G105" s="425"/>
      <c r="H105" s="664"/>
      <c r="I105" s="584"/>
      <c r="J105" s="664"/>
      <c r="K105" s="664"/>
    </row>
    <row r="106" spans="1:11">
      <c r="A106" s="664" t="s">
        <v>2320</v>
      </c>
      <c r="B106" s="664" t="s">
        <v>1207</v>
      </c>
      <c r="C106" s="425">
        <v>42878</v>
      </c>
      <c r="D106" s="664">
        <v>-1</v>
      </c>
      <c r="E106" s="664">
        <v>5821.8</v>
      </c>
      <c r="G106" s="425"/>
      <c r="H106" s="664"/>
      <c r="I106" s="584"/>
      <c r="J106" s="664"/>
      <c r="K106" s="664"/>
    </row>
    <row r="107" spans="1:11">
      <c r="A107" s="664" t="s">
        <v>2328</v>
      </c>
      <c r="B107" s="664" t="s">
        <v>1207</v>
      </c>
      <c r="C107" s="425">
        <v>42879</v>
      </c>
      <c r="D107" s="664">
        <v>1</v>
      </c>
      <c r="E107" s="664">
        <v>5631</v>
      </c>
      <c r="G107" s="425"/>
      <c r="H107" s="664"/>
      <c r="I107" s="584"/>
      <c r="J107" s="664"/>
      <c r="K107" s="664"/>
    </row>
    <row r="108" spans="1:11">
      <c r="A108" s="584" t="s">
        <v>2329</v>
      </c>
      <c r="B108" s="664" t="s">
        <v>1207</v>
      </c>
      <c r="C108" s="425">
        <v>42880</v>
      </c>
      <c r="D108" s="584">
        <v>1</v>
      </c>
      <c r="E108" s="584">
        <v>3419.8</v>
      </c>
    </row>
    <row r="109" spans="1:11">
      <c r="A109" s="584" t="s">
        <v>2330</v>
      </c>
      <c r="B109" s="664" t="s">
        <v>1207</v>
      </c>
      <c r="C109" s="425">
        <v>42880</v>
      </c>
      <c r="D109" s="584">
        <v>-1</v>
      </c>
      <c r="E109" s="584">
        <v>3485.8</v>
      </c>
    </row>
    <row r="110" spans="1:11">
      <c r="A110" s="664" t="s">
        <v>2340</v>
      </c>
      <c r="B110" s="664" t="s">
        <v>1207</v>
      </c>
      <c r="C110" s="425">
        <v>42881</v>
      </c>
      <c r="D110" s="584">
        <v>1</v>
      </c>
      <c r="E110" s="664">
        <v>5810.6</v>
      </c>
    </row>
    <row r="111" spans="1:11">
      <c r="A111" s="664" t="s">
        <v>2328</v>
      </c>
      <c r="B111" s="664" t="s">
        <v>1207</v>
      </c>
      <c r="C111" s="425">
        <v>42881</v>
      </c>
      <c r="D111" s="584">
        <v>1</v>
      </c>
      <c r="E111" s="664">
        <v>5693.6</v>
      </c>
    </row>
    <row r="112" spans="1:11">
      <c r="A112" s="664" t="s">
        <v>2328</v>
      </c>
      <c r="B112" s="664" t="s">
        <v>1207</v>
      </c>
      <c r="C112" s="425">
        <v>42886</v>
      </c>
      <c r="D112" s="584">
        <v>-1</v>
      </c>
      <c r="E112" s="584">
        <v>5656.6</v>
      </c>
    </row>
    <row r="113" spans="1:5">
      <c r="A113" s="664" t="s">
        <v>2328</v>
      </c>
      <c r="B113" s="664" t="s">
        <v>1207</v>
      </c>
      <c r="C113" s="425">
        <v>42886</v>
      </c>
      <c r="D113" s="584">
        <v>-1</v>
      </c>
      <c r="E113" s="584">
        <v>5654.2</v>
      </c>
    </row>
    <row r="114" spans="1:5">
      <c r="A114" s="664" t="s">
        <v>2340</v>
      </c>
      <c r="B114" s="664" t="s">
        <v>1207</v>
      </c>
      <c r="C114" s="425">
        <v>42887</v>
      </c>
      <c r="D114" s="584">
        <v>1</v>
      </c>
      <c r="E114" s="584">
        <v>5783.6</v>
      </c>
    </row>
    <row r="115" spans="1:5">
      <c r="A115" s="664" t="s">
        <v>2340</v>
      </c>
      <c r="B115" s="664" t="s">
        <v>1207</v>
      </c>
      <c r="C115" s="425">
        <v>42887</v>
      </c>
      <c r="D115" s="584">
        <v>1</v>
      </c>
      <c r="E115" s="584">
        <v>5699.4</v>
      </c>
    </row>
    <row r="116" spans="1:5">
      <c r="A116" s="664" t="s">
        <v>2328</v>
      </c>
      <c r="B116" s="664" t="s">
        <v>1207</v>
      </c>
      <c r="C116" s="425">
        <v>42887</v>
      </c>
      <c r="D116" s="584">
        <v>1</v>
      </c>
      <c r="E116" s="584">
        <v>5552.2</v>
      </c>
    </row>
    <row r="117" spans="1:5">
      <c r="A117" s="664" t="s">
        <v>2328</v>
      </c>
      <c r="B117" s="664" t="s">
        <v>1207</v>
      </c>
      <c r="C117" s="425">
        <v>42888</v>
      </c>
      <c r="D117" s="584">
        <v>1</v>
      </c>
      <c r="E117" s="584">
        <v>5563.8</v>
      </c>
    </row>
    <row r="118" spans="1:5">
      <c r="A118" s="664" t="s">
        <v>2340</v>
      </c>
      <c r="B118" s="664" t="s">
        <v>1207</v>
      </c>
      <c r="C118" s="425">
        <v>42888</v>
      </c>
      <c r="D118" s="584">
        <v>-1</v>
      </c>
      <c r="E118" s="584">
        <v>5667.4</v>
      </c>
    </row>
    <row r="119" spans="1:5">
      <c r="A119" s="664" t="s">
        <v>2328</v>
      </c>
      <c r="B119" s="664" t="s">
        <v>1207</v>
      </c>
      <c r="C119" s="425">
        <v>42888</v>
      </c>
      <c r="D119" s="584">
        <v>1</v>
      </c>
      <c r="E119" s="584">
        <v>5558.8</v>
      </c>
    </row>
    <row r="120" spans="1:5">
      <c r="A120" s="664" t="s">
        <v>2340</v>
      </c>
      <c r="B120" s="664" t="s">
        <v>1207</v>
      </c>
      <c r="C120" s="425">
        <v>42888</v>
      </c>
      <c r="D120" s="584">
        <v>-1</v>
      </c>
      <c r="E120" s="584">
        <v>5676</v>
      </c>
    </row>
    <row r="121" spans="1:5">
      <c r="A121" s="664" t="s">
        <v>2328</v>
      </c>
      <c r="B121" s="664" t="s">
        <v>1207</v>
      </c>
      <c r="C121" s="425">
        <v>42888</v>
      </c>
      <c r="D121" s="584">
        <v>1</v>
      </c>
      <c r="E121" s="584">
        <v>5564.8</v>
      </c>
    </row>
    <row r="122" spans="1:5">
      <c r="A122" s="664" t="s">
        <v>2328</v>
      </c>
      <c r="B122" s="664" t="s">
        <v>1207</v>
      </c>
      <c r="C122" s="425">
        <v>42888</v>
      </c>
      <c r="D122" s="584">
        <v>1</v>
      </c>
      <c r="E122" s="584">
        <v>5610.8</v>
      </c>
    </row>
    <row r="123" spans="1:5">
      <c r="A123" s="664" t="s">
        <v>2328</v>
      </c>
      <c r="B123" s="664" t="s">
        <v>1207</v>
      </c>
      <c r="C123" s="425">
        <v>42888</v>
      </c>
      <c r="D123" s="584">
        <v>1</v>
      </c>
      <c r="E123" s="584">
        <v>5644</v>
      </c>
    </row>
    <row r="124" spans="1:5">
      <c r="A124" s="664" t="s">
        <v>2340</v>
      </c>
      <c r="B124" s="664" t="s">
        <v>1207</v>
      </c>
      <c r="C124" s="425">
        <v>42893</v>
      </c>
      <c r="D124" s="584">
        <v>-1</v>
      </c>
      <c r="E124" s="584">
        <v>5948</v>
      </c>
    </row>
    <row r="125" spans="1:5">
      <c r="A125" s="664" t="s">
        <v>2359</v>
      </c>
      <c r="B125" s="664" t="s">
        <v>1207</v>
      </c>
      <c r="C125" s="425">
        <v>42893</v>
      </c>
      <c r="D125" s="584">
        <v>1</v>
      </c>
      <c r="E125" s="584">
        <v>5904</v>
      </c>
    </row>
    <row r="126" spans="1:5">
      <c r="A126" s="664" t="s">
        <v>2359</v>
      </c>
      <c r="B126" s="664" t="s">
        <v>1207</v>
      </c>
      <c r="C126" s="425">
        <v>42893</v>
      </c>
      <c r="D126" s="584">
        <v>1</v>
      </c>
      <c r="E126" s="584">
        <v>5901.2</v>
      </c>
    </row>
    <row r="127" spans="1:5">
      <c r="A127" s="664" t="s">
        <v>2328</v>
      </c>
      <c r="B127" s="664" t="s">
        <v>1207</v>
      </c>
      <c r="C127" s="425">
        <v>42893</v>
      </c>
      <c r="D127" s="584">
        <v>1</v>
      </c>
      <c r="E127" s="584">
        <v>5832</v>
      </c>
    </row>
    <row r="128" spans="1:5">
      <c r="A128" s="664" t="s">
        <v>2320</v>
      </c>
      <c r="B128" s="664" t="s">
        <v>1207</v>
      </c>
      <c r="C128" s="425">
        <v>42894</v>
      </c>
      <c r="D128" s="584">
        <v>-1</v>
      </c>
      <c r="E128" s="584">
        <v>5942.4</v>
      </c>
    </row>
    <row r="129" spans="1:12">
      <c r="A129" s="664" t="s">
        <v>2321</v>
      </c>
      <c r="B129" s="664" t="s">
        <v>1207</v>
      </c>
      <c r="C129" s="425">
        <v>42898</v>
      </c>
      <c r="D129" s="664">
        <v>1</v>
      </c>
      <c r="E129" s="664">
        <v>5790.2</v>
      </c>
    </row>
    <row r="130" spans="1:12">
      <c r="A130" s="664" t="s">
        <v>2320</v>
      </c>
      <c r="B130" s="664" t="s">
        <v>1207</v>
      </c>
      <c r="C130" s="425">
        <v>42898</v>
      </c>
      <c r="D130" s="664">
        <v>-1</v>
      </c>
      <c r="E130" s="664">
        <v>5903.6</v>
      </c>
    </row>
    <row r="131" spans="1:12">
      <c r="A131" s="664" t="s">
        <v>2344</v>
      </c>
      <c r="B131" s="664" t="s">
        <v>1207</v>
      </c>
      <c r="C131" s="425">
        <v>42899</v>
      </c>
      <c r="D131" s="664">
        <v>1</v>
      </c>
      <c r="E131" s="664">
        <v>3525.2</v>
      </c>
    </row>
    <row r="132" spans="1:12">
      <c r="A132" s="664" t="s">
        <v>2345</v>
      </c>
      <c r="B132" s="664" t="s">
        <v>1207</v>
      </c>
      <c r="C132" s="425">
        <v>42899</v>
      </c>
      <c r="D132" s="664">
        <v>-1</v>
      </c>
      <c r="E132" s="664">
        <v>3572</v>
      </c>
    </row>
    <row r="133" spans="1:12">
      <c r="A133" s="664" t="s">
        <v>2344</v>
      </c>
      <c r="B133" s="664" t="s">
        <v>1207</v>
      </c>
      <c r="C133" s="425">
        <v>42902</v>
      </c>
      <c r="D133" s="664">
        <v>1</v>
      </c>
      <c r="E133" s="664">
        <v>3469.4</v>
      </c>
    </row>
    <row r="134" spans="1:12">
      <c r="A134" s="664" t="s">
        <v>2400</v>
      </c>
      <c r="B134" s="664" t="s">
        <v>1207</v>
      </c>
      <c r="C134" s="425">
        <v>42905</v>
      </c>
      <c r="D134" s="664">
        <v>1</v>
      </c>
      <c r="E134" s="664">
        <v>6002</v>
      </c>
    </row>
    <row r="135" spans="1:12">
      <c r="A135" s="664" t="s">
        <v>2400</v>
      </c>
      <c r="B135" s="664" t="s">
        <v>1207</v>
      </c>
      <c r="C135" s="425">
        <v>42905</v>
      </c>
      <c r="D135" s="664">
        <v>-1</v>
      </c>
      <c r="E135" s="664">
        <v>6036.8</v>
      </c>
    </row>
    <row r="136" spans="1:12">
      <c r="A136" s="491" t="s">
        <v>2401</v>
      </c>
      <c r="B136" s="664" t="s">
        <v>1207</v>
      </c>
      <c r="C136" s="425">
        <v>42908</v>
      </c>
      <c r="D136" s="664">
        <v>-1</v>
      </c>
      <c r="E136" s="664">
        <v>3551</v>
      </c>
      <c r="I136" s="491"/>
      <c r="J136" s="664"/>
      <c r="K136" s="664"/>
      <c r="L136" s="664"/>
    </row>
    <row r="137" spans="1:12">
      <c r="A137" s="491" t="s">
        <v>2401</v>
      </c>
      <c r="B137" s="664" t="s">
        <v>1207</v>
      </c>
      <c r="C137" s="425">
        <v>42908</v>
      </c>
      <c r="D137" s="664">
        <v>-1</v>
      </c>
      <c r="E137" s="664">
        <v>3541.4</v>
      </c>
      <c r="I137" s="491"/>
      <c r="J137" s="664"/>
      <c r="K137" s="664"/>
      <c r="L137" s="664"/>
    </row>
    <row r="138" spans="1:12">
      <c r="A138" s="491" t="s">
        <v>2401</v>
      </c>
      <c r="B138" s="664" t="s">
        <v>1207</v>
      </c>
      <c r="C138" s="425">
        <v>42914</v>
      </c>
      <c r="D138" s="664">
        <v>-1</v>
      </c>
      <c r="E138" s="664">
        <v>3604.6</v>
      </c>
    </row>
    <row r="139" spans="1:12">
      <c r="A139" s="491" t="s">
        <v>2402</v>
      </c>
      <c r="B139" s="664" t="s">
        <v>1207</v>
      </c>
      <c r="C139" s="425">
        <v>42914</v>
      </c>
      <c r="D139" s="664">
        <v>1</v>
      </c>
      <c r="E139" s="664">
        <v>5962.2</v>
      </c>
    </row>
    <row r="140" spans="1:12">
      <c r="A140" s="491" t="s">
        <v>2402</v>
      </c>
      <c r="B140" s="664" t="s">
        <v>1207</v>
      </c>
      <c r="C140" s="425">
        <v>42927</v>
      </c>
      <c r="D140" s="664">
        <v>-1</v>
      </c>
      <c r="E140" s="664">
        <v>6075.8</v>
      </c>
    </row>
    <row r="141" spans="1:12" ht="14.25">
      <c r="A141" s="491" t="s">
        <v>2401</v>
      </c>
      <c r="B141" s="664" t="s">
        <v>1207</v>
      </c>
      <c r="C141" s="425">
        <v>42929</v>
      </c>
      <c r="D141" s="664">
        <v>1</v>
      </c>
      <c r="E141" s="675">
        <v>3628</v>
      </c>
    </row>
    <row r="142" spans="1:12" ht="14.25">
      <c r="A142" s="491" t="s">
        <v>2351</v>
      </c>
      <c r="B142" s="664" t="s">
        <v>1207</v>
      </c>
      <c r="C142" s="425">
        <v>42929</v>
      </c>
      <c r="D142" s="664">
        <v>-1</v>
      </c>
      <c r="E142" s="675">
        <v>3633.6</v>
      </c>
    </row>
    <row r="143" spans="1:12">
      <c r="A143" s="664" t="s">
        <v>2344</v>
      </c>
      <c r="B143" s="664" t="s">
        <v>1207</v>
      </c>
      <c r="C143" s="425">
        <v>42930</v>
      </c>
      <c r="D143" s="664">
        <v>1</v>
      </c>
      <c r="E143" s="664">
        <v>3652.6</v>
      </c>
      <c r="G143" s="425"/>
      <c r="H143" s="664"/>
      <c r="I143" s="664"/>
      <c r="J143" s="664"/>
      <c r="K143" s="664"/>
    </row>
    <row r="144" spans="1:12">
      <c r="A144" s="664" t="s">
        <v>2344</v>
      </c>
      <c r="B144" s="664" t="s">
        <v>1207</v>
      </c>
      <c r="C144" s="425">
        <v>42930</v>
      </c>
      <c r="D144" s="664">
        <v>-1</v>
      </c>
      <c r="E144" s="664">
        <v>3662</v>
      </c>
      <c r="G144" s="425"/>
      <c r="H144" s="664"/>
      <c r="I144" s="664"/>
      <c r="J144" s="664"/>
      <c r="K144" s="664"/>
    </row>
    <row r="145" spans="1:14">
      <c r="A145" s="664" t="s">
        <v>2323</v>
      </c>
      <c r="B145" s="664" t="s">
        <v>1207</v>
      </c>
      <c r="C145" s="425">
        <v>42933</v>
      </c>
      <c r="D145" s="664">
        <v>1</v>
      </c>
      <c r="E145" s="664">
        <v>5847.2</v>
      </c>
    </row>
    <row r="146" spans="1:14">
      <c r="A146" s="664" t="s">
        <v>2321</v>
      </c>
      <c r="B146" s="664" t="s">
        <v>1207</v>
      </c>
      <c r="C146" s="425">
        <v>42935</v>
      </c>
      <c r="D146" s="664">
        <v>1</v>
      </c>
      <c r="E146" s="664">
        <v>5817.4</v>
      </c>
      <c r="G146" s="425"/>
      <c r="H146" s="664"/>
      <c r="I146" s="664"/>
      <c r="J146" s="664"/>
    </row>
    <row r="147" spans="1:14">
      <c r="A147" s="664" t="s">
        <v>2359</v>
      </c>
      <c r="B147" s="664" t="s">
        <v>1207</v>
      </c>
      <c r="C147" s="425">
        <v>42935</v>
      </c>
      <c r="D147" s="664">
        <v>-2</v>
      </c>
      <c r="E147" s="664">
        <v>5989.18</v>
      </c>
      <c r="G147" s="425"/>
      <c r="H147" s="664"/>
      <c r="I147" s="664"/>
      <c r="J147" s="664"/>
    </row>
    <row r="148" spans="1:14">
      <c r="A148" s="664" t="s">
        <v>2321</v>
      </c>
      <c r="B148" s="664" t="s">
        <v>1207</v>
      </c>
      <c r="C148" s="425">
        <v>42935</v>
      </c>
      <c r="D148" s="664">
        <v>2</v>
      </c>
      <c r="E148" s="664">
        <v>5873.47</v>
      </c>
      <c r="G148" s="425"/>
      <c r="H148" s="664"/>
      <c r="I148" s="664"/>
      <c r="J148" s="664"/>
    </row>
    <row r="149" spans="1:14" ht="14.25">
      <c r="A149" s="664" t="s">
        <v>2321</v>
      </c>
      <c r="B149" s="664" t="s">
        <v>1207</v>
      </c>
      <c r="C149" s="425">
        <v>42937</v>
      </c>
      <c r="D149" s="664">
        <v>-1</v>
      </c>
      <c r="E149" s="664">
        <v>5984</v>
      </c>
      <c r="J149" s="673"/>
      <c r="K149" s="674"/>
      <c r="L149" s="675"/>
      <c r="M149" s="675"/>
      <c r="N149" s="675"/>
    </row>
    <row r="150" spans="1:14" ht="14.25">
      <c r="A150" s="664" t="s">
        <v>2375</v>
      </c>
      <c r="B150" s="664" t="s">
        <v>1207</v>
      </c>
      <c r="C150" s="425">
        <v>42941</v>
      </c>
      <c r="D150" s="664">
        <v>1</v>
      </c>
      <c r="E150" s="664">
        <v>5875.6</v>
      </c>
      <c r="J150" s="673"/>
      <c r="K150" s="674"/>
      <c r="L150" s="675"/>
      <c r="M150" s="675"/>
      <c r="N150" s="675"/>
    </row>
    <row r="151" spans="1:14">
      <c r="A151" s="664" t="s">
        <v>2321</v>
      </c>
      <c r="B151" s="664" t="s">
        <v>1207</v>
      </c>
      <c r="C151" s="425">
        <v>42947</v>
      </c>
      <c r="D151" s="664">
        <v>-8</v>
      </c>
      <c r="E151" s="664">
        <v>6216.6</v>
      </c>
    </row>
    <row r="152" spans="1:14">
      <c r="A152" s="664" t="s">
        <v>2321</v>
      </c>
      <c r="B152" s="664" t="s">
        <v>1207</v>
      </c>
      <c r="C152" s="425">
        <v>42948</v>
      </c>
      <c r="D152" s="664">
        <v>-1</v>
      </c>
      <c r="E152" s="664">
        <v>6199</v>
      </c>
    </row>
    <row r="153" spans="1:14">
      <c r="A153" s="664" t="s">
        <v>2321</v>
      </c>
      <c r="B153" s="664" t="s">
        <v>1207</v>
      </c>
      <c r="C153" s="425">
        <v>42949</v>
      </c>
      <c r="D153" s="664">
        <v>-1</v>
      </c>
      <c r="E153" s="664">
        <v>6168.2</v>
      </c>
    </row>
    <row r="154" spans="1:14">
      <c r="A154" s="664" t="s">
        <v>2321</v>
      </c>
      <c r="B154" s="664" t="s">
        <v>1207</v>
      </c>
      <c r="C154" s="425">
        <v>42957</v>
      </c>
      <c r="D154" s="664">
        <v>-1</v>
      </c>
      <c r="E154" s="664">
        <v>6211</v>
      </c>
    </row>
    <row r="155" spans="1:14">
      <c r="A155" s="664" t="s">
        <v>2351</v>
      </c>
      <c r="B155" s="664" t="s">
        <v>1207</v>
      </c>
      <c r="C155" s="425">
        <v>42958</v>
      </c>
      <c r="D155" s="664">
        <v>1</v>
      </c>
      <c r="E155" s="664">
        <v>3618.6</v>
      </c>
    </row>
    <row r="156" spans="1:14">
      <c r="A156" s="664" t="s">
        <v>2403</v>
      </c>
      <c r="B156" s="664" t="s">
        <v>1207</v>
      </c>
      <c r="C156" s="425">
        <v>42958</v>
      </c>
      <c r="D156" s="664">
        <v>1</v>
      </c>
      <c r="E156" s="664">
        <v>3576.4</v>
      </c>
      <c r="G156" s="425"/>
      <c r="H156" s="664"/>
      <c r="I156" s="664"/>
      <c r="J156" s="664"/>
      <c r="K156" s="664"/>
    </row>
    <row r="157" spans="1:14">
      <c r="A157" s="664" t="s">
        <v>2401</v>
      </c>
      <c r="B157" s="664" t="s">
        <v>1207</v>
      </c>
      <c r="C157" s="425">
        <v>42958</v>
      </c>
      <c r="D157" s="664">
        <v>1</v>
      </c>
      <c r="E157" s="664">
        <v>3618.8</v>
      </c>
      <c r="G157" s="425"/>
      <c r="H157" s="664"/>
      <c r="I157" s="664"/>
      <c r="J157" s="664"/>
      <c r="K157" s="664"/>
    </row>
    <row r="158" spans="1:14">
      <c r="A158" s="664" t="s">
        <v>2404</v>
      </c>
      <c r="B158" s="664" t="s">
        <v>1207</v>
      </c>
      <c r="C158" s="425">
        <v>42958</v>
      </c>
      <c r="D158" s="664">
        <v>1</v>
      </c>
      <c r="E158" s="664">
        <v>6137.6</v>
      </c>
      <c r="G158" s="425"/>
      <c r="H158" s="664"/>
      <c r="I158" s="664"/>
      <c r="J158" s="664"/>
      <c r="K158" s="664"/>
    </row>
    <row r="159" spans="1:14">
      <c r="A159" s="664" t="s">
        <v>2405</v>
      </c>
      <c r="B159" s="664" t="s">
        <v>1207</v>
      </c>
      <c r="C159" s="425">
        <v>42963</v>
      </c>
      <c r="D159" s="664">
        <v>-1</v>
      </c>
      <c r="E159" s="664">
        <v>6240</v>
      </c>
    </row>
    <row r="160" spans="1:14">
      <c r="A160" s="664" t="s">
        <v>2404</v>
      </c>
      <c r="B160" s="664" t="s">
        <v>1207</v>
      </c>
      <c r="C160" s="425">
        <v>42963</v>
      </c>
      <c r="D160" s="664">
        <v>-1</v>
      </c>
      <c r="E160" s="664">
        <v>6294</v>
      </c>
    </row>
    <row r="161" spans="1:11">
      <c r="A161" s="664" t="s">
        <v>2406</v>
      </c>
      <c r="B161" s="664" t="s">
        <v>1207</v>
      </c>
      <c r="C161" s="425">
        <v>42963</v>
      </c>
      <c r="D161" s="664">
        <v>1</v>
      </c>
      <c r="E161" s="664">
        <v>6108</v>
      </c>
    </row>
    <row r="162" spans="1:11">
      <c r="A162" s="664" t="s">
        <v>2405</v>
      </c>
      <c r="B162" s="664" t="s">
        <v>1207</v>
      </c>
      <c r="C162" s="425">
        <v>42964</v>
      </c>
      <c r="D162" s="664">
        <v>1</v>
      </c>
      <c r="E162" s="664">
        <v>6323.4</v>
      </c>
      <c r="G162" s="425"/>
      <c r="H162" s="664"/>
      <c r="I162" s="664"/>
      <c r="J162" s="664"/>
      <c r="K162" s="664"/>
    </row>
    <row r="163" spans="1:11">
      <c r="A163" s="664" t="s">
        <v>2402</v>
      </c>
      <c r="B163" s="664" t="s">
        <v>1207</v>
      </c>
      <c r="C163" s="425">
        <v>42968</v>
      </c>
      <c r="D163" s="664">
        <v>1</v>
      </c>
      <c r="E163" s="664">
        <v>6358.8</v>
      </c>
      <c r="G163" s="425"/>
      <c r="H163" s="664"/>
      <c r="I163" s="664"/>
      <c r="J163" s="664"/>
      <c r="K163" s="664"/>
    </row>
    <row r="164" spans="1:11">
      <c r="A164" s="664" t="s">
        <v>2407</v>
      </c>
      <c r="B164" s="664" t="s">
        <v>1207</v>
      </c>
      <c r="C164" s="425">
        <v>42968</v>
      </c>
      <c r="D164" s="664">
        <v>-1</v>
      </c>
      <c r="E164" s="664">
        <v>6211.4</v>
      </c>
      <c r="G164" s="425"/>
      <c r="H164" s="664"/>
      <c r="I164" s="664"/>
      <c r="J164" s="664"/>
      <c r="K164" s="664"/>
    </row>
    <row r="165" spans="1:11">
      <c r="A165" s="664" t="s">
        <v>2406</v>
      </c>
      <c r="B165" s="664" t="s">
        <v>1207</v>
      </c>
      <c r="C165" s="425">
        <v>42970</v>
      </c>
      <c r="D165" s="664">
        <v>-1</v>
      </c>
      <c r="E165" s="664">
        <v>6151</v>
      </c>
    </row>
    <row r="166" spans="1:11">
      <c r="A166" s="664" t="s">
        <v>2377</v>
      </c>
      <c r="B166" s="664" t="s">
        <v>1207</v>
      </c>
      <c r="C166" s="425">
        <v>42975</v>
      </c>
      <c r="D166" s="664">
        <v>-1</v>
      </c>
      <c r="E166" s="664">
        <v>6417.8</v>
      </c>
    </row>
    <row r="167" spans="1:11">
      <c r="A167" s="664" t="s">
        <v>2378</v>
      </c>
      <c r="B167" s="664" t="s">
        <v>1207</v>
      </c>
      <c r="C167" s="425">
        <v>42975</v>
      </c>
      <c r="D167" s="664">
        <v>7</v>
      </c>
      <c r="E167" s="664">
        <v>3808.971</v>
      </c>
    </row>
    <row r="168" spans="1:11">
      <c r="A168" s="664" t="s">
        <v>2379</v>
      </c>
      <c r="B168" s="664" t="s">
        <v>1207</v>
      </c>
      <c r="C168" s="425">
        <v>42975</v>
      </c>
      <c r="D168" s="664">
        <v>3</v>
      </c>
      <c r="E168" s="664">
        <v>3776.2</v>
      </c>
    </row>
    <row r="169" spans="1:11">
      <c r="A169" s="664" t="s">
        <v>2407</v>
      </c>
      <c r="B169" s="664" t="s">
        <v>1207</v>
      </c>
      <c r="C169" s="425">
        <v>42976</v>
      </c>
      <c r="D169" s="664">
        <v>-1</v>
      </c>
      <c r="E169" s="664">
        <v>6265.8</v>
      </c>
    </row>
    <row r="170" spans="1:11">
      <c r="A170" s="664" t="s">
        <v>2403</v>
      </c>
      <c r="B170" s="664" t="s">
        <v>1207</v>
      </c>
      <c r="C170" s="425">
        <v>42976</v>
      </c>
      <c r="D170" s="664">
        <v>1</v>
      </c>
      <c r="E170" s="664">
        <v>3795.2</v>
      </c>
    </row>
    <row r="171" spans="1:11">
      <c r="A171" s="664" t="s">
        <v>2377</v>
      </c>
      <c r="B171" s="664" t="s">
        <v>2398</v>
      </c>
      <c r="C171" s="425">
        <v>42982</v>
      </c>
      <c r="D171" s="664">
        <v>1</v>
      </c>
      <c r="E171" s="664">
        <v>6548.6</v>
      </c>
    </row>
    <row r="172" spans="1:11">
      <c r="A172" s="664" t="s">
        <v>2383</v>
      </c>
      <c r="B172" s="664" t="s">
        <v>2398</v>
      </c>
      <c r="C172" s="425">
        <v>42982</v>
      </c>
      <c r="D172" s="664">
        <v>1</v>
      </c>
      <c r="E172" s="664">
        <v>6430</v>
      </c>
    </row>
    <row r="173" spans="1:11">
      <c r="A173" s="664" t="s">
        <v>2377</v>
      </c>
      <c r="B173" s="664" t="s">
        <v>2398</v>
      </c>
      <c r="C173" s="425">
        <v>42982</v>
      </c>
      <c r="D173" s="664">
        <v>1</v>
      </c>
      <c r="E173" s="664">
        <v>6548.6</v>
      </c>
    </row>
    <row r="174" spans="1:11">
      <c r="A174" s="664" t="s">
        <v>2383</v>
      </c>
      <c r="B174" s="664" t="s">
        <v>2398</v>
      </c>
      <c r="C174" s="425">
        <v>42982</v>
      </c>
      <c r="D174" s="664">
        <v>-1</v>
      </c>
      <c r="E174" s="664">
        <v>6428.2</v>
      </c>
    </row>
    <row r="175" spans="1:11">
      <c r="A175" s="664" t="s">
        <v>2383</v>
      </c>
      <c r="B175" s="664" t="s">
        <v>2398</v>
      </c>
      <c r="C175" s="425">
        <v>42983</v>
      </c>
      <c r="D175" s="664">
        <v>1</v>
      </c>
      <c r="E175" s="664">
        <v>6422.8</v>
      </c>
    </row>
    <row r="176" spans="1:11" ht="21.75" customHeight="1">
      <c r="A176" s="664" t="s">
        <v>2401</v>
      </c>
      <c r="B176" s="664" t="s">
        <v>1207</v>
      </c>
      <c r="C176" s="425">
        <v>42985</v>
      </c>
      <c r="D176" s="664">
        <v>-1</v>
      </c>
      <c r="E176" s="664">
        <v>3832</v>
      </c>
      <c r="G176" s="425"/>
      <c r="H176" s="664"/>
      <c r="I176" s="664"/>
      <c r="J176" s="664"/>
      <c r="K176" s="664"/>
    </row>
    <row r="177" spans="1:11">
      <c r="A177" s="664" t="s">
        <v>2403</v>
      </c>
      <c r="B177" s="664" t="s">
        <v>2398</v>
      </c>
      <c r="C177" s="425">
        <v>42992</v>
      </c>
      <c r="D177" s="664">
        <v>2</v>
      </c>
      <c r="E177" s="664">
        <v>3803.8</v>
      </c>
      <c r="G177" s="425"/>
      <c r="H177" s="664"/>
      <c r="I177" s="664"/>
      <c r="J177" s="664"/>
      <c r="K177" s="664"/>
    </row>
    <row r="178" spans="1:11">
      <c r="A178" s="664" t="s">
        <v>2401</v>
      </c>
      <c r="B178" s="664" t="s">
        <v>1207</v>
      </c>
      <c r="C178" s="425">
        <v>42992</v>
      </c>
      <c r="D178" s="664">
        <v>-1</v>
      </c>
      <c r="E178" s="664">
        <v>3828.6</v>
      </c>
    </row>
    <row r="179" spans="1:11">
      <c r="A179" s="664" t="s">
        <v>2403</v>
      </c>
      <c r="B179" s="664" t="s">
        <v>1207</v>
      </c>
      <c r="C179" s="425">
        <v>42998</v>
      </c>
      <c r="D179" s="664">
        <v>1</v>
      </c>
      <c r="E179" s="664">
        <v>3835</v>
      </c>
    </row>
    <row r="180" spans="1:11">
      <c r="A180" s="664" t="s">
        <v>2383</v>
      </c>
      <c r="B180" s="664" t="s">
        <v>2398</v>
      </c>
      <c r="C180" s="425">
        <v>42999</v>
      </c>
      <c r="D180" s="664">
        <v>1</v>
      </c>
      <c r="E180" s="664">
        <v>6535</v>
      </c>
    </row>
    <row r="181" spans="1:11">
      <c r="A181" s="664" t="s">
        <v>2383</v>
      </c>
      <c r="B181" s="664" t="s">
        <v>2398</v>
      </c>
      <c r="C181" s="425">
        <v>43004</v>
      </c>
      <c r="D181" s="664">
        <v>1</v>
      </c>
      <c r="E181" s="664">
        <v>6415.2</v>
      </c>
    </row>
    <row r="182" spans="1:11">
      <c r="A182" s="664" t="s">
        <v>2416</v>
      </c>
      <c r="B182" s="664" t="s">
        <v>2398</v>
      </c>
      <c r="C182" s="425">
        <v>43005</v>
      </c>
      <c r="D182" s="664">
        <v>1</v>
      </c>
      <c r="E182" s="664">
        <v>6434.4</v>
      </c>
    </row>
    <row r="183" spans="1:11">
      <c r="A183" s="664" t="s">
        <v>2373</v>
      </c>
      <c r="B183" t="s">
        <v>2414</v>
      </c>
      <c r="C183" s="425">
        <v>43007</v>
      </c>
      <c r="D183">
        <v>1</v>
      </c>
      <c r="E183" s="664">
        <v>3835</v>
      </c>
    </row>
    <row r="184" spans="1:11">
      <c r="A184" s="698" t="s">
        <v>2415</v>
      </c>
      <c r="B184" s="664" t="s">
        <v>2398</v>
      </c>
      <c r="C184" s="425">
        <v>43007</v>
      </c>
      <c r="D184">
        <v>1</v>
      </c>
      <c r="E184" s="664">
        <v>6539</v>
      </c>
    </row>
    <row r="185" spans="1:11">
      <c r="A185" s="698" t="s">
        <v>2415</v>
      </c>
      <c r="B185" s="664" t="s">
        <v>2398</v>
      </c>
      <c r="C185" s="425">
        <v>43007</v>
      </c>
      <c r="D185">
        <v>1</v>
      </c>
      <c r="E185" s="664">
        <v>6542</v>
      </c>
    </row>
    <row r="186" spans="1:11">
      <c r="A186" s="698" t="s">
        <v>2415</v>
      </c>
      <c r="B186" s="664" t="s">
        <v>2414</v>
      </c>
      <c r="C186" s="425">
        <v>43007</v>
      </c>
      <c r="D186">
        <v>1</v>
      </c>
      <c r="E186" s="698">
        <v>6536.2</v>
      </c>
    </row>
    <row r="187" spans="1:11">
      <c r="A187" s="698" t="s">
        <v>2407</v>
      </c>
      <c r="B187" s="664" t="s">
        <v>2414</v>
      </c>
      <c r="C187" s="425">
        <v>43026</v>
      </c>
      <c r="D187" s="664">
        <v>1</v>
      </c>
      <c r="E187" s="698">
        <v>6475</v>
      </c>
    </row>
    <row r="188" spans="1:11">
      <c r="A188" s="698" t="s">
        <v>2420</v>
      </c>
      <c r="B188" s="664" t="s">
        <v>2414</v>
      </c>
      <c r="C188" s="425">
        <v>43027</v>
      </c>
      <c r="D188" s="664">
        <v>-1</v>
      </c>
      <c r="E188" s="698">
        <v>3925</v>
      </c>
    </row>
    <row r="189" spans="1:11">
      <c r="A189" s="698" t="s">
        <v>2421</v>
      </c>
      <c r="B189" s="664" t="s">
        <v>2414</v>
      </c>
      <c r="C189" s="425">
        <v>43028</v>
      </c>
      <c r="D189" s="664">
        <v>1</v>
      </c>
      <c r="E189" s="698">
        <v>6507.2</v>
      </c>
    </row>
    <row r="190" spans="1:11">
      <c r="A190" s="698" t="s">
        <v>2421</v>
      </c>
      <c r="B190" s="664" t="s">
        <v>2398</v>
      </c>
      <c r="C190" s="425">
        <v>43031</v>
      </c>
      <c r="D190" s="664">
        <v>3</v>
      </c>
      <c r="E190" s="698">
        <v>6504.8670000000002</v>
      </c>
    </row>
    <row r="191" spans="1:11">
      <c r="A191" s="698" t="s">
        <v>2421</v>
      </c>
      <c r="B191" s="664" t="s">
        <v>2398</v>
      </c>
      <c r="C191" s="425">
        <v>43028</v>
      </c>
      <c r="D191" s="664">
        <v>-6</v>
      </c>
      <c r="E191" s="698">
        <v>6536.067</v>
      </c>
    </row>
    <row r="192" spans="1:11">
      <c r="A192" s="698" t="s">
        <v>2422</v>
      </c>
      <c r="B192" s="664" t="s">
        <v>2398</v>
      </c>
      <c r="C192" s="425">
        <v>43028</v>
      </c>
      <c r="D192" s="664">
        <v>2</v>
      </c>
      <c r="E192" s="698">
        <v>6564.1</v>
      </c>
    </row>
    <row r="193" spans="1:5">
      <c r="A193" s="698" t="s">
        <v>2422</v>
      </c>
      <c r="B193" s="664" t="s">
        <v>2398</v>
      </c>
      <c r="C193" s="425">
        <v>43028</v>
      </c>
      <c r="D193" s="664">
        <v>-2</v>
      </c>
      <c r="E193" s="698">
        <v>6580.4</v>
      </c>
    </row>
    <row r="194" spans="1:5">
      <c r="A194" s="698" t="s">
        <v>2373</v>
      </c>
      <c r="B194" s="664" t="s">
        <v>2398</v>
      </c>
      <c r="C194" s="425">
        <v>43034</v>
      </c>
      <c r="D194" s="664">
        <v>-1</v>
      </c>
      <c r="E194" s="698">
        <v>3956.4</v>
      </c>
    </row>
    <row r="195" spans="1:5">
      <c r="A195" s="698" t="s">
        <v>2373</v>
      </c>
      <c r="B195" s="664" t="s">
        <v>1003</v>
      </c>
      <c r="C195" s="425">
        <v>43035</v>
      </c>
      <c r="D195" s="664">
        <v>-1</v>
      </c>
      <c r="E195" s="698">
        <v>4000</v>
      </c>
    </row>
    <row r="196" spans="1:5">
      <c r="A196" s="698" t="s">
        <v>2373</v>
      </c>
      <c r="B196" s="664" t="s">
        <v>1003</v>
      </c>
      <c r="C196" s="425">
        <v>43038</v>
      </c>
      <c r="D196" s="664">
        <v>-1</v>
      </c>
      <c r="E196" s="698">
        <v>4000</v>
      </c>
    </row>
    <row r="197" spans="1:5">
      <c r="A197" s="698" t="s">
        <v>2373</v>
      </c>
      <c r="B197" s="664" t="s">
        <v>1003</v>
      </c>
      <c r="C197" s="425">
        <v>43046</v>
      </c>
      <c r="D197" s="664">
        <v>-2</v>
      </c>
      <c r="E197" s="698">
        <v>4040.6</v>
      </c>
    </row>
    <row r="198" spans="1:5">
      <c r="A198" s="698" t="s">
        <v>2373</v>
      </c>
      <c r="B198" s="664" t="s">
        <v>1003</v>
      </c>
      <c r="C198" s="425">
        <v>43047</v>
      </c>
      <c r="D198" s="664">
        <v>-2</v>
      </c>
      <c r="E198" s="698">
        <v>4041.8</v>
      </c>
    </row>
    <row r="199" spans="1:5">
      <c r="A199" s="698" t="s">
        <v>2373</v>
      </c>
      <c r="B199" s="664" t="s">
        <v>1003</v>
      </c>
      <c r="C199" s="425">
        <v>43049</v>
      </c>
      <c r="D199" s="664">
        <v>-1</v>
      </c>
      <c r="E199" s="698">
        <v>4113</v>
      </c>
    </row>
    <row r="200" spans="1:5">
      <c r="A200" s="698" t="s">
        <v>2373</v>
      </c>
      <c r="B200" s="664" t="s">
        <v>1003</v>
      </c>
      <c r="C200" s="425">
        <v>43052</v>
      </c>
      <c r="D200" s="664">
        <v>-1</v>
      </c>
      <c r="E200" s="698">
        <v>4127</v>
      </c>
    </row>
    <row r="201" spans="1:5">
      <c r="A201" s="698" t="s">
        <v>2373</v>
      </c>
      <c r="B201" s="664" t="s">
        <v>1003</v>
      </c>
      <c r="C201" s="425">
        <v>43052</v>
      </c>
      <c r="D201" s="664">
        <v>-1</v>
      </c>
      <c r="E201" s="698">
        <v>4126.2</v>
      </c>
    </row>
    <row r="202" spans="1:5">
      <c r="A202" s="698" t="s">
        <v>2365</v>
      </c>
      <c r="B202" s="664" t="s">
        <v>1003</v>
      </c>
      <c r="C202" s="425">
        <v>43052</v>
      </c>
      <c r="D202" s="664">
        <v>1</v>
      </c>
      <c r="E202" s="698">
        <v>6616.6</v>
      </c>
    </row>
    <row r="203" spans="1:5">
      <c r="A203" s="698" t="s">
        <v>2373</v>
      </c>
      <c r="B203" s="664" t="s">
        <v>1003</v>
      </c>
      <c r="C203" s="425">
        <v>43053</v>
      </c>
      <c r="D203" s="664">
        <v>-1</v>
      </c>
      <c r="E203" s="698">
        <v>4099.3999999999996</v>
      </c>
    </row>
    <row r="204" spans="1:5">
      <c r="A204" s="698" t="s">
        <v>2432</v>
      </c>
      <c r="B204" s="664" t="s">
        <v>1003</v>
      </c>
      <c r="C204" s="425">
        <v>43054</v>
      </c>
      <c r="D204" s="664">
        <v>-1</v>
      </c>
      <c r="E204" s="698">
        <v>6542.2</v>
      </c>
    </row>
    <row r="205" spans="1:5">
      <c r="A205" s="698" t="s">
        <v>2403</v>
      </c>
      <c r="B205" s="664" t="s">
        <v>1003</v>
      </c>
      <c r="C205" s="425">
        <v>43056</v>
      </c>
      <c r="D205" s="664">
        <v>-1</v>
      </c>
      <c r="E205" s="698">
        <v>4109.3999999999996</v>
      </c>
    </row>
    <row r="206" spans="1:5">
      <c r="A206" s="698" t="s">
        <v>2433</v>
      </c>
      <c r="B206" s="664" t="s">
        <v>1003</v>
      </c>
      <c r="C206" s="425">
        <v>43059</v>
      </c>
      <c r="D206" s="664">
        <v>-1</v>
      </c>
      <c r="E206" s="698">
        <v>4146</v>
      </c>
    </row>
    <row r="207" spans="1:5">
      <c r="A207" s="698" t="s">
        <v>2380</v>
      </c>
      <c r="B207" s="664" t="s">
        <v>1003</v>
      </c>
      <c r="C207" s="425">
        <v>43060</v>
      </c>
      <c r="D207" s="664">
        <v>-4</v>
      </c>
      <c r="E207" s="698">
        <v>4193.3999999999996</v>
      </c>
    </row>
    <row r="208" spans="1:5">
      <c r="A208" s="698" t="s">
        <v>2434</v>
      </c>
      <c r="B208" s="664" t="s">
        <v>2435</v>
      </c>
      <c r="C208" s="425">
        <v>43061</v>
      </c>
      <c r="D208" s="664">
        <v>2</v>
      </c>
      <c r="E208" s="698">
        <v>4251.5</v>
      </c>
    </row>
    <row r="209" spans="1:5">
      <c r="A209" s="698" t="s">
        <v>2407</v>
      </c>
      <c r="B209" s="664" t="s">
        <v>1003</v>
      </c>
      <c r="C209" s="425">
        <v>43066</v>
      </c>
      <c r="D209" s="664">
        <v>-1</v>
      </c>
      <c r="E209" s="698">
        <v>6135.2</v>
      </c>
    </row>
    <row r="210" spans="1:5">
      <c r="A210" s="698" t="s">
        <v>2373</v>
      </c>
      <c r="B210" s="664" t="s">
        <v>1003</v>
      </c>
      <c r="C210" s="425">
        <v>43068</v>
      </c>
      <c r="D210" s="664">
        <v>1</v>
      </c>
      <c r="E210" s="698">
        <v>3997.2</v>
      </c>
    </row>
    <row r="211" spans="1:5">
      <c r="A211" s="698" t="s">
        <v>2373</v>
      </c>
      <c r="B211" s="664" t="s">
        <v>1003</v>
      </c>
      <c r="C211" s="425">
        <v>43069</v>
      </c>
      <c r="D211" s="664">
        <v>-1</v>
      </c>
      <c r="E211" s="698">
        <v>4029.2</v>
      </c>
    </row>
    <row r="212" spans="1:5">
      <c r="A212" s="698" t="s">
        <v>2442</v>
      </c>
      <c r="B212" s="664" t="s">
        <v>1003</v>
      </c>
      <c r="C212" s="425">
        <v>43083</v>
      </c>
      <c r="D212" s="664">
        <v>-3</v>
      </c>
      <c r="E212" s="698">
        <v>6255.6480000000001</v>
      </c>
    </row>
    <row r="213" spans="1:5">
      <c r="A213" s="698" t="s">
        <v>2443</v>
      </c>
      <c r="B213" s="664" t="s">
        <v>1003</v>
      </c>
      <c r="C213" s="425">
        <v>43083</v>
      </c>
      <c r="D213" s="664">
        <v>3</v>
      </c>
      <c r="E213" s="698">
        <v>6219.6880000000001</v>
      </c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88"/>
  <sheetViews>
    <sheetView zoomScale="85" zoomScaleNormal="85" workbookViewId="0">
      <pane xSplit="4" topLeftCell="AJ1" activePane="topRight" state="frozen"/>
      <selection pane="topRight" activeCell="D23" sqref="D23"/>
    </sheetView>
  </sheetViews>
  <sheetFormatPr defaultRowHeight="13.5"/>
  <cols>
    <col min="1" max="1" width="31" customWidth="1"/>
    <col min="2" max="2" width="12.75" style="202" customWidth="1"/>
    <col min="3" max="3" width="29" customWidth="1"/>
    <col min="4" max="4" width="33.875" customWidth="1"/>
    <col min="5" max="5" width="12.25" style="316" customWidth="1"/>
    <col min="6" max="6" width="17.625" style="314" customWidth="1"/>
    <col min="7" max="8" width="26.75" style="323" customWidth="1"/>
    <col min="9" max="9" width="15.875" style="314" customWidth="1"/>
    <col min="10" max="11" width="18" style="314" customWidth="1"/>
    <col min="12" max="12" width="19.375" style="338" customWidth="1"/>
    <col min="13" max="13" width="17" customWidth="1"/>
    <col min="14" max="14" width="16.25" style="380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5" customWidth="1"/>
    <col min="26" max="26" width="16.5" style="315" customWidth="1"/>
    <col min="27" max="27" width="19" style="315" customWidth="1"/>
    <col min="28" max="28" width="62.75" style="214" customWidth="1"/>
    <col min="29" max="30" width="19.375" style="315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4" customWidth="1"/>
    <col min="39" max="39" width="20" style="197" bestFit="1" customWidth="1"/>
    <col min="40" max="40" width="20.25" customWidth="1"/>
    <col min="41" max="41" width="20.25" style="385" customWidth="1"/>
    <col min="42" max="43" width="20.25" customWidth="1"/>
    <col min="44" max="44" width="31.875" customWidth="1"/>
    <col min="45" max="46" width="25.25" style="420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R2" s="283"/>
    </row>
    <row r="3" spans="1:50" ht="15">
      <c r="D3" s="144"/>
      <c r="M3" s="677"/>
      <c r="R3" s="283"/>
    </row>
    <row r="4" spans="1:50" ht="16.5">
      <c r="C4" s="425"/>
      <c r="D4" s="425"/>
      <c r="F4" s="313"/>
      <c r="G4" s="378"/>
      <c r="L4" s="501"/>
      <c r="M4" s="380"/>
      <c r="Q4" s="273"/>
      <c r="R4" s="283"/>
    </row>
    <row r="5" spans="1:50">
      <c r="H5" s="316"/>
      <c r="L5" s="501"/>
      <c r="M5" s="420"/>
      <c r="N5" s="418"/>
      <c r="AB5" s="273"/>
      <c r="AL5" s="418"/>
    </row>
    <row r="6" spans="1:50">
      <c r="J6" s="664"/>
      <c r="N6" s="418"/>
    </row>
    <row r="7" spans="1:50">
      <c r="N7" s="381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6" t="s">
        <v>256</v>
      </c>
      <c r="H8" s="376" t="s">
        <v>256</v>
      </c>
      <c r="I8" s="261" t="s">
        <v>256</v>
      </c>
      <c r="J8" s="261" t="s">
        <v>256</v>
      </c>
      <c r="K8" s="261" t="s">
        <v>978</v>
      </c>
      <c r="L8" s="339" t="s">
        <v>256</v>
      </c>
      <c r="M8" s="49" t="s">
        <v>256</v>
      </c>
      <c r="N8" s="382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1079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1009</v>
      </c>
      <c r="AO8" s="200" t="s">
        <v>1009</v>
      </c>
      <c r="AP8" s="200" t="s">
        <v>1009</v>
      </c>
      <c r="AQ8" s="200" t="s">
        <v>1009</v>
      </c>
      <c r="AR8" s="200" t="s">
        <v>1009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7" t="s">
        <v>256</v>
      </c>
      <c r="AX8" s="467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6" t="s">
        <v>256</v>
      </c>
      <c r="H9" s="376" t="s">
        <v>256</v>
      </c>
      <c r="I9" s="261" t="s">
        <v>256</v>
      </c>
      <c r="J9" s="261" t="s">
        <v>256</v>
      </c>
      <c r="K9" s="261" t="s">
        <v>978</v>
      </c>
      <c r="L9" s="339" t="s">
        <v>256</v>
      </c>
      <c r="M9" s="49" t="s">
        <v>256</v>
      </c>
      <c r="N9" s="382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1079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1009</v>
      </c>
      <c r="AO9" s="200" t="s">
        <v>1009</v>
      </c>
      <c r="AP9" s="200" t="s">
        <v>1009</v>
      </c>
      <c r="AQ9" s="200" t="s">
        <v>1009</v>
      </c>
      <c r="AR9" s="200" t="s">
        <v>1009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7" t="s">
        <v>256</v>
      </c>
      <c r="AX9" s="467" t="s">
        <v>256</v>
      </c>
    </row>
    <row r="10" spans="1:50" s="222" customFormat="1" ht="16.5">
      <c r="A10" s="223" t="s">
        <v>679</v>
      </c>
      <c r="B10" s="223" t="s">
        <v>1002</v>
      </c>
      <c r="C10" s="223" t="s">
        <v>943</v>
      </c>
      <c r="D10" s="223" t="s">
        <v>944</v>
      </c>
      <c r="E10" s="317" t="s">
        <v>945</v>
      </c>
      <c r="F10" s="260" t="s">
        <v>946</v>
      </c>
      <c r="G10" s="379" t="s">
        <v>1015</v>
      </c>
      <c r="H10" s="379" t="s">
        <v>1016</v>
      </c>
      <c r="I10" s="260" t="s">
        <v>947</v>
      </c>
      <c r="J10" s="260" t="s">
        <v>948</v>
      </c>
      <c r="K10" s="260" t="s">
        <v>977</v>
      </c>
      <c r="L10" s="340" t="s">
        <v>1205</v>
      </c>
      <c r="M10" s="223" t="s">
        <v>1206</v>
      </c>
      <c r="N10" s="383" t="s">
        <v>971</v>
      </c>
      <c r="O10" s="225" t="s">
        <v>949</v>
      </c>
      <c r="P10" s="225" t="s">
        <v>950</v>
      </c>
      <c r="Q10" s="264" t="s">
        <v>951</v>
      </c>
      <c r="R10" s="223" t="s">
        <v>957</v>
      </c>
      <c r="S10" s="223" t="s">
        <v>958</v>
      </c>
      <c r="T10" s="225" t="s">
        <v>959</v>
      </c>
      <c r="U10" s="264" t="s">
        <v>960</v>
      </c>
      <c r="V10" s="264" t="s">
        <v>961</v>
      </c>
      <c r="W10" s="264" t="s">
        <v>1062</v>
      </c>
      <c r="X10" s="264" t="s">
        <v>1064</v>
      </c>
      <c r="Y10" s="264" t="s">
        <v>962</v>
      </c>
      <c r="Z10" s="264" t="s">
        <v>963</v>
      </c>
      <c r="AA10" s="264" t="s">
        <v>970</v>
      </c>
      <c r="AB10" s="264" t="s">
        <v>1080</v>
      </c>
      <c r="AC10" s="264" t="s">
        <v>917</v>
      </c>
      <c r="AD10" s="264" t="s">
        <v>1378</v>
      </c>
      <c r="AE10" s="224" t="s">
        <v>964</v>
      </c>
      <c r="AF10" s="264" t="s">
        <v>1175</v>
      </c>
      <c r="AG10" s="224" t="s">
        <v>952</v>
      </c>
      <c r="AH10" s="225" t="s">
        <v>953</v>
      </c>
      <c r="AI10" s="225" t="s">
        <v>1192</v>
      </c>
      <c r="AJ10" s="225" t="s">
        <v>954</v>
      </c>
      <c r="AK10" s="225" t="s">
        <v>1029</v>
      </c>
      <c r="AL10" s="260" t="s">
        <v>955</v>
      </c>
      <c r="AM10" s="225" t="s">
        <v>956</v>
      </c>
      <c r="AN10" s="225" t="s">
        <v>1010</v>
      </c>
      <c r="AO10" s="225" t="s">
        <v>1420</v>
      </c>
      <c r="AP10" s="225" t="s">
        <v>1392</v>
      </c>
      <c r="AQ10" s="225" t="s">
        <v>1393</v>
      </c>
      <c r="AR10" s="225" t="s">
        <v>1459</v>
      </c>
      <c r="AS10" s="225" t="s">
        <v>1474</v>
      </c>
      <c r="AT10" s="225" t="s">
        <v>1500</v>
      </c>
      <c r="AU10" s="225" t="s">
        <v>1501</v>
      </c>
      <c r="AV10" s="225" t="s">
        <v>1502</v>
      </c>
      <c r="AW10" s="468" t="s">
        <v>1557</v>
      </c>
      <c r="AX10" s="469" t="s">
        <v>1558</v>
      </c>
    </row>
    <row r="11" spans="1:50" s="664" customFormat="1">
      <c r="A11" s="672" t="s">
        <v>2467</v>
      </c>
      <c r="B11" s="664" t="s">
        <v>1207</v>
      </c>
      <c r="C11" s="456" t="s">
        <v>2456</v>
      </c>
      <c r="D11" s="664" t="s">
        <v>2457</v>
      </c>
      <c r="E11" s="655" t="s">
        <v>2458</v>
      </c>
      <c r="F11" s="425">
        <v>43110</v>
      </c>
      <c r="G11" s="498">
        <v>43110.625</v>
      </c>
      <c r="H11" s="498">
        <v>43138.625</v>
      </c>
      <c r="I11" s="425">
        <v>43138</v>
      </c>
      <c r="J11" s="425">
        <v>43138</v>
      </c>
      <c r="K11" s="425">
        <v>43110</v>
      </c>
      <c r="L11" s="501">
        <v>-1100000</v>
      </c>
      <c r="M11" s="664" t="s">
        <v>1208</v>
      </c>
      <c r="N11" s="380">
        <v>2.4904494999999999E-2</v>
      </c>
      <c r="P11" s="418">
        <v>6405.94</v>
      </c>
      <c r="Q11" s="315">
        <v>0.02</v>
      </c>
      <c r="R11" s="664" t="s">
        <v>2459</v>
      </c>
      <c r="S11" s="664" t="s">
        <v>973</v>
      </c>
      <c r="U11" s="315">
        <v>0.90500000000000003</v>
      </c>
      <c r="V11" s="315">
        <v>0.995</v>
      </c>
      <c r="W11" s="315"/>
      <c r="X11" s="315"/>
      <c r="Y11" s="315"/>
      <c r="Z11" s="315"/>
      <c r="AA11" s="315"/>
      <c r="AB11" s="315"/>
      <c r="AC11" s="315">
        <v>1</v>
      </c>
      <c r="AD11" s="315"/>
      <c r="AF11" s="315"/>
      <c r="AG11" s="273">
        <v>50</v>
      </c>
      <c r="AH11" s="418"/>
      <c r="AI11" s="418"/>
      <c r="AJ11" s="418"/>
      <c r="AK11" s="418"/>
      <c r="AL11" s="425"/>
      <c r="AM11" s="418"/>
      <c r="AO11" s="664" t="s">
        <v>2102</v>
      </c>
      <c r="AP11" s="664" t="s">
        <v>2103</v>
      </c>
      <c r="AQ11" s="664" t="s">
        <v>2103</v>
      </c>
    </row>
    <row r="12" spans="1:50" s="664" customFormat="1">
      <c r="A12" s="672" t="s">
        <v>2460</v>
      </c>
      <c r="B12" s="664" t="s">
        <v>1207</v>
      </c>
      <c r="C12" s="456" t="s">
        <v>2461</v>
      </c>
      <c r="D12" s="664" t="s">
        <v>2462</v>
      </c>
      <c r="E12" s="655" t="s">
        <v>2463</v>
      </c>
      <c r="F12" s="425">
        <v>43110</v>
      </c>
      <c r="G12" s="498">
        <v>43110.625</v>
      </c>
      <c r="H12" s="498">
        <v>43138.625</v>
      </c>
      <c r="I12" s="425">
        <v>43138</v>
      </c>
      <c r="J12" s="425">
        <v>43138</v>
      </c>
      <c r="K12" s="425">
        <v>43110</v>
      </c>
      <c r="L12" s="501">
        <v>-2141000</v>
      </c>
      <c r="M12" s="664" t="s">
        <v>1208</v>
      </c>
      <c r="N12" s="380">
        <v>2.4904486E-2</v>
      </c>
      <c r="P12" s="418">
        <v>6405.94</v>
      </c>
      <c r="Q12" s="315">
        <v>0.02</v>
      </c>
      <c r="R12" s="664" t="s">
        <v>2464</v>
      </c>
      <c r="S12" s="664" t="s">
        <v>972</v>
      </c>
      <c r="U12" s="315">
        <v>1</v>
      </c>
      <c r="V12" s="315">
        <v>1.0900000000000001</v>
      </c>
      <c r="W12" s="315"/>
      <c r="X12" s="315"/>
      <c r="Y12" s="315"/>
      <c r="Z12" s="315"/>
      <c r="AA12" s="315"/>
      <c r="AB12" s="315"/>
      <c r="AC12" s="315">
        <v>1</v>
      </c>
      <c r="AD12" s="315"/>
      <c r="AF12" s="315"/>
      <c r="AG12" s="273">
        <v>50</v>
      </c>
      <c r="AH12" s="418"/>
      <c r="AI12" s="418"/>
      <c r="AJ12" s="418"/>
      <c r="AK12" s="418"/>
      <c r="AL12" s="425"/>
      <c r="AM12" s="418"/>
      <c r="AO12" s="664" t="s">
        <v>2102</v>
      </c>
      <c r="AP12" s="664" t="s">
        <v>2103</v>
      </c>
      <c r="AQ12" s="664" t="s">
        <v>2103</v>
      </c>
    </row>
    <row r="13" spans="1:50" s="664" customFormat="1" ht="15">
      <c r="A13" s="699" t="s">
        <v>2454</v>
      </c>
      <c r="B13" s="664" t="s">
        <v>1207</v>
      </c>
      <c r="C13" s="456" t="s">
        <v>2158</v>
      </c>
      <c r="D13" s="664" t="s">
        <v>965</v>
      </c>
      <c r="E13" s="267" t="s">
        <v>2153</v>
      </c>
      <c r="F13" s="425">
        <v>43096</v>
      </c>
      <c r="G13" s="498">
        <v>43096.625</v>
      </c>
      <c r="H13" s="498">
        <v>43129.625</v>
      </c>
      <c r="I13" s="425">
        <v>43129</v>
      </c>
      <c r="J13" s="425">
        <v>43129</v>
      </c>
      <c r="K13" s="425">
        <v>43096</v>
      </c>
      <c r="L13" s="501">
        <v>-100000</v>
      </c>
      <c r="M13" s="664" t="s">
        <v>1208</v>
      </c>
      <c r="N13" s="380">
        <v>4.1803453999999997E-2</v>
      </c>
      <c r="O13" s="723"/>
      <c r="P13" s="418">
        <v>6173.15</v>
      </c>
      <c r="Q13" s="315">
        <v>0.02</v>
      </c>
      <c r="R13" s="664" t="s">
        <v>2391</v>
      </c>
      <c r="S13" s="664" t="s">
        <v>71</v>
      </c>
      <c r="U13" s="315">
        <v>1</v>
      </c>
      <c r="V13" s="315"/>
      <c r="W13" s="315"/>
      <c r="X13" s="315"/>
      <c r="Y13" s="315"/>
      <c r="Z13" s="315"/>
      <c r="AA13" s="315">
        <v>7.0000000000000007E-2</v>
      </c>
      <c r="AB13" s="315"/>
      <c r="AC13" s="315">
        <v>1</v>
      </c>
      <c r="AD13" s="315"/>
      <c r="AF13" s="315"/>
      <c r="AG13" s="273">
        <v>50</v>
      </c>
      <c r="AH13" s="418"/>
      <c r="AI13" s="418"/>
      <c r="AJ13" s="418"/>
      <c r="AK13" s="418"/>
      <c r="AL13" s="425"/>
      <c r="AM13" s="418"/>
      <c r="AO13" s="664" t="s">
        <v>2102</v>
      </c>
      <c r="AP13" s="664" t="s">
        <v>2103</v>
      </c>
      <c r="AQ13" s="664" t="s">
        <v>2103</v>
      </c>
    </row>
    <row r="14" spans="1:50" s="664" customFormat="1" ht="15">
      <c r="A14" s="699" t="s">
        <v>2452</v>
      </c>
      <c r="B14" s="664" t="s">
        <v>1207</v>
      </c>
      <c r="C14" s="456" t="s">
        <v>2158</v>
      </c>
      <c r="D14" s="664" t="s">
        <v>965</v>
      </c>
      <c r="E14" s="267" t="s">
        <v>2153</v>
      </c>
      <c r="F14" s="425">
        <v>43096</v>
      </c>
      <c r="G14" s="498">
        <v>43096.625</v>
      </c>
      <c r="H14" s="498">
        <v>43129.625</v>
      </c>
      <c r="I14" s="425">
        <v>43129</v>
      </c>
      <c r="J14" s="425">
        <v>43129</v>
      </c>
      <c r="K14" s="425">
        <v>43096</v>
      </c>
      <c r="L14" s="501">
        <v>-1550000</v>
      </c>
      <c r="M14" s="664" t="s">
        <v>1208</v>
      </c>
      <c r="N14" s="380">
        <v>4.1803453999999997E-2</v>
      </c>
      <c r="O14" s="723"/>
      <c r="P14" s="418">
        <v>6173.15</v>
      </c>
      <c r="Q14" s="315">
        <v>0.02</v>
      </c>
      <c r="R14" s="664" t="s">
        <v>2391</v>
      </c>
      <c r="S14" s="664" t="s">
        <v>2453</v>
      </c>
      <c r="U14" s="315">
        <v>1</v>
      </c>
      <c r="V14" s="315"/>
      <c r="W14" s="315"/>
      <c r="X14" s="315"/>
      <c r="Y14" s="315"/>
      <c r="Z14" s="315"/>
      <c r="AA14" s="315">
        <v>7.0000000000000007E-2</v>
      </c>
      <c r="AB14" s="315"/>
      <c r="AC14" s="315">
        <v>1</v>
      </c>
      <c r="AD14" s="315"/>
      <c r="AF14" s="315"/>
      <c r="AG14" s="273">
        <v>50</v>
      </c>
      <c r="AH14" s="418"/>
      <c r="AI14" s="418"/>
      <c r="AJ14" s="418"/>
      <c r="AK14" s="418"/>
      <c r="AL14" s="425"/>
      <c r="AM14" s="418"/>
      <c r="AO14" s="664" t="s">
        <v>2102</v>
      </c>
      <c r="AP14" s="664" t="s">
        <v>2103</v>
      </c>
      <c r="AQ14" s="664" t="s">
        <v>2103</v>
      </c>
    </row>
    <row r="15" spans="1:50" s="664" customFormat="1" ht="15">
      <c r="A15" s="699" t="s">
        <v>2438</v>
      </c>
      <c r="B15" s="664" t="s">
        <v>1207</v>
      </c>
      <c r="C15" s="456" t="s">
        <v>2122</v>
      </c>
      <c r="D15" s="664" t="s">
        <v>965</v>
      </c>
      <c r="E15" s="267" t="s">
        <v>2153</v>
      </c>
      <c r="F15" s="425">
        <v>43082</v>
      </c>
      <c r="G15" s="498">
        <v>43082.625</v>
      </c>
      <c r="H15" s="498">
        <v>43115.625</v>
      </c>
      <c r="I15" s="425">
        <v>43115</v>
      </c>
      <c r="J15" s="425">
        <v>43107</v>
      </c>
      <c r="K15" s="425">
        <v>43082</v>
      </c>
      <c r="L15" s="501">
        <v>-700000</v>
      </c>
      <c r="M15" s="664" t="s">
        <v>1208</v>
      </c>
      <c r="N15" s="380">
        <v>3.78358051948052E-2</v>
      </c>
      <c r="O15" s="723"/>
      <c r="P15" s="418">
        <v>6277.44</v>
      </c>
      <c r="Q15" s="315">
        <v>0.02</v>
      </c>
      <c r="R15" s="664" t="s">
        <v>1364</v>
      </c>
      <c r="S15" s="664" t="s">
        <v>2439</v>
      </c>
      <c r="U15" s="315">
        <v>1</v>
      </c>
      <c r="V15" s="315"/>
      <c r="W15" s="315"/>
      <c r="X15" s="315"/>
      <c r="Y15" s="315"/>
      <c r="Z15" s="315"/>
      <c r="AA15" s="315">
        <v>7.1999999999999995E-2</v>
      </c>
      <c r="AB15" s="315"/>
      <c r="AC15" s="315">
        <v>1</v>
      </c>
      <c r="AD15" s="315"/>
      <c r="AF15" s="315"/>
      <c r="AG15" s="273">
        <v>50</v>
      </c>
      <c r="AH15" s="418"/>
      <c r="AI15" s="418"/>
      <c r="AJ15" s="418"/>
      <c r="AK15" s="418"/>
      <c r="AL15" s="425"/>
      <c r="AM15" s="418"/>
      <c r="AO15" s="664" t="s">
        <v>2102</v>
      </c>
      <c r="AP15" s="664" t="s">
        <v>2103</v>
      </c>
      <c r="AQ15" s="664" t="s">
        <v>2103</v>
      </c>
    </row>
    <row r="16" spans="1:50" s="664" customFormat="1" ht="15">
      <c r="A16" s="699" t="s">
        <v>2440</v>
      </c>
      <c r="B16" s="664" t="s">
        <v>1207</v>
      </c>
      <c r="C16" s="456" t="s">
        <v>2122</v>
      </c>
      <c r="D16" s="664" t="s">
        <v>965</v>
      </c>
      <c r="E16" s="267" t="s">
        <v>2153</v>
      </c>
      <c r="F16" s="425">
        <v>43082</v>
      </c>
      <c r="G16" s="498">
        <v>43082.625</v>
      </c>
      <c r="H16" s="498">
        <v>43115.625</v>
      </c>
      <c r="I16" s="425">
        <v>43115</v>
      </c>
      <c r="J16" s="425">
        <v>43107</v>
      </c>
      <c r="K16" s="425">
        <v>43082</v>
      </c>
      <c r="L16" s="501">
        <v>-681000</v>
      </c>
      <c r="M16" s="664" t="s">
        <v>1208</v>
      </c>
      <c r="N16" s="380">
        <v>3.7835880834779498E-2</v>
      </c>
      <c r="O16" s="723">
        <v>2329.5500000000002</v>
      </c>
      <c r="P16" s="418">
        <v>6277.44</v>
      </c>
      <c r="Q16" s="315">
        <v>0.02</v>
      </c>
      <c r="R16" s="664" t="s">
        <v>1364</v>
      </c>
      <c r="S16" s="664" t="s">
        <v>2441</v>
      </c>
      <c r="U16" s="315">
        <v>1</v>
      </c>
      <c r="V16" s="315"/>
      <c r="W16" s="315"/>
      <c r="X16" s="315"/>
      <c r="Y16" s="315"/>
      <c r="Z16" s="315"/>
      <c r="AA16" s="315">
        <v>7.1999999999999995E-2</v>
      </c>
      <c r="AB16" s="315"/>
      <c r="AC16" s="315">
        <v>1</v>
      </c>
      <c r="AD16" s="315"/>
      <c r="AF16" s="315"/>
      <c r="AG16" s="273">
        <v>50</v>
      </c>
      <c r="AH16" s="418"/>
      <c r="AI16" s="418"/>
      <c r="AJ16" s="418"/>
      <c r="AK16" s="418"/>
      <c r="AL16" s="425"/>
      <c r="AM16" s="418"/>
      <c r="AO16" s="664" t="s">
        <v>2102</v>
      </c>
      <c r="AP16" s="664" t="s">
        <v>2103</v>
      </c>
      <c r="AQ16" s="664" t="s">
        <v>2103</v>
      </c>
    </row>
    <row r="17" spans="1:44" s="664" customFormat="1" ht="15">
      <c r="A17" s="699" t="s">
        <v>2436</v>
      </c>
      <c r="B17" s="664" t="s">
        <v>1207</v>
      </c>
      <c r="C17" s="456" t="s">
        <v>2122</v>
      </c>
      <c r="D17" s="664" t="s">
        <v>965</v>
      </c>
      <c r="E17" s="678" t="s">
        <v>996</v>
      </c>
      <c r="F17" s="425">
        <v>43068</v>
      </c>
      <c r="G17" s="498">
        <v>43068.625</v>
      </c>
      <c r="H17" s="498">
        <v>43138.625</v>
      </c>
      <c r="I17" s="425">
        <v>43138</v>
      </c>
      <c r="J17" s="425">
        <v>43138</v>
      </c>
      <c r="K17" s="425">
        <v>43068</v>
      </c>
      <c r="L17" s="501">
        <v>-300000</v>
      </c>
      <c r="M17" s="664" t="s">
        <v>1208</v>
      </c>
      <c r="N17" s="380">
        <v>4.2116480999999997E-2</v>
      </c>
      <c r="P17" s="418">
        <v>4053.75</v>
      </c>
      <c r="Q17" s="315">
        <v>0.02</v>
      </c>
      <c r="R17" s="664" t="s">
        <v>1364</v>
      </c>
      <c r="S17" s="664" t="s">
        <v>972</v>
      </c>
      <c r="U17" s="315">
        <v>1</v>
      </c>
      <c r="V17" s="315"/>
      <c r="W17" s="315"/>
      <c r="X17" s="315"/>
      <c r="Y17" s="315"/>
      <c r="Z17" s="315"/>
      <c r="AA17" s="315">
        <v>7.1999999999999995E-2</v>
      </c>
      <c r="AB17" s="315"/>
      <c r="AC17" s="315">
        <v>1</v>
      </c>
      <c r="AD17" s="315"/>
      <c r="AF17" s="315"/>
      <c r="AG17" s="273">
        <v>50</v>
      </c>
      <c r="AH17" s="418"/>
      <c r="AI17" s="418"/>
      <c r="AJ17" s="418"/>
      <c r="AK17" s="418"/>
      <c r="AL17" s="425"/>
      <c r="AM17" s="418"/>
      <c r="AO17" s="664" t="s">
        <v>2102</v>
      </c>
      <c r="AP17" s="664" t="s">
        <v>2103</v>
      </c>
      <c r="AQ17" s="664" t="s">
        <v>2103</v>
      </c>
    </row>
    <row r="18" spans="1:44" s="664" customFormat="1" ht="15">
      <c r="A18" s="699" t="s">
        <v>2431</v>
      </c>
      <c r="B18" s="664" t="s">
        <v>1207</v>
      </c>
      <c r="C18" s="456" t="s">
        <v>2428</v>
      </c>
      <c r="D18" s="664" t="s">
        <v>2444</v>
      </c>
      <c r="E18" s="678" t="s">
        <v>996</v>
      </c>
      <c r="F18" s="425">
        <v>43054</v>
      </c>
      <c r="G18" s="498">
        <v>43054.625</v>
      </c>
      <c r="H18" s="498">
        <v>43087.625</v>
      </c>
      <c r="I18" s="425">
        <v>43087</v>
      </c>
      <c r="J18" s="425">
        <v>43087</v>
      </c>
      <c r="K18" s="425">
        <v>43054</v>
      </c>
      <c r="L18" s="501">
        <v>-1893000</v>
      </c>
      <c r="M18" s="664" t="s">
        <v>1208</v>
      </c>
      <c r="N18" s="380">
        <v>3.9837931E-2</v>
      </c>
      <c r="P18" s="418">
        <v>4095.43</v>
      </c>
      <c r="Q18" s="315">
        <v>0.02</v>
      </c>
      <c r="R18" s="664" t="s">
        <v>2429</v>
      </c>
      <c r="S18" s="664" t="s">
        <v>972</v>
      </c>
      <c r="U18" s="315">
        <v>1</v>
      </c>
      <c r="V18" s="315"/>
      <c r="W18" s="315"/>
      <c r="X18" s="315"/>
      <c r="Y18" s="315"/>
      <c r="Z18" s="315"/>
      <c r="AA18" s="315">
        <v>7.0000000000000007E-2</v>
      </c>
      <c r="AB18" s="315"/>
      <c r="AC18" s="315">
        <v>1</v>
      </c>
      <c r="AD18" s="315"/>
      <c r="AF18" s="315"/>
      <c r="AG18" s="273">
        <v>50</v>
      </c>
      <c r="AH18" s="418"/>
      <c r="AI18" s="418"/>
      <c r="AJ18" s="418">
        <v>3985.29</v>
      </c>
      <c r="AK18" s="418">
        <v>6818.1800318876712</v>
      </c>
      <c r="AL18" s="425">
        <v>43087.672048611108</v>
      </c>
      <c r="AM18" s="418">
        <v>0</v>
      </c>
      <c r="AO18" s="664" t="s">
        <v>2102</v>
      </c>
      <c r="AP18" s="664" t="s">
        <v>2103</v>
      </c>
      <c r="AQ18" s="664" t="s">
        <v>2103</v>
      </c>
    </row>
    <row r="19" spans="1:44" s="664" customFormat="1" ht="15">
      <c r="A19" s="699" t="s">
        <v>2427</v>
      </c>
      <c r="B19" s="664" t="s">
        <v>1207</v>
      </c>
      <c r="C19" s="456" t="s">
        <v>2428</v>
      </c>
      <c r="D19" s="664" t="s">
        <v>2444</v>
      </c>
      <c r="E19" s="678" t="s">
        <v>996</v>
      </c>
      <c r="F19" s="425">
        <v>43054</v>
      </c>
      <c r="G19" s="498">
        <v>43054.625</v>
      </c>
      <c r="H19" s="498">
        <v>43087.625</v>
      </c>
      <c r="I19" s="425">
        <v>43087</v>
      </c>
      <c r="J19" s="425">
        <v>43087</v>
      </c>
      <c r="K19" s="425">
        <v>43054</v>
      </c>
      <c r="L19" s="501">
        <v>-1500000</v>
      </c>
      <c r="M19" s="664" t="s">
        <v>1208</v>
      </c>
      <c r="N19" s="380">
        <v>3.9837943000000001E-2</v>
      </c>
      <c r="P19" s="418">
        <v>4095.43</v>
      </c>
      <c r="Q19" s="315">
        <v>0.02</v>
      </c>
      <c r="R19" s="664" t="s">
        <v>2429</v>
      </c>
      <c r="S19" s="664" t="s">
        <v>973</v>
      </c>
      <c r="U19" s="315">
        <v>1</v>
      </c>
      <c r="V19" s="315"/>
      <c r="W19" s="315"/>
      <c r="X19" s="315"/>
      <c r="Y19" s="315"/>
      <c r="Z19" s="315"/>
      <c r="AA19" s="315">
        <v>7.0000000000000007E-2</v>
      </c>
      <c r="AB19" s="315"/>
      <c r="AC19" s="315">
        <v>1</v>
      </c>
      <c r="AD19" s="315"/>
      <c r="AF19" s="315"/>
      <c r="AG19" s="273">
        <v>50</v>
      </c>
      <c r="AH19" s="418"/>
      <c r="AI19" s="418"/>
      <c r="AJ19" s="418">
        <v>3985.29</v>
      </c>
      <c r="AK19" s="418">
        <v>-4090.4707438356181</v>
      </c>
      <c r="AL19" s="425">
        <v>43087.672071759262</v>
      </c>
      <c r="AM19" s="418">
        <v>9493.1506849315083</v>
      </c>
      <c r="AO19" s="664" t="s">
        <v>2102</v>
      </c>
      <c r="AP19" s="664" t="s">
        <v>2103</v>
      </c>
      <c r="AQ19" s="664" t="s">
        <v>2103</v>
      </c>
    </row>
    <row r="20" spans="1:44" s="664" customFormat="1" ht="15">
      <c r="A20" s="699" t="s">
        <v>2425</v>
      </c>
      <c r="B20" s="664" t="s">
        <v>1207</v>
      </c>
      <c r="C20" s="456" t="s">
        <v>2122</v>
      </c>
      <c r="D20" s="664" t="s">
        <v>1731</v>
      </c>
      <c r="E20" s="678" t="s">
        <v>996</v>
      </c>
      <c r="F20" s="425">
        <v>43040</v>
      </c>
      <c r="G20" s="498">
        <v>43040.625</v>
      </c>
      <c r="H20" s="498">
        <v>43067.625</v>
      </c>
      <c r="I20" s="425">
        <v>43067</v>
      </c>
      <c r="J20" s="425">
        <v>43067</v>
      </c>
      <c r="K20" s="425">
        <v>43040</v>
      </c>
      <c r="L20" s="501">
        <v>-3763200</v>
      </c>
      <c r="M20" s="664" t="s">
        <v>1208</v>
      </c>
      <c r="N20" s="380">
        <v>1.9221032828640714E-2</v>
      </c>
      <c r="O20" s="664">
        <v>5350.63</v>
      </c>
      <c r="P20" s="418">
        <v>3996.62</v>
      </c>
      <c r="Q20" s="315">
        <v>0.02</v>
      </c>
      <c r="R20" s="664" t="s">
        <v>2319</v>
      </c>
      <c r="S20" s="664" t="s">
        <v>972</v>
      </c>
      <c r="U20" s="315">
        <v>1</v>
      </c>
      <c r="V20" s="315"/>
      <c r="W20" s="315"/>
      <c r="X20" s="315"/>
      <c r="Y20" s="315">
        <v>1.0900000000000001</v>
      </c>
      <c r="Z20" s="315"/>
      <c r="AA20" s="315">
        <v>2.3800000000000002E-2</v>
      </c>
      <c r="AB20" s="315"/>
      <c r="AC20" s="315">
        <v>1</v>
      </c>
      <c r="AD20" s="315"/>
      <c r="AF20" s="315"/>
      <c r="AG20" s="273">
        <v>50</v>
      </c>
      <c r="AH20" s="418"/>
      <c r="AI20" s="418"/>
      <c r="AJ20" s="418">
        <v>4055.82</v>
      </c>
      <c r="AK20" s="418">
        <v>1227.21</v>
      </c>
      <c r="AL20" s="425">
        <v>43067</v>
      </c>
      <c r="AM20" s="677">
        <v>4123.42</v>
      </c>
      <c r="AO20" s="664" t="s">
        <v>2102</v>
      </c>
      <c r="AP20" s="664" t="s">
        <v>2103</v>
      </c>
      <c r="AQ20" s="664" t="s">
        <v>2103</v>
      </c>
    </row>
    <row r="21" spans="1:44" s="664" customFormat="1" ht="15">
      <c r="A21" s="699" t="s">
        <v>2424</v>
      </c>
      <c r="B21" s="664" t="s">
        <v>1207</v>
      </c>
      <c r="C21" s="456" t="s">
        <v>2122</v>
      </c>
      <c r="D21" s="664" t="s">
        <v>1731</v>
      </c>
      <c r="E21" s="678" t="s">
        <v>996</v>
      </c>
      <c r="F21" s="425">
        <v>43040</v>
      </c>
      <c r="G21" s="498">
        <v>43040.625</v>
      </c>
      <c r="H21" s="498">
        <v>43067.625</v>
      </c>
      <c r="I21" s="425">
        <v>43067</v>
      </c>
      <c r="J21" s="425">
        <v>43067</v>
      </c>
      <c r="K21" s="425">
        <v>43040</v>
      </c>
      <c r="L21" s="501">
        <v>-3990000</v>
      </c>
      <c r="M21" s="664" t="s">
        <v>1208</v>
      </c>
      <c r="N21" s="380">
        <v>1.9221029425415391E-2</v>
      </c>
      <c r="O21" s="664">
        <v>5673.1</v>
      </c>
      <c r="P21" s="418">
        <v>3996.62</v>
      </c>
      <c r="Q21" s="315">
        <v>0.02</v>
      </c>
      <c r="R21" s="664" t="s">
        <v>2319</v>
      </c>
      <c r="S21" s="664" t="s">
        <v>973</v>
      </c>
      <c r="U21" s="315">
        <v>0.995</v>
      </c>
      <c r="V21" s="315"/>
      <c r="W21" s="315"/>
      <c r="X21" s="315"/>
      <c r="Y21" s="315">
        <v>0.90500000000000003</v>
      </c>
      <c r="Z21" s="315"/>
      <c r="AA21" s="315">
        <v>2.3800000000000002E-2</v>
      </c>
      <c r="AB21" s="315"/>
      <c r="AC21" s="315">
        <v>1</v>
      </c>
      <c r="AD21" s="315"/>
      <c r="AF21" s="315"/>
      <c r="AG21" s="273">
        <v>50</v>
      </c>
      <c r="AH21" s="418"/>
      <c r="AI21" s="418"/>
      <c r="AJ21" s="418">
        <v>4055.82</v>
      </c>
      <c r="AK21" s="418">
        <v>5673.1</v>
      </c>
      <c r="AL21" s="425">
        <v>43067</v>
      </c>
      <c r="AM21" s="418">
        <v>0</v>
      </c>
      <c r="AO21" s="664" t="s">
        <v>2102</v>
      </c>
      <c r="AP21" s="664" t="s">
        <v>2103</v>
      </c>
      <c r="AQ21" s="664" t="s">
        <v>2103</v>
      </c>
    </row>
    <row r="22" spans="1:44" s="664" customFormat="1" ht="15">
      <c r="A22" s="699" t="s">
        <v>2419</v>
      </c>
      <c r="B22" s="664" t="s">
        <v>1207</v>
      </c>
      <c r="C22" s="456" t="s">
        <v>2234</v>
      </c>
      <c r="D22" s="664" t="s">
        <v>2141</v>
      </c>
      <c r="E22" s="655" t="s">
        <v>2153</v>
      </c>
      <c r="F22" s="425">
        <v>43026</v>
      </c>
      <c r="G22" s="498">
        <v>43026.625</v>
      </c>
      <c r="H22" s="498">
        <v>43059.625</v>
      </c>
      <c r="I22" s="425">
        <v>43059</v>
      </c>
      <c r="J22" s="425">
        <v>43059</v>
      </c>
      <c r="K22" s="425">
        <v>43026</v>
      </c>
      <c r="L22" s="501">
        <v>-10000000</v>
      </c>
      <c r="M22" s="664" t="s">
        <v>1208</v>
      </c>
      <c r="N22" s="380">
        <v>9.9594780000000008E-3</v>
      </c>
      <c r="P22" s="418">
        <v>6563.44</v>
      </c>
      <c r="Q22" s="315">
        <v>0.02</v>
      </c>
      <c r="R22" s="664" t="s">
        <v>2319</v>
      </c>
      <c r="S22" s="664" t="s">
        <v>972</v>
      </c>
      <c r="U22" s="315">
        <v>1.02</v>
      </c>
      <c r="V22" s="315"/>
      <c r="W22" s="315"/>
      <c r="X22" s="315"/>
      <c r="Y22" s="315">
        <v>1.08</v>
      </c>
      <c r="Z22" s="315"/>
      <c r="AA22" s="315">
        <v>0</v>
      </c>
      <c r="AB22" s="315"/>
      <c r="AC22" s="315">
        <v>1</v>
      </c>
      <c r="AD22" s="315"/>
      <c r="AF22" s="315"/>
      <c r="AG22" s="273">
        <v>50</v>
      </c>
      <c r="AH22" s="418"/>
      <c r="AI22" s="418"/>
      <c r="AJ22" s="418">
        <v>6433.17</v>
      </c>
      <c r="AK22" s="418">
        <v>9004.4595616438364</v>
      </c>
      <c r="AL22" s="425">
        <v>43059.786261574074</v>
      </c>
      <c r="AM22" s="418">
        <v>0</v>
      </c>
      <c r="AO22" s="664" t="s">
        <v>2102</v>
      </c>
      <c r="AP22" s="664" t="s">
        <v>2103</v>
      </c>
      <c r="AQ22" s="664" t="s">
        <v>2103</v>
      </c>
    </row>
    <row r="23" spans="1:44" s="456" customFormat="1">
      <c r="A23" s="687" t="s">
        <v>2413</v>
      </c>
      <c r="B23" s="456" t="s">
        <v>1207</v>
      </c>
      <c r="C23" s="456" t="s">
        <v>2129</v>
      </c>
      <c r="D23" s="664" t="s">
        <v>2141</v>
      </c>
      <c r="E23" s="655" t="s">
        <v>996</v>
      </c>
      <c r="F23" s="656">
        <v>43007</v>
      </c>
      <c r="G23" s="657">
        <v>43007.625</v>
      </c>
      <c r="H23" s="657">
        <v>43187.625</v>
      </c>
      <c r="I23" s="656">
        <v>43187</v>
      </c>
      <c r="J23" s="656">
        <v>43187</v>
      </c>
      <c r="K23" s="656">
        <v>43007</v>
      </c>
      <c r="L23" s="658">
        <v>-20000000</v>
      </c>
      <c r="M23" s="456" t="s">
        <v>1208</v>
      </c>
      <c r="N23" s="659">
        <v>1.269939E-2</v>
      </c>
      <c r="P23" s="660">
        <v>3836.5</v>
      </c>
      <c r="Q23" s="661">
        <v>0.02</v>
      </c>
      <c r="R23" s="456" t="s">
        <v>969</v>
      </c>
      <c r="S23" s="456" t="s">
        <v>972</v>
      </c>
      <c r="U23" s="661">
        <v>1</v>
      </c>
      <c r="V23" s="661"/>
      <c r="W23" s="661"/>
      <c r="X23" s="661"/>
      <c r="Y23" s="661">
        <v>1.08</v>
      </c>
      <c r="Z23" s="661"/>
      <c r="AA23" s="661">
        <v>0</v>
      </c>
      <c r="AB23" s="661"/>
      <c r="AC23" s="661">
        <v>1</v>
      </c>
      <c r="AD23" s="661"/>
      <c r="AF23" s="661"/>
      <c r="AG23" s="662">
        <v>50</v>
      </c>
      <c r="AH23" s="660"/>
      <c r="AI23" s="660"/>
      <c r="AJ23" s="660">
        <v>4143.83</v>
      </c>
      <c r="AK23" s="660">
        <v>125254.26</v>
      </c>
      <c r="AL23" s="656">
        <v>43059</v>
      </c>
      <c r="AM23" s="660">
        <v>0</v>
      </c>
      <c r="AO23" s="456" t="s">
        <v>2102</v>
      </c>
      <c r="AP23" s="456" t="s">
        <v>2103</v>
      </c>
      <c r="AQ23" s="456" t="s">
        <v>2103</v>
      </c>
    </row>
    <row r="24" spans="1:44" s="664" customFormat="1">
      <c r="A24" s="672" t="s">
        <v>2411</v>
      </c>
      <c r="B24" s="664" t="s">
        <v>1207</v>
      </c>
      <c r="C24" s="456" t="s">
        <v>2122</v>
      </c>
      <c r="D24" s="664" t="s">
        <v>2200</v>
      </c>
      <c r="E24" s="655" t="s">
        <v>2153</v>
      </c>
      <c r="F24" s="425">
        <v>43005</v>
      </c>
      <c r="G24" s="498">
        <v>43005.625</v>
      </c>
      <c r="H24" s="498">
        <v>43096.625</v>
      </c>
      <c r="I24" s="425">
        <v>43096</v>
      </c>
      <c r="J24" s="425">
        <v>43096</v>
      </c>
      <c r="K24" s="425">
        <v>43005</v>
      </c>
      <c r="L24" s="501">
        <v>-20000000</v>
      </c>
      <c r="M24" s="664" t="s">
        <v>1208</v>
      </c>
      <c r="N24" s="380">
        <v>2.0267561999999999E-2</v>
      </c>
      <c r="P24" s="418">
        <v>6583.14</v>
      </c>
      <c r="Q24" s="315">
        <v>0.02</v>
      </c>
      <c r="R24" s="664" t="s">
        <v>969</v>
      </c>
      <c r="S24" s="664" t="s">
        <v>972</v>
      </c>
      <c r="U24" s="315">
        <v>1</v>
      </c>
      <c r="V24" s="315"/>
      <c r="W24" s="315"/>
      <c r="X24" s="315"/>
      <c r="Y24" s="315">
        <v>1.0900000000000001</v>
      </c>
      <c r="Z24" s="315"/>
      <c r="AA24" s="315">
        <v>2.5000000000000001E-2</v>
      </c>
      <c r="AB24" s="315"/>
      <c r="AC24" s="315">
        <v>1</v>
      </c>
      <c r="AD24" s="315"/>
      <c r="AF24" s="315"/>
      <c r="AG24" s="273">
        <v>50</v>
      </c>
      <c r="AH24" s="418"/>
      <c r="AI24" s="418"/>
      <c r="AJ24" s="418">
        <v>6173.1500000000005</v>
      </c>
      <c r="AK24" s="418">
        <v>101060.17216438355</v>
      </c>
      <c r="AL24" s="425">
        <v>43096.628888888888</v>
      </c>
      <c r="AM24" s="418">
        <v>0</v>
      </c>
      <c r="AO24" s="664" t="s">
        <v>2102</v>
      </c>
      <c r="AP24" s="664" t="s">
        <v>2103</v>
      </c>
      <c r="AQ24" s="664" t="s">
        <v>2103</v>
      </c>
    </row>
    <row r="25" spans="1:44" s="664" customFormat="1">
      <c r="A25" s="672" t="s">
        <v>2393</v>
      </c>
      <c r="B25" s="664" t="s">
        <v>1207</v>
      </c>
      <c r="C25" s="456" t="s">
        <v>2390</v>
      </c>
      <c r="D25" s="664" t="s">
        <v>2141</v>
      </c>
      <c r="E25" s="655" t="s">
        <v>2153</v>
      </c>
      <c r="F25" s="425">
        <v>42999</v>
      </c>
      <c r="G25" s="498">
        <v>42999.625</v>
      </c>
      <c r="H25" s="498">
        <v>43031.625</v>
      </c>
      <c r="I25" s="425">
        <v>43031</v>
      </c>
      <c r="J25" s="425">
        <v>43031</v>
      </c>
      <c r="K25" s="425">
        <v>42999</v>
      </c>
      <c r="L25" s="501">
        <v>-41049000</v>
      </c>
      <c r="M25" s="664" t="s">
        <v>1208</v>
      </c>
      <c r="N25" s="380">
        <v>3.684817E-2</v>
      </c>
      <c r="P25" s="418">
        <v>6612.05</v>
      </c>
      <c r="Q25" s="315">
        <v>0.02</v>
      </c>
      <c r="R25" s="664" t="s">
        <v>2391</v>
      </c>
      <c r="S25" s="664" t="s">
        <v>972</v>
      </c>
      <c r="U25" s="315">
        <v>1</v>
      </c>
      <c r="V25" s="315"/>
      <c r="W25" s="315"/>
      <c r="X25" s="315"/>
      <c r="Y25" s="315"/>
      <c r="Z25" s="315"/>
      <c r="AA25" s="315">
        <v>6.5000000000000002E-2</v>
      </c>
      <c r="AB25" s="315"/>
      <c r="AC25" s="315">
        <v>1</v>
      </c>
      <c r="AD25" s="315"/>
      <c r="AF25" s="315"/>
      <c r="AG25" s="273">
        <v>50</v>
      </c>
      <c r="AH25" s="418"/>
      <c r="AI25" s="418"/>
      <c r="AJ25" s="418">
        <v>6612.76</v>
      </c>
      <c r="AK25" s="418">
        <v>-101313.26857380822</v>
      </c>
      <c r="AL25" s="425">
        <v>43031.634212962963</v>
      </c>
      <c r="AM25" s="418">
        <v>233923.0684931507</v>
      </c>
      <c r="AO25" s="664" t="s">
        <v>2102</v>
      </c>
      <c r="AP25" s="664" t="s">
        <v>2103</v>
      </c>
      <c r="AQ25" s="664" t="s">
        <v>2103</v>
      </c>
    </row>
    <row r="26" spans="1:44" s="664" customFormat="1">
      <c r="A26" s="672" t="s">
        <v>2389</v>
      </c>
      <c r="B26" s="664" t="s">
        <v>1207</v>
      </c>
      <c r="C26" s="456" t="s">
        <v>2390</v>
      </c>
      <c r="D26" s="664" t="s">
        <v>2141</v>
      </c>
      <c r="E26" s="655" t="s">
        <v>2153</v>
      </c>
      <c r="F26" s="425">
        <v>42999</v>
      </c>
      <c r="G26" s="498">
        <v>42999.625</v>
      </c>
      <c r="H26" s="498">
        <v>43031.625</v>
      </c>
      <c r="I26" s="425">
        <v>43031</v>
      </c>
      <c r="J26" s="425">
        <v>43031</v>
      </c>
      <c r="K26" s="425">
        <v>42999</v>
      </c>
      <c r="L26" s="501">
        <v>-3203000</v>
      </c>
      <c r="M26" s="664" t="s">
        <v>1208</v>
      </c>
      <c r="N26" s="380">
        <v>3.684817E-2</v>
      </c>
      <c r="P26" s="418">
        <v>6612.05</v>
      </c>
      <c r="Q26" s="315">
        <v>0.02</v>
      </c>
      <c r="R26" s="664" t="s">
        <v>2391</v>
      </c>
      <c r="S26" s="664" t="s">
        <v>973</v>
      </c>
      <c r="U26" s="315">
        <v>1</v>
      </c>
      <c r="V26" s="315"/>
      <c r="W26" s="315"/>
      <c r="X26" s="315"/>
      <c r="Y26" s="315"/>
      <c r="Z26" s="315"/>
      <c r="AA26" s="315">
        <v>6.5000000000000002E-2</v>
      </c>
      <c r="AB26" s="315"/>
      <c r="AC26" s="315">
        <v>1</v>
      </c>
      <c r="AD26" s="315"/>
      <c r="AF26" s="315"/>
      <c r="AG26" s="273">
        <v>50</v>
      </c>
      <c r="AH26" s="418"/>
      <c r="AI26" s="418"/>
      <c r="AJ26" s="418">
        <v>6612.76</v>
      </c>
      <c r="AK26" s="418">
        <v>10347.369951561643</v>
      </c>
      <c r="AL26" s="425">
        <v>43031.634236111109</v>
      </c>
      <c r="AM26" s="418">
        <v>0</v>
      </c>
      <c r="AO26" s="664" t="s">
        <v>2102</v>
      </c>
      <c r="AP26" s="664" t="s">
        <v>2103</v>
      </c>
      <c r="AQ26" s="664" t="s">
        <v>2103</v>
      </c>
    </row>
    <row r="27" spans="1:44" s="665" customFormat="1">
      <c r="A27" s="700" t="s">
        <v>2387</v>
      </c>
      <c r="B27" s="665" t="s">
        <v>1207</v>
      </c>
      <c r="C27" s="665" t="s">
        <v>2122</v>
      </c>
      <c r="D27" s="664" t="s">
        <v>2141</v>
      </c>
      <c r="E27" s="701" t="s">
        <v>996</v>
      </c>
      <c r="F27" s="702">
        <v>42998</v>
      </c>
      <c r="G27" s="703">
        <v>42998.625</v>
      </c>
      <c r="H27" s="703">
        <v>43089.625</v>
      </c>
      <c r="I27" s="702">
        <v>43089</v>
      </c>
      <c r="J27" s="702">
        <v>43089</v>
      </c>
      <c r="K27" s="702">
        <v>42998</v>
      </c>
      <c r="L27" s="704">
        <v>-20000000</v>
      </c>
      <c r="M27" s="665" t="s">
        <v>1208</v>
      </c>
      <c r="N27" s="705">
        <v>2.0267561999999999E-2</v>
      </c>
      <c r="P27" s="706">
        <v>3842.44</v>
      </c>
      <c r="Q27" s="707">
        <v>0.02</v>
      </c>
      <c r="R27" s="665" t="s">
        <v>1790</v>
      </c>
      <c r="S27" s="665" t="s">
        <v>972</v>
      </c>
      <c r="U27" s="707">
        <v>1</v>
      </c>
      <c r="V27" s="707"/>
      <c r="W27" s="707"/>
      <c r="X27" s="707"/>
      <c r="Y27" s="707">
        <v>1.0900000000000001</v>
      </c>
      <c r="Z27" s="707"/>
      <c r="AA27" s="707">
        <v>2.5000000000000001E-2</v>
      </c>
      <c r="AB27" s="707"/>
      <c r="AC27" s="707">
        <v>1</v>
      </c>
      <c r="AD27" s="707"/>
      <c r="AF27" s="707"/>
      <c r="AG27" s="708">
        <v>50</v>
      </c>
      <c r="AH27" s="706"/>
      <c r="AI27" s="706"/>
      <c r="AJ27" s="706">
        <v>4217.7</v>
      </c>
      <c r="AK27" s="706">
        <v>-23597.364246575351</v>
      </c>
      <c r="AL27" s="702">
        <v>43060</v>
      </c>
      <c r="AM27" s="706">
        <v>1994520.54794521</v>
      </c>
      <c r="AO27" s="665" t="s">
        <v>2102</v>
      </c>
      <c r="AP27" s="665" t="s">
        <v>2103</v>
      </c>
      <c r="AQ27" s="665" t="s">
        <v>2103</v>
      </c>
    </row>
    <row r="28" spans="1:44" s="456" customFormat="1">
      <c r="A28" s="687" t="s">
        <v>2385</v>
      </c>
      <c r="B28" s="456" t="s">
        <v>1207</v>
      </c>
      <c r="C28" s="456" t="s">
        <v>2122</v>
      </c>
      <c r="D28" s="664" t="s">
        <v>2141</v>
      </c>
      <c r="E28" s="655" t="s">
        <v>2153</v>
      </c>
      <c r="F28" s="656">
        <v>42989</v>
      </c>
      <c r="G28" s="657">
        <v>42989.625</v>
      </c>
      <c r="H28" s="657">
        <v>43019.625</v>
      </c>
      <c r="I28" s="656">
        <v>43019</v>
      </c>
      <c r="J28" s="656">
        <v>43019</v>
      </c>
      <c r="K28" s="656">
        <v>42989</v>
      </c>
      <c r="L28" s="658">
        <v>-20000000</v>
      </c>
      <c r="M28" s="456" t="s">
        <v>1208</v>
      </c>
      <c r="N28" s="659">
        <v>1.8933084999999999E-2</v>
      </c>
      <c r="P28" s="660">
        <v>6649.63</v>
      </c>
      <c r="Q28" s="661">
        <v>0.02</v>
      </c>
      <c r="R28" s="456" t="s">
        <v>969</v>
      </c>
      <c r="S28" s="456" t="s">
        <v>972</v>
      </c>
      <c r="U28" s="661">
        <v>1</v>
      </c>
      <c r="V28" s="661"/>
      <c r="W28" s="661"/>
      <c r="X28" s="661"/>
      <c r="Y28" s="661">
        <v>1.08</v>
      </c>
      <c r="Z28" s="661"/>
      <c r="AA28" s="661">
        <v>2.5000000000000001E-2</v>
      </c>
      <c r="AB28" s="661"/>
      <c r="AC28" s="661">
        <v>1</v>
      </c>
      <c r="AD28" s="661"/>
      <c r="AF28" s="661"/>
      <c r="AG28" s="662">
        <v>50</v>
      </c>
      <c r="AH28" s="660"/>
      <c r="AI28" s="660"/>
      <c r="AJ28" s="660">
        <v>6666.7</v>
      </c>
      <c r="AK28" s="727">
        <f t="shared" ref="AK28" si="0">AJ28+AI28</f>
        <v>6666.7</v>
      </c>
      <c r="AL28" s="656">
        <v>43019</v>
      </c>
      <c r="AM28" s="726">
        <v>4162.9672298791802</v>
      </c>
      <c r="AO28" s="456" t="s">
        <v>2102</v>
      </c>
      <c r="AP28" s="456" t="s">
        <v>2103</v>
      </c>
      <c r="AQ28" s="456" t="s">
        <v>2103</v>
      </c>
    </row>
    <row r="29" spans="1:44" s="665" customFormat="1">
      <c r="A29" s="700" t="s">
        <v>2376</v>
      </c>
      <c r="B29" s="665" t="s">
        <v>1207</v>
      </c>
      <c r="C29" s="665" t="s">
        <v>2158</v>
      </c>
      <c r="D29" s="664" t="s">
        <v>2141</v>
      </c>
      <c r="E29" s="701" t="s">
        <v>996</v>
      </c>
      <c r="F29" s="702">
        <v>42975</v>
      </c>
      <c r="G29" s="703">
        <v>42975.625</v>
      </c>
      <c r="H29" s="703">
        <v>43157.625</v>
      </c>
      <c r="I29" s="702">
        <v>43157</v>
      </c>
      <c r="J29" s="702">
        <v>43157</v>
      </c>
      <c r="K29" s="702">
        <v>42975</v>
      </c>
      <c r="L29" s="704">
        <v>-200000000</v>
      </c>
      <c r="M29" s="665" t="s">
        <v>1208</v>
      </c>
      <c r="N29" s="705">
        <v>1.8587559999999999E-2</v>
      </c>
      <c r="P29" s="706">
        <v>3842.71</v>
      </c>
      <c r="Q29" s="707">
        <v>0.02</v>
      </c>
      <c r="R29" s="665" t="s">
        <v>2319</v>
      </c>
      <c r="S29" s="665" t="s">
        <v>972</v>
      </c>
      <c r="U29" s="707">
        <v>1</v>
      </c>
      <c r="V29" s="707"/>
      <c r="W29" s="707"/>
      <c r="X29" s="707"/>
      <c r="Y29" s="707">
        <v>1.08</v>
      </c>
      <c r="Z29" s="707"/>
      <c r="AA29" s="707">
        <v>0.02</v>
      </c>
      <c r="AB29" s="707"/>
      <c r="AC29" s="707">
        <v>1</v>
      </c>
      <c r="AD29" s="707"/>
      <c r="AF29" s="707"/>
      <c r="AG29" s="708">
        <v>50</v>
      </c>
      <c r="AH29" s="706"/>
      <c r="AI29" s="706"/>
      <c r="AJ29" s="706">
        <v>4217.7</v>
      </c>
      <c r="AK29" s="706">
        <v>-140857.04794520559</v>
      </c>
      <c r="AL29" s="702">
        <v>43060</v>
      </c>
      <c r="AM29" s="706">
        <v>124657.534246575</v>
      </c>
      <c r="AO29" s="665" t="s">
        <v>2102</v>
      </c>
      <c r="AP29" s="665" t="s">
        <v>2103</v>
      </c>
      <c r="AQ29" s="665" t="s">
        <v>2103</v>
      </c>
    </row>
    <row r="30" spans="1:44" s="664" customFormat="1">
      <c r="A30" s="672" t="s">
        <v>2371</v>
      </c>
      <c r="B30" s="664" t="s">
        <v>1207</v>
      </c>
      <c r="C30" s="456" t="s">
        <v>2132</v>
      </c>
      <c r="D30" s="664" t="s">
        <v>2264</v>
      </c>
      <c r="E30" s="678" t="s">
        <v>996</v>
      </c>
      <c r="F30" s="425">
        <v>42958</v>
      </c>
      <c r="G30" s="498">
        <v>42958.625</v>
      </c>
      <c r="H30" s="498">
        <v>43047.625</v>
      </c>
      <c r="I30" s="425">
        <v>43047</v>
      </c>
      <c r="J30" s="425">
        <v>43047</v>
      </c>
      <c r="K30" s="425">
        <v>42958</v>
      </c>
      <c r="L30" s="501">
        <v>-15000000</v>
      </c>
      <c r="M30" s="664" t="s">
        <v>1208</v>
      </c>
      <c r="N30" s="380">
        <v>3.7605707000000002E-2</v>
      </c>
      <c r="P30" s="418">
        <v>3647.35</v>
      </c>
      <c r="Q30" s="315">
        <v>0.02</v>
      </c>
      <c r="R30" s="664" t="s">
        <v>967</v>
      </c>
      <c r="S30" s="664" t="s">
        <v>972</v>
      </c>
      <c r="U30" s="315">
        <v>1</v>
      </c>
      <c r="V30" s="315">
        <v>1.1000000000000001</v>
      </c>
      <c r="W30" s="315"/>
      <c r="X30" s="315"/>
      <c r="Y30" s="315"/>
      <c r="Z30" s="315"/>
      <c r="AA30" s="315"/>
      <c r="AB30" s="315"/>
      <c r="AC30" s="315">
        <v>1.2</v>
      </c>
      <c r="AD30" s="315"/>
      <c r="AF30" s="315"/>
      <c r="AG30" s="273">
        <v>50</v>
      </c>
      <c r="AH30" s="418"/>
      <c r="AI30" s="418"/>
      <c r="AJ30" s="418">
        <v>4048.01</v>
      </c>
      <c r="AK30" s="418">
        <v>-301359.94836986338</v>
      </c>
      <c r="AL30" s="425">
        <v>43047.825972222221</v>
      </c>
      <c r="AM30" s="418">
        <v>438904.1095890415</v>
      </c>
      <c r="AO30" s="664" t="s">
        <v>2102</v>
      </c>
      <c r="AP30" s="664" t="s">
        <v>2103</v>
      </c>
      <c r="AQ30" s="664" t="s">
        <v>2103</v>
      </c>
    </row>
    <row r="31" spans="1:44" s="664" customFormat="1">
      <c r="A31" s="664" t="s">
        <v>2417</v>
      </c>
      <c r="B31" s="664" t="s">
        <v>1207</v>
      </c>
      <c r="C31" s="456" t="s">
        <v>2368</v>
      </c>
      <c r="D31" s="664" t="s">
        <v>2336</v>
      </c>
      <c r="E31" s="267" t="s">
        <v>2161</v>
      </c>
      <c r="F31" s="425">
        <v>42951</v>
      </c>
      <c r="G31" s="498">
        <v>42951.625</v>
      </c>
      <c r="H31" s="498">
        <v>43061.625</v>
      </c>
      <c r="I31" s="425">
        <v>43061</v>
      </c>
      <c r="J31" s="425">
        <v>43061</v>
      </c>
      <c r="K31" s="425">
        <v>42951</v>
      </c>
      <c r="L31" s="501">
        <v>20000000</v>
      </c>
      <c r="M31" s="664" t="s">
        <v>99</v>
      </c>
      <c r="N31" s="380">
        <v>6.3E-3</v>
      </c>
      <c r="P31" s="418">
        <v>6266</v>
      </c>
      <c r="Q31" s="315">
        <v>0.02</v>
      </c>
      <c r="R31" s="664" t="s">
        <v>2369</v>
      </c>
      <c r="S31" s="664" t="s">
        <v>972</v>
      </c>
      <c r="U31" s="315">
        <v>0.95754867499999996</v>
      </c>
      <c r="V31" s="315"/>
      <c r="W31" s="315"/>
      <c r="X31" s="315"/>
      <c r="Y31" s="315">
        <v>1.043408873</v>
      </c>
      <c r="Z31" s="315"/>
      <c r="AA31" s="315">
        <v>0</v>
      </c>
      <c r="AB31" s="315"/>
      <c r="AC31" s="315">
        <v>1</v>
      </c>
      <c r="AD31" s="315"/>
      <c r="AF31" s="315"/>
      <c r="AG31" s="273">
        <v>50</v>
      </c>
      <c r="AH31" s="418"/>
      <c r="AI31" s="418"/>
      <c r="AJ31" s="418"/>
      <c r="AK31" s="418">
        <v>-126000</v>
      </c>
      <c r="AL31" s="425">
        <v>42982</v>
      </c>
      <c r="AM31" s="418">
        <v>0</v>
      </c>
      <c r="AO31" s="664" t="s">
        <v>2102</v>
      </c>
      <c r="AP31" s="664" t="s">
        <v>2103</v>
      </c>
      <c r="AQ31" s="664" t="s">
        <v>2103</v>
      </c>
      <c r="AR31" s="664">
        <v>1</v>
      </c>
    </row>
    <row r="32" spans="1:44" s="664" customFormat="1">
      <c r="A32" s="664" t="s">
        <v>2364</v>
      </c>
      <c r="B32" s="664" t="s">
        <v>1207</v>
      </c>
      <c r="C32" s="456" t="s">
        <v>2363</v>
      </c>
      <c r="D32" s="664" t="s">
        <v>2336</v>
      </c>
      <c r="E32" s="267" t="s">
        <v>2161</v>
      </c>
      <c r="F32" s="425">
        <v>42914</v>
      </c>
      <c r="G32" s="498">
        <v>42914.625</v>
      </c>
      <c r="H32" s="498">
        <v>42944.625</v>
      </c>
      <c r="I32" s="425">
        <v>42944</v>
      </c>
      <c r="J32" s="425">
        <v>42944</v>
      </c>
      <c r="K32" s="425">
        <v>42944</v>
      </c>
      <c r="L32" s="501">
        <v>58561.643819999998</v>
      </c>
      <c r="M32" s="664" t="s">
        <v>99</v>
      </c>
      <c r="N32" s="380">
        <v>0.29263157899999998</v>
      </c>
      <c r="P32" s="418">
        <v>6086.21</v>
      </c>
      <c r="Q32" s="315">
        <v>0.02</v>
      </c>
      <c r="R32" s="664" t="s">
        <v>1676</v>
      </c>
      <c r="S32" s="664" t="s">
        <v>972</v>
      </c>
      <c r="U32" s="315">
        <v>1.03</v>
      </c>
      <c r="V32" s="315"/>
      <c r="W32" s="315"/>
      <c r="X32" s="315"/>
      <c r="Y32" s="315"/>
      <c r="Z32" s="315"/>
      <c r="AA32" s="315">
        <v>1</v>
      </c>
      <c r="AB32" s="315"/>
      <c r="AC32" s="315">
        <v>1</v>
      </c>
      <c r="AD32" s="315"/>
      <c r="AF32" s="315"/>
      <c r="AG32" s="273">
        <v>50</v>
      </c>
      <c r="AH32" s="418"/>
      <c r="AI32" s="418"/>
      <c r="AJ32" s="418">
        <v>5988</v>
      </c>
      <c r="AK32" s="418">
        <v>-17136.9863013699</v>
      </c>
      <c r="AL32" s="425">
        <v>42944</v>
      </c>
      <c r="AM32" s="418">
        <v>0</v>
      </c>
      <c r="AN32" s="664" t="s">
        <v>2164</v>
      </c>
      <c r="AO32" s="664" t="s">
        <v>2102</v>
      </c>
      <c r="AP32" s="664" t="s">
        <v>2103</v>
      </c>
      <c r="AQ32" s="664" t="s">
        <v>2103</v>
      </c>
    </row>
    <row r="33" spans="1:46" s="667" customFormat="1">
      <c r="A33" s="667" t="s">
        <v>2360</v>
      </c>
      <c r="B33" s="667" t="s">
        <v>1207</v>
      </c>
      <c r="C33" s="667" t="s">
        <v>2122</v>
      </c>
      <c r="D33" s="664" t="s">
        <v>2200</v>
      </c>
      <c r="E33" s="678" t="s">
        <v>996</v>
      </c>
      <c r="F33" s="679">
        <v>42935</v>
      </c>
      <c r="G33" s="680">
        <v>42935.625</v>
      </c>
      <c r="H33" s="680">
        <v>42949.625</v>
      </c>
      <c r="I33" s="679">
        <v>42949</v>
      </c>
      <c r="J33" s="679">
        <v>42949</v>
      </c>
      <c r="K33" s="679">
        <v>42860</v>
      </c>
      <c r="L33" s="681">
        <v>37380000</v>
      </c>
      <c r="M33" s="667" t="s">
        <v>1208</v>
      </c>
      <c r="N33" s="682">
        <v>0.10421550695559123</v>
      </c>
      <c r="P33" s="683">
        <v>3382.55</v>
      </c>
      <c r="Q33" s="684">
        <v>0.02</v>
      </c>
      <c r="R33" s="667" t="s">
        <v>969</v>
      </c>
      <c r="S33" s="667" t="s">
        <v>972</v>
      </c>
      <c r="U33" s="684">
        <v>1</v>
      </c>
      <c r="V33" s="684"/>
      <c r="W33" s="684"/>
      <c r="X33" s="684"/>
      <c r="Y33" s="684">
        <v>1.1100000000000001</v>
      </c>
      <c r="Z33" s="684"/>
      <c r="AA33" s="684">
        <v>0.05</v>
      </c>
      <c r="AB33" s="684"/>
      <c r="AC33" s="684">
        <v>2</v>
      </c>
      <c r="AD33" s="684"/>
      <c r="AF33" s="684"/>
      <c r="AG33" s="685">
        <v>3</v>
      </c>
      <c r="AH33" s="683"/>
      <c r="AI33" s="683"/>
      <c r="AJ33" s="683"/>
      <c r="AK33" s="683">
        <v>-150000</v>
      </c>
      <c r="AL33" s="679">
        <v>42948</v>
      </c>
      <c r="AM33" s="683">
        <v>0</v>
      </c>
      <c r="AO33" s="667" t="s">
        <v>2102</v>
      </c>
      <c r="AP33" s="667" t="s">
        <v>2103</v>
      </c>
      <c r="AQ33" s="667" t="s">
        <v>2103</v>
      </c>
      <c r="AR33" s="667" t="s">
        <v>2104</v>
      </c>
      <c r="AS33" s="667" t="s">
        <v>2105</v>
      </c>
      <c r="AT33" s="667" t="s">
        <v>1495</v>
      </c>
    </row>
    <row r="34" spans="1:46" s="689" customFormat="1">
      <c r="A34" s="688" t="s">
        <v>2346</v>
      </c>
      <c r="B34" s="689" t="s">
        <v>1207</v>
      </c>
      <c r="C34" s="689" t="s">
        <v>2347</v>
      </c>
      <c r="D34" s="689" t="s">
        <v>2200</v>
      </c>
      <c r="E34" s="690" t="s">
        <v>996</v>
      </c>
      <c r="F34" s="691">
        <v>42902</v>
      </c>
      <c r="G34" s="692">
        <v>42902.625</v>
      </c>
      <c r="H34" s="692">
        <v>42996.625</v>
      </c>
      <c r="I34" s="691">
        <v>42996</v>
      </c>
      <c r="J34" s="691">
        <v>42996</v>
      </c>
      <c r="K34" s="691">
        <v>42905</v>
      </c>
      <c r="L34" s="693">
        <v>-18776000</v>
      </c>
      <c r="M34" s="689" t="s">
        <v>1208</v>
      </c>
      <c r="N34" s="694">
        <v>2.0285805000000001E-2</v>
      </c>
      <c r="P34" s="695">
        <v>3518.76</v>
      </c>
      <c r="Q34" s="696">
        <v>0.02</v>
      </c>
      <c r="R34" s="689" t="s">
        <v>2348</v>
      </c>
      <c r="S34" s="689" t="s">
        <v>972</v>
      </c>
      <c r="U34" s="696">
        <v>1</v>
      </c>
      <c r="V34" s="696"/>
      <c r="W34" s="696"/>
      <c r="X34" s="696"/>
      <c r="Y34" s="696">
        <v>1.0900000000000001</v>
      </c>
      <c r="Z34" s="696"/>
      <c r="AA34" s="696">
        <v>2.5000000000000001E-2</v>
      </c>
      <c r="AB34" s="696"/>
      <c r="AC34" s="696">
        <v>1</v>
      </c>
      <c r="AD34" s="696"/>
      <c r="AF34" s="696"/>
      <c r="AG34" s="697">
        <v>50</v>
      </c>
      <c r="AH34" s="695"/>
      <c r="AI34" s="695"/>
      <c r="AJ34" s="695">
        <v>3842.71</v>
      </c>
      <c r="AK34" s="695">
        <v>-22795.315342465765</v>
      </c>
      <c r="AL34" s="691">
        <v>42975</v>
      </c>
      <c r="AM34" s="695">
        <v>120886.57534246576</v>
      </c>
      <c r="AO34" s="689" t="s">
        <v>2102</v>
      </c>
      <c r="AP34" s="689" t="s">
        <v>2103</v>
      </c>
      <c r="AQ34" s="689" t="s">
        <v>2103</v>
      </c>
    </row>
    <row r="35" spans="1:46" s="456" customFormat="1">
      <c r="A35" s="687" t="s">
        <v>2339</v>
      </c>
      <c r="B35" s="456" t="s">
        <v>1207</v>
      </c>
      <c r="C35" s="456" t="s">
        <v>2132</v>
      </c>
      <c r="D35" s="664" t="s">
        <v>2200</v>
      </c>
      <c r="E35" s="655" t="s">
        <v>2153</v>
      </c>
      <c r="F35" s="656">
        <v>42888</v>
      </c>
      <c r="G35" s="657">
        <v>42888.625</v>
      </c>
      <c r="H35" s="657">
        <v>42982.625</v>
      </c>
      <c r="I35" s="656">
        <v>42982</v>
      </c>
      <c r="J35" s="656">
        <v>42982</v>
      </c>
      <c r="K35" s="656">
        <v>42888</v>
      </c>
      <c r="L35" s="658">
        <v>-10339000</v>
      </c>
      <c r="M35" s="456" t="s">
        <v>1208</v>
      </c>
      <c r="N35" s="659">
        <v>3.6650764000000002E-2</v>
      </c>
      <c r="P35" s="660">
        <v>5772.52</v>
      </c>
      <c r="Q35" s="661">
        <v>0.02</v>
      </c>
      <c r="R35" s="456" t="s">
        <v>969</v>
      </c>
      <c r="S35" s="456" t="s">
        <v>972</v>
      </c>
      <c r="U35" s="661">
        <v>1</v>
      </c>
      <c r="V35" s="661"/>
      <c r="W35" s="661"/>
      <c r="X35" s="661"/>
      <c r="Y35" s="661">
        <v>1.1000000000000001</v>
      </c>
      <c r="Z35" s="661"/>
      <c r="AA35" s="661">
        <v>0.05</v>
      </c>
      <c r="AB35" s="661"/>
      <c r="AC35" s="661">
        <v>2</v>
      </c>
      <c r="AD35" s="661"/>
      <c r="AF35" s="661"/>
      <c r="AG35" s="662">
        <v>50</v>
      </c>
      <c r="AH35" s="660"/>
      <c r="AI35" s="660"/>
      <c r="AJ35" s="660">
        <v>6366.03</v>
      </c>
      <c r="AK35" s="660">
        <v>-35544.298767123284</v>
      </c>
      <c r="AL35" s="656">
        <v>42964</v>
      </c>
      <c r="AM35" s="660">
        <v>133132.32876712299</v>
      </c>
      <c r="AO35" s="456" t="s">
        <v>2102</v>
      </c>
      <c r="AP35" s="456" t="s">
        <v>2103</v>
      </c>
      <c r="AQ35" s="456" t="s">
        <v>2103</v>
      </c>
    </row>
    <row r="36" spans="1:46" s="664" customFormat="1">
      <c r="A36" s="672" t="s">
        <v>2338</v>
      </c>
      <c r="B36" s="664" t="s">
        <v>1207</v>
      </c>
      <c r="C36" s="456" t="s">
        <v>2122</v>
      </c>
      <c r="D36" s="664" t="s">
        <v>2366</v>
      </c>
      <c r="E36" s="267" t="s">
        <v>2153</v>
      </c>
      <c r="F36" s="425">
        <v>42887</v>
      </c>
      <c r="G36" s="498">
        <v>42887.625</v>
      </c>
      <c r="H36" s="498">
        <v>42947.625</v>
      </c>
      <c r="I36" s="425">
        <v>42947</v>
      </c>
      <c r="J36" s="425">
        <v>42947</v>
      </c>
      <c r="K36" s="425">
        <v>42887</v>
      </c>
      <c r="L36" s="501">
        <v>-40000000</v>
      </c>
      <c r="M36" s="664" t="s">
        <v>1208</v>
      </c>
      <c r="N36" s="380">
        <v>4.2205142000000001E-2</v>
      </c>
      <c r="P36" s="418">
        <v>5710</v>
      </c>
      <c r="Q36" s="315">
        <v>0.02</v>
      </c>
      <c r="R36" s="664" t="s">
        <v>2337</v>
      </c>
      <c r="S36" s="664" t="s">
        <v>972</v>
      </c>
      <c r="U36" s="315">
        <v>1</v>
      </c>
      <c r="V36" s="315"/>
      <c r="W36" s="315"/>
      <c r="X36" s="315"/>
      <c r="Y36" s="315"/>
      <c r="Z36" s="315"/>
      <c r="AA36" s="315"/>
      <c r="AB36" s="315"/>
      <c r="AC36" s="315">
        <v>1.35</v>
      </c>
      <c r="AD36" s="315"/>
      <c r="AF36" s="315"/>
      <c r="AG36" s="273">
        <v>50</v>
      </c>
      <c r="AH36" s="418"/>
      <c r="AI36" s="418"/>
      <c r="AJ36" s="418">
        <v>6298</v>
      </c>
      <c r="AK36" s="418">
        <v>-636586.01061919832</v>
      </c>
      <c r="AL36" s="425">
        <v>42947.642905092594</v>
      </c>
      <c r="AM36" s="418">
        <v>914099.27308495168</v>
      </c>
      <c r="AO36" s="664" t="s">
        <v>2102</v>
      </c>
      <c r="AP36" s="664" t="s">
        <v>2103</v>
      </c>
      <c r="AQ36" s="664" t="s">
        <v>2103</v>
      </c>
    </row>
    <row r="37" spans="1:46" s="664" customFormat="1">
      <c r="A37" s="664" t="s">
        <v>2335</v>
      </c>
      <c r="B37" s="664" t="s">
        <v>1207</v>
      </c>
      <c r="C37" s="456" t="s">
        <v>2333</v>
      </c>
      <c r="D37" s="664" t="s">
        <v>2381</v>
      </c>
      <c r="E37" s="267" t="s">
        <v>2153</v>
      </c>
      <c r="F37" s="425">
        <v>42881</v>
      </c>
      <c r="G37" s="498">
        <v>42881.625</v>
      </c>
      <c r="H37" s="498">
        <v>42975.625</v>
      </c>
      <c r="I37" s="425">
        <v>42975</v>
      </c>
      <c r="J37" s="425">
        <v>43061</v>
      </c>
      <c r="K37" s="425">
        <v>42881</v>
      </c>
      <c r="L37" s="501">
        <v>-10000000</v>
      </c>
      <c r="M37" s="664" t="s">
        <v>1208</v>
      </c>
      <c r="N37" s="380">
        <v>2.9656312000000001E-2</v>
      </c>
      <c r="P37" s="418">
        <v>5836.93</v>
      </c>
      <c r="Q37" s="315">
        <v>0.02</v>
      </c>
      <c r="R37" s="664" t="s">
        <v>967</v>
      </c>
      <c r="S37" s="664" t="s">
        <v>972</v>
      </c>
      <c r="U37" s="315">
        <v>1.01</v>
      </c>
      <c r="V37" s="315">
        <v>1.0900000000000001</v>
      </c>
      <c r="W37" s="315"/>
      <c r="X37" s="315"/>
      <c r="Y37" s="315"/>
      <c r="Z37" s="315"/>
      <c r="AA37" s="315"/>
      <c r="AB37" s="315"/>
      <c r="AC37" s="315">
        <v>1</v>
      </c>
      <c r="AD37" s="315"/>
      <c r="AF37" s="315"/>
      <c r="AG37" s="273">
        <v>50</v>
      </c>
      <c r="AH37" s="418"/>
      <c r="AI37" s="418"/>
      <c r="AJ37" s="418">
        <v>6424.58</v>
      </c>
      <c r="AK37" s="418">
        <v>-129652.23758904127</v>
      </c>
      <c r="AL37" s="425">
        <v>42975.740601851852</v>
      </c>
      <c r="AM37" s="418">
        <v>206027.39726027416</v>
      </c>
      <c r="AO37" s="664" t="s">
        <v>2102</v>
      </c>
      <c r="AP37" s="664" t="s">
        <v>2103</v>
      </c>
      <c r="AQ37" s="664" t="s">
        <v>2103</v>
      </c>
    </row>
    <row r="38" spans="1:46" s="664" customFormat="1">
      <c r="A38" s="664" t="s">
        <v>2332</v>
      </c>
      <c r="B38" s="664" t="s">
        <v>1207</v>
      </c>
      <c r="C38" s="456" t="s">
        <v>2333</v>
      </c>
      <c r="D38" s="664" t="s">
        <v>2336</v>
      </c>
      <c r="E38" s="267" t="s">
        <v>2153</v>
      </c>
      <c r="F38" s="425">
        <v>42881</v>
      </c>
      <c r="G38" s="498">
        <v>42881.625</v>
      </c>
      <c r="H38" s="498">
        <v>43061.625</v>
      </c>
      <c r="I38" s="425">
        <v>43061</v>
      </c>
      <c r="J38" s="425">
        <v>43061</v>
      </c>
      <c r="K38" s="425">
        <v>42881</v>
      </c>
      <c r="L38" s="501">
        <v>-26000000</v>
      </c>
      <c r="M38" s="664" t="s">
        <v>1208</v>
      </c>
      <c r="N38" s="380">
        <v>3.8171726000000003E-2</v>
      </c>
      <c r="P38" s="418">
        <v>5836.93</v>
      </c>
      <c r="Q38" s="315">
        <v>0.02</v>
      </c>
      <c r="R38" s="664" t="s">
        <v>2334</v>
      </c>
      <c r="S38" s="664" t="s">
        <v>972</v>
      </c>
      <c r="U38" s="315">
        <v>1</v>
      </c>
      <c r="V38" s="315"/>
      <c r="W38" s="315"/>
      <c r="X38" s="315"/>
      <c r="Y38" s="315">
        <v>1.1200000000000001</v>
      </c>
      <c r="Z38" s="315"/>
      <c r="AA38" s="315">
        <v>0</v>
      </c>
      <c r="AB38" s="315"/>
      <c r="AC38" s="315">
        <v>2</v>
      </c>
      <c r="AD38" s="315"/>
      <c r="AF38" s="315"/>
      <c r="AG38" s="273">
        <v>50</v>
      </c>
      <c r="AH38" s="418"/>
      <c r="AI38" s="418"/>
      <c r="AJ38" s="418"/>
      <c r="AK38" s="418">
        <v>489434.73</v>
      </c>
      <c r="AL38" s="425">
        <v>42982</v>
      </c>
      <c r="AM38" s="418">
        <v>0</v>
      </c>
      <c r="AO38" s="664" t="s">
        <v>2102</v>
      </c>
      <c r="AP38" s="664" t="s">
        <v>2103</v>
      </c>
      <c r="AQ38" s="664" t="s">
        <v>2103</v>
      </c>
    </row>
    <row r="39" spans="1:46" s="664" customFormat="1">
      <c r="A39" s="664" t="s">
        <v>2318</v>
      </c>
      <c r="B39" s="664" t="s">
        <v>1207</v>
      </c>
      <c r="C39" s="456" t="s">
        <v>2122</v>
      </c>
      <c r="D39" s="664" t="s">
        <v>2264</v>
      </c>
      <c r="E39" s="267" t="s">
        <v>996</v>
      </c>
      <c r="F39" s="425">
        <v>42867</v>
      </c>
      <c r="G39" s="498">
        <v>42867.625</v>
      </c>
      <c r="H39" s="498">
        <v>42955.625</v>
      </c>
      <c r="I39" s="425">
        <v>42955</v>
      </c>
      <c r="J39" s="425">
        <v>42955</v>
      </c>
      <c r="K39" s="425">
        <v>42867</v>
      </c>
      <c r="L39" s="501">
        <v>-6380000</v>
      </c>
      <c r="M39" s="664" t="s">
        <v>1208</v>
      </c>
      <c r="N39" s="380">
        <v>1.907296E-2</v>
      </c>
      <c r="P39" s="418">
        <v>3385.38</v>
      </c>
      <c r="Q39" s="315">
        <v>0.02</v>
      </c>
      <c r="R39" s="664" t="s">
        <v>2319</v>
      </c>
      <c r="S39" s="664" t="s">
        <v>972</v>
      </c>
      <c r="U39" s="315">
        <v>1</v>
      </c>
      <c r="V39" s="315"/>
      <c r="W39" s="315"/>
      <c r="X39" s="315"/>
      <c r="Y39" s="315">
        <v>1.1000000000000001</v>
      </c>
      <c r="Z39" s="315"/>
      <c r="AA39" s="315">
        <v>2.5000000000000001E-2</v>
      </c>
      <c r="AB39" s="315"/>
      <c r="AC39" s="315">
        <v>1</v>
      </c>
      <c r="AD39" s="315"/>
      <c r="AF39" s="315"/>
      <c r="AG39" s="273">
        <v>50</v>
      </c>
      <c r="AH39" s="418"/>
      <c r="AI39" s="418"/>
      <c r="AJ39" s="418">
        <v>3729.75</v>
      </c>
      <c r="AK39" s="676">
        <v>-9116.9245205479492</v>
      </c>
      <c r="AL39" s="425">
        <v>42935</v>
      </c>
      <c r="AM39" s="418">
        <v>-38454.794520547948</v>
      </c>
      <c r="AO39" s="664" t="s">
        <v>2102</v>
      </c>
      <c r="AP39" s="664" t="s">
        <v>2103</v>
      </c>
      <c r="AQ39" s="664" t="s">
        <v>2103</v>
      </c>
    </row>
    <row r="40" spans="1:46" s="667" customFormat="1">
      <c r="A40" s="667" t="s">
        <v>2314</v>
      </c>
      <c r="B40" s="667" t="s">
        <v>1207</v>
      </c>
      <c r="C40" s="667" t="s">
        <v>2122</v>
      </c>
      <c r="D40" s="664" t="s">
        <v>2200</v>
      </c>
      <c r="E40" s="678" t="s">
        <v>996</v>
      </c>
      <c r="F40" s="679">
        <v>42860</v>
      </c>
      <c r="G40" s="680">
        <v>42860.625</v>
      </c>
      <c r="H40" s="680">
        <v>42949.625</v>
      </c>
      <c r="I40" s="679">
        <v>42949</v>
      </c>
      <c r="J40" s="679">
        <v>42949</v>
      </c>
      <c r="K40" s="679">
        <v>42860</v>
      </c>
      <c r="L40" s="681">
        <v>-5880000</v>
      </c>
      <c r="M40" s="667" t="s">
        <v>1208</v>
      </c>
      <c r="N40" s="682">
        <v>4.1084260999999997E-2</v>
      </c>
      <c r="P40" s="683">
        <v>3382.55</v>
      </c>
      <c r="Q40" s="684">
        <v>0.02</v>
      </c>
      <c r="R40" s="667" t="s">
        <v>1790</v>
      </c>
      <c r="S40" s="667" t="s">
        <v>972</v>
      </c>
      <c r="U40" s="684">
        <v>1</v>
      </c>
      <c r="V40" s="684"/>
      <c r="W40" s="684"/>
      <c r="X40" s="684"/>
      <c r="Y40" s="684">
        <v>1.1100000000000001</v>
      </c>
      <c r="Z40" s="684"/>
      <c r="AA40" s="684">
        <v>0.05</v>
      </c>
      <c r="AB40" s="684"/>
      <c r="AC40" s="684">
        <v>2</v>
      </c>
      <c r="AD40" s="684"/>
      <c r="AF40" s="684"/>
      <c r="AG40" s="685">
        <v>3</v>
      </c>
      <c r="AH40" s="683"/>
      <c r="AI40" s="683"/>
      <c r="AJ40" s="683"/>
      <c r="AK40" s="686">
        <v>58904.7</v>
      </c>
      <c r="AL40" s="679">
        <v>42948</v>
      </c>
      <c r="AM40" s="683">
        <v>0</v>
      </c>
      <c r="AO40" s="667" t="s">
        <v>2102</v>
      </c>
      <c r="AP40" s="667" t="s">
        <v>2103</v>
      </c>
      <c r="AQ40" s="667" t="s">
        <v>2103</v>
      </c>
      <c r="AR40" s="667" t="s">
        <v>2104</v>
      </c>
      <c r="AS40" s="667" t="s">
        <v>2105</v>
      </c>
      <c r="AT40" s="667" t="s">
        <v>1495</v>
      </c>
    </row>
    <row r="41" spans="1:46" s="664" customFormat="1">
      <c r="A41" s="664" t="s">
        <v>2310</v>
      </c>
      <c r="B41" s="664" t="s">
        <v>1207</v>
      </c>
      <c r="C41" s="456" t="s">
        <v>2217</v>
      </c>
      <c r="D41" s="664" t="s">
        <v>2336</v>
      </c>
      <c r="E41" s="267" t="s">
        <v>2153</v>
      </c>
      <c r="F41" s="425">
        <v>42853</v>
      </c>
      <c r="G41" s="498">
        <v>42853.625</v>
      </c>
      <c r="H41" s="498">
        <v>42886.625</v>
      </c>
      <c r="I41" s="425">
        <v>42886</v>
      </c>
      <c r="J41" s="425">
        <v>42886</v>
      </c>
      <c r="K41" s="425">
        <v>42853</v>
      </c>
      <c r="L41" s="501">
        <v>-40000000</v>
      </c>
      <c r="M41" s="664" t="s">
        <v>1208</v>
      </c>
      <c r="N41" s="380">
        <v>3.8871245999999998E-2</v>
      </c>
      <c r="P41" s="418">
        <v>6211.86</v>
      </c>
      <c r="Q41" s="315">
        <v>0.02</v>
      </c>
      <c r="R41" s="664" t="s">
        <v>2311</v>
      </c>
      <c r="S41" s="664" t="s">
        <v>972</v>
      </c>
      <c r="U41" s="315">
        <v>1</v>
      </c>
      <c r="V41" s="315"/>
      <c r="W41" s="315"/>
      <c r="X41" s="315"/>
      <c r="Y41" s="315"/>
      <c r="Z41" s="315"/>
      <c r="AA41" s="315"/>
      <c r="AB41" s="315"/>
      <c r="AC41" s="315">
        <v>1.5</v>
      </c>
      <c r="AD41" s="315"/>
      <c r="AF41" s="315"/>
      <c r="AG41" s="273">
        <v>3</v>
      </c>
      <c r="AH41" s="418"/>
      <c r="AI41" s="418"/>
      <c r="AJ41" s="418">
        <v>5824.1</v>
      </c>
      <c r="AK41" s="451">
        <v>132055.74</v>
      </c>
      <c r="AL41" s="425">
        <v>42886.644328703704</v>
      </c>
      <c r="AM41" s="418">
        <v>0</v>
      </c>
      <c r="AO41" s="664" t="s">
        <v>2102</v>
      </c>
      <c r="AP41" s="664" t="s">
        <v>2103</v>
      </c>
      <c r="AQ41" s="664" t="s">
        <v>2103</v>
      </c>
      <c r="AR41" s="664" t="s">
        <v>2104</v>
      </c>
      <c r="AS41" s="664" t="s">
        <v>2105</v>
      </c>
      <c r="AT41" s="664" t="s">
        <v>1495</v>
      </c>
    </row>
    <row r="42" spans="1:46" s="664" customFormat="1">
      <c r="A42" s="664" t="s">
        <v>2309</v>
      </c>
      <c r="B42" s="664" t="s">
        <v>1207</v>
      </c>
      <c r="C42" s="456" t="s">
        <v>2122</v>
      </c>
      <c r="D42" s="664" t="s">
        <v>2336</v>
      </c>
      <c r="E42" s="267" t="s">
        <v>2153</v>
      </c>
      <c r="F42" s="425">
        <v>42852</v>
      </c>
      <c r="G42" s="498">
        <v>42852.625</v>
      </c>
      <c r="H42" s="498">
        <v>42886.625</v>
      </c>
      <c r="I42" s="425">
        <v>42886</v>
      </c>
      <c r="J42" s="425">
        <v>42886</v>
      </c>
      <c r="K42" s="425">
        <v>42852</v>
      </c>
      <c r="L42" s="501">
        <v>-200000000</v>
      </c>
      <c r="M42" s="664" t="s">
        <v>1208</v>
      </c>
      <c r="N42" s="380">
        <v>3.3876929E-2</v>
      </c>
      <c r="P42" s="418">
        <v>6192.3</v>
      </c>
      <c r="Q42" s="315">
        <v>0.02</v>
      </c>
      <c r="R42" s="664" t="s">
        <v>23</v>
      </c>
      <c r="S42" s="664" t="s">
        <v>972</v>
      </c>
      <c r="U42" s="315">
        <v>1</v>
      </c>
      <c r="V42" s="315"/>
      <c r="W42" s="315"/>
      <c r="X42" s="315"/>
      <c r="Y42" s="315">
        <v>1.08</v>
      </c>
      <c r="Z42" s="315"/>
      <c r="AA42" s="315">
        <v>0.04</v>
      </c>
      <c r="AB42" s="315"/>
      <c r="AC42" s="315">
        <v>2</v>
      </c>
      <c r="AD42" s="315"/>
      <c r="AF42" s="315"/>
      <c r="AG42" s="273">
        <v>3</v>
      </c>
      <c r="AH42" s="418"/>
      <c r="AI42" s="418"/>
      <c r="AJ42" s="418">
        <v>5824.1</v>
      </c>
      <c r="AK42" s="418">
        <v>631131.82794520562</v>
      </c>
      <c r="AL42" s="425">
        <v>42886.64435185185</v>
      </c>
      <c r="AM42" s="418">
        <v>0</v>
      </c>
      <c r="AO42" s="664" t="s">
        <v>2102</v>
      </c>
      <c r="AP42" s="664" t="s">
        <v>2103</v>
      </c>
      <c r="AQ42" s="664" t="s">
        <v>2103</v>
      </c>
      <c r="AR42" s="664" t="s">
        <v>2104</v>
      </c>
      <c r="AS42" s="664" t="s">
        <v>2105</v>
      </c>
      <c r="AT42" s="664" t="s">
        <v>1495</v>
      </c>
    </row>
    <row r="43" spans="1:46" s="664" customFormat="1">
      <c r="A43" s="664" t="s">
        <v>2300</v>
      </c>
      <c r="B43" s="664" t="s">
        <v>1207</v>
      </c>
      <c r="C43" s="456" t="s">
        <v>2297</v>
      </c>
      <c r="D43" s="664" t="s">
        <v>2325</v>
      </c>
      <c r="E43" s="267" t="s">
        <v>2153</v>
      </c>
      <c r="F43" s="425">
        <v>42846</v>
      </c>
      <c r="G43" s="498">
        <v>42846.625</v>
      </c>
      <c r="H43" s="498">
        <v>42877.625</v>
      </c>
      <c r="I43" s="425">
        <v>42877</v>
      </c>
      <c r="J43" s="425">
        <v>42877</v>
      </c>
      <c r="K43" s="425">
        <v>42846</v>
      </c>
      <c r="L43" s="501">
        <v>-2208000</v>
      </c>
      <c r="M43" s="664" t="s">
        <v>1208</v>
      </c>
      <c r="N43" s="380">
        <v>1.6951053000000001E-2</v>
      </c>
      <c r="P43" s="418">
        <v>6300.71</v>
      </c>
      <c r="Q43" s="315">
        <v>0.02</v>
      </c>
      <c r="R43" s="664" t="s">
        <v>23</v>
      </c>
      <c r="S43" s="664" t="s">
        <v>973</v>
      </c>
      <c r="U43" s="315">
        <v>0.97499999999999998</v>
      </c>
      <c r="V43" s="315"/>
      <c r="W43" s="315"/>
      <c r="X43" s="315"/>
      <c r="Y43" s="315">
        <v>0.9</v>
      </c>
      <c r="Z43" s="315"/>
      <c r="AA43" s="315">
        <v>2.5000000000000001E-2</v>
      </c>
      <c r="AB43" s="315"/>
      <c r="AC43" s="315">
        <v>1</v>
      </c>
      <c r="AD43" s="315"/>
      <c r="AF43" s="315"/>
      <c r="AG43" s="273">
        <v>3</v>
      </c>
      <c r="AH43" s="418"/>
      <c r="AI43" s="418"/>
      <c r="AJ43" s="418">
        <v>5888.81</v>
      </c>
      <c r="AK43" s="418">
        <v>-4392.398526681799</v>
      </c>
      <c r="AL43" s="425">
        <v>42877.614490740743</v>
      </c>
      <c r="AM43" s="418">
        <v>7571.2085972133054</v>
      </c>
      <c r="AO43" s="664" t="s">
        <v>2102</v>
      </c>
      <c r="AP43" s="664" t="s">
        <v>2103</v>
      </c>
      <c r="AQ43" s="664" t="s">
        <v>2103</v>
      </c>
      <c r="AR43" s="664" t="s">
        <v>2104</v>
      </c>
      <c r="AS43" s="664" t="s">
        <v>2105</v>
      </c>
      <c r="AT43" s="664" t="s">
        <v>1495</v>
      </c>
    </row>
    <row r="44" spans="1:46" s="664" customFormat="1">
      <c r="A44" s="664" t="s">
        <v>2296</v>
      </c>
      <c r="B44" s="664" t="s">
        <v>1207</v>
      </c>
      <c r="C44" s="456" t="s">
        <v>2297</v>
      </c>
      <c r="D44" s="664" t="s">
        <v>2325</v>
      </c>
      <c r="E44" s="267" t="s">
        <v>2153</v>
      </c>
      <c r="F44" s="425">
        <v>42846</v>
      </c>
      <c r="G44" s="498">
        <v>42846.625</v>
      </c>
      <c r="H44" s="498">
        <v>42877.625</v>
      </c>
      <c r="I44" s="425">
        <v>42877</v>
      </c>
      <c r="J44" s="425">
        <v>42877</v>
      </c>
      <c r="K44" s="425">
        <v>42846</v>
      </c>
      <c r="L44" s="501">
        <v>-37014000</v>
      </c>
      <c r="M44" s="664" t="s">
        <v>1208</v>
      </c>
      <c r="N44" s="380">
        <v>1.6951049999999999E-2</v>
      </c>
      <c r="P44" s="418">
        <v>6300.71</v>
      </c>
      <c r="Q44" s="315">
        <v>0.02</v>
      </c>
      <c r="R44" s="664" t="s">
        <v>23</v>
      </c>
      <c r="S44" s="664" t="s">
        <v>972</v>
      </c>
      <c r="U44" s="315">
        <v>1</v>
      </c>
      <c r="V44" s="315"/>
      <c r="W44" s="315"/>
      <c r="X44" s="315"/>
      <c r="Y44" s="315">
        <v>1.075</v>
      </c>
      <c r="Z44" s="315"/>
      <c r="AA44" s="315">
        <v>2.5000000000000001E-2</v>
      </c>
      <c r="AB44" s="315"/>
      <c r="AC44" s="315">
        <v>1</v>
      </c>
      <c r="AD44" s="315"/>
      <c r="AF44" s="315"/>
      <c r="AG44" s="273">
        <v>3</v>
      </c>
      <c r="AH44" s="418"/>
      <c r="AI44" s="418"/>
      <c r="AJ44" s="418">
        <v>5888.81</v>
      </c>
      <c r="AK44" s="418">
        <v>53288.249604657525</v>
      </c>
      <c r="AL44" s="425">
        <v>42877.61451388889</v>
      </c>
      <c r="AM44" s="418">
        <v>0</v>
      </c>
      <c r="AO44" s="664" t="s">
        <v>2102</v>
      </c>
      <c r="AP44" s="664" t="s">
        <v>2103</v>
      </c>
      <c r="AQ44" s="664" t="s">
        <v>2103</v>
      </c>
      <c r="AR44" s="664" t="s">
        <v>2104</v>
      </c>
      <c r="AS44" s="664" t="s">
        <v>2105</v>
      </c>
      <c r="AT44" s="664" t="s">
        <v>1495</v>
      </c>
    </row>
    <row r="45" spans="1:46" s="605" customFormat="1">
      <c r="A45" s="664" t="s">
        <v>2237</v>
      </c>
      <c r="B45" s="605" t="s">
        <v>1207</v>
      </c>
      <c r="C45" s="456" t="s">
        <v>2234</v>
      </c>
      <c r="D45" s="605" t="s">
        <v>2349</v>
      </c>
      <c r="E45" s="267" t="s">
        <v>2153</v>
      </c>
      <c r="F45" s="425">
        <v>42832</v>
      </c>
      <c r="G45" s="498">
        <v>42832.625</v>
      </c>
      <c r="H45" s="498">
        <v>42926.625</v>
      </c>
      <c r="I45" s="425">
        <v>42926</v>
      </c>
      <c r="J45" s="425">
        <v>42926</v>
      </c>
      <c r="K45" s="425">
        <v>42832</v>
      </c>
      <c r="L45" s="501">
        <v>-3504000</v>
      </c>
      <c r="M45" s="605" t="s">
        <v>1208</v>
      </c>
      <c r="N45" s="380">
        <v>1.8325377E-2</v>
      </c>
      <c r="P45" s="418">
        <v>6578.73</v>
      </c>
      <c r="Q45" s="315">
        <v>0.02</v>
      </c>
      <c r="R45" s="605" t="s">
        <v>23</v>
      </c>
      <c r="S45" s="605" t="s">
        <v>972</v>
      </c>
      <c r="U45" s="315">
        <v>1</v>
      </c>
      <c r="V45" s="315"/>
      <c r="W45" s="315"/>
      <c r="X45" s="315"/>
      <c r="Y45" s="315">
        <v>1.1000000000000001</v>
      </c>
      <c r="Z45" s="315"/>
      <c r="AA45" s="315">
        <v>2.5000000000000001E-2</v>
      </c>
      <c r="AB45" s="315"/>
      <c r="AC45" s="315">
        <v>1</v>
      </c>
      <c r="AD45" s="315"/>
      <c r="AF45" s="315"/>
      <c r="AG45" s="273">
        <v>50</v>
      </c>
      <c r="AH45" s="418"/>
      <c r="AI45" s="418"/>
      <c r="AJ45" s="418">
        <v>6206.56</v>
      </c>
      <c r="AK45" s="418">
        <v>16536.820204799998</v>
      </c>
      <c r="AL45" s="425">
        <v>42926.74082175926</v>
      </c>
      <c r="AM45" s="418">
        <v>0</v>
      </c>
      <c r="AO45" s="605" t="s">
        <v>2102</v>
      </c>
      <c r="AP45" s="605" t="s">
        <v>2103</v>
      </c>
      <c r="AQ45" s="605" t="s">
        <v>2103</v>
      </c>
    </row>
    <row r="46" spans="1:46" s="605" customFormat="1">
      <c r="A46" s="605" t="s">
        <v>2215</v>
      </c>
      <c r="B46" s="605" t="s">
        <v>1207</v>
      </c>
      <c r="C46" s="456" t="s">
        <v>2216</v>
      </c>
      <c r="D46" s="605" t="s">
        <v>2141</v>
      </c>
      <c r="E46" s="267" t="s">
        <v>2153</v>
      </c>
      <c r="F46" s="425">
        <v>42831</v>
      </c>
      <c r="G46" s="498">
        <v>42831.625</v>
      </c>
      <c r="H46" s="498">
        <v>42860.625</v>
      </c>
      <c r="I46" s="425">
        <v>42860</v>
      </c>
      <c r="J46" s="425">
        <v>42861</v>
      </c>
      <c r="K46" s="425">
        <v>42831</v>
      </c>
      <c r="L46" s="501">
        <v>-100000000</v>
      </c>
      <c r="M46" s="605" t="s">
        <v>1208</v>
      </c>
      <c r="N46" s="380">
        <v>3.5386134999999999E-2</v>
      </c>
      <c r="P46" s="418">
        <v>6559.65</v>
      </c>
      <c r="Q46" s="315">
        <v>0.02</v>
      </c>
      <c r="R46" s="605" t="s">
        <v>23</v>
      </c>
      <c r="S46" s="605" t="s">
        <v>972</v>
      </c>
      <c r="U46" s="315">
        <v>1</v>
      </c>
      <c r="V46" s="315"/>
      <c r="W46" s="315"/>
      <c r="X46" s="315"/>
      <c r="Y46" s="315">
        <v>1.0900000000000001</v>
      </c>
      <c r="Z46" s="315"/>
      <c r="AA46" s="315">
        <v>0.04</v>
      </c>
      <c r="AB46" s="315"/>
      <c r="AC46" s="315">
        <v>2</v>
      </c>
      <c r="AD46" s="315"/>
      <c r="AF46" s="315"/>
      <c r="AG46" s="273">
        <v>3</v>
      </c>
      <c r="AH46" s="418"/>
      <c r="AI46" s="418"/>
      <c r="AJ46" s="418">
        <v>6089.68</v>
      </c>
      <c r="AK46" s="418">
        <v>281150.11369863013</v>
      </c>
      <c r="AL46" s="425">
        <v>42860.628217592595</v>
      </c>
      <c r="AM46" s="418">
        <v>0</v>
      </c>
      <c r="AO46" s="605" t="s">
        <v>2102</v>
      </c>
      <c r="AP46" s="605" t="s">
        <v>2103</v>
      </c>
      <c r="AQ46" s="605" t="s">
        <v>2103</v>
      </c>
      <c r="AR46" s="605" t="s">
        <v>2104</v>
      </c>
      <c r="AS46" s="605" t="s">
        <v>2105</v>
      </c>
      <c r="AT46" s="605" t="s">
        <v>1495</v>
      </c>
    </row>
    <row r="47" spans="1:46" s="605" customFormat="1">
      <c r="A47" s="456" t="s">
        <v>2293</v>
      </c>
      <c r="B47" s="605" t="s">
        <v>1207</v>
      </c>
      <c r="C47" s="456" t="s">
        <v>2138</v>
      </c>
      <c r="D47" s="605" t="s">
        <v>1731</v>
      </c>
      <c r="E47" s="267" t="s">
        <v>996</v>
      </c>
      <c r="F47" s="425">
        <v>42824</v>
      </c>
      <c r="G47" s="498">
        <v>42824.625</v>
      </c>
      <c r="H47" s="498">
        <v>42852.625</v>
      </c>
      <c r="I47" s="425">
        <v>42857</v>
      </c>
      <c r="J47" s="425">
        <v>42857</v>
      </c>
      <c r="K47" s="425">
        <v>42857</v>
      </c>
      <c r="L47" s="501">
        <v>-2400000</v>
      </c>
      <c r="M47" s="605" t="s">
        <v>1208</v>
      </c>
      <c r="N47" s="380">
        <v>1.35E-2</v>
      </c>
      <c r="P47" s="418">
        <v>3436.76</v>
      </c>
      <c r="Q47" s="315">
        <v>0.02</v>
      </c>
      <c r="R47" s="605" t="s">
        <v>23</v>
      </c>
      <c r="S47" s="605" t="s">
        <v>972</v>
      </c>
      <c r="U47" s="315">
        <v>1</v>
      </c>
      <c r="V47" s="315"/>
      <c r="W47" s="315"/>
      <c r="X47" s="315"/>
      <c r="Y47" s="315">
        <v>1.07</v>
      </c>
      <c r="Z47" s="315"/>
      <c r="AA47" s="315">
        <v>0.03</v>
      </c>
      <c r="AB47" s="315"/>
      <c r="AC47" s="315">
        <v>1</v>
      </c>
      <c r="AD47" s="315"/>
      <c r="AF47" s="315"/>
      <c r="AG47" s="273">
        <v>3</v>
      </c>
      <c r="AH47" s="418"/>
      <c r="AI47" s="418"/>
      <c r="AJ47" s="418">
        <v>3446.7200000000003</v>
      </c>
      <c r="AK47" s="418">
        <v>2300.4717504715841</v>
      </c>
      <c r="AL47" s="425">
        <v>42852.630636574075</v>
      </c>
      <c r="AM47" s="418">
        <v>628.84331802156646</v>
      </c>
      <c r="AN47" s="605" t="s">
        <v>435</v>
      </c>
      <c r="AO47" s="605" t="s">
        <v>2102</v>
      </c>
      <c r="AP47" s="605" t="s">
        <v>2103</v>
      </c>
      <c r="AQ47" s="605" t="s">
        <v>2103</v>
      </c>
      <c r="AR47" s="605" t="s">
        <v>2104</v>
      </c>
      <c r="AS47" s="605" t="s">
        <v>2105</v>
      </c>
      <c r="AT47" s="605" t="s">
        <v>1495</v>
      </c>
    </row>
    <row r="48" spans="1:46" s="605" customFormat="1">
      <c r="A48" s="456" t="s">
        <v>2289</v>
      </c>
      <c r="B48" s="605" t="s">
        <v>1207</v>
      </c>
      <c r="C48" s="456" t="s">
        <v>2138</v>
      </c>
      <c r="D48" s="605" t="s">
        <v>2301</v>
      </c>
      <c r="E48" s="267" t="s">
        <v>996</v>
      </c>
      <c r="F48" s="425">
        <v>42816</v>
      </c>
      <c r="G48" s="498">
        <v>42816.625</v>
      </c>
      <c r="H48" s="498">
        <v>42849.625</v>
      </c>
      <c r="I48" s="425">
        <v>42849</v>
      </c>
      <c r="J48" s="425">
        <v>42851</v>
      </c>
      <c r="K48" s="425">
        <v>42821</v>
      </c>
      <c r="L48" s="501">
        <v>-2150000</v>
      </c>
      <c r="M48" s="605" t="s">
        <v>1208</v>
      </c>
      <c r="N48" s="380">
        <v>2.7699999999999999E-2</v>
      </c>
      <c r="P48" s="418">
        <v>3450.05</v>
      </c>
      <c r="Q48" s="315">
        <v>0.02</v>
      </c>
      <c r="R48" s="605" t="s">
        <v>23</v>
      </c>
      <c r="S48" s="605" t="s">
        <v>973</v>
      </c>
      <c r="U48" s="315">
        <v>1</v>
      </c>
      <c r="V48" s="315"/>
      <c r="W48" s="315"/>
      <c r="X48" s="315"/>
      <c r="Y48" s="315">
        <v>0.85</v>
      </c>
      <c r="Z48" s="315"/>
      <c r="AA48" s="315">
        <v>0</v>
      </c>
      <c r="AB48" s="315"/>
      <c r="AC48" s="315">
        <v>1</v>
      </c>
      <c r="AD48" s="315"/>
      <c r="AF48" s="315"/>
      <c r="AG48" s="273">
        <v>3</v>
      </c>
      <c r="AH48" s="418"/>
      <c r="AI48" s="418"/>
      <c r="AJ48" s="418">
        <v>3431.26</v>
      </c>
      <c r="AK48" s="418">
        <v>4325.7538778969547</v>
      </c>
      <c r="AL48" s="425">
        <v>42849.665405092594</v>
      </c>
      <c r="AM48" s="418">
        <v>1058.6707796372918</v>
      </c>
      <c r="AN48" s="605" t="s">
        <v>435</v>
      </c>
      <c r="AO48" s="605" t="s">
        <v>2102</v>
      </c>
      <c r="AP48" s="605" t="s">
        <v>2103</v>
      </c>
      <c r="AQ48" s="605" t="s">
        <v>2103</v>
      </c>
      <c r="AR48" s="605" t="s">
        <v>2104</v>
      </c>
      <c r="AS48" s="605" t="s">
        <v>2105</v>
      </c>
      <c r="AT48" s="605" t="s">
        <v>1495</v>
      </c>
    </row>
    <row r="49" spans="1:46" s="605" customFormat="1">
      <c r="A49" s="456" t="s">
        <v>2290</v>
      </c>
      <c r="B49" s="605" t="s">
        <v>1207</v>
      </c>
      <c r="C49" s="456" t="s">
        <v>2138</v>
      </c>
      <c r="D49" s="605" t="s">
        <v>2301</v>
      </c>
      <c r="E49" s="267" t="s">
        <v>996</v>
      </c>
      <c r="F49" s="425">
        <v>42816</v>
      </c>
      <c r="G49" s="498">
        <v>42816.625</v>
      </c>
      <c r="H49" s="498">
        <v>42849.625</v>
      </c>
      <c r="I49" s="425">
        <v>42849</v>
      </c>
      <c r="J49" s="425">
        <v>42851</v>
      </c>
      <c r="K49" s="425">
        <v>42821</v>
      </c>
      <c r="L49" s="501">
        <v>-3000000</v>
      </c>
      <c r="M49" s="605" t="s">
        <v>1208</v>
      </c>
      <c r="N49" s="380">
        <v>1.9300000000000001E-2</v>
      </c>
      <c r="P49" s="418">
        <v>3450.05</v>
      </c>
      <c r="Q49" s="315">
        <v>0.02</v>
      </c>
      <c r="R49" s="605" t="s">
        <v>23</v>
      </c>
      <c r="S49" s="605" t="s">
        <v>972</v>
      </c>
      <c r="U49" s="315">
        <v>1</v>
      </c>
      <c r="V49" s="315"/>
      <c r="W49" s="315"/>
      <c r="X49" s="315"/>
      <c r="Y49" s="315">
        <v>1.1499999999999999</v>
      </c>
      <c r="Z49" s="315"/>
      <c r="AA49" s="315">
        <v>0</v>
      </c>
      <c r="AB49" s="315"/>
      <c r="AC49" s="315">
        <v>1</v>
      </c>
      <c r="AD49" s="315"/>
      <c r="AF49" s="315"/>
      <c r="AG49" s="273">
        <v>3</v>
      </c>
      <c r="AH49" s="418"/>
      <c r="AI49" s="418"/>
      <c r="AJ49" s="418">
        <v>3431.26</v>
      </c>
      <c r="AK49" s="418">
        <v>5234.7945205479464</v>
      </c>
      <c r="AL49" s="425">
        <v>42849.66542824074</v>
      </c>
      <c r="AM49" s="418">
        <v>0</v>
      </c>
      <c r="AN49" s="605" t="s">
        <v>435</v>
      </c>
      <c r="AO49" s="605" t="s">
        <v>2102</v>
      </c>
      <c r="AP49" s="605" t="s">
        <v>2103</v>
      </c>
      <c r="AQ49" s="605" t="s">
        <v>2103</v>
      </c>
      <c r="AR49" s="605" t="s">
        <v>2104</v>
      </c>
      <c r="AS49" s="605" t="s">
        <v>2105</v>
      </c>
      <c r="AT49" s="605" t="s">
        <v>1495</v>
      </c>
    </row>
    <row r="50" spans="1:46" s="605" customFormat="1">
      <c r="A50" s="605" t="s">
        <v>2179</v>
      </c>
      <c r="B50" s="605" t="s">
        <v>1207</v>
      </c>
      <c r="C50" s="605" t="s">
        <v>2122</v>
      </c>
      <c r="D50" s="605" t="s">
        <v>2264</v>
      </c>
      <c r="E50" s="267" t="s">
        <v>996</v>
      </c>
      <c r="F50" s="425">
        <v>42804</v>
      </c>
      <c r="G50" s="498">
        <v>42804.625</v>
      </c>
      <c r="H50" s="498">
        <v>42835.625</v>
      </c>
      <c r="I50" s="425">
        <v>42835</v>
      </c>
      <c r="J50" s="425">
        <v>42835</v>
      </c>
      <c r="K50" s="425">
        <v>42804</v>
      </c>
      <c r="L50" s="501">
        <v>-25234000</v>
      </c>
      <c r="M50" s="605" t="s">
        <v>1208</v>
      </c>
      <c r="N50" s="380">
        <v>1.6951054E-2</v>
      </c>
      <c r="P50" s="418">
        <v>3427.89</v>
      </c>
      <c r="Q50" s="315">
        <v>0.02</v>
      </c>
      <c r="R50" s="605" t="s">
        <v>23</v>
      </c>
      <c r="S50" s="605" t="s">
        <v>973</v>
      </c>
      <c r="U50" s="315">
        <v>0.99</v>
      </c>
      <c r="V50" s="315"/>
      <c r="W50" s="315"/>
      <c r="X50" s="315"/>
      <c r="Y50" s="315">
        <v>0.92</v>
      </c>
      <c r="Z50" s="315"/>
      <c r="AA50" s="315">
        <v>0.02</v>
      </c>
      <c r="AB50" s="315"/>
      <c r="AC50" s="315">
        <v>1</v>
      </c>
      <c r="AD50" s="315"/>
      <c r="AF50" s="315"/>
      <c r="AG50" s="273">
        <v>50</v>
      </c>
      <c r="AH50" s="418"/>
      <c r="AI50" s="418"/>
      <c r="AJ50" s="418">
        <v>3505.14</v>
      </c>
      <c r="AK50" s="418">
        <v>36328.848755386301</v>
      </c>
      <c r="AL50" s="425">
        <v>42835.822546296295</v>
      </c>
      <c r="AM50" s="418">
        <v>0</v>
      </c>
      <c r="AO50" s="605" t="s">
        <v>2102</v>
      </c>
      <c r="AP50" s="605" t="s">
        <v>2103</v>
      </c>
      <c r="AQ50" s="605" t="s">
        <v>2103</v>
      </c>
    </row>
    <row r="51" spans="1:46" s="605" customFormat="1">
      <c r="A51" s="605" t="s">
        <v>2177</v>
      </c>
      <c r="B51" s="605" t="s">
        <v>1207</v>
      </c>
      <c r="C51" s="605" t="s">
        <v>2122</v>
      </c>
      <c r="D51" s="605" t="s">
        <v>2264</v>
      </c>
      <c r="E51" s="267" t="s">
        <v>996</v>
      </c>
      <c r="F51" s="425">
        <v>42804</v>
      </c>
      <c r="G51" s="498">
        <v>42804.625</v>
      </c>
      <c r="H51" s="498">
        <v>42835.625</v>
      </c>
      <c r="I51" s="425">
        <v>42835</v>
      </c>
      <c r="J51" s="425">
        <v>42835</v>
      </c>
      <c r="K51" s="425">
        <v>42804</v>
      </c>
      <c r="L51" s="501">
        <v>-14620000</v>
      </c>
      <c r="M51" s="605" t="s">
        <v>1208</v>
      </c>
      <c r="N51" s="380">
        <v>1.6951054E-2</v>
      </c>
      <c r="P51" s="418">
        <v>3427.89</v>
      </c>
      <c r="Q51" s="315">
        <v>0.02</v>
      </c>
      <c r="R51" s="605" t="s">
        <v>23</v>
      </c>
      <c r="S51" s="605" t="s">
        <v>972</v>
      </c>
      <c r="U51" s="315">
        <v>1</v>
      </c>
      <c r="V51" s="315"/>
      <c r="W51" s="315"/>
      <c r="X51" s="315"/>
      <c r="Y51" s="315">
        <v>1.07</v>
      </c>
      <c r="Z51" s="315"/>
      <c r="AA51" s="315">
        <v>0.02</v>
      </c>
      <c r="AB51" s="315"/>
      <c r="AC51" s="315">
        <v>1</v>
      </c>
      <c r="AD51" s="315"/>
      <c r="AF51" s="315"/>
      <c r="AG51" s="273">
        <v>50</v>
      </c>
      <c r="AH51" s="418"/>
      <c r="AI51" s="418"/>
      <c r="AJ51" s="418">
        <v>3505.14</v>
      </c>
      <c r="AK51" s="418">
        <v>-6934.4832676260112</v>
      </c>
      <c r="AL51" s="425">
        <v>42835.822546296295</v>
      </c>
      <c r="AM51" s="418">
        <v>27982.583798804091</v>
      </c>
      <c r="AO51" s="605" t="s">
        <v>2102</v>
      </c>
      <c r="AP51" s="605" t="s">
        <v>2103</v>
      </c>
      <c r="AQ51" s="605" t="s">
        <v>2103</v>
      </c>
    </row>
    <row r="52" spans="1:46" s="605" customFormat="1">
      <c r="A52" s="605" t="s">
        <v>2174</v>
      </c>
      <c r="B52" s="605" t="s">
        <v>1207</v>
      </c>
      <c r="C52" s="605" t="s">
        <v>2122</v>
      </c>
      <c r="D52" s="605" t="s">
        <v>2342</v>
      </c>
      <c r="E52" s="267" t="s">
        <v>2153</v>
      </c>
      <c r="F52" s="425">
        <v>42804</v>
      </c>
      <c r="G52" s="498">
        <v>42804.625</v>
      </c>
      <c r="H52" s="498">
        <v>42898.625</v>
      </c>
      <c r="I52" s="425">
        <v>42898</v>
      </c>
      <c r="J52" s="425">
        <v>42898</v>
      </c>
      <c r="K52" s="425">
        <v>42804</v>
      </c>
      <c r="L52" s="501">
        <v>-10000000</v>
      </c>
      <c r="M52" s="605" t="s">
        <v>1208</v>
      </c>
      <c r="N52" s="380">
        <v>2.1299781E-2</v>
      </c>
      <c r="P52" s="418">
        <v>6447.92</v>
      </c>
      <c r="Q52" s="315">
        <v>0.02</v>
      </c>
      <c r="R52" s="605" t="s">
        <v>1209</v>
      </c>
      <c r="S52" s="605" t="s">
        <v>972</v>
      </c>
      <c r="U52" s="315">
        <v>1.01</v>
      </c>
      <c r="V52" s="315">
        <v>1.1599999999999999</v>
      </c>
      <c r="W52" s="315"/>
      <c r="X52" s="315"/>
      <c r="Y52" s="315"/>
      <c r="Z52" s="315"/>
      <c r="AA52" s="315"/>
      <c r="AB52" s="315"/>
      <c r="AC52" s="315">
        <v>0.6</v>
      </c>
      <c r="AD52" s="315"/>
      <c r="AF52" s="315"/>
      <c r="AG52" s="273">
        <v>50</v>
      </c>
      <c r="AH52" s="418"/>
      <c r="AI52" s="418"/>
      <c r="AJ52" s="418">
        <v>5902.86</v>
      </c>
      <c r="AK52" s="418">
        <v>54854.23052054795</v>
      </c>
      <c r="AL52" s="425">
        <v>42898.693287037036</v>
      </c>
      <c r="AM52" s="418">
        <v>0</v>
      </c>
      <c r="AO52" s="605" t="s">
        <v>2102</v>
      </c>
      <c r="AP52" s="605" t="s">
        <v>2103</v>
      </c>
      <c r="AQ52" s="605" t="s">
        <v>2103</v>
      </c>
    </row>
    <row r="53" spans="1:46" s="605" customFormat="1">
      <c r="A53" s="456" t="s">
        <v>2291</v>
      </c>
      <c r="B53" s="605" t="s">
        <v>1207</v>
      </c>
      <c r="C53" s="456" t="s">
        <v>2138</v>
      </c>
      <c r="D53" s="605" t="s">
        <v>2207</v>
      </c>
      <c r="E53" s="267" t="s">
        <v>996</v>
      </c>
      <c r="F53" s="425">
        <v>42793</v>
      </c>
      <c r="G53" s="498">
        <v>42793.625</v>
      </c>
      <c r="H53" s="498">
        <v>42823.625</v>
      </c>
      <c r="I53" s="425">
        <v>42823</v>
      </c>
      <c r="J53" s="425">
        <v>42823</v>
      </c>
      <c r="K53" s="425">
        <v>42796</v>
      </c>
      <c r="L53" s="501">
        <v>-3000000</v>
      </c>
      <c r="M53" s="605" t="s">
        <v>1208</v>
      </c>
      <c r="N53" s="380">
        <v>3.09E-2</v>
      </c>
      <c r="P53" s="418">
        <v>3446.22</v>
      </c>
      <c r="Q53" s="315">
        <v>0.02</v>
      </c>
      <c r="R53" s="605" t="s">
        <v>23</v>
      </c>
      <c r="S53" s="605" t="s">
        <v>973</v>
      </c>
      <c r="U53" s="315">
        <v>1</v>
      </c>
      <c r="V53" s="315"/>
      <c r="W53" s="315"/>
      <c r="X53" s="315"/>
      <c r="Y53" s="315">
        <v>0.85</v>
      </c>
      <c r="Z53" s="315"/>
      <c r="AA53" s="315">
        <v>0</v>
      </c>
      <c r="AB53" s="315"/>
      <c r="AC53" s="315">
        <v>1</v>
      </c>
      <c r="AD53" s="315"/>
      <c r="AF53" s="315"/>
      <c r="AG53" s="273">
        <v>3</v>
      </c>
      <c r="AH53" s="418"/>
      <c r="AI53" s="418"/>
      <c r="AJ53" s="418">
        <v>3465.19</v>
      </c>
      <c r="AK53" s="418">
        <v>7619.17808219178</v>
      </c>
      <c r="AL53" s="425">
        <v>42823.711817129632</v>
      </c>
      <c r="AM53" s="418">
        <v>0</v>
      </c>
      <c r="AN53" s="605" t="s">
        <v>435</v>
      </c>
      <c r="AO53" s="605" t="s">
        <v>2102</v>
      </c>
      <c r="AP53" s="605" t="s">
        <v>2103</v>
      </c>
      <c r="AQ53" s="605" t="s">
        <v>2103</v>
      </c>
      <c r="AR53" s="605" t="s">
        <v>2104</v>
      </c>
      <c r="AS53" s="605" t="s">
        <v>2105</v>
      </c>
      <c r="AT53" s="605" t="s">
        <v>1495</v>
      </c>
    </row>
    <row r="54" spans="1:46" s="605" customFormat="1">
      <c r="A54" s="456" t="s">
        <v>2292</v>
      </c>
      <c r="B54" s="605" t="s">
        <v>1207</v>
      </c>
      <c r="C54" s="456" t="s">
        <v>2138</v>
      </c>
      <c r="D54" s="605" t="s">
        <v>2207</v>
      </c>
      <c r="E54" s="655" t="s">
        <v>996</v>
      </c>
      <c r="F54" s="425">
        <v>42793</v>
      </c>
      <c r="G54" s="498">
        <v>42793.625</v>
      </c>
      <c r="H54" s="498">
        <v>42823.625</v>
      </c>
      <c r="I54" s="425">
        <v>42823</v>
      </c>
      <c r="J54" s="425">
        <v>42823</v>
      </c>
      <c r="K54" s="425">
        <v>42796</v>
      </c>
      <c r="L54" s="501">
        <v>-3000000</v>
      </c>
      <c r="M54" s="605" t="s">
        <v>1208</v>
      </c>
      <c r="N54" s="380">
        <v>2.1299999999999999E-2</v>
      </c>
      <c r="P54" s="418">
        <v>3446.22</v>
      </c>
      <c r="Q54" s="315">
        <v>0.02</v>
      </c>
      <c r="R54" s="605" t="s">
        <v>23</v>
      </c>
      <c r="S54" s="605" t="s">
        <v>972</v>
      </c>
      <c r="U54" s="315">
        <v>1</v>
      </c>
      <c r="V54" s="315"/>
      <c r="W54" s="315"/>
      <c r="X54" s="315"/>
      <c r="Y54" s="315">
        <v>1.1499999999999999</v>
      </c>
      <c r="Z54" s="315"/>
      <c r="AA54" s="315">
        <v>0</v>
      </c>
      <c r="AB54" s="315"/>
      <c r="AC54" s="315">
        <v>1</v>
      </c>
      <c r="AD54" s="315"/>
      <c r="AF54" s="315"/>
      <c r="AG54" s="273">
        <v>3</v>
      </c>
      <c r="AH54" s="418"/>
      <c r="AI54" s="418"/>
      <c r="AJ54" s="418">
        <v>3465.19</v>
      </c>
      <c r="AK54" s="418">
        <v>3894.7606442412862</v>
      </c>
      <c r="AL54" s="425">
        <v>42823.711828703701</v>
      </c>
      <c r="AM54" s="418">
        <v>1357.2941502792612</v>
      </c>
      <c r="AN54" s="605" t="s">
        <v>435</v>
      </c>
      <c r="AO54" s="605" t="s">
        <v>2102</v>
      </c>
      <c r="AP54" s="605" t="s">
        <v>2103</v>
      </c>
      <c r="AQ54" s="605" t="s">
        <v>2103</v>
      </c>
      <c r="AR54" s="605" t="s">
        <v>2104</v>
      </c>
      <c r="AS54" s="605" t="s">
        <v>2105</v>
      </c>
      <c r="AT54" s="605" t="s">
        <v>1495</v>
      </c>
    </row>
    <row r="55" spans="1:46" s="605" customFormat="1">
      <c r="A55" s="605" t="s">
        <v>2171</v>
      </c>
      <c r="B55" s="605" t="s">
        <v>1207</v>
      </c>
      <c r="C55" s="605" t="s">
        <v>2158</v>
      </c>
      <c r="D55" s="605" t="s">
        <v>2200</v>
      </c>
      <c r="E55" s="267" t="s">
        <v>2161</v>
      </c>
      <c r="F55" s="425">
        <v>42790</v>
      </c>
      <c r="G55" s="498">
        <v>42790.625</v>
      </c>
      <c r="H55" s="498">
        <v>42821.625</v>
      </c>
      <c r="I55" s="425">
        <v>42821</v>
      </c>
      <c r="J55" s="425">
        <v>42821</v>
      </c>
      <c r="K55" s="425">
        <v>42790</v>
      </c>
      <c r="L55" s="501">
        <v>-4733000</v>
      </c>
      <c r="M55" s="605" t="s">
        <v>1208</v>
      </c>
      <c r="N55" s="380">
        <v>2.0944854999999998E-2</v>
      </c>
      <c r="P55" s="418">
        <v>6476.17</v>
      </c>
      <c r="Q55" s="315">
        <v>0.02</v>
      </c>
      <c r="R55" s="605" t="s">
        <v>23</v>
      </c>
      <c r="S55" s="605" t="s">
        <v>973</v>
      </c>
      <c r="U55" s="315">
        <v>0.96</v>
      </c>
      <c r="V55" s="315"/>
      <c r="W55" s="315"/>
      <c r="X55" s="315"/>
      <c r="Y55" s="315">
        <v>0.87</v>
      </c>
      <c r="Z55" s="315"/>
      <c r="AA55" s="315">
        <v>0.02</v>
      </c>
      <c r="AB55" s="315"/>
      <c r="AC55" s="315">
        <v>1</v>
      </c>
      <c r="AD55" s="315"/>
      <c r="AF55" s="315"/>
      <c r="AG55" s="273">
        <v>3</v>
      </c>
      <c r="AH55" s="418"/>
      <c r="AI55" s="418"/>
      <c r="AJ55" s="418">
        <v>6516.03</v>
      </c>
      <c r="AK55" s="418">
        <v>8419.4300278493138</v>
      </c>
      <c r="AL55" s="425">
        <v>42821.836886574078</v>
      </c>
      <c r="AM55" s="418">
        <v>0</v>
      </c>
      <c r="AO55" s="605" t="s">
        <v>2102</v>
      </c>
      <c r="AP55" s="605" t="s">
        <v>2103</v>
      </c>
      <c r="AQ55" s="605" t="s">
        <v>2103</v>
      </c>
      <c r="AR55" s="605" t="s">
        <v>2104</v>
      </c>
      <c r="AS55" s="605" t="s">
        <v>2105</v>
      </c>
      <c r="AT55" s="605" t="s">
        <v>1495</v>
      </c>
    </row>
    <row r="56" spans="1:46" s="605" customFormat="1">
      <c r="A56" s="605" t="s">
        <v>2170</v>
      </c>
      <c r="B56" s="605" t="s">
        <v>1207</v>
      </c>
      <c r="C56" s="605" t="s">
        <v>2155</v>
      </c>
      <c r="D56" s="605" t="s">
        <v>2203</v>
      </c>
      <c r="E56" s="267" t="s">
        <v>2161</v>
      </c>
      <c r="F56" s="425">
        <v>42790</v>
      </c>
      <c r="G56" s="498">
        <v>42790.625</v>
      </c>
      <c r="H56" s="498">
        <v>42821.625</v>
      </c>
      <c r="I56" s="425">
        <v>42821</v>
      </c>
      <c r="J56" s="425">
        <v>42821</v>
      </c>
      <c r="K56" s="425">
        <v>42790</v>
      </c>
      <c r="L56" s="501">
        <v>-35547000</v>
      </c>
      <c r="M56" s="605" t="s">
        <v>1208</v>
      </c>
      <c r="N56" s="380">
        <v>2.0944854999999998E-2</v>
      </c>
      <c r="P56" s="418">
        <v>6476.17</v>
      </c>
      <c r="Q56" s="315">
        <v>0.02</v>
      </c>
      <c r="R56" s="605" t="s">
        <v>23</v>
      </c>
      <c r="S56" s="605" t="s">
        <v>972</v>
      </c>
      <c r="U56" s="315">
        <v>1</v>
      </c>
      <c r="V56" s="315"/>
      <c r="W56" s="315"/>
      <c r="X56" s="315"/>
      <c r="Y56" s="315">
        <v>1.0900000000000001</v>
      </c>
      <c r="Z56" s="315"/>
      <c r="AA56" s="315">
        <v>0.02</v>
      </c>
      <c r="AB56" s="315"/>
      <c r="AC56" s="315">
        <v>1</v>
      </c>
      <c r="AD56" s="315"/>
      <c r="AF56" s="315"/>
      <c r="AG56" s="273">
        <v>3</v>
      </c>
      <c r="AH56" s="418"/>
      <c r="AI56" s="418"/>
      <c r="AJ56" s="418">
        <v>6516.03</v>
      </c>
      <c r="AK56" s="418">
        <v>44651.848916074756</v>
      </c>
      <c r="AL56" s="425">
        <v>42821.836898148147</v>
      </c>
      <c r="AM56" s="418">
        <v>18581.930758541679</v>
      </c>
      <c r="AO56" s="605" t="s">
        <v>2102</v>
      </c>
      <c r="AP56" s="605" t="s">
        <v>2103</v>
      </c>
      <c r="AQ56" s="605" t="s">
        <v>2103</v>
      </c>
      <c r="AR56" s="605" t="s">
        <v>2104</v>
      </c>
      <c r="AS56" s="605" t="s">
        <v>2105</v>
      </c>
      <c r="AT56" s="605" t="s">
        <v>1495</v>
      </c>
    </row>
    <row r="57" spans="1:46" s="605" customFormat="1">
      <c r="A57" s="605" t="s">
        <v>2172</v>
      </c>
      <c r="B57" s="605" t="s">
        <v>1207</v>
      </c>
      <c r="C57" s="605" t="s">
        <v>2147</v>
      </c>
      <c r="D57" s="605" t="s">
        <v>2203</v>
      </c>
      <c r="E57" s="267" t="s">
        <v>996</v>
      </c>
      <c r="F57" s="425">
        <v>42788</v>
      </c>
      <c r="G57" s="498">
        <v>42788.625</v>
      </c>
      <c r="H57" s="498">
        <v>42821.625</v>
      </c>
      <c r="I57" s="425">
        <v>42821</v>
      </c>
      <c r="J57" s="425">
        <v>42821</v>
      </c>
      <c r="K57" s="425">
        <v>42788</v>
      </c>
      <c r="L57" s="501">
        <v>-10000000</v>
      </c>
      <c r="M57" s="605" t="s">
        <v>1208</v>
      </c>
      <c r="N57" s="380">
        <v>1.9439369000000001E-2</v>
      </c>
      <c r="P57" s="418">
        <v>3489.76</v>
      </c>
      <c r="Q57" s="315">
        <v>0.02</v>
      </c>
      <c r="R57" s="605" t="s">
        <v>23</v>
      </c>
      <c r="S57" s="605" t="s">
        <v>972</v>
      </c>
      <c r="U57" s="315">
        <v>1</v>
      </c>
      <c r="V57" s="315"/>
      <c r="W57" s="315"/>
      <c r="X57" s="315"/>
      <c r="Y57" s="315">
        <v>1.08</v>
      </c>
      <c r="Z57" s="315"/>
      <c r="AA57" s="315">
        <v>0.02</v>
      </c>
      <c r="AB57" s="315"/>
      <c r="AC57" s="315">
        <v>1</v>
      </c>
      <c r="AD57" s="315"/>
      <c r="AF57" s="315"/>
      <c r="AG57" s="273">
        <v>3</v>
      </c>
      <c r="AH57" s="418"/>
      <c r="AI57" s="418"/>
      <c r="AJ57" s="418">
        <v>3478.04</v>
      </c>
      <c r="AK57" s="418">
        <v>17575.319917808221</v>
      </c>
      <c r="AL57" s="425">
        <v>42821.836898148147</v>
      </c>
      <c r="AM57" s="418">
        <v>0</v>
      </c>
      <c r="AO57" s="605" t="s">
        <v>2102</v>
      </c>
      <c r="AP57" s="605" t="s">
        <v>2103</v>
      </c>
      <c r="AQ57" s="605" t="s">
        <v>2103</v>
      </c>
      <c r="AR57" s="605" t="s">
        <v>2104</v>
      </c>
      <c r="AS57" s="605" t="s">
        <v>2105</v>
      </c>
      <c r="AT57" s="605" t="s">
        <v>1495</v>
      </c>
    </row>
    <row r="58" spans="1:46" s="456" customFormat="1">
      <c r="A58" s="456" t="s">
        <v>2288</v>
      </c>
      <c r="B58" s="456" t="s">
        <v>1207</v>
      </c>
      <c r="C58" s="456" t="s">
        <v>2138</v>
      </c>
      <c r="D58" s="605" t="s">
        <v>2141</v>
      </c>
      <c r="E58" s="655" t="s">
        <v>996</v>
      </c>
      <c r="F58" s="656">
        <v>42761</v>
      </c>
      <c r="G58" s="657">
        <v>42761.625</v>
      </c>
      <c r="H58" s="657">
        <v>42789.625</v>
      </c>
      <c r="I58" s="656">
        <v>42793</v>
      </c>
      <c r="J58" s="656">
        <v>42793</v>
      </c>
      <c r="K58" s="656">
        <v>42761</v>
      </c>
      <c r="L58" s="658">
        <v>-8160000</v>
      </c>
      <c r="M58" s="456" t="s">
        <v>1208</v>
      </c>
      <c r="N58" s="659">
        <v>2.2499999999999999E-2</v>
      </c>
      <c r="P58" s="660">
        <v>3387.96</v>
      </c>
      <c r="Q58" s="661">
        <v>0.02</v>
      </c>
      <c r="R58" s="456" t="s">
        <v>23</v>
      </c>
      <c r="S58" s="456" t="s">
        <v>972</v>
      </c>
      <c r="U58" s="661">
        <v>1</v>
      </c>
      <c r="V58" s="661"/>
      <c r="W58" s="661"/>
      <c r="X58" s="661"/>
      <c r="Y58" s="661">
        <v>1.07</v>
      </c>
      <c r="Z58" s="661"/>
      <c r="AA58" s="661">
        <v>0.03</v>
      </c>
      <c r="AB58" s="661"/>
      <c r="AC58" s="661">
        <v>2</v>
      </c>
      <c r="AD58" s="661"/>
      <c r="AF58" s="661"/>
      <c r="AG58" s="662">
        <v>3</v>
      </c>
      <c r="AH58" s="660"/>
      <c r="AI58" s="660"/>
      <c r="AJ58" s="660">
        <v>3473.85</v>
      </c>
      <c r="AK58" s="660">
        <v>-19952.580000000002</v>
      </c>
      <c r="AL58" s="425">
        <v>42789.637835648151</v>
      </c>
      <c r="AM58" s="660">
        <v>-36049</v>
      </c>
      <c r="AN58" s="456" t="s">
        <v>2164</v>
      </c>
      <c r="AO58" s="456" t="s">
        <v>2102</v>
      </c>
      <c r="AP58" s="456" t="s">
        <v>2103</v>
      </c>
      <c r="AQ58" s="456" t="s">
        <v>2103</v>
      </c>
      <c r="AR58" s="456" t="s">
        <v>2104</v>
      </c>
      <c r="AS58" s="456" t="s">
        <v>2105</v>
      </c>
      <c r="AT58" s="456" t="s">
        <v>1495</v>
      </c>
    </row>
    <row r="59" spans="1:46" s="605" customFormat="1">
      <c r="A59" s="605" t="s">
        <v>2135</v>
      </c>
      <c r="B59" s="605" t="s">
        <v>1207</v>
      </c>
      <c r="C59" s="605" t="s">
        <v>2132</v>
      </c>
      <c r="D59" s="605" t="s">
        <v>2141</v>
      </c>
      <c r="E59" s="267" t="s">
        <v>2134</v>
      </c>
      <c r="F59" s="425">
        <v>42755</v>
      </c>
      <c r="G59" s="498">
        <v>42755.625</v>
      </c>
      <c r="H59" s="498">
        <v>42786.625</v>
      </c>
      <c r="I59" s="425">
        <v>42786</v>
      </c>
      <c r="J59" s="425">
        <v>42786</v>
      </c>
      <c r="K59" s="425">
        <v>42755</v>
      </c>
      <c r="L59" s="501">
        <v>-8350000</v>
      </c>
      <c r="M59" s="605" t="s">
        <v>1208</v>
      </c>
      <c r="N59" s="380">
        <v>1.7448134000000001E-2</v>
      </c>
      <c r="P59" s="418">
        <v>3354.89</v>
      </c>
      <c r="Q59" s="315">
        <v>0.02</v>
      </c>
      <c r="R59" s="605" t="s">
        <v>23</v>
      </c>
      <c r="S59" s="605" t="s">
        <v>973</v>
      </c>
      <c r="U59" s="315">
        <v>0.97</v>
      </c>
      <c r="V59" s="315"/>
      <c r="W59" s="315"/>
      <c r="X59" s="315"/>
      <c r="Y59" s="315">
        <v>0.89</v>
      </c>
      <c r="Z59" s="315"/>
      <c r="AA59" s="315">
        <v>0</v>
      </c>
      <c r="AB59" s="315"/>
      <c r="AC59" s="315">
        <v>1</v>
      </c>
      <c r="AD59" s="315"/>
      <c r="AF59" s="315"/>
      <c r="AG59" s="273">
        <v>3</v>
      </c>
      <c r="AH59" s="418"/>
      <c r="AI59" s="418"/>
      <c r="AJ59" s="418">
        <v>3471.39</v>
      </c>
      <c r="AK59" s="418">
        <v>12373.834207945205</v>
      </c>
      <c r="AL59" s="425">
        <v>42786.637835648151</v>
      </c>
      <c r="AM59" s="418">
        <v>0</v>
      </c>
      <c r="AO59" s="605" t="s">
        <v>2102</v>
      </c>
      <c r="AP59" s="605" t="s">
        <v>2103</v>
      </c>
      <c r="AQ59" s="605" t="s">
        <v>2103</v>
      </c>
      <c r="AR59" s="605" t="s">
        <v>2104</v>
      </c>
      <c r="AS59" s="605" t="s">
        <v>2105</v>
      </c>
      <c r="AT59" s="605" t="s">
        <v>1495</v>
      </c>
    </row>
    <row r="60" spans="1:46" s="605" customFormat="1">
      <c r="A60" s="605" t="s">
        <v>2128</v>
      </c>
      <c r="B60" s="605" t="s">
        <v>1207</v>
      </c>
      <c r="C60" s="605" t="s">
        <v>2129</v>
      </c>
      <c r="D60" s="605" t="s">
        <v>2141</v>
      </c>
      <c r="E60" s="267" t="s">
        <v>2134</v>
      </c>
      <c r="F60" s="425">
        <v>42755</v>
      </c>
      <c r="G60" s="498">
        <v>42755.625</v>
      </c>
      <c r="H60" s="498">
        <v>42786.625</v>
      </c>
      <c r="I60" s="425">
        <v>42786</v>
      </c>
      <c r="J60" s="425">
        <v>42786</v>
      </c>
      <c r="K60" s="425">
        <v>42755</v>
      </c>
      <c r="L60" s="501">
        <v>-53610000</v>
      </c>
      <c r="M60" s="605" t="s">
        <v>1208</v>
      </c>
      <c r="N60" s="380">
        <v>1.7448134000000001E-2</v>
      </c>
      <c r="P60" s="418">
        <v>3354.89</v>
      </c>
      <c r="Q60" s="315">
        <v>0.02</v>
      </c>
      <c r="R60" s="605" t="s">
        <v>23</v>
      </c>
      <c r="S60" s="605" t="s">
        <v>972</v>
      </c>
      <c r="U60" s="315">
        <v>1</v>
      </c>
      <c r="V60" s="315"/>
      <c r="W60" s="315"/>
      <c r="X60" s="315"/>
      <c r="Y60" s="315">
        <v>1.08</v>
      </c>
      <c r="Z60" s="315"/>
      <c r="AA60" s="315">
        <v>0</v>
      </c>
      <c r="AB60" s="315"/>
      <c r="AC60" s="315">
        <v>1</v>
      </c>
      <c r="AD60" s="315"/>
      <c r="AF60" s="315"/>
      <c r="AG60" s="273">
        <v>3</v>
      </c>
      <c r="AH60" s="418"/>
      <c r="AI60" s="418"/>
      <c r="AJ60" s="418">
        <v>3471.39</v>
      </c>
      <c r="AK60" s="418">
        <v>-78666.608381005208</v>
      </c>
      <c r="AL60" s="425">
        <v>42786.637858796297</v>
      </c>
      <c r="AM60" s="418">
        <v>158111.0696849504</v>
      </c>
      <c r="AO60" s="605" t="s">
        <v>2102</v>
      </c>
      <c r="AP60" s="605" t="s">
        <v>2103</v>
      </c>
      <c r="AQ60" s="605" t="s">
        <v>2103</v>
      </c>
      <c r="AR60" s="605" t="s">
        <v>2104</v>
      </c>
      <c r="AS60" s="605" t="s">
        <v>2105</v>
      </c>
      <c r="AT60" s="605" t="s">
        <v>1495</v>
      </c>
    </row>
    <row r="61" spans="1:46" s="605" customFormat="1">
      <c r="A61" s="605" t="s">
        <v>2121</v>
      </c>
      <c r="B61" s="605" t="s">
        <v>1207</v>
      </c>
      <c r="C61" s="605" t="s">
        <v>2122</v>
      </c>
      <c r="D61" s="605" t="s">
        <v>2271</v>
      </c>
      <c r="E61" s="267" t="s">
        <v>2125</v>
      </c>
      <c r="F61" s="425">
        <v>42747</v>
      </c>
      <c r="G61" s="498">
        <v>42747.625</v>
      </c>
      <c r="H61" s="498">
        <v>42836.625</v>
      </c>
      <c r="I61" s="425">
        <v>42836</v>
      </c>
      <c r="J61" s="425">
        <v>42836</v>
      </c>
      <c r="K61" s="425">
        <v>42747</v>
      </c>
      <c r="L61" s="501">
        <v>-10000000</v>
      </c>
      <c r="M61" s="605" t="s">
        <v>1208</v>
      </c>
      <c r="N61" s="380">
        <v>2.0816999999999999E-2</v>
      </c>
      <c r="P61" s="418">
        <v>3317.62</v>
      </c>
      <c r="Q61" s="315"/>
      <c r="R61" s="605" t="s">
        <v>23</v>
      </c>
      <c r="S61" s="605" t="s">
        <v>972</v>
      </c>
      <c r="U61" s="315">
        <v>1</v>
      </c>
      <c r="V61" s="315"/>
      <c r="W61" s="315"/>
      <c r="X61" s="315"/>
      <c r="Y61" s="315">
        <v>1.1200000000000001</v>
      </c>
      <c r="Z61" s="315"/>
      <c r="AA61" s="315">
        <v>0</v>
      </c>
      <c r="AB61" s="315"/>
      <c r="AC61" s="315">
        <v>1</v>
      </c>
      <c r="AD61" s="315"/>
      <c r="AF61" s="315"/>
      <c r="AG61" s="273"/>
      <c r="AH61" s="418"/>
      <c r="AI61" s="418"/>
      <c r="AJ61" s="418">
        <v>3517.33</v>
      </c>
      <c r="AK61" s="418">
        <v>-96021.898987498062</v>
      </c>
      <c r="AL61" s="425">
        <v>42836.641956018517</v>
      </c>
      <c r="AM61" s="418">
        <v>146781.15926147066</v>
      </c>
      <c r="AO61" s="605" t="s">
        <v>2102</v>
      </c>
      <c r="AP61" s="605" t="s">
        <v>2103</v>
      </c>
      <c r="AQ61" s="605" t="s">
        <v>2103</v>
      </c>
      <c r="AR61" s="605" t="s">
        <v>2104</v>
      </c>
      <c r="AS61" s="605" t="s">
        <v>2105</v>
      </c>
      <c r="AT61" s="605" t="s">
        <v>1495</v>
      </c>
    </row>
    <row r="62" spans="1:46" s="605" customFormat="1">
      <c r="A62" s="605" t="s">
        <v>2136</v>
      </c>
      <c r="B62" s="605" t="s">
        <v>1207</v>
      </c>
      <c r="C62" s="605" t="s">
        <v>1014</v>
      </c>
      <c r="D62" s="605" t="s">
        <v>2271</v>
      </c>
      <c r="E62" s="267" t="s">
        <v>2107</v>
      </c>
      <c r="F62" s="425">
        <v>42745</v>
      </c>
      <c r="G62" s="498">
        <v>42745.625</v>
      </c>
      <c r="H62" s="498">
        <v>42836.625</v>
      </c>
      <c r="I62" s="425">
        <v>42836</v>
      </c>
      <c r="J62" s="425">
        <v>42836</v>
      </c>
      <c r="K62" s="425">
        <v>42745</v>
      </c>
      <c r="L62" s="501">
        <v>-20000000</v>
      </c>
      <c r="M62" s="605" t="s">
        <v>1208</v>
      </c>
      <c r="N62" s="380">
        <v>2.3768887999999998E-2</v>
      </c>
      <c r="P62" s="418">
        <v>3358.27</v>
      </c>
      <c r="Q62" s="315"/>
      <c r="R62" s="605" t="s">
        <v>23</v>
      </c>
      <c r="S62" s="605" t="s">
        <v>972</v>
      </c>
      <c r="U62" s="315">
        <v>1.02</v>
      </c>
      <c r="V62" s="315"/>
      <c r="W62" s="315"/>
      <c r="X62" s="315"/>
      <c r="Y62" s="315">
        <v>1.1299999999999999</v>
      </c>
      <c r="Z62" s="315"/>
      <c r="AA62" s="315">
        <v>4.4999999999999998E-2</v>
      </c>
      <c r="AB62" s="315"/>
      <c r="AC62" s="315">
        <v>1</v>
      </c>
      <c r="AD62" s="315">
        <v>0</v>
      </c>
      <c r="AF62" s="315"/>
      <c r="AG62" s="273"/>
      <c r="AH62" s="418"/>
      <c r="AI62" s="418"/>
      <c r="AJ62" s="418">
        <v>3517.33</v>
      </c>
      <c r="AK62" s="418">
        <v>-17924.678213645479</v>
      </c>
      <c r="AL62" s="425">
        <v>42836.641956018517</v>
      </c>
      <c r="AM62" s="418">
        <v>136443.51700816603</v>
      </c>
      <c r="AO62" s="605" t="s">
        <v>2102</v>
      </c>
      <c r="AP62" s="605" t="s">
        <v>2103</v>
      </c>
      <c r="AQ62" s="605" t="s">
        <v>2103</v>
      </c>
      <c r="AR62" s="605" t="s">
        <v>2104</v>
      </c>
      <c r="AS62" s="605" t="s">
        <v>2105</v>
      </c>
      <c r="AT62" s="605" t="s">
        <v>1495</v>
      </c>
    </row>
    <row r="63" spans="1:46" s="605" customFormat="1">
      <c r="A63" s="605" t="s">
        <v>2187</v>
      </c>
      <c r="B63" s="605" t="s">
        <v>1207</v>
      </c>
      <c r="C63" s="664" t="s">
        <v>1014</v>
      </c>
      <c r="D63" s="605" t="s">
        <v>2301</v>
      </c>
      <c r="E63" s="267" t="s">
        <v>2153</v>
      </c>
      <c r="F63" s="425">
        <v>42818</v>
      </c>
      <c r="G63" s="498">
        <v>42818.625</v>
      </c>
      <c r="H63" s="498">
        <v>42849.625</v>
      </c>
      <c r="I63" s="425">
        <v>42849</v>
      </c>
      <c r="J63" s="425">
        <v>42849</v>
      </c>
      <c r="K63" s="425">
        <v>42818</v>
      </c>
      <c r="L63" s="663">
        <v>-3117000</v>
      </c>
      <c r="M63" s="605" t="s">
        <v>1208</v>
      </c>
      <c r="N63" s="380">
        <v>3.53932937998696E-2</v>
      </c>
      <c r="P63" s="418">
        <v>6546.42</v>
      </c>
      <c r="Q63" s="315">
        <v>0.02</v>
      </c>
      <c r="R63" s="605" t="s">
        <v>23</v>
      </c>
      <c r="S63" s="605" t="s">
        <v>2190</v>
      </c>
      <c r="U63" s="315">
        <v>1.01</v>
      </c>
      <c r="V63" s="315"/>
      <c r="W63" s="315"/>
      <c r="X63" s="315"/>
      <c r="Y63" s="315">
        <v>1.0900000000000001</v>
      </c>
      <c r="Z63" s="315"/>
      <c r="AA63" s="315">
        <v>0.05</v>
      </c>
      <c r="AB63" s="315"/>
      <c r="AC63" s="315">
        <v>1</v>
      </c>
      <c r="AD63" s="315"/>
      <c r="AF63" s="315"/>
      <c r="AG63" s="273">
        <v>3</v>
      </c>
      <c r="AH63" s="418"/>
      <c r="AI63" s="418"/>
      <c r="AJ63" s="418">
        <v>6138.5</v>
      </c>
      <c r="AK63" s="418">
        <v>9369.7199999999993</v>
      </c>
      <c r="AL63" s="425">
        <v>42849.665451388886</v>
      </c>
      <c r="AM63" s="418">
        <v>0</v>
      </c>
      <c r="AO63" s="605" t="s">
        <v>2102</v>
      </c>
      <c r="AP63" s="605" t="s">
        <v>2103</v>
      </c>
      <c r="AQ63" s="605" t="s">
        <v>2103</v>
      </c>
      <c r="AR63" s="605" t="s">
        <v>2104</v>
      </c>
      <c r="AS63" s="605" t="s">
        <v>2105</v>
      </c>
      <c r="AT63" s="605" t="s">
        <v>1495</v>
      </c>
    </row>
    <row r="64" spans="1:46" s="605" customFormat="1">
      <c r="A64" s="605" t="s">
        <v>2188</v>
      </c>
      <c r="B64" s="605" t="s">
        <v>1207</v>
      </c>
      <c r="C64" s="664" t="s">
        <v>1014</v>
      </c>
      <c r="D64" s="605" t="s">
        <v>2301</v>
      </c>
      <c r="E64" s="655" t="s">
        <v>2189</v>
      </c>
      <c r="F64" s="425">
        <v>42818</v>
      </c>
      <c r="G64" s="498">
        <v>42818.625</v>
      </c>
      <c r="H64" s="498">
        <v>42849.625</v>
      </c>
      <c r="I64" s="425">
        <v>42849</v>
      </c>
      <c r="J64" s="425">
        <v>42849</v>
      </c>
      <c r="K64" s="425">
        <v>42818</v>
      </c>
      <c r="L64" s="663">
        <v>-3117000</v>
      </c>
      <c r="M64" s="605" t="s">
        <v>1208</v>
      </c>
      <c r="N64" s="380">
        <v>0</v>
      </c>
      <c r="P64" s="418">
        <v>281.95</v>
      </c>
      <c r="Q64" s="315">
        <v>0.02</v>
      </c>
      <c r="R64" s="605" t="s">
        <v>23</v>
      </c>
      <c r="S64" s="605" t="s">
        <v>972</v>
      </c>
      <c r="U64" s="315">
        <v>1.01</v>
      </c>
      <c r="V64" s="315"/>
      <c r="W64" s="315"/>
      <c r="X64" s="315"/>
      <c r="Y64" s="315">
        <v>1.0900000000000001</v>
      </c>
      <c r="Z64" s="315"/>
      <c r="AA64" s="315">
        <v>0.05</v>
      </c>
      <c r="AB64" s="315"/>
      <c r="AC64" s="315">
        <v>1</v>
      </c>
      <c r="AD64" s="315"/>
      <c r="AF64" s="315"/>
      <c r="AG64" s="273">
        <v>3</v>
      </c>
      <c r="AH64" s="418"/>
      <c r="AI64" s="418"/>
      <c r="AJ64" s="418">
        <v>286.40000000000003</v>
      </c>
      <c r="AK64" s="418">
        <v>-1530.9264831276014</v>
      </c>
      <c r="AL64" s="425">
        <v>42849.66547453704</v>
      </c>
      <c r="AM64" s="418">
        <v>1530.9264831276014</v>
      </c>
      <c r="AO64" s="605" t="s">
        <v>2102</v>
      </c>
      <c r="AP64" s="605" t="s">
        <v>2103</v>
      </c>
      <c r="AQ64" s="605" t="s">
        <v>2103</v>
      </c>
      <c r="AR64" s="605" t="s">
        <v>2104</v>
      </c>
      <c r="AS64" s="605" t="s">
        <v>2105</v>
      </c>
      <c r="AT64" s="605" t="s">
        <v>1495</v>
      </c>
    </row>
    <row r="65" spans="1:41">
      <c r="A65" s="386"/>
    </row>
    <row r="66" spans="1:41">
      <c r="A66" s="386"/>
      <c r="AL66" s="418"/>
      <c r="AM66" s="418"/>
    </row>
    <row r="67" spans="1:41">
      <c r="A67" s="386"/>
      <c r="AL67" s="418"/>
      <c r="AM67" s="418"/>
      <c r="AO67" s="420"/>
    </row>
    <row r="68" spans="1:41">
      <c r="A68" s="386"/>
      <c r="AL68" s="418"/>
      <c r="AM68" s="418"/>
      <c r="AO68" s="420"/>
    </row>
    <row r="69" spans="1:41">
      <c r="A69" s="386"/>
      <c r="N69" s="316"/>
      <c r="AL69" s="418"/>
      <c r="AM69" s="418"/>
      <c r="AO69" s="420"/>
    </row>
    <row r="70" spans="1:41">
      <c r="A70" s="386"/>
      <c r="AL70" s="418"/>
      <c r="AM70" s="418"/>
      <c r="AO70" s="420"/>
    </row>
    <row r="71" spans="1:41">
      <c r="A71" s="386"/>
      <c r="AL71" s="418"/>
      <c r="AM71" s="418"/>
      <c r="AO71" s="420"/>
    </row>
    <row r="72" spans="1:41">
      <c r="A72" s="386"/>
      <c r="C72" s="375"/>
      <c r="AL72" s="418"/>
      <c r="AM72" s="418"/>
      <c r="AO72" s="420"/>
    </row>
    <row r="73" spans="1:41">
      <c r="A73" s="386"/>
      <c r="C73" s="425"/>
      <c r="AJ73"/>
      <c r="AL73" s="418"/>
      <c r="AM73" s="418"/>
      <c r="AO73" s="420"/>
    </row>
    <row r="74" spans="1:41">
      <c r="A74" s="386"/>
      <c r="C74" s="425"/>
      <c r="AL74" s="418"/>
      <c r="AM74" s="418"/>
      <c r="AO74" s="420"/>
    </row>
    <row r="75" spans="1:41">
      <c r="A75" s="386"/>
      <c r="L75" s="663"/>
      <c r="AL75" s="418"/>
      <c r="AM75" s="418"/>
      <c r="AO75" s="420"/>
    </row>
    <row r="76" spans="1:41">
      <c r="A76" s="386"/>
      <c r="AL76" s="418"/>
      <c r="AM76" s="418"/>
    </row>
    <row r="77" spans="1:41">
      <c r="A77" s="386"/>
    </row>
    <row r="78" spans="1:41">
      <c r="A78" s="386"/>
    </row>
    <row r="79" spans="1:41">
      <c r="A79" s="386"/>
    </row>
    <row r="80" spans="1:41">
      <c r="A80" s="386"/>
    </row>
    <row r="81" spans="1:1">
      <c r="A81" s="386"/>
    </row>
    <row r="82" spans="1:1">
      <c r="A82" s="386"/>
    </row>
    <row r="83" spans="1:1">
      <c r="A83" s="386"/>
    </row>
    <row r="84" spans="1:1">
      <c r="A84" s="386"/>
    </row>
    <row r="85" spans="1:1">
      <c r="A85" s="386"/>
    </row>
    <row r="86" spans="1:1">
      <c r="A86" s="386"/>
    </row>
    <row r="87" spans="1:1">
      <c r="A87" s="386"/>
    </row>
    <row r="88" spans="1:1">
      <c r="A88" s="386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15"/>
  <sheetViews>
    <sheetView topLeftCell="E1" zoomScale="70" zoomScaleNormal="70" workbookViewId="0">
      <selection activeCell="Q11" sqref="Q11:Q15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10" customWidth="1"/>
    <col min="8" max="8" width="19.25" style="202" customWidth="1"/>
    <col min="9" max="9" width="16" bestFit="1" customWidth="1"/>
    <col min="10" max="10" width="13.375" bestFit="1" customWidth="1"/>
    <col min="11" max="14" width="8.375" bestFit="1" customWidth="1"/>
    <col min="15" max="15" width="8.375" style="310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1332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1332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1225</v>
      </c>
      <c r="H10" s="203" t="s">
        <v>1349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1331</v>
      </c>
      <c r="P10" s="196" t="s">
        <v>1040</v>
      </c>
      <c r="Q10" s="196" t="s">
        <v>1041</v>
      </c>
      <c r="R10" s="196" t="s">
        <v>1043</v>
      </c>
      <c r="S10" s="196" t="s">
        <v>1044</v>
      </c>
      <c r="T10" s="196" t="s">
        <v>754</v>
      </c>
      <c r="U10" s="196" t="s">
        <v>755</v>
      </c>
    </row>
    <row r="11" spans="1:21" ht="16.5">
      <c r="A11" s="240" t="s">
        <v>28</v>
      </c>
      <c r="B11" s="240" t="s">
        <v>994</v>
      </c>
      <c r="C11" s="471">
        <v>0.115</v>
      </c>
      <c r="D11" s="2">
        <v>300</v>
      </c>
      <c r="E11" s="2" t="s">
        <v>42</v>
      </c>
      <c r="F11" s="12" t="s">
        <v>934</v>
      </c>
      <c r="G11" s="305" t="s">
        <v>1226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307" t="s">
        <v>1333</v>
      </c>
      <c r="P11" s="60">
        <v>0</v>
      </c>
      <c r="Q11" s="60">
        <v>1971720.300000001</v>
      </c>
      <c r="R11" s="728">
        <v>0</v>
      </c>
      <c r="S11" s="728">
        <v>1971720.300000001</v>
      </c>
      <c r="T11" s="60">
        <v>0</v>
      </c>
      <c r="U11" s="60">
        <v>0</v>
      </c>
    </row>
    <row r="12" spans="1:21" s="202" customFormat="1" ht="16.5">
      <c r="A12" s="266" t="s">
        <v>990</v>
      </c>
      <c r="B12" s="240" t="s">
        <v>992</v>
      </c>
      <c r="C12" s="471">
        <v>0.125</v>
      </c>
      <c r="D12" s="12">
        <v>300</v>
      </c>
      <c r="E12" s="12" t="s">
        <v>993</v>
      </c>
      <c r="F12" s="12" t="s">
        <v>995</v>
      </c>
      <c r="G12" s="305" t="s">
        <v>1226</v>
      </c>
      <c r="H12" s="12"/>
      <c r="I12" s="5">
        <v>0.4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377" t="s">
        <v>1334</v>
      </c>
      <c r="P12" s="80">
        <v>-584907.72183119808</v>
      </c>
      <c r="Q12" s="80">
        <v>0</v>
      </c>
      <c r="R12" s="728">
        <v>-583171.46511424251</v>
      </c>
      <c r="S12" s="728">
        <v>0</v>
      </c>
      <c r="T12" s="80">
        <v>-4.6563485545339063</v>
      </c>
      <c r="U12" s="80">
        <v>0</v>
      </c>
    </row>
    <row r="13" spans="1:21" ht="16.5">
      <c r="A13" s="266" t="s">
        <v>2153</v>
      </c>
      <c r="B13" s="494" t="s">
        <v>2150</v>
      </c>
      <c r="C13" s="471">
        <v>0.15</v>
      </c>
      <c r="D13" s="421">
        <v>200</v>
      </c>
      <c r="E13" s="421" t="s">
        <v>42</v>
      </c>
      <c r="F13" s="421" t="s">
        <v>995</v>
      </c>
      <c r="G13" s="421" t="s">
        <v>1226</v>
      </c>
      <c r="H13" s="421"/>
      <c r="I13" s="471">
        <v>0.1</v>
      </c>
      <c r="J13" s="471">
        <v>0.1</v>
      </c>
      <c r="K13" s="471">
        <v>0.1</v>
      </c>
      <c r="L13" s="471">
        <v>0.2</v>
      </c>
      <c r="M13" s="471">
        <v>0.05</v>
      </c>
      <c r="N13" s="471">
        <v>0.06</v>
      </c>
      <c r="O13" s="266" t="s">
        <v>2153</v>
      </c>
      <c r="P13" s="197">
        <v>797402.55648477387</v>
      </c>
      <c r="Q13" s="197">
        <v>0</v>
      </c>
      <c r="R13" s="728">
        <v>797640.16681419674</v>
      </c>
      <c r="S13" s="728">
        <v>0</v>
      </c>
      <c r="T13" s="197">
        <v>-313.62000971811358</v>
      </c>
      <c r="U13" s="197">
        <v>0</v>
      </c>
    </row>
    <row r="14" spans="1:21" ht="16.5">
      <c r="A14" s="494" t="s">
        <v>2149</v>
      </c>
      <c r="B14" s="494" t="s">
        <v>2151</v>
      </c>
      <c r="C14" s="471">
        <v>0.14000000000000001</v>
      </c>
      <c r="D14" s="421">
        <v>200</v>
      </c>
      <c r="E14" s="421" t="s">
        <v>42</v>
      </c>
      <c r="F14" s="421" t="s">
        <v>934</v>
      </c>
      <c r="G14" s="421" t="s">
        <v>1226</v>
      </c>
      <c r="H14" s="421"/>
      <c r="I14" s="471">
        <v>0.1</v>
      </c>
      <c r="J14" s="471">
        <v>0.1</v>
      </c>
      <c r="K14" s="471">
        <v>0.1</v>
      </c>
      <c r="L14" s="471">
        <v>0.2</v>
      </c>
      <c r="M14" s="471">
        <v>0.05</v>
      </c>
      <c r="N14" s="471">
        <v>0.06</v>
      </c>
      <c r="O14" s="471" t="s">
        <v>2152</v>
      </c>
      <c r="P14" s="197">
        <v>0</v>
      </c>
      <c r="Q14" s="197">
        <v>-274041.39999999915</v>
      </c>
      <c r="R14" s="728">
        <v>0</v>
      </c>
      <c r="S14" s="728">
        <v>-367961.39999999886</v>
      </c>
      <c r="T14" s="197">
        <v>0</v>
      </c>
      <c r="U14" s="197">
        <v>5096799.9999999991</v>
      </c>
    </row>
    <row r="15" spans="1:21" ht="16.5">
      <c r="A15" s="222" t="s">
        <v>45</v>
      </c>
      <c r="B15" s="222" t="s">
        <v>2191</v>
      </c>
      <c r="C15">
        <v>0.16500000000000001</v>
      </c>
      <c r="D15">
        <v>1000</v>
      </c>
      <c r="E15" t="s">
        <v>2192</v>
      </c>
      <c r="F15" s="202" t="s">
        <v>2193</v>
      </c>
      <c r="G15" s="310" t="s">
        <v>2194</v>
      </c>
      <c r="I15">
        <v>0.06</v>
      </c>
      <c r="J15">
        <v>0.05</v>
      </c>
      <c r="K15">
        <v>0.05</v>
      </c>
      <c r="L15">
        <v>0.1</v>
      </c>
      <c r="M15">
        <v>0.05</v>
      </c>
      <c r="N15">
        <v>0.06</v>
      </c>
      <c r="O15" s="310" t="s">
        <v>2195</v>
      </c>
      <c r="P15" s="197">
        <v>-1530.9264831276014</v>
      </c>
      <c r="Q15" s="197">
        <v>-858.99600000000282</v>
      </c>
      <c r="R15" s="728">
        <v>-1530.9264831276014</v>
      </c>
      <c r="S15" s="728">
        <v>-858.99600000000191</v>
      </c>
      <c r="T15" s="197">
        <v>0</v>
      </c>
      <c r="U15" s="197">
        <v>0</v>
      </c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6:P33"/>
  <sheetViews>
    <sheetView zoomScale="70" zoomScaleNormal="70" workbookViewId="0">
      <selection activeCell="I25" sqref="I25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6" spans="1:16">
      <c r="I6">
        <v>1</v>
      </c>
    </row>
    <row r="8" spans="1:16" ht="16.5">
      <c r="A8" s="258" t="s">
        <v>256</v>
      </c>
      <c r="B8" s="258" t="s">
        <v>256</v>
      </c>
      <c r="C8" s="49" t="s">
        <v>256</v>
      </c>
      <c r="D8" s="332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32" t="s">
        <v>297</v>
      </c>
      <c r="L8" s="332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32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32" t="s">
        <v>297</v>
      </c>
      <c r="L9" s="332" t="s">
        <v>297</v>
      </c>
      <c r="M9" s="425">
        <v>43111</v>
      </c>
    </row>
    <row r="10" spans="1:16" s="222" customFormat="1" ht="16.5">
      <c r="A10" s="238" t="s">
        <v>928</v>
      </c>
      <c r="B10" s="238" t="s">
        <v>70</v>
      </c>
      <c r="C10" s="238" t="s">
        <v>1353</v>
      </c>
      <c r="D10" s="238" t="s">
        <v>936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998</v>
      </c>
      <c r="J10" s="239" t="s">
        <v>234</v>
      </c>
      <c r="K10" s="239" t="s">
        <v>1883</v>
      </c>
      <c r="L10" s="239" t="s">
        <v>1892</v>
      </c>
    </row>
    <row r="11" spans="1:16" ht="16.5">
      <c r="A11" s="266" t="s">
        <v>2423</v>
      </c>
      <c r="B11" s="266" t="s">
        <v>997</v>
      </c>
      <c r="C11" s="263" t="s">
        <v>991</v>
      </c>
      <c r="D11" t="s">
        <v>1348</v>
      </c>
      <c r="H11" s="12" t="s">
        <v>238</v>
      </c>
      <c r="I11" s="269">
        <f>M11*$I$6</f>
        <v>4205.5862999999999</v>
      </c>
      <c r="J11">
        <v>0</v>
      </c>
      <c r="K11" t="s">
        <v>1885</v>
      </c>
      <c r="L11" t="s">
        <v>1891</v>
      </c>
      <c r="M11" s="269">
        <f>[6]!s_dq_close(A11&amp;".sh",$M$9,1)</f>
        <v>4205.5862999999999</v>
      </c>
    </row>
    <row r="12" spans="1:16" ht="16.5">
      <c r="A12" s="494" t="s">
        <v>2182</v>
      </c>
      <c r="B12" s="494" t="s">
        <v>2219</v>
      </c>
      <c r="C12" s="421" t="s">
        <v>1047</v>
      </c>
      <c r="D12" s="605" t="s">
        <v>2109</v>
      </c>
      <c r="E12" s="605"/>
      <c r="F12" s="605"/>
      <c r="G12" s="605"/>
      <c r="H12" s="421" t="s">
        <v>238</v>
      </c>
      <c r="I12" s="269">
        <f t="shared" ref="I12:I31" si="0">M12*$I$6</f>
        <v>0</v>
      </c>
      <c r="J12" s="605"/>
      <c r="K12" s="605"/>
      <c r="L12" s="605"/>
      <c r="M12" s="269">
        <f>[6]!s_dq_close(A12&amp;".sh",$M$9,1)</f>
        <v>0</v>
      </c>
      <c r="N12" s="605"/>
      <c r="O12" s="605"/>
      <c r="P12" s="605"/>
    </row>
    <row r="13" spans="1:16" ht="16.5">
      <c r="A13" s="267" t="s">
        <v>2154</v>
      </c>
      <c r="B13" s="267" t="s">
        <v>2154</v>
      </c>
      <c r="C13" s="263" t="s">
        <v>991</v>
      </c>
      <c r="D13" s="605" t="s">
        <v>1348</v>
      </c>
      <c r="H13" s="421" t="s">
        <v>238</v>
      </c>
      <c r="I13" s="269">
        <f t="shared" si="0"/>
        <v>6425.9400999999998</v>
      </c>
      <c r="M13" s="269">
        <f>[6]!s_dq_close(A13&amp;".sh",$M$9,1)</f>
        <v>6425.9400999999998</v>
      </c>
      <c r="N13" s="664"/>
    </row>
    <row r="14" spans="1:16" ht="16.5">
      <c r="A14" s="494" t="s">
        <v>2220</v>
      </c>
      <c r="B14" s="494" t="s">
        <v>2221</v>
      </c>
      <c r="C14" s="421" t="s">
        <v>2222</v>
      </c>
      <c r="D14" s="605" t="s">
        <v>2223</v>
      </c>
      <c r="E14" s="605"/>
      <c r="F14" s="605"/>
      <c r="G14" s="605"/>
      <c r="H14" s="421" t="s">
        <v>2224</v>
      </c>
      <c r="I14" s="269">
        <f t="shared" si="0"/>
        <v>0</v>
      </c>
      <c r="J14" s="605"/>
      <c r="K14" s="605"/>
      <c r="L14" s="605"/>
      <c r="M14" s="269">
        <f>[6]!s_dq_close(A14,$M$9,1)</f>
        <v>0</v>
      </c>
    </row>
    <row r="15" spans="1:16" ht="16.5">
      <c r="A15" s="494" t="s">
        <v>2225</v>
      </c>
      <c r="B15" s="494" t="s">
        <v>2226</v>
      </c>
      <c r="C15" s="421" t="s">
        <v>2222</v>
      </c>
      <c r="D15" s="605" t="s">
        <v>2223</v>
      </c>
      <c r="E15" s="605"/>
      <c r="F15" s="605"/>
      <c r="G15" s="605"/>
      <c r="H15" s="421" t="s">
        <v>2224</v>
      </c>
      <c r="I15" s="269">
        <f t="shared" si="0"/>
        <v>0</v>
      </c>
      <c r="J15" s="605"/>
      <c r="K15" s="605"/>
      <c r="L15" s="605"/>
      <c r="M15" s="269">
        <f>[6]!s_dq_close(A15,$M$9,1)</f>
        <v>0</v>
      </c>
    </row>
    <row r="16" spans="1:16" ht="16.5">
      <c r="A16" s="494" t="s">
        <v>2227</v>
      </c>
      <c r="B16" s="494" t="s">
        <v>2221</v>
      </c>
      <c r="C16" s="421" t="s">
        <v>2222</v>
      </c>
      <c r="D16" s="605" t="s">
        <v>2223</v>
      </c>
      <c r="E16" s="605"/>
      <c r="F16" s="605"/>
      <c r="G16" s="605"/>
      <c r="H16" s="421" t="s">
        <v>2224</v>
      </c>
      <c r="I16" s="269">
        <f t="shared" si="0"/>
        <v>0</v>
      </c>
      <c r="J16" s="605"/>
      <c r="K16" s="605"/>
      <c r="L16" s="605"/>
      <c r="M16" s="269">
        <f>[6]!s_dq_close(A16,$M$9,1)</f>
        <v>0</v>
      </c>
    </row>
    <row r="17" spans="1:14" ht="16.5">
      <c r="A17" s="494" t="s">
        <v>2228</v>
      </c>
      <c r="B17" s="494" t="s">
        <v>2229</v>
      </c>
      <c r="C17" s="421" t="s">
        <v>2222</v>
      </c>
      <c r="D17" s="605" t="s">
        <v>2230</v>
      </c>
      <c r="E17" s="605"/>
      <c r="F17" s="605"/>
      <c r="G17" s="605"/>
      <c r="H17" s="421" t="s">
        <v>2224</v>
      </c>
      <c r="I17" s="269">
        <f t="shared" si="0"/>
        <v>0</v>
      </c>
      <c r="J17" s="605"/>
      <c r="K17" s="605"/>
      <c r="L17" s="605"/>
      <c r="M17" s="269">
        <f>[6]!s_dq_close(A17,$M$9,1)</f>
        <v>0</v>
      </c>
    </row>
    <row r="18" spans="1:14" ht="16.5">
      <c r="A18" s="494" t="s">
        <v>2231</v>
      </c>
      <c r="B18" s="494" t="s">
        <v>2226</v>
      </c>
      <c r="C18" s="421" t="s">
        <v>2222</v>
      </c>
      <c r="D18" s="605" t="s">
        <v>2223</v>
      </c>
      <c r="E18" s="605"/>
      <c r="F18" s="605"/>
      <c r="G18" s="605"/>
      <c r="H18" s="421" t="s">
        <v>2224</v>
      </c>
      <c r="I18" s="269">
        <f t="shared" si="0"/>
        <v>0</v>
      </c>
      <c r="J18" s="605"/>
      <c r="K18" s="605"/>
      <c r="L18" s="605"/>
      <c r="M18" s="269">
        <f>[6]!s_dq_close(A18,$M$9,1)</f>
        <v>0</v>
      </c>
    </row>
    <row r="19" spans="1:14" ht="16.5">
      <c r="A19" s="494" t="s">
        <v>2214</v>
      </c>
      <c r="B19" s="494" t="s">
        <v>2221</v>
      </c>
      <c r="C19" s="421" t="s">
        <v>2222</v>
      </c>
      <c r="D19" s="605" t="s">
        <v>2232</v>
      </c>
      <c r="E19" s="605"/>
      <c r="F19" s="605"/>
      <c r="G19" s="605"/>
      <c r="H19" s="421" t="s">
        <v>2224</v>
      </c>
      <c r="I19" s="269">
        <f t="shared" si="0"/>
        <v>0</v>
      </c>
      <c r="J19" s="605"/>
      <c r="K19" s="605"/>
      <c r="L19" s="605"/>
      <c r="M19" s="269">
        <f>[6]!s_dq_close(A19,$M$9,1)</f>
        <v>0</v>
      </c>
    </row>
    <row r="20" spans="1:14" ht="16.5">
      <c r="A20" s="494" t="s">
        <v>2233</v>
      </c>
      <c r="B20" s="494" t="s">
        <v>2221</v>
      </c>
      <c r="C20" s="421" t="s">
        <v>2222</v>
      </c>
      <c r="D20" s="605" t="s">
        <v>2232</v>
      </c>
      <c r="E20" s="605"/>
      <c r="F20" s="605"/>
      <c r="G20" s="605"/>
      <c r="H20" s="421" t="s">
        <v>2224</v>
      </c>
      <c r="I20" s="269">
        <f t="shared" si="0"/>
        <v>0</v>
      </c>
      <c r="J20" s="605"/>
      <c r="K20" s="605"/>
      <c r="L20" s="605"/>
      <c r="M20" s="269">
        <f>[6]!s_dq_close(A20,$M$9,1)</f>
        <v>0</v>
      </c>
    </row>
    <row r="21" spans="1:14" ht="16.5">
      <c r="A21" s="494" t="s">
        <v>2312</v>
      </c>
      <c r="B21" s="494" t="s">
        <v>2229</v>
      </c>
      <c r="C21" s="421" t="s">
        <v>2222</v>
      </c>
      <c r="D21" s="664" t="s">
        <v>2313</v>
      </c>
      <c r="E21" s="664"/>
      <c r="F21" s="664"/>
      <c r="G21" s="664"/>
      <c r="H21" s="421" t="s">
        <v>2224</v>
      </c>
      <c r="I21" s="269">
        <f t="shared" si="0"/>
        <v>276.70999999999998</v>
      </c>
      <c r="J21" s="605"/>
      <c r="K21" s="605"/>
      <c r="L21" s="605"/>
      <c r="M21" s="269">
        <f>[6]!s_dq_close(A21,$M$9,1)</f>
        <v>276.70999999999998</v>
      </c>
    </row>
    <row r="22" spans="1:14" ht="16.5">
      <c r="A22" s="494" t="s">
        <v>2315</v>
      </c>
      <c r="B22" s="494" t="s">
        <v>2219</v>
      </c>
      <c r="C22" s="421" t="s">
        <v>2222</v>
      </c>
      <c r="D22" s="664" t="s">
        <v>2109</v>
      </c>
      <c r="E22" s="664"/>
      <c r="F22" s="664"/>
      <c r="G22" s="664"/>
      <c r="H22" s="421" t="s">
        <v>2224</v>
      </c>
      <c r="I22" s="269">
        <f t="shared" si="0"/>
        <v>0</v>
      </c>
      <c r="J22" s="664"/>
      <c r="K22" s="664"/>
      <c r="L22" s="664"/>
      <c r="M22" s="269">
        <f>[6]!s_dq_close(A22,$M$9,1)</f>
        <v>0</v>
      </c>
    </row>
    <row r="23" spans="1:14" ht="16.5">
      <c r="A23" s="494" t="s">
        <v>2323</v>
      </c>
      <c r="B23" s="494" t="s">
        <v>2324</v>
      </c>
      <c r="C23" s="421" t="s">
        <v>2222</v>
      </c>
      <c r="D23" s="664" t="s">
        <v>2109</v>
      </c>
      <c r="E23" s="664"/>
      <c r="F23" s="664"/>
      <c r="G23" s="664"/>
      <c r="H23" s="421" t="s">
        <v>2224</v>
      </c>
      <c r="I23" s="269">
        <f t="shared" si="0"/>
        <v>0</v>
      </c>
      <c r="M23" s="269">
        <f>[6]!s_dq_close(A23,$M$9,1)</f>
        <v>0</v>
      </c>
    </row>
    <row r="24" spans="1:14" ht="16.5">
      <c r="A24" s="494" t="s">
        <v>2331</v>
      </c>
      <c r="B24" s="494" t="s">
        <v>2219</v>
      </c>
      <c r="C24" s="421" t="s">
        <v>2222</v>
      </c>
      <c r="D24" s="664" t="s">
        <v>2109</v>
      </c>
      <c r="E24" s="664"/>
      <c r="F24" s="664"/>
      <c r="G24" s="664"/>
      <c r="H24" s="421" t="s">
        <v>2224</v>
      </c>
      <c r="I24" s="269">
        <f t="shared" si="0"/>
        <v>0</v>
      </c>
      <c r="M24" s="269">
        <f>[6]!s_dq_close(A24,$M$9,1)</f>
        <v>0</v>
      </c>
    </row>
    <row r="25" spans="1:14" ht="16.5">
      <c r="A25" s="494" t="s">
        <v>2341</v>
      </c>
      <c r="B25" s="494" t="s">
        <v>2324</v>
      </c>
      <c r="C25" s="421" t="s">
        <v>2222</v>
      </c>
      <c r="D25" s="664" t="s">
        <v>2109</v>
      </c>
      <c r="E25" s="664"/>
      <c r="F25" s="664"/>
      <c r="G25" s="664"/>
      <c r="H25" s="421" t="s">
        <v>2224</v>
      </c>
      <c r="I25" s="269">
        <f t="shared" si="0"/>
        <v>0</v>
      </c>
      <c r="M25" s="269">
        <f>[6]!s_dq_close(A25,$M$9,1)</f>
        <v>0</v>
      </c>
      <c r="N25" s="269"/>
    </row>
    <row r="26" spans="1:14" ht="16.5">
      <c r="A26" s="494" t="s">
        <v>2365</v>
      </c>
      <c r="B26" s="494" t="s">
        <v>2324</v>
      </c>
      <c r="C26" s="421" t="s">
        <v>1047</v>
      </c>
      <c r="D26" s="664" t="s">
        <v>2109</v>
      </c>
      <c r="E26" s="664"/>
      <c r="F26" s="664"/>
      <c r="G26" s="664"/>
      <c r="H26" s="421" t="s">
        <v>1528</v>
      </c>
      <c r="I26" s="269">
        <f t="shared" si="0"/>
        <v>0</v>
      </c>
      <c r="J26" s="664"/>
      <c r="K26" s="664"/>
      <c r="M26" s="269">
        <f>[6]!s_dq_close(A26,$M$9,1)</f>
        <v>0</v>
      </c>
      <c r="N26" s="269"/>
    </row>
    <row r="27" spans="1:14" ht="15.75" customHeight="1">
      <c r="A27" s="494" t="s">
        <v>2374</v>
      </c>
      <c r="B27" s="494" t="s">
        <v>2221</v>
      </c>
      <c r="C27" s="421" t="s">
        <v>1047</v>
      </c>
      <c r="D27" s="664" t="s">
        <v>2109</v>
      </c>
      <c r="E27" s="664"/>
      <c r="F27" s="664"/>
      <c r="G27" s="664"/>
      <c r="H27" s="421" t="s">
        <v>238</v>
      </c>
      <c r="I27" s="269">
        <f t="shared" si="0"/>
        <v>0</v>
      </c>
      <c r="M27" s="269">
        <f>[6]!s_dq_close(A27,$M$9,1)</f>
        <v>0</v>
      </c>
      <c r="N27" s="269"/>
    </row>
    <row r="28" spans="1:14" ht="16.5">
      <c r="A28" s="494" t="s">
        <v>2373</v>
      </c>
      <c r="B28" s="494" t="s">
        <v>2219</v>
      </c>
      <c r="C28" s="421" t="s">
        <v>1047</v>
      </c>
      <c r="D28" s="664" t="s">
        <v>2109</v>
      </c>
      <c r="E28" s="664"/>
      <c r="F28" s="664"/>
      <c r="G28" s="664"/>
      <c r="H28" s="421" t="s">
        <v>238</v>
      </c>
      <c r="I28" s="269">
        <f t="shared" si="0"/>
        <v>0</v>
      </c>
      <c r="M28" s="269">
        <f>[6]!s_dq_close(A28,$M$9,1)</f>
        <v>0</v>
      </c>
      <c r="N28" s="269"/>
    </row>
    <row r="29" spans="1:14" s="664" customFormat="1" ht="16.5">
      <c r="A29" s="494" t="s">
        <v>2380</v>
      </c>
      <c r="B29" s="494" t="s">
        <v>2219</v>
      </c>
      <c r="C29" s="421" t="s">
        <v>1047</v>
      </c>
      <c r="D29" s="664" t="s">
        <v>2109</v>
      </c>
      <c r="H29" s="421" t="s">
        <v>238</v>
      </c>
      <c r="I29" s="269">
        <f t="shared" si="0"/>
        <v>4211</v>
      </c>
      <c r="M29" s="269">
        <f>[6]!s_dq_close(A29,$M$9,1)</f>
        <v>4211</v>
      </c>
      <c r="N29" s="269"/>
    </row>
    <row r="30" spans="1:14" s="664" customFormat="1" ht="16.5">
      <c r="A30" s="494" t="s">
        <v>2408</v>
      </c>
      <c r="B30" s="494" t="s">
        <v>2409</v>
      </c>
      <c r="C30" s="421" t="s">
        <v>1047</v>
      </c>
      <c r="D30" s="664" t="s">
        <v>2109</v>
      </c>
      <c r="H30" s="421" t="s">
        <v>238</v>
      </c>
      <c r="I30" s="269">
        <f t="shared" si="0"/>
        <v>6371</v>
      </c>
      <c r="M30" s="269">
        <f>[6]!s_dq_close(A30,$M$9,1)</f>
        <v>6371</v>
      </c>
      <c r="N30" s="269"/>
    </row>
    <row r="31" spans="1:14" ht="16.5">
      <c r="A31" s="494" t="s">
        <v>2422</v>
      </c>
      <c r="B31" s="494" t="s">
        <v>2409</v>
      </c>
      <c r="C31" s="421" t="s">
        <v>1047</v>
      </c>
      <c r="D31" s="664" t="s">
        <v>2109</v>
      </c>
      <c r="E31" s="664"/>
      <c r="F31" s="664"/>
      <c r="G31" s="664"/>
      <c r="H31" s="421" t="s">
        <v>238</v>
      </c>
      <c r="I31" s="269">
        <f t="shared" si="0"/>
        <v>0</v>
      </c>
      <c r="J31" s="664"/>
      <c r="K31" s="664"/>
      <c r="L31" s="664"/>
      <c r="M31" s="269">
        <f>[6]!s_dq_close(A31,$M$9,1)</f>
        <v>0</v>
      </c>
    </row>
    <row r="32" spans="1:14">
      <c r="M32" s="269"/>
    </row>
    <row r="33" spans="13:13">
      <c r="M33" s="269"/>
    </row>
  </sheetData>
  <phoneticPr fontId="2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2"/>
  <sheetViews>
    <sheetView zoomScale="70" zoomScaleNormal="70" workbookViewId="0">
      <selection activeCell="G47" sqref="G47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20" bestFit="1" customWidth="1"/>
    <col min="10" max="10" width="14.625" style="420" customWidth="1"/>
    <col min="11" max="11" width="23.375" style="420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8" t="s">
        <v>1130</v>
      </c>
      <c r="M7" s="548"/>
      <c r="N7" s="548"/>
      <c r="O7" s="548"/>
      <c r="P7" s="547"/>
      <c r="Q7" s="547"/>
      <c r="R7" s="548"/>
      <c r="T7" s="66" t="s">
        <v>1131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1615</v>
      </c>
      <c r="J8" s="201" t="s">
        <v>1615</v>
      </c>
      <c r="K8" s="201" t="s">
        <v>1615</v>
      </c>
      <c r="L8" s="291" t="s">
        <v>256</v>
      </c>
      <c r="M8" s="291" t="s">
        <v>256</v>
      </c>
      <c r="N8" s="291" t="s">
        <v>256</v>
      </c>
      <c r="O8" s="291" t="s">
        <v>256</v>
      </c>
      <c r="P8" s="291" t="s">
        <v>256</v>
      </c>
      <c r="Q8" s="291" t="s">
        <v>256</v>
      </c>
      <c r="R8" s="291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1616</v>
      </c>
      <c r="J9" s="201" t="s">
        <v>1616</v>
      </c>
      <c r="K9" s="201" t="s">
        <v>1615</v>
      </c>
      <c r="L9" s="291" t="s">
        <v>256</v>
      </c>
      <c r="M9" s="291" t="s">
        <v>256</v>
      </c>
      <c r="N9" s="291" t="s">
        <v>256</v>
      </c>
      <c r="O9" s="291" t="s">
        <v>256</v>
      </c>
      <c r="P9" s="291" t="s">
        <v>256</v>
      </c>
      <c r="Q9" s="291" t="s">
        <v>256</v>
      </c>
      <c r="R9" s="291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1458</v>
      </c>
      <c r="G10" s="127" t="s">
        <v>310</v>
      </c>
      <c r="H10" s="127" t="s">
        <v>311</v>
      </c>
      <c r="I10" s="127" t="s">
        <v>1617</v>
      </c>
      <c r="J10" s="127" t="s">
        <v>1623</v>
      </c>
      <c r="K10" s="127" t="s">
        <v>1618</v>
      </c>
      <c r="L10" s="292" t="s">
        <v>1126</v>
      </c>
      <c r="M10" s="292" t="s">
        <v>1125</v>
      </c>
      <c r="N10" s="292" t="s">
        <v>1127</v>
      </c>
      <c r="O10" s="292" t="s">
        <v>1128</v>
      </c>
      <c r="P10" s="292" t="s">
        <v>1132</v>
      </c>
      <c r="Q10" s="292" t="s">
        <v>1188</v>
      </c>
      <c r="R10" s="292" t="s">
        <v>314</v>
      </c>
      <c r="S10" s="293" t="s">
        <v>1129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1564</v>
      </c>
    </row>
    <row r="11" spans="1:26">
      <c r="A11" t="s">
        <v>1014</v>
      </c>
      <c r="B11" t="s">
        <v>1014</v>
      </c>
      <c r="C11" t="s">
        <v>1582</v>
      </c>
      <c r="E11" s="420" t="s">
        <v>322</v>
      </c>
      <c r="I11" s="420">
        <v>2014</v>
      </c>
      <c r="J11" s="420" t="s">
        <v>1624</v>
      </c>
      <c r="W11" t="s">
        <v>321</v>
      </c>
    </row>
    <row r="12" spans="1:26" s="605" customFormat="1">
      <c r="A12" s="605" t="s">
        <v>2138</v>
      </c>
      <c r="B12" s="605" t="s">
        <v>2138</v>
      </c>
      <c r="C12" s="605" t="s">
        <v>2139</v>
      </c>
      <c r="E12" s="605" t="s">
        <v>322</v>
      </c>
      <c r="I12" s="605">
        <v>2014</v>
      </c>
      <c r="J12" s="605" t="s">
        <v>1624</v>
      </c>
      <c r="L12" s="199"/>
      <c r="M12" s="199"/>
      <c r="N12" s="199"/>
      <c r="O12" s="654"/>
      <c r="P12" s="199"/>
      <c r="Q12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J94"/>
  <sheetViews>
    <sheetView zoomScale="85" zoomScaleNormal="85" zoomScaleSheetLayoutView="70" workbookViewId="0">
      <selection activeCell="E12" sqref="E12"/>
    </sheetView>
  </sheetViews>
  <sheetFormatPr defaultRowHeight="16.5"/>
  <cols>
    <col min="1" max="1" width="54.875" style="310" customWidth="1"/>
    <col min="2" max="2" width="11.625" style="314" bestFit="1" customWidth="1"/>
    <col min="3" max="3" width="17.25" style="501" bestFit="1" customWidth="1"/>
    <col min="4" max="4" width="11.875" style="305" bestFit="1" customWidth="1"/>
    <col min="5" max="5" width="46.25" style="426" bestFit="1" customWidth="1"/>
    <col min="6" max="6" width="26" style="310" bestFit="1" customWidth="1"/>
    <col min="7" max="7" width="11.625" style="310" bestFit="1" customWidth="1"/>
    <col min="8" max="8" width="12.75" style="310" bestFit="1" customWidth="1"/>
    <col min="9" max="9" width="11.625" style="310" bestFit="1" customWidth="1"/>
    <col min="10" max="10" width="38.25" style="310" bestFit="1" customWidth="1"/>
    <col min="11" max="16384" width="9" style="310"/>
  </cols>
  <sheetData>
    <row r="8" spans="1:10" ht="13.5">
      <c r="A8" s="201" t="s">
        <v>256</v>
      </c>
      <c r="B8" s="261" t="s">
        <v>256</v>
      </c>
      <c r="C8" s="261" t="s">
        <v>1606</v>
      </c>
      <c r="D8" s="261" t="s">
        <v>1390</v>
      </c>
      <c r="E8" s="261" t="s">
        <v>1549</v>
      </c>
      <c r="J8" s="318"/>
    </row>
    <row r="9" spans="1:10" ht="13.5">
      <c r="A9" s="201" t="s">
        <v>256</v>
      </c>
      <c r="B9" s="261" t="s">
        <v>256</v>
      </c>
      <c r="C9" s="261" t="s">
        <v>1606</v>
      </c>
      <c r="D9" s="261" t="s">
        <v>1390</v>
      </c>
      <c r="E9" s="261" t="s">
        <v>1549</v>
      </c>
      <c r="J9" s="318"/>
    </row>
    <row r="10" spans="1:10" ht="15.75" customHeight="1">
      <c r="A10" s="125" t="s">
        <v>300</v>
      </c>
      <c r="B10" s="384" t="s">
        <v>138</v>
      </c>
      <c r="C10" s="384" t="s">
        <v>1607</v>
      </c>
      <c r="D10" s="384" t="s">
        <v>1391</v>
      </c>
      <c r="E10" s="384" t="s">
        <v>1550</v>
      </c>
    </row>
    <row r="11" spans="1:10" s="664" customFormat="1" ht="15.75" customHeight="1">
      <c r="A11" s="664" t="s">
        <v>2122</v>
      </c>
      <c r="B11" s="425">
        <v>43110</v>
      </c>
      <c r="C11" s="501">
        <v>-2101.5300000000002</v>
      </c>
      <c r="D11" s="421" t="s">
        <v>304</v>
      </c>
      <c r="E11" s="672" t="s">
        <v>2466</v>
      </c>
    </row>
    <row r="12" spans="1:10" s="664" customFormat="1" ht="15.75" customHeight="1">
      <c r="A12" s="664" t="s">
        <v>2122</v>
      </c>
      <c r="B12" s="425">
        <v>43110</v>
      </c>
      <c r="C12" s="501">
        <v>-4090.34</v>
      </c>
      <c r="D12" s="421" t="s">
        <v>304</v>
      </c>
      <c r="E12" s="672" t="s">
        <v>2465</v>
      </c>
    </row>
    <row r="13" spans="1:10" s="664" customFormat="1">
      <c r="A13" s="664" t="s">
        <v>2122</v>
      </c>
      <c r="B13" s="425">
        <v>43096</v>
      </c>
      <c r="C13" s="501">
        <v>0</v>
      </c>
      <c r="D13" s="421" t="s">
        <v>2142</v>
      </c>
      <c r="E13" s="672" t="s">
        <v>2410</v>
      </c>
    </row>
    <row r="14" spans="1:10" s="664" customFormat="1">
      <c r="A14" s="664" t="s">
        <v>2158</v>
      </c>
      <c r="B14" s="425">
        <v>43096</v>
      </c>
      <c r="C14" s="501">
        <v>-377.95</v>
      </c>
      <c r="D14" s="421" t="s">
        <v>304</v>
      </c>
      <c r="E14" s="672" t="s">
        <v>2454</v>
      </c>
    </row>
    <row r="15" spans="1:10" s="664" customFormat="1">
      <c r="A15" s="664" t="s">
        <v>2158</v>
      </c>
      <c r="B15" s="425">
        <v>43096</v>
      </c>
      <c r="C15" s="501">
        <v>-5858.21</v>
      </c>
      <c r="D15" s="421" t="s">
        <v>304</v>
      </c>
      <c r="E15" s="672" t="s">
        <v>2452</v>
      </c>
    </row>
    <row r="16" spans="1:10" s="664" customFormat="1">
      <c r="A16" s="664" t="s">
        <v>2446</v>
      </c>
      <c r="B16" s="425">
        <v>43087</v>
      </c>
      <c r="C16" s="501">
        <v>9493.1506849315083</v>
      </c>
      <c r="D16" s="421" t="s">
        <v>2142</v>
      </c>
      <c r="E16" s="672" t="s">
        <v>2427</v>
      </c>
    </row>
    <row r="17" spans="1:5" s="664" customFormat="1">
      <c r="A17" s="664" t="s">
        <v>2445</v>
      </c>
      <c r="B17" s="425">
        <v>43087</v>
      </c>
      <c r="C17" s="501">
        <v>0</v>
      </c>
      <c r="D17" s="421" t="s">
        <v>2142</v>
      </c>
      <c r="E17" s="672" t="s">
        <v>2431</v>
      </c>
    </row>
    <row r="18" spans="1:5" s="664" customFormat="1">
      <c r="A18" s="664" t="s">
        <v>2156</v>
      </c>
      <c r="B18" s="425">
        <v>43082</v>
      </c>
      <c r="C18" s="501">
        <v>-2394.54</v>
      </c>
      <c r="D18" s="421" t="s">
        <v>304</v>
      </c>
      <c r="E18" s="672" t="s">
        <v>2438</v>
      </c>
    </row>
    <row r="19" spans="1:5" s="664" customFormat="1">
      <c r="A19" s="664" t="s">
        <v>2430</v>
      </c>
      <c r="B19" s="425">
        <v>43082</v>
      </c>
      <c r="C19" s="501">
        <v>-2329.5500000000002</v>
      </c>
      <c r="D19" s="421" t="s">
        <v>304</v>
      </c>
      <c r="E19" s="672" t="s">
        <v>2440</v>
      </c>
    </row>
    <row r="20" spans="1:5" s="664" customFormat="1">
      <c r="A20" s="664" t="s">
        <v>2122</v>
      </c>
      <c r="B20" s="425">
        <v>43068</v>
      </c>
      <c r="C20" s="501">
        <v>-2423.14</v>
      </c>
      <c r="D20" s="421" t="s">
        <v>304</v>
      </c>
      <c r="E20" s="672" t="s">
        <v>2436</v>
      </c>
    </row>
    <row r="21" spans="1:5" s="664" customFormat="1">
      <c r="A21" s="664" t="s">
        <v>2122</v>
      </c>
      <c r="B21" s="425">
        <v>43059</v>
      </c>
      <c r="C21" s="501">
        <v>0</v>
      </c>
      <c r="D21" s="421" t="s">
        <v>2142</v>
      </c>
      <c r="E21" s="672" t="s">
        <v>2419</v>
      </c>
    </row>
    <row r="22" spans="1:5" s="664" customFormat="1">
      <c r="A22" s="664" t="s">
        <v>2428</v>
      </c>
      <c r="B22" s="425">
        <v>43054</v>
      </c>
      <c r="C22" s="501">
        <v>-6818.18</v>
      </c>
      <c r="D22" s="421" t="s">
        <v>304</v>
      </c>
      <c r="E22" s="672" t="s">
        <v>2431</v>
      </c>
    </row>
    <row r="23" spans="1:5" s="664" customFormat="1">
      <c r="A23" s="664" t="s">
        <v>2430</v>
      </c>
      <c r="B23" s="425">
        <v>43054</v>
      </c>
      <c r="C23" s="501">
        <v>-5402.68</v>
      </c>
      <c r="D23" s="421" t="s">
        <v>304</v>
      </c>
      <c r="E23" s="672" t="s">
        <v>2427</v>
      </c>
    </row>
    <row r="24" spans="1:5" s="664" customFormat="1">
      <c r="A24" s="664" t="s">
        <v>2123</v>
      </c>
      <c r="B24" s="425">
        <v>43047</v>
      </c>
      <c r="C24" s="501">
        <v>438904.1095890415</v>
      </c>
      <c r="D24" s="421" t="s">
        <v>2142</v>
      </c>
      <c r="E24" s="672" t="s">
        <v>2426</v>
      </c>
    </row>
    <row r="25" spans="1:5" s="664" customFormat="1">
      <c r="A25" s="664" t="s">
        <v>2122</v>
      </c>
      <c r="B25" s="425">
        <v>43040</v>
      </c>
      <c r="C25" s="501">
        <v>0</v>
      </c>
      <c r="D25" s="421" t="s">
        <v>304</v>
      </c>
      <c r="E25" s="672" t="s">
        <v>2425</v>
      </c>
    </row>
    <row r="26" spans="1:5" s="664" customFormat="1">
      <c r="A26" s="664" t="s">
        <v>2122</v>
      </c>
      <c r="B26" s="425">
        <v>43040</v>
      </c>
      <c r="C26" s="501">
        <v>0</v>
      </c>
      <c r="D26" s="421" t="s">
        <v>304</v>
      </c>
      <c r="E26" s="672" t="s">
        <v>2424</v>
      </c>
    </row>
    <row r="27" spans="1:5" s="664" customFormat="1">
      <c r="A27" s="664" t="s">
        <v>2123</v>
      </c>
      <c r="B27" s="425">
        <v>43031</v>
      </c>
      <c r="C27" s="501">
        <v>0</v>
      </c>
      <c r="D27" s="421" t="s">
        <v>2142</v>
      </c>
      <c r="E27" s="672" t="s">
        <v>2388</v>
      </c>
    </row>
    <row r="28" spans="1:5" s="664" customFormat="1">
      <c r="A28" s="664" t="s">
        <v>2123</v>
      </c>
      <c r="B28" s="425">
        <v>43031</v>
      </c>
      <c r="C28" s="501">
        <v>233923.0684931507</v>
      </c>
      <c r="D28" s="421" t="s">
        <v>2142</v>
      </c>
      <c r="E28" s="672" t="s">
        <v>2392</v>
      </c>
    </row>
    <row r="29" spans="1:5" s="664" customFormat="1">
      <c r="A29" s="664" t="s">
        <v>2234</v>
      </c>
      <c r="B29" s="425">
        <v>43026</v>
      </c>
      <c r="C29" s="501">
        <v>-9004.4599999999991</v>
      </c>
      <c r="D29" s="421" t="s">
        <v>304</v>
      </c>
      <c r="E29" s="672" t="s">
        <v>2418</v>
      </c>
    </row>
    <row r="30" spans="1:5" s="664" customFormat="1">
      <c r="A30" s="664" t="s">
        <v>2129</v>
      </c>
      <c r="B30" s="425">
        <v>43007</v>
      </c>
      <c r="C30" s="501">
        <v>-125254.26</v>
      </c>
      <c r="D30" s="421" t="s">
        <v>304</v>
      </c>
      <c r="E30" s="672" t="s">
        <v>2412</v>
      </c>
    </row>
    <row r="31" spans="1:5" s="664" customFormat="1">
      <c r="A31" s="664" t="s">
        <v>2122</v>
      </c>
      <c r="B31" s="425">
        <v>43005</v>
      </c>
      <c r="C31" s="501">
        <v>-101060.17</v>
      </c>
      <c r="D31" s="421" t="s">
        <v>304</v>
      </c>
      <c r="E31" s="672" t="s">
        <v>2410</v>
      </c>
    </row>
    <row r="32" spans="1:5" s="664" customFormat="1">
      <c r="A32" s="664" t="s">
        <v>2390</v>
      </c>
      <c r="B32" s="425">
        <v>42999</v>
      </c>
      <c r="C32" s="501">
        <v>-132609.79999999999</v>
      </c>
      <c r="D32" s="421" t="s">
        <v>304</v>
      </c>
      <c r="E32" s="672" t="s">
        <v>2392</v>
      </c>
    </row>
    <row r="33" spans="1:5" s="664" customFormat="1">
      <c r="A33" s="664" t="s">
        <v>2390</v>
      </c>
      <c r="B33" s="425">
        <v>42999</v>
      </c>
      <c r="C33" s="501">
        <v>-10347.370000000001</v>
      </c>
      <c r="D33" s="421" t="s">
        <v>304</v>
      </c>
      <c r="E33" s="672" t="s">
        <v>2388</v>
      </c>
    </row>
    <row r="34" spans="1:5" s="664" customFormat="1">
      <c r="A34" s="664" t="s">
        <v>2122</v>
      </c>
      <c r="B34" s="425">
        <v>42998</v>
      </c>
      <c r="C34" s="501">
        <v>-101060.17</v>
      </c>
      <c r="D34" s="421" t="s">
        <v>304</v>
      </c>
      <c r="E34" s="672" t="s">
        <v>2386</v>
      </c>
    </row>
    <row r="35" spans="1:5" s="664" customFormat="1">
      <c r="A35" s="664" t="s">
        <v>2122</v>
      </c>
      <c r="B35" s="425">
        <v>42989</v>
      </c>
      <c r="C35" s="501">
        <v>-31122.880000000001</v>
      </c>
      <c r="D35" s="421" t="s">
        <v>304</v>
      </c>
      <c r="E35" s="672" t="s">
        <v>2384</v>
      </c>
    </row>
    <row r="36" spans="1:5" s="664" customFormat="1">
      <c r="A36" s="664" t="s">
        <v>2158</v>
      </c>
      <c r="B36" s="425">
        <v>43061</v>
      </c>
      <c r="C36" s="501">
        <v>206027.39726027416</v>
      </c>
      <c r="D36" s="421" t="s">
        <v>2142</v>
      </c>
      <c r="E36" s="672" t="s">
        <v>2382</v>
      </c>
    </row>
    <row r="37" spans="1:5" s="664" customFormat="1">
      <c r="A37" s="664" t="s">
        <v>2372</v>
      </c>
      <c r="B37" s="425">
        <v>42958</v>
      </c>
      <c r="C37" s="501">
        <v>-137544.16</v>
      </c>
      <c r="D37" s="421" t="s">
        <v>304</v>
      </c>
      <c r="E37" s="672" t="s">
        <v>2370</v>
      </c>
    </row>
    <row r="38" spans="1:5" s="664" customFormat="1">
      <c r="A38" s="664" t="s">
        <v>2368</v>
      </c>
      <c r="B38" s="425">
        <v>42951</v>
      </c>
      <c r="C38" s="501">
        <v>0</v>
      </c>
      <c r="D38" s="421" t="s">
        <v>304</v>
      </c>
      <c r="E38" s="672" t="s">
        <v>2367</v>
      </c>
    </row>
    <row r="39" spans="1:5" s="664" customFormat="1">
      <c r="A39" s="664" t="s">
        <v>2122</v>
      </c>
      <c r="B39" s="425">
        <v>42947</v>
      </c>
      <c r="C39" s="501">
        <v>914099.27308495168</v>
      </c>
      <c r="D39" s="421" t="s">
        <v>2142</v>
      </c>
      <c r="E39" s="672" t="s">
        <v>2338</v>
      </c>
    </row>
    <row r="40" spans="1:5" s="664" customFormat="1">
      <c r="A40" s="664" t="s">
        <v>2362</v>
      </c>
      <c r="B40" s="425">
        <v>42914</v>
      </c>
      <c r="C40" s="501">
        <v>17136.990000000002</v>
      </c>
      <c r="D40" s="421" t="s">
        <v>304</v>
      </c>
      <c r="E40" s="672" t="s">
        <v>2361</v>
      </c>
    </row>
    <row r="41" spans="1:5" s="664" customFormat="1">
      <c r="A41" s="664" t="s">
        <v>2122</v>
      </c>
      <c r="B41" s="425">
        <v>42926</v>
      </c>
      <c r="C41" s="501">
        <v>0</v>
      </c>
      <c r="D41" s="421" t="s">
        <v>2142</v>
      </c>
      <c r="E41" s="672" t="s">
        <v>2350</v>
      </c>
    </row>
    <row r="42" spans="1:5" s="664" customFormat="1">
      <c r="A42" s="664" t="s">
        <v>2347</v>
      </c>
      <c r="B42" s="425">
        <v>42902</v>
      </c>
      <c r="C42" s="501">
        <v>-98091.26</v>
      </c>
      <c r="D42" s="421" t="s">
        <v>304</v>
      </c>
      <c r="E42" s="672" t="s">
        <v>2346</v>
      </c>
    </row>
    <row r="43" spans="1:5" s="664" customFormat="1">
      <c r="A43" s="664" t="s">
        <v>2122</v>
      </c>
      <c r="B43" s="425">
        <v>42898</v>
      </c>
      <c r="C43" s="501">
        <v>0</v>
      </c>
      <c r="D43" s="421" t="s">
        <v>2142</v>
      </c>
      <c r="E43" s="672" t="s">
        <v>2343</v>
      </c>
    </row>
    <row r="44" spans="1:5" s="664" customFormat="1">
      <c r="A44" s="664" t="s">
        <v>2132</v>
      </c>
      <c r="B44" s="425">
        <v>42888</v>
      </c>
      <c r="C44" s="501">
        <v>-97588.03</v>
      </c>
      <c r="D44" s="421" t="s">
        <v>304</v>
      </c>
      <c r="E44" s="672" t="s">
        <v>2339</v>
      </c>
    </row>
    <row r="45" spans="1:5" s="664" customFormat="1">
      <c r="A45" s="664" t="s">
        <v>2122</v>
      </c>
      <c r="B45" s="425">
        <v>42887</v>
      </c>
      <c r="C45" s="501">
        <v>-277513.26</v>
      </c>
      <c r="D45" s="421" t="s">
        <v>304</v>
      </c>
      <c r="E45" s="672" t="s">
        <v>2338</v>
      </c>
    </row>
    <row r="46" spans="1:5" s="664" customFormat="1">
      <c r="A46" s="664" t="s">
        <v>2122</v>
      </c>
      <c r="B46" s="425">
        <v>42886</v>
      </c>
      <c r="C46" s="501">
        <v>0</v>
      </c>
      <c r="D46" s="421" t="s">
        <v>2142</v>
      </c>
      <c r="E46" s="664" t="s">
        <v>2309</v>
      </c>
    </row>
    <row r="47" spans="1:5" s="664" customFormat="1">
      <c r="A47" s="664" t="s">
        <v>2122</v>
      </c>
      <c r="B47" s="425">
        <v>42886</v>
      </c>
      <c r="C47" s="501">
        <v>0</v>
      </c>
      <c r="D47" s="421" t="s">
        <v>2142</v>
      </c>
      <c r="E47" s="664" t="s">
        <v>2310</v>
      </c>
    </row>
    <row r="48" spans="1:5" s="664" customFormat="1">
      <c r="A48" s="664" t="s">
        <v>2333</v>
      </c>
      <c r="B48" s="425">
        <v>42881</v>
      </c>
      <c r="C48" s="501">
        <v>-76375.16</v>
      </c>
      <c r="D48" s="421" t="s">
        <v>304</v>
      </c>
      <c r="E48" s="664" t="s">
        <v>2335</v>
      </c>
    </row>
    <row r="49" spans="1:5" s="664" customFormat="1">
      <c r="A49" s="664" t="s">
        <v>2333</v>
      </c>
      <c r="B49" s="425">
        <v>42881</v>
      </c>
      <c r="C49" s="501">
        <v>-489434.73</v>
      </c>
      <c r="D49" s="421" t="s">
        <v>304</v>
      </c>
      <c r="E49" s="664" t="s">
        <v>2332</v>
      </c>
    </row>
    <row r="50" spans="1:5" s="664" customFormat="1">
      <c r="A50" s="664" t="s">
        <v>2123</v>
      </c>
      <c r="B50" s="425">
        <v>42877</v>
      </c>
      <c r="C50" s="501">
        <v>0</v>
      </c>
      <c r="D50" s="421" t="s">
        <v>2142</v>
      </c>
      <c r="E50" s="664" t="s">
        <v>2327</v>
      </c>
    </row>
    <row r="51" spans="1:5" s="664" customFormat="1">
      <c r="A51" s="664" t="s">
        <v>2123</v>
      </c>
      <c r="B51" s="425">
        <v>42877</v>
      </c>
      <c r="C51" s="501">
        <v>7571.2085972133054</v>
      </c>
      <c r="D51" s="421" t="s">
        <v>2142</v>
      </c>
      <c r="E51" s="664" t="s">
        <v>2326</v>
      </c>
    </row>
    <row r="52" spans="1:5" s="664" customFormat="1">
      <c r="A52" s="664" t="s">
        <v>2122</v>
      </c>
      <c r="B52" s="425">
        <v>42867</v>
      </c>
      <c r="C52" s="501">
        <v>-29337.87</v>
      </c>
      <c r="D52" s="421" t="s">
        <v>304</v>
      </c>
      <c r="E52" s="664" t="s">
        <v>2318</v>
      </c>
    </row>
    <row r="53" spans="1:5" s="664" customFormat="1">
      <c r="A53" s="664" t="s">
        <v>2122</v>
      </c>
      <c r="B53" s="425">
        <v>42861</v>
      </c>
      <c r="C53" s="501">
        <v>0</v>
      </c>
      <c r="D53" s="421" t="s">
        <v>2142</v>
      </c>
      <c r="E53" s="664" t="s">
        <v>2316</v>
      </c>
    </row>
    <row r="54" spans="1:5" s="664" customFormat="1">
      <c r="A54" s="664" t="s">
        <v>2122</v>
      </c>
      <c r="B54" s="425">
        <v>42860</v>
      </c>
      <c r="C54" s="501">
        <v>-58904.7</v>
      </c>
      <c r="D54" s="421" t="s">
        <v>304</v>
      </c>
      <c r="E54" s="664" t="s">
        <v>2314</v>
      </c>
    </row>
    <row r="55" spans="1:5" s="664" customFormat="1">
      <c r="A55" s="664" t="s">
        <v>2217</v>
      </c>
      <c r="B55" s="425">
        <v>42853</v>
      </c>
      <c r="C55" s="501">
        <v>-132055.74</v>
      </c>
      <c r="D55" s="421" t="s">
        <v>304</v>
      </c>
      <c r="E55" s="664" t="s">
        <v>2310</v>
      </c>
    </row>
    <row r="56" spans="1:5" s="664" customFormat="1">
      <c r="A56" s="664" t="s">
        <v>2305</v>
      </c>
      <c r="B56" s="425">
        <v>42857</v>
      </c>
      <c r="C56" s="501">
        <v>628.84331802156646</v>
      </c>
      <c r="D56" s="421" t="s">
        <v>2142</v>
      </c>
      <c r="E56" s="664" t="s">
        <v>2293</v>
      </c>
    </row>
    <row r="57" spans="1:5" s="664" customFormat="1">
      <c r="A57" s="664" t="s">
        <v>2122</v>
      </c>
      <c r="B57" s="425">
        <v>42852</v>
      </c>
      <c r="C57" s="501">
        <v>-631131.82999999996</v>
      </c>
      <c r="D57" s="421" t="s">
        <v>304</v>
      </c>
      <c r="E57" s="664" t="s">
        <v>2309</v>
      </c>
    </row>
    <row r="58" spans="1:5" s="664" customFormat="1">
      <c r="A58" s="664" t="s">
        <v>2307</v>
      </c>
      <c r="B58" s="425">
        <v>42849</v>
      </c>
      <c r="C58" s="501">
        <v>1530.9264831276014</v>
      </c>
      <c r="D58" s="421" t="s">
        <v>2142</v>
      </c>
      <c r="E58" s="664" t="s">
        <v>2308</v>
      </c>
    </row>
    <row r="59" spans="1:5" s="664" customFormat="1">
      <c r="A59" s="664" t="s">
        <v>2305</v>
      </c>
      <c r="B59" s="425">
        <v>42849</v>
      </c>
      <c r="C59" s="501">
        <v>0</v>
      </c>
      <c r="D59" s="421" t="s">
        <v>2142</v>
      </c>
      <c r="E59" s="664" t="s">
        <v>2306</v>
      </c>
    </row>
    <row r="60" spans="1:5" s="664" customFormat="1">
      <c r="A60" s="664" t="s">
        <v>2234</v>
      </c>
      <c r="B60" s="425">
        <v>42851</v>
      </c>
      <c r="C60" s="501">
        <v>0</v>
      </c>
      <c r="D60" s="421" t="s">
        <v>2142</v>
      </c>
      <c r="E60" s="664" t="s">
        <v>2304</v>
      </c>
    </row>
    <row r="61" spans="1:5" s="664" customFormat="1">
      <c r="A61" s="664" t="s">
        <v>2302</v>
      </c>
      <c r="B61" s="425">
        <v>42851</v>
      </c>
      <c r="C61" s="501">
        <v>1058.6707796372918</v>
      </c>
      <c r="D61" s="421" t="s">
        <v>2142</v>
      </c>
      <c r="E61" s="664" t="s">
        <v>2303</v>
      </c>
    </row>
    <row r="62" spans="1:5" s="664" customFormat="1">
      <c r="A62" s="664" t="s">
        <v>2297</v>
      </c>
      <c r="B62" s="425">
        <v>42846</v>
      </c>
      <c r="C62" s="501">
        <v>-3178.81</v>
      </c>
      <c r="D62" s="421" t="s">
        <v>304</v>
      </c>
      <c r="E62" s="664" t="s">
        <v>2300</v>
      </c>
    </row>
    <row r="63" spans="1:5" s="664" customFormat="1">
      <c r="A63" s="664" t="s">
        <v>2298</v>
      </c>
      <c r="B63" s="425">
        <v>42846</v>
      </c>
      <c r="C63" s="501">
        <v>-53288.25</v>
      </c>
      <c r="D63" s="421" t="s">
        <v>304</v>
      </c>
      <c r="E63" s="664" t="s">
        <v>2299</v>
      </c>
    </row>
    <row r="64" spans="1:5" s="664" customFormat="1">
      <c r="A64" s="664" t="s">
        <v>2122</v>
      </c>
      <c r="B64" s="425">
        <v>42836</v>
      </c>
      <c r="C64" s="501">
        <v>136443.51700816603</v>
      </c>
      <c r="D64" s="421" t="s">
        <v>2142</v>
      </c>
      <c r="E64" s="664" t="s">
        <v>2136</v>
      </c>
    </row>
    <row r="65" spans="1:5" s="664" customFormat="1">
      <c r="A65" s="664" t="s">
        <v>2272</v>
      </c>
      <c r="B65" s="425">
        <v>42836</v>
      </c>
      <c r="C65" s="501">
        <v>146781.15926147066</v>
      </c>
      <c r="D65" s="421" t="s">
        <v>2142</v>
      </c>
      <c r="E65" s="664" t="s">
        <v>2273</v>
      </c>
    </row>
    <row r="66" spans="1:5" s="664" customFormat="1">
      <c r="A66" s="664" t="s">
        <v>2267</v>
      </c>
      <c r="B66" s="425">
        <v>42898</v>
      </c>
      <c r="C66" s="501">
        <v>27982.583798804091</v>
      </c>
      <c r="D66" s="421" t="s">
        <v>2142</v>
      </c>
      <c r="E66" s="664" t="s">
        <v>2268</v>
      </c>
    </row>
    <row r="67" spans="1:5" s="664" customFormat="1">
      <c r="A67" s="664" t="s">
        <v>2265</v>
      </c>
      <c r="B67" s="425">
        <v>42898</v>
      </c>
      <c r="C67" s="501">
        <v>0</v>
      </c>
      <c r="D67" s="421" t="s">
        <v>2142</v>
      </c>
      <c r="E67" s="664" t="s">
        <v>2266</v>
      </c>
    </row>
    <row r="68" spans="1:5" s="605" customFormat="1">
      <c r="A68" s="605" t="s">
        <v>2235</v>
      </c>
      <c r="B68" s="425">
        <v>42832</v>
      </c>
      <c r="C68" s="501">
        <v>-16536.82</v>
      </c>
      <c r="D68" s="421" t="s">
        <v>304</v>
      </c>
      <c r="E68" s="605" t="s">
        <v>2236</v>
      </c>
    </row>
    <row r="69" spans="1:5" s="605" customFormat="1">
      <c r="A69" s="605" t="s">
        <v>2217</v>
      </c>
      <c r="B69" s="425">
        <v>42831</v>
      </c>
      <c r="C69" s="501">
        <v>-281150.11</v>
      </c>
      <c r="D69" s="421" t="s">
        <v>304</v>
      </c>
      <c r="E69" s="605" t="s">
        <v>2218</v>
      </c>
    </row>
    <row r="70" spans="1:5" s="605" customFormat="1">
      <c r="A70" s="605" t="s">
        <v>2210</v>
      </c>
      <c r="B70" s="425">
        <v>42824</v>
      </c>
      <c r="C70" s="501">
        <v>-2929.32</v>
      </c>
      <c r="D70" s="421" t="s">
        <v>304</v>
      </c>
      <c r="E70" s="605" t="s">
        <v>2211</v>
      </c>
    </row>
    <row r="71" spans="1:5" s="605" customFormat="1">
      <c r="A71" s="605" t="s">
        <v>2208</v>
      </c>
      <c r="B71" s="425">
        <v>42823</v>
      </c>
      <c r="C71" s="501">
        <v>1357.2941502792612</v>
      </c>
      <c r="D71" s="421" t="s">
        <v>2142</v>
      </c>
      <c r="E71" s="605" t="s">
        <v>2209</v>
      </c>
    </row>
    <row r="72" spans="1:5" s="605" customFormat="1">
      <c r="A72" s="605" t="s">
        <v>2138</v>
      </c>
      <c r="B72" s="425">
        <v>42823</v>
      </c>
      <c r="C72" s="501">
        <v>0</v>
      </c>
      <c r="D72" s="421" t="s">
        <v>2142</v>
      </c>
      <c r="E72" s="605" t="s">
        <v>2173</v>
      </c>
    </row>
    <row r="73" spans="1:5" s="605" customFormat="1">
      <c r="A73" s="605" t="s">
        <v>2201</v>
      </c>
      <c r="B73" s="425">
        <v>42821</v>
      </c>
      <c r="C73" s="501">
        <v>0</v>
      </c>
      <c r="D73" s="421" t="s">
        <v>2142</v>
      </c>
      <c r="E73" s="605" t="s">
        <v>2206</v>
      </c>
    </row>
    <row r="74" spans="1:5" s="605" customFormat="1">
      <c r="A74" s="605" t="s">
        <v>2204</v>
      </c>
      <c r="B74" s="425">
        <v>42821</v>
      </c>
      <c r="C74" s="501">
        <v>18581.930758541679</v>
      </c>
      <c r="D74" s="421" t="s">
        <v>2142</v>
      </c>
      <c r="E74" s="605" t="s">
        <v>2205</v>
      </c>
    </row>
    <row r="75" spans="1:5" s="605" customFormat="1">
      <c r="A75" s="605" t="s">
        <v>2201</v>
      </c>
      <c r="B75" s="425">
        <v>42821</v>
      </c>
      <c r="C75" s="501">
        <v>0</v>
      </c>
      <c r="D75" s="421" t="s">
        <v>2142</v>
      </c>
      <c r="E75" s="605" t="s">
        <v>2202</v>
      </c>
    </row>
    <row r="76" spans="1:5" s="605" customFormat="1">
      <c r="A76" s="605" t="s">
        <v>2199</v>
      </c>
      <c r="B76" s="425">
        <v>42816</v>
      </c>
      <c r="C76" s="501">
        <v>-5384.42</v>
      </c>
      <c r="D76" s="421" t="s">
        <v>304</v>
      </c>
      <c r="E76" s="605" t="s">
        <v>2198</v>
      </c>
    </row>
    <row r="77" spans="1:5" s="605" customFormat="1">
      <c r="A77" s="605" t="s">
        <v>2197</v>
      </c>
      <c r="B77" s="425">
        <v>42816</v>
      </c>
      <c r="C77" s="501">
        <v>-5234.79</v>
      </c>
      <c r="D77" s="421" t="s">
        <v>304</v>
      </c>
      <c r="E77" s="605" t="s">
        <v>2196</v>
      </c>
    </row>
    <row r="78" spans="1:5" s="605" customFormat="1">
      <c r="A78" s="605" t="s">
        <v>2178</v>
      </c>
      <c r="B78" s="425">
        <v>42804</v>
      </c>
      <c r="C78" s="501">
        <v>-36328.85</v>
      </c>
      <c r="D78" s="421" t="s">
        <v>304</v>
      </c>
      <c r="E78" s="605" t="s">
        <v>2180</v>
      </c>
    </row>
    <row r="79" spans="1:5" s="605" customFormat="1">
      <c r="A79" s="605" t="s">
        <v>2178</v>
      </c>
      <c r="B79" s="425">
        <v>42804</v>
      </c>
      <c r="C79" s="501">
        <v>-14396.79</v>
      </c>
      <c r="D79" s="421" t="s">
        <v>304</v>
      </c>
      <c r="E79" s="605" t="s">
        <v>2177</v>
      </c>
    </row>
    <row r="80" spans="1:5" s="605" customFormat="1">
      <c r="A80" s="605" t="s">
        <v>2175</v>
      </c>
      <c r="B80" s="425">
        <v>42804</v>
      </c>
      <c r="C80" s="501">
        <v>-54854.23</v>
      </c>
      <c r="D80" s="421" t="s">
        <v>304</v>
      </c>
      <c r="E80" s="605" t="s">
        <v>2176</v>
      </c>
    </row>
    <row r="81" spans="1:5" s="605" customFormat="1">
      <c r="A81" s="605" t="s">
        <v>2169</v>
      </c>
      <c r="B81" s="425">
        <v>42793</v>
      </c>
      <c r="C81" s="501">
        <v>-7619.18</v>
      </c>
      <c r="D81" s="421" t="s">
        <v>304</v>
      </c>
      <c r="E81" s="605" t="s">
        <v>2168</v>
      </c>
    </row>
    <row r="82" spans="1:5" s="605" customFormat="1">
      <c r="A82" s="605" t="s">
        <v>2167</v>
      </c>
      <c r="B82" s="425">
        <v>42793</v>
      </c>
      <c r="C82" s="501">
        <v>-5252.05</v>
      </c>
      <c r="D82" s="421" t="s">
        <v>304</v>
      </c>
      <c r="E82" s="605" t="s">
        <v>2166</v>
      </c>
    </row>
    <row r="83" spans="1:5" s="605" customFormat="1">
      <c r="A83" s="605" t="s">
        <v>2159</v>
      </c>
      <c r="B83" s="425">
        <v>42790</v>
      </c>
      <c r="C83" s="501">
        <v>-8419.43</v>
      </c>
      <c r="D83" s="421" t="s">
        <v>304</v>
      </c>
      <c r="E83" s="605" t="s">
        <v>2160</v>
      </c>
    </row>
    <row r="84" spans="1:5" s="605" customFormat="1">
      <c r="A84" s="605" t="s">
        <v>2156</v>
      </c>
      <c r="B84" s="425">
        <v>42790</v>
      </c>
      <c r="C84" s="501">
        <v>-63233.78</v>
      </c>
      <c r="D84" s="421" t="s">
        <v>304</v>
      </c>
      <c r="E84" s="605" t="s">
        <v>2157</v>
      </c>
    </row>
    <row r="85" spans="1:5" s="605" customFormat="1">
      <c r="A85" s="605" t="s">
        <v>2147</v>
      </c>
      <c r="B85" s="425">
        <v>42788</v>
      </c>
      <c r="C85" s="501">
        <v>-17575.32</v>
      </c>
      <c r="D85" s="421" t="s">
        <v>304</v>
      </c>
      <c r="E85" s="605" t="s">
        <v>2146</v>
      </c>
    </row>
    <row r="86" spans="1:5" s="605" customFormat="1">
      <c r="A86" s="605" t="s">
        <v>2143</v>
      </c>
      <c r="B86" s="425">
        <v>42786</v>
      </c>
      <c r="C86" s="501">
        <v>158111.0696849504</v>
      </c>
      <c r="D86" s="421" t="s">
        <v>2142</v>
      </c>
      <c r="E86" s="605" t="s">
        <v>2145</v>
      </c>
    </row>
    <row r="87" spans="1:5" s="605" customFormat="1">
      <c r="A87" s="605" t="s">
        <v>2143</v>
      </c>
      <c r="B87" s="425">
        <v>42786</v>
      </c>
      <c r="C87" s="501">
        <v>0</v>
      </c>
      <c r="D87" s="421" t="s">
        <v>2142</v>
      </c>
      <c r="E87" s="605" t="s">
        <v>2144</v>
      </c>
    </row>
    <row r="88" spans="1:5" s="605" customFormat="1">
      <c r="A88" s="605" t="s">
        <v>2138</v>
      </c>
      <c r="B88" s="425">
        <v>42761</v>
      </c>
      <c r="C88" s="501">
        <v>-16096.44</v>
      </c>
      <c r="D88" s="421" t="s">
        <v>304</v>
      </c>
      <c r="E88" s="605" t="s">
        <v>2140</v>
      </c>
    </row>
    <row r="89" spans="1:5" s="605" customFormat="1">
      <c r="A89" s="605" t="s">
        <v>2133</v>
      </c>
      <c r="B89" s="425">
        <v>42755</v>
      </c>
      <c r="C89" s="501">
        <v>-12373.83</v>
      </c>
      <c r="D89" s="421" t="s">
        <v>304</v>
      </c>
      <c r="E89" s="605" t="s">
        <v>2135</v>
      </c>
    </row>
    <row r="90" spans="1:5" s="605" customFormat="1">
      <c r="A90" s="605" t="s">
        <v>2130</v>
      </c>
      <c r="B90" s="425">
        <v>42755</v>
      </c>
      <c r="C90" s="501">
        <v>-79444.460000000006</v>
      </c>
      <c r="D90" s="421" t="s">
        <v>304</v>
      </c>
      <c r="E90" s="500" t="s">
        <v>2131</v>
      </c>
    </row>
    <row r="91" spans="1:5" s="605" customFormat="1">
      <c r="A91" s="605" t="s">
        <v>2123</v>
      </c>
      <c r="B91" s="425">
        <v>42747</v>
      </c>
      <c r="C91" s="501">
        <v>0</v>
      </c>
      <c r="D91" s="421" t="s">
        <v>304</v>
      </c>
      <c r="E91" s="500" t="s">
        <v>2124</v>
      </c>
    </row>
    <row r="92" spans="1:5" s="605" customFormat="1">
      <c r="A92" s="605" t="s">
        <v>2115</v>
      </c>
      <c r="B92" s="425">
        <v>42745</v>
      </c>
      <c r="C92" s="501">
        <v>0</v>
      </c>
      <c r="D92" s="421" t="s">
        <v>304</v>
      </c>
      <c r="E92" s="500" t="s">
        <v>2114</v>
      </c>
    </row>
    <row r="93" spans="1:5" s="605" customFormat="1">
      <c r="A93" s="605" t="s">
        <v>1014</v>
      </c>
      <c r="B93" s="425">
        <v>42745</v>
      </c>
      <c r="C93" s="501">
        <v>-118518.84</v>
      </c>
      <c r="D93" s="421" t="s">
        <v>304</v>
      </c>
      <c r="E93" s="605" t="s">
        <v>2137</v>
      </c>
    </row>
    <row r="94" spans="1:5">
      <c r="B94" s="42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1396</v>
      </c>
      <c r="B10" s="384" t="s">
        <v>1399</v>
      </c>
      <c r="C10" s="384" t="s">
        <v>1400</v>
      </c>
    </row>
    <row r="11" spans="1:3">
      <c r="A11" t="s">
        <v>1397</v>
      </c>
      <c r="B11" s="304">
        <v>0.06</v>
      </c>
      <c r="C11" s="304">
        <v>0.25</v>
      </c>
    </row>
    <row r="12" spans="1:3">
      <c r="A12" t="s">
        <v>1398</v>
      </c>
      <c r="B12" s="304">
        <v>0</v>
      </c>
      <c r="C12" s="304">
        <v>0.16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5" bestFit="1" customWidth="1"/>
    <col min="2" max="2" width="15.875" style="385" bestFit="1" customWidth="1"/>
    <col min="3" max="16384" width="14.375" style="385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1438</v>
      </c>
      <c r="B10" s="384" t="s">
        <v>1439</v>
      </c>
      <c r="C10" s="384" t="s">
        <v>1442</v>
      </c>
    </row>
    <row r="11" spans="1:3">
      <c r="A11" s="385" t="s">
        <v>1440</v>
      </c>
      <c r="B11" s="304" t="s">
        <v>1441</v>
      </c>
      <c r="C11" s="385" t="s">
        <v>1446</v>
      </c>
    </row>
    <row r="12" spans="1:3">
      <c r="A12" s="385" t="s">
        <v>1394</v>
      </c>
      <c r="B12" s="304" t="s">
        <v>1448</v>
      </c>
      <c r="C12" s="385" t="s">
        <v>1446</v>
      </c>
    </row>
  </sheetData>
  <phoneticPr fontId="2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zoomScale="70" zoomScaleNormal="70" workbookViewId="0">
      <selection activeCell="C18" sqref="C18"/>
    </sheetView>
  </sheetViews>
  <sheetFormatPr defaultColWidth="20.375" defaultRowHeight="16.5"/>
  <cols>
    <col min="1" max="1" width="20.375" style="306"/>
    <col min="2" max="2" width="23.75" style="341" bestFit="1" customWidth="1"/>
    <col min="3" max="4" width="23.75" style="341" customWidth="1"/>
    <col min="5" max="5" width="33.5" style="341" customWidth="1"/>
    <col min="6" max="8" width="23.75" style="341" customWidth="1"/>
    <col min="9" max="9" width="17.625" style="341" customWidth="1"/>
    <col min="10" max="10" width="12.875" style="399" customWidth="1"/>
    <col min="11" max="11" width="24.625" style="341" customWidth="1"/>
    <col min="12" max="12" width="24" style="341" customWidth="1"/>
    <col min="13" max="13" width="22.875" style="341" customWidth="1"/>
    <col min="14" max="14" width="29.75" style="341" customWidth="1"/>
    <col min="15" max="15" width="24" style="341" customWidth="1"/>
    <col min="16" max="16" width="24" style="427" customWidth="1"/>
    <col min="17" max="17" width="24" style="502" customWidth="1"/>
    <col min="18" max="18" width="16.25" style="341" customWidth="1"/>
    <col min="19" max="19" width="21.25" style="341" customWidth="1"/>
    <col min="20" max="20" width="21.25" style="502" customWidth="1"/>
    <col min="21" max="21" width="21.25" style="302" customWidth="1"/>
    <col min="22" max="22" width="11.375" style="140" customWidth="1"/>
    <col min="23" max="23" width="24.25" style="341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41" customWidth="1"/>
    <col min="30" max="30" width="16.875" style="341" customWidth="1"/>
    <col min="31" max="31" width="12.75" style="341" customWidth="1"/>
    <col min="32" max="32" width="16.875" style="341" customWidth="1"/>
    <col min="33" max="33" width="20.75" style="341" customWidth="1"/>
    <col min="34" max="34" width="15.625" style="341" customWidth="1"/>
    <col min="35" max="35" width="27.75" style="403" customWidth="1"/>
    <col min="36" max="36" width="37.875" style="341" customWidth="1"/>
    <col min="37" max="39" width="13.875" style="341" customWidth="1"/>
    <col min="40" max="44" width="15.875" style="341" customWidth="1"/>
    <col min="45" max="48" width="16.375" style="341" customWidth="1"/>
    <col min="49" max="49" width="25.375" style="341" customWidth="1"/>
    <col min="50" max="50" width="32.875" style="341" customWidth="1"/>
    <col min="51" max="51" width="24.125" style="341" customWidth="1"/>
    <col min="52" max="52" width="15.375" style="341" customWidth="1"/>
    <col min="53" max="53" width="15.375" style="399" customWidth="1"/>
    <col min="54" max="61" width="15.375" style="341" customWidth="1"/>
    <col min="62" max="62" width="18" style="341" customWidth="1"/>
    <col min="63" max="63" width="30.25" style="341" customWidth="1"/>
    <col min="64" max="71" width="18.75" style="341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1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23" customWidth="1"/>
    <col min="92" max="92" width="45.25" style="3" customWidth="1"/>
    <col min="93" max="93" width="15.125" style="140" customWidth="1"/>
    <col min="94" max="94" width="24.75" style="3" customWidth="1"/>
    <col min="95" max="95" width="21.625" style="3" customWidth="1"/>
    <col min="96" max="96" width="21.375" style="322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41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9" customWidth="1"/>
    <col min="129" max="130" width="11" style="8" customWidth="1"/>
    <col min="131" max="131" width="13.875" style="322" bestFit="1" customWidth="1"/>
    <col min="132" max="132" width="13.625" style="322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6" customWidth="1"/>
    <col min="139" max="143" width="20.375" style="3"/>
    <col min="144" max="145" width="20.375" style="306"/>
    <col min="146" max="146" width="31.375" style="306" bestFit="1" customWidth="1"/>
    <col min="147" max="147" width="37" style="306" bestFit="1" customWidth="1"/>
    <col min="148" max="148" width="31.375" style="424" bestFit="1" customWidth="1"/>
    <col min="149" max="149" width="37" style="424" bestFit="1" customWidth="1"/>
    <col min="150" max="16384" width="20.375" style="3"/>
  </cols>
  <sheetData>
    <row r="1" spans="1:151" s="306" customFormat="1">
      <c r="B1" s="341"/>
      <c r="C1" s="341"/>
      <c r="D1" s="341"/>
      <c r="E1" s="341"/>
      <c r="F1" s="341"/>
      <c r="G1" s="341"/>
      <c r="H1" s="341"/>
      <c r="I1" s="341"/>
      <c r="J1" s="399"/>
      <c r="K1" s="341"/>
      <c r="L1" s="341"/>
      <c r="M1" s="341"/>
      <c r="N1" s="341"/>
      <c r="O1" s="341"/>
      <c r="P1" s="427"/>
      <c r="Q1" s="502"/>
      <c r="R1" s="341"/>
      <c r="S1" s="341"/>
      <c r="T1" s="502"/>
      <c r="U1" s="324"/>
      <c r="W1" s="341"/>
      <c r="Z1" s="312"/>
      <c r="AA1" s="312"/>
      <c r="AC1" s="341"/>
      <c r="AD1" s="341"/>
      <c r="AE1" s="341"/>
      <c r="AF1" s="341"/>
      <c r="AG1" s="341"/>
      <c r="AH1" s="341"/>
      <c r="AI1" s="403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99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  <c r="BM1" s="341"/>
      <c r="BN1" s="341"/>
      <c r="BO1" s="341"/>
      <c r="BP1" s="341"/>
      <c r="BQ1" s="341"/>
      <c r="BR1" s="341"/>
      <c r="BS1" s="341"/>
      <c r="BU1" s="309"/>
      <c r="BV1" s="309"/>
      <c r="BW1" s="309"/>
      <c r="BX1" s="311"/>
      <c r="BY1" s="311"/>
      <c r="BZ1" s="311"/>
      <c r="CA1" s="311"/>
      <c r="CB1" s="311"/>
      <c r="CC1" s="311"/>
      <c r="CD1" s="311"/>
      <c r="CE1" s="309"/>
      <c r="CF1" s="309"/>
      <c r="CG1" s="309"/>
      <c r="CH1" s="309"/>
      <c r="CI1" s="309"/>
      <c r="CJ1" s="309"/>
      <c r="CK1" s="309"/>
      <c r="CL1" s="313"/>
      <c r="CM1" s="423"/>
      <c r="CR1" s="322"/>
      <c r="CS1" s="308"/>
      <c r="CT1" s="308"/>
      <c r="CU1" s="308"/>
      <c r="CV1" s="308"/>
      <c r="CW1" s="308"/>
      <c r="CX1" s="308"/>
      <c r="CY1" s="341"/>
      <c r="DA1" s="309"/>
      <c r="DB1" s="311"/>
      <c r="DD1" s="309"/>
      <c r="DG1" s="311"/>
      <c r="DH1" s="311"/>
      <c r="DI1" s="311"/>
      <c r="DJ1" s="313"/>
      <c r="DK1" s="311"/>
      <c r="DN1" s="311"/>
      <c r="DO1" s="309"/>
      <c r="DP1" s="309"/>
      <c r="DQ1" s="309"/>
      <c r="DR1" s="309"/>
      <c r="DS1" s="309"/>
      <c r="DT1" s="309"/>
      <c r="DU1" s="309"/>
      <c r="DV1" s="309"/>
      <c r="DW1" s="309"/>
      <c r="DX1" s="309"/>
      <c r="DY1" s="309"/>
      <c r="DZ1" s="309"/>
      <c r="EA1" s="322"/>
      <c r="EB1" s="322"/>
      <c r="ER1" s="424"/>
      <c r="ES1" s="424"/>
    </row>
    <row r="2" spans="1:151" s="306" customFormat="1">
      <c r="B2" s="341"/>
      <c r="C2" s="341"/>
      <c r="D2" s="341"/>
      <c r="E2" s="341"/>
      <c r="F2" s="341"/>
      <c r="G2" s="341"/>
      <c r="H2" s="341"/>
      <c r="I2" s="341"/>
      <c r="J2" s="399"/>
      <c r="K2" s="341"/>
      <c r="L2" s="341"/>
      <c r="M2" s="341"/>
      <c r="N2" s="341"/>
      <c r="O2" s="341"/>
      <c r="P2" s="427"/>
      <c r="Q2" s="502"/>
      <c r="R2" s="341"/>
      <c r="S2" s="341"/>
      <c r="T2" s="502"/>
      <c r="U2" s="324"/>
      <c r="W2" s="341"/>
      <c r="Z2" s="312"/>
      <c r="AA2" s="312"/>
      <c r="AC2" s="341"/>
      <c r="AD2" s="341"/>
      <c r="AE2" s="341"/>
      <c r="AF2" s="341"/>
      <c r="AG2" s="341"/>
      <c r="AH2" s="341"/>
      <c r="AI2" s="529"/>
      <c r="AJ2" s="341"/>
      <c r="AK2" s="341"/>
      <c r="AL2" s="341"/>
      <c r="AM2" s="341"/>
      <c r="AN2" s="341"/>
      <c r="AO2" s="341"/>
      <c r="AP2" s="341"/>
      <c r="AQ2" s="341"/>
      <c r="AR2" s="341"/>
      <c r="AS2" s="341"/>
      <c r="AT2" s="341"/>
      <c r="AU2" s="341"/>
      <c r="AV2" s="341"/>
      <c r="AW2" s="341"/>
      <c r="AX2" s="341"/>
      <c r="AY2" s="341"/>
      <c r="AZ2" s="341"/>
      <c r="BA2" s="399"/>
      <c r="BB2" s="341"/>
      <c r="BC2" s="341"/>
      <c r="BD2" s="341"/>
      <c r="BE2" s="341"/>
      <c r="BF2" s="341"/>
      <c r="BG2" s="341"/>
      <c r="BH2" s="341"/>
      <c r="BI2" s="341"/>
      <c r="BJ2" s="341"/>
      <c r="BK2" s="341"/>
      <c r="BL2" s="341"/>
      <c r="BM2" s="341"/>
      <c r="BN2" s="341"/>
      <c r="BO2" s="341"/>
      <c r="BP2" s="341"/>
      <c r="BQ2" s="341"/>
      <c r="BR2" s="341"/>
      <c r="BS2" s="341"/>
      <c r="BU2" s="309"/>
      <c r="BV2" s="309"/>
      <c r="BW2" s="309"/>
      <c r="BX2" s="311"/>
      <c r="BY2" s="311"/>
      <c r="BZ2" s="311"/>
      <c r="CA2" s="311"/>
      <c r="CB2" s="311"/>
      <c r="CC2" s="311"/>
      <c r="CD2" s="311"/>
      <c r="CE2" s="309"/>
      <c r="CF2" s="309"/>
      <c r="CG2" s="309"/>
      <c r="CH2" s="309"/>
      <c r="CI2" s="309"/>
      <c r="CJ2" s="309"/>
      <c r="CK2" s="309"/>
      <c r="CL2" s="313"/>
      <c r="CM2" s="423"/>
      <c r="CR2" s="322"/>
      <c r="CS2" s="308"/>
      <c r="CT2" s="308"/>
      <c r="CU2" s="308"/>
      <c r="CV2" s="308"/>
      <c r="CW2" s="308"/>
      <c r="CX2" s="308"/>
      <c r="CY2" s="341"/>
      <c r="DA2" s="309"/>
      <c r="DB2" s="311"/>
      <c r="DD2" s="309"/>
      <c r="DG2" s="311"/>
      <c r="DH2" s="311"/>
      <c r="DI2" s="311"/>
      <c r="DJ2" s="313"/>
      <c r="DK2" s="311"/>
      <c r="DN2" s="311"/>
      <c r="DO2" s="309"/>
      <c r="DP2" s="309"/>
      <c r="DQ2" s="309"/>
      <c r="DR2" s="309"/>
      <c r="DS2" s="309"/>
      <c r="DT2" s="309"/>
      <c r="DU2" s="309"/>
      <c r="DV2" s="309"/>
      <c r="DW2" s="309"/>
      <c r="DX2" s="309"/>
      <c r="DY2" s="309"/>
      <c r="DZ2" s="309"/>
      <c r="EA2" s="322"/>
      <c r="EB2" s="322"/>
      <c r="ER2" s="424"/>
      <c r="ES2" s="424"/>
    </row>
    <row r="3" spans="1:151">
      <c r="B3" s="342"/>
      <c r="C3" s="342"/>
      <c r="D3" s="342"/>
      <c r="E3" s="342"/>
      <c r="F3" s="342"/>
      <c r="G3" s="342"/>
      <c r="H3" s="342"/>
      <c r="I3" s="342"/>
      <c r="J3" s="78"/>
      <c r="K3" s="342"/>
      <c r="L3" s="342"/>
      <c r="M3" s="342"/>
      <c r="N3" s="342"/>
      <c r="O3" s="342"/>
      <c r="P3" s="428"/>
      <c r="Q3" s="428"/>
      <c r="R3" s="342"/>
      <c r="S3" s="342"/>
      <c r="T3" s="428"/>
      <c r="U3" s="244"/>
      <c r="V3" s="12"/>
      <c r="W3" s="342"/>
      <c r="X3" s="2"/>
      <c r="Y3" s="2"/>
      <c r="Z3" s="75"/>
      <c r="AA3" s="75"/>
      <c r="AB3" s="2"/>
      <c r="AC3" s="342"/>
      <c r="AD3" s="342"/>
      <c r="AE3" s="342"/>
      <c r="AF3" s="342"/>
      <c r="AG3" s="342"/>
      <c r="AH3" s="342"/>
      <c r="AI3" s="404"/>
      <c r="AJ3" s="342"/>
      <c r="AK3" s="342"/>
      <c r="AL3" s="342"/>
      <c r="AM3" s="342"/>
      <c r="AN3" s="342"/>
      <c r="AO3" s="342"/>
      <c r="AP3" s="342"/>
      <c r="AQ3" s="342"/>
      <c r="AR3" s="342"/>
      <c r="AS3" s="342"/>
      <c r="AT3" s="342"/>
      <c r="AU3" s="342"/>
      <c r="AV3" s="342"/>
      <c r="AW3" s="342"/>
      <c r="AX3" s="342"/>
      <c r="AY3" s="342"/>
      <c r="AZ3" s="342"/>
      <c r="BA3" s="78"/>
      <c r="BB3" s="342"/>
      <c r="BC3" s="342"/>
      <c r="BD3" s="342"/>
      <c r="BE3" s="342"/>
      <c r="BF3" s="342"/>
      <c r="BG3" s="342"/>
      <c r="BH3" s="342"/>
      <c r="BI3" s="342"/>
      <c r="BJ3" s="342"/>
      <c r="BK3" s="342"/>
      <c r="BL3" s="342"/>
      <c r="BM3" s="342"/>
      <c r="BN3" s="342"/>
      <c r="BO3" s="342"/>
      <c r="BP3" s="342"/>
      <c r="BQ3" s="342"/>
      <c r="BR3" s="342"/>
      <c r="BS3" s="342"/>
      <c r="BT3" s="2"/>
      <c r="BU3" s="5"/>
      <c r="BV3" s="5"/>
      <c r="BW3" s="5"/>
      <c r="BX3" s="80"/>
      <c r="BY3" s="60"/>
      <c r="BZ3" s="60"/>
      <c r="CA3" s="331"/>
      <c r="CB3" s="331"/>
      <c r="CC3" s="331"/>
      <c r="CD3" s="331"/>
      <c r="CE3" s="2"/>
      <c r="CF3" s="2"/>
      <c r="CG3" s="2"/>
      <c r="CH3" s="2"/>
      <c r="CI3" s="5"/>
      <c r="CJ3" s="5"/>
      <c r="CK3" s="5"/>
      <c r="CL3" s="6"/>
      <c r="CM3" s="422"/>
      <c r="CN3" s="2"/>
      <c r="CO3" s="12"/>
      <c r="CP3" s="2"/>
      <c r="CQ3" s="2"/>
      <c r="CR3" s="319"/>
      <c r="CS3" s="2"/>
      <c r="CT3" s="12"/>
      <c r="CU3" s="2"/>
      <c r="CV3" s="2"/>
      <c r="CW3" s="2"/>
      <c r="CX3" s="12"/>
      <c r="CY3" s="342"/>
      <c r="CZ3" s="349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5"/>
      <c r="DY3" s="12"/>
      <c r="DZ3" s="2"/>
    </row>
    <row r="4" spans="1:151">
      <c r="B4" s="342"/>
      <c r="C4" s="342"/>
      <c r="D4" s="342"/>
      <c r="E4" s="342"/>
      <c r="F4" s="342"/>
      <c r="G4" s="342"/>
      <c r="H4" s="342"/>
      <c r="I4" s="342"/>
      <c r="J4" s="78"/>
      <c r="K4" s="342"/>
      <c r="L4" s="342"/>
      <c r="M4" s="342"/>
      <c r="N4" s="342"/>
      <c r="O4" s="342"/>
      <c r="P4" s="428"/>
      <c r="Q4" s="428"/>
      <c r="R4" s="342"/>
      <c r="S4" s="342"/>
      <c r="T4" s="428"/>
      <c r="U4" s="244"/>
      <c r="V4" s="12"/>
      <c r="W4" s="342"/>
      <c r="X4" s="2"/>
      <c r="Y4" s="2"/>
      <c r="Z4" s="75"/>
      <c r="AA4" s="75"/>
      <c r="AB4" s="2"/>
      <c r="AC4" s="342"/>
      <c r="AD4" s="342"/>
      <c r="AE4" s="342"/>
      <c r="AF4" s="342"/>
      <c r="AG4" s="342"/>
      <c r="AH4" s="342"/>
      <c r="AI4" s="404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2"/>
      <c r="AZ4" s="342"/>
      <c r="BA4" s="78"/>
      <c r="BB4" s="342"/>
      <c r="BC4" s="342"/>
      <c r="BD4" s="342"/>
      <c r="BE4" s="342"/>
      <c r="BF4" s="342"/>
      <c r="BG4" s="342"/>
      <c r="BH4" s="342"/>
      <c r="BI4" s="342"/>
      <c r="BJ4" s="342"/>
      <c r="BK4" s="342"/>
      <c r="BL4" s="342"/>
      <c r="BM4" s="342"/>
      <c r="BN4" s="342"/>
      <c r="BO4" s="342"/>
      <c r="BP4" s="342"/>
      <c r="BQ4" s="342"/>
      <c r="BR4" s="342"/>
      <c r="BS4" s="342"/>
      <c r="BT4" s="12" t="s">
        <v>1156</v>
      </c>
      <c r="BU4" s="5"/>
      <c r="BV4" s="5"/>
      <c r="BW4" s="5"/>
      <c r="BX4" s="80"/>
      <c r="BY4" s="60"/>
      <c r="BZ4" s="60"/>
      <c r="CA4" s="331"/>
      <c r="CB4" s="331"/>
      <c r="CC4" s="331"/>
      <c r="CD4" s="331"/>
      <c r="CE4" s="5"/>
      <c r="CF4" s="5"/>
      <c r="CG4" s="5"/>
      <c r="CH4" s="5"/>
      <c r="CI4" s="5"/>
      <c r="CJ4" s="5"/>
      <c r="CK4" s="5"/>
      <c r="CL4" s="6"/>
      <c r="CM4" s="422"/>
      <c r="CN4" s="2" t="s">
        <v>1158</v>
      </c>
      <c r="CO4" s="12"/>
      <c r="CP4" s="2"/>
      <c r="CQ4" s="2"/>
      <c r="CR4" s="319"/>
      <c r="CS4" s="10"/>
      <c r="CT4" s="240"/>
      <c r="CU4" s="10"/>
      <c r="CV4" s="10"/>
      <c r="CW4" s="10"/>
      <c r="CX4" s="10"/>
      <c r="CY4" s="342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7"/>
      <c r="DY4" s="5"/>
      <c r="DZ4" s="12" t="s">
        <v>1157</v>
      </c>
    </row>
    <row r="5" spans="1:151">
      <c r="B5" s="744" t="s">
        <v>665</v>
      </c>
      <c r="C5" s="743"/>
      <c r="D5" s="743"/>
      <c r="E5" s="743"/>
      <c r="F5" s="743"/>
      <c r="G5" s="743"/>
      <c r="H5" s="743"/>
      <c r="I5" s="743"/>
      <c r="J5" s="743"/>
      <c r="K5" s="743"/>
      <c r="L5" s="743"/>
      <c r="M5" s="743"/>
      <c r="N5" s="743"/>
      <c r="O5" s="743"/>
      <c r="P5" s="743"/>
      <c r="Q5" s="743"/>
      <c r="R5" s="743"/>
      <c r="S5" s="744"/>
      <c r="T5" s="744"/>
      <c r="U5" s="744"/>
      <c r="V5" s="743"/>
      <c r="W5" s="743"/>
      <c r="X5" s="743"/>
      <c r="Y5" s="743"/>
      <c r="Z5" s="743"/>
      <c r="AA5" s="743"/>
      <c r="AB5" s="743"/>
      <c r="AC5" s="743"/>
      <c r="AD5" s="743"/>
      <c r="AE5" s="743"/>
      <c r="AF5" s="743"/>
      <c r="AG5" s="743"/>
      <c r="AH5" s="743"/>
      <c r="AI5" s="759"/>
      <c r="AJ5" s="743"/>
      <c r="AK5" s="743"/>
      <c r="AL5" s="743"/>
      <c r="AM5" s="743"/>
      <c r="AN5" s="743"/>
      <c r="AO5" s="743"/>
      <c r="AP5" s="743"/>
      <c r="AQ5" s="743"/>
      <c r="AR5" s="743"/>
      <c r="AS5" s="743"/>
      <c r="AT5" s="743"/>
      <c r="AU5" s="743"/>
      <c r="AV5" s="743"/>
      <c r="AW5" s="743"/>
      <c r="AX5" s="743"/>
      <c r="AY5" s="743"/>
      <c r="AZ5" s="743"/>
      <c r="BA5" s="743"/>
      <c r="BB5" s="743"/>
      <c r="BC5" s="743"/>
      <c r="BD5" s="743"/>
      <c r="BE5" s="743"/>
      <c r="BF5" s="743"/>
      <c r="BG5" s="743"/>
      <c r="BH5" s="743"/>
      <c r="BI5" s="743"/>
      <c r="BJ5" s="743"/>
      <c r="BK5" s="743"/>
      <c r="BL5" s="743"/>
      <c r="BM5" s="743"/>
      <c r="BN5" s="743"/>
      <c r="BO5" s="743"/>
      <c r="BP5" s="743"/>
      <c r="BQ5" s="743"/>
      <c r="BR5" s="743"/>
      <c r="BS5" s="743"/>
      <c r="BT5" s="743" t="s">
        <v>25</v>
      </c>
      <c r="BU5" s="743"/>
      <c r="BV5" s="743"/>
      <c r="BW5" s="743"/>
      <c r="BX5" s="743"/>
      <c r="BY5" s="743"/>
      <c r="BZ5" s="743"/>
      <c r="CA5" s="743"/>
      <c r="CB5" s="743"/>
      <c r="CC5" s="743"/>
      <c r="CD5" s="743"/>
      <c r="CE5" s="743"/>
      <c r="CF5" s="743"/>
      <c r="CG5" s="743"/>
      <c r="CH5" s="743"/>
      <c r="CI5" s="743"/>
      <c r="CJ5" s="743"/>
      <c r="CK5" s="743"/>
      <c r="CL5" s="743"/>
      <c r="CM5" s="743"/>
      <c r="CN5" s="743"/>
      <c r="CO5" s="743"/>
      <c r="CP5" s="743"/>
      <c r="CQ5" s="743"/>
      <c r="CR5" s="743"/>
      <c r="CS5" s="743"/>
      <c r="CT5" s="743"/>
      <c r="CU5" s="743"/>
      <c r="CV5" s="743"/>
      <c r="CW5" s="743"/>
      <c r="CX5" s="743"/>
      <c r="CY5" s="744"/>
      <c r="CZ5" s="743"/>
      <c r="DA5" s="743"/>
      <c r="DB5" s="743"/>
      <c r="DC5" s="743"/>
      <c r="DD5" s="743"/>
      <c r="DE5" s="743"/>
      <c r="DF5" s="743"/>
      <c r="DG5" s="743"/>
      <c r="DH5" s="743"/>
      <c r="DI5" s="743"/>
      <c r="DJ5" s="743"/>
      <c r="DK5" s="743"/>
      <c r="DL5" s="743"/>
      <c r="DM5" s="743"/>
      <c r="DN5" s="743"/>
      <c r="DO5" s="743"/>
      <c r="DP5" s="743"/>
      <c r="DQ5" s="743"/>
      <c r="DR5" s="743"/>
      <c r="DS5" s="743"/>
      <c r="DT5" s="743"/>
      <c r="DU5" s="743"/>
      <c r="DV5" s="743"/>
      <c r="DW5" s="743"/>
      <c r="DX5" s="743"/>
      <c r="DY5" s="743"/>
      <c r="DZ5" s="743"/>
    </row>
    <row r="6" spans="1:151" ht="17.25" thickBot="1">
      <c r="B6" s="767" t="s">
        <v>284</v>
      </c>
      <c r="C6" s="768"/>
      <c r="D6" s="768"/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8"/>
      <c r="S6" s="767"/>
      <c r="T6" s="767"/>
      <c r="U6" s="767"/>
      <c r="V6" s="768"/>
      <c r="W6" s="768"/>
      <c r="X6" s="768"/>
      <c r="Y6" s="768"/>
      <c r="Z6" s="768"/>
      <c r="AA6" s="768"/>
      <c r="AB6" s="768"/>
      <c r="AC6" s="768"/>
      <c r="AD6" s="768"/>
      <c r="AE6" s="768"/>
      <c r="AF6" s="768"/>
      <c r="AG6" s="768"/>
      <c r="AH6" s="768"/>
      <c r="AI6" s="769"/>
      <c r="AJ6" s="768"/>
      <c r="AK6" s="768"/>
      <c r="AL6" s="768"/>
      <c r="AM6" s="768"/>
      <c r="AN6" s="768"/>
      <c r="AO6" s="768"/>
      <c r="AP6" s="768"/>
      <c r="AQ6" s="768"/>
      <c r="AR6" s="768"/>
      <c r="AS6" s="768"/>
      <c r="AT6" s="768"/>
      <c r="AU6" s="768"/>
      <c r="AV6" s="768"/>
      <c r="AW6" s="768"/>
      <c r="AX6" s="768"/>
      <c r="AY6" s="768"/>
      <c r="AZ6" s="768"/>
      <c r="BA6" s="768"/>
      <c r="BB6" s="768"/>
      <c r="BC6" s="768"/>
      <c r="BD6" s="768"/>
      <c r="BE6" s="768"/>
      <c r="BF6" s="768"/>
      <c r="BG6" s="768"/>
      <c r="BH6" s="768"/>
      <c r="BI6" s="768"/>
      <c r="BJ6" s="768"/>
      <c r="BK6" s="768"/>
      <c r="BL6" s="768"/>
      <c r="BM6" s="768"/>
      <c r="BN6" s="768"/>
      <c r="BO6" s="768"/>
      <c r="BP6" s="768"/>
      <c r="BQ6" s="768"/>
      <c r="BR6" s="768"/>
      <c r="BS6" s="768"/>
      <c r="BT6" s="745" t="s">
        <v>258</v>
      </c>
      <c r="BU6" s="745"/>
      <c r="BV6" s="745"/>
      <c r="BW6" s="745"/>
      <c r="BX6" s="745"/>
      <c r="BY6" s="745"/>
      <c r="BZ6" s="745"/>
      <c r="CA6" s="745"/>
      <c r="CB6" s="745"/>
      <c r="CC6" s="745"/>
      <c r="CD6" s="745"/>
      <c r="CE6" s="745"/>
      <c r="CF6" s="745"/>
      <c r="CG6" s="745"/>
      <c r="CH6" s="745"/>
      <c r="CI6" s="746"/>
      <c r="CJ6" s="746"/>
      <c r="CK6" s="746"/>
      <c r="CL6" s="746"/>
      <c r="CM6" s="429"/>
      <c r="CN6" s="748" t="s">
        <v>13</v>
      </c>
      <c r="CO6" s="748"/>
      <c r="CP6" s="748"/>
      <c r="CQ6" s="748"/>
      <c r="CR6" s="748"/>
      <c r="CS6" s="748"/>
      <c r="CT6" s="748"/>
      <c r="CU6" s="748"/>
      <c r="CV6" s="748"/>
      <c r="CW6" s="748"/>
      <c r="CX6" s="748"/>
      <c r="CY6" s="749"/>
      <c r="CZ6" s="748"/>
      <c r="DA6" s="748"/>
      <c r="DB6" s="748"/>
      <c r="DC6" s="748"/>
      <c r="DD6" s="748"/>
      <c r="DE6" s="748"/>
      <c r="DF6" s="748"/>
      <c r="DG6" s="748"/>
      <c r="DH6" s="748"/>
      <c r="DI6" s="748"/>
      <c r="DJ6" s="748"/>
      <c r="DK6" s="748"/>
      <c r="DL6" s="748"/>
      <c r="DM6" s="748"/>
      <c r="DN6" s="748"/>
      <c r="DO6" s="748"/>
      <c r="DP6" s="748"/>
      <c r="DQ6" s="748"/>
      <c r="DR6" s="748"/>
      <c r="DS6" s="748"/>
      <c r="DT6" s="748"/>
      <c r="DU6" s="748"/>
      <c r="DV6" s="748"/>
      <c r="DW6" s="748"/>
      <c r="DX6" s="748"/>
      <c r="DY6" s="748"/>
      <c r="DZ6" s="748"/>
    </row>
    <row r="7" spans="1:151" ht="17.25" thickBot="1">
      <c r="A7" s="306" t="s">
        <v>2274</v>
      </c>
      <c r="B7" s="765" t="s">
        <v>2275</v>
      </c>
      <c r="C7" s="756"/>
      <c r="D7" s="756"/>
      <c r="E7" s="756"/>
      <c r="F7" s="756"/>
      <c r="G7" s="756"/>
      <c r="H7" s="756"/>
      <c r="I7" s="756"/>
      <c r="J7" s="756"/>
      <c r="K7" s="756"/>
      <c r="L7" s="756"/>
      <c r="M7" s="756"/>
      <c r="N7" s="756"/>
      <c r="O7" s="756"/>
      <c r="P7" s="756"/>
      <c r="Q7" s="756"/>
      <c r="R7" s="756"/>
      <c r="S7" s="757"/>
      <c r="T7" s="757"/>
      <c r="U7" s="757"/>
      <c r="V7" s="756"/>
      <c r="W7" s="756"/>
      <c r="X7" s="756"/>
      <c r="Y7" s="756"/>
      <c r="Z7" s="756"/>
      <c r="AA7" s="766"/>
      <c r="AB7" s="760">
        <v>0</v>
      </c>
      <c r="AC7" s="761"/>
      <c r="AD7" s="761"/>
      <c r="AE7" s="761"/>
      <c r="AF7" s="761"/>
      <c r="AG7" s="761"/>
      <c r="AH7" s="762"/>
      <c r="AI7" s="763" t="s">
        <v>2276</v>
      </c>
      <c r="AJ7" s="764"/>
      <c r="AK7" s="764"/>
      <c r="AL7" s="764"/>
      <c r="AM7" s="764"/>
      <c r="AN7" s="764"/>
      <c r="AO7" s="416" t="s">
        <v>2275</v>
      </c>
      <c r="AP7" s="416" t="s">
        <v>2275</v>
      </c>
      <c r="AQ7" s="416" t="s">
        <v>2275</v>
      </c>
      <c r="AR7" s="416" t="s">
        <v>2275</v>
      </c>
      <c r="AS7" s="770" t="s">
        <v>2275</v>
      </c>
      <c r="AT7" s="771"/>
      <c r="AU7" s="771"/>
      <c r="AV7" s="771"/>
      <c r="AW7" s="771"/>
      <c r="AX7" s="771"/>
      <c r="AY7" s="771"/>
      <c r="AZ7" s="771"/>
      <c r="BA7" s="771"/>
      <c r="BB7" s="771"/>
      <c r="BC7" s="771"/>
      <c r="BD7" s="771"/>
      <c r="BE7" s="771"/>
      <c r="BF7" s="771"/>
      <c r="BG7" s="771"/>
      <c r="BH7" s="771"/>
      <c r="BI7" s="771"/>
      <c r="BJ7" s="771"/>
      <c r="BK7" s="771"/>
      <c r="BL7" s="771"/>
      <c r="BM7" s="771"/>
      <c r="BN7" s="771"/>
      <c r="BO7" s="771"/>
      <c r="BP7" s="771"/>
      <c r="BQ7" s="771"/>
      <c r="BR7" s="771"/>
      <c r="BS7" s="772"/>
      <c r="BT7" s="750" t="s">
        <v>2274</v>
      </c>
      <c r="BU7" s="751"/>
      <c r="BV7" s="751"/>
      <c r="BW7" s="751"/>
      <c r="BX7" s="751"/>
      <c r="BY7" s="751"/>
      <c r="BZ7" s="751"/>
      <c r="CA7" s="751"/>
      <c r="CB7" s="751"/>
      <c r="CC7" s="751"/>
      <c r="CD7" s="751"/>
      <c r="CE7" s="751"/>
      <c r="CF7" s="751"/>
      <c r="CG7" s="751"/>
      <c r="CH7" s="752"/>
      <c r="CI7" s="753">
        <v>0</v>
      </c>
      <c r="CJ7" s="754"/>
      <c r="CK7" s="747"/>
      <c r="CL7" s="747"/>
      <c r="CM7" s="430">
        <v>0</v>
      </c>
      <c r="CN7" s="755" t="s">
        <v>2274</v>
      </c>
      <c r="CO7" s="756"/>
      <c r="CP7" s="756"/>
      <c r="CQ7" s="756"/>
      <c r="CR7" s="756"/>
      <c r="CS7" s="756"/>
      <c r="CT7" s="756"/>
      <c r="CU7" s="756"/>
      <c r="CV7" s="756"/>
      <c r="CW7" s="756"/>
      <c r="CX7" s="756"/>
      <c r="CY7" s="757"/>
      <c r="CZ7" s="756"/>
      <c r="DA7" s="756"/>
      <c r="DB7" s="756"/>
      <c r="DC7" s="756"/>
      <c r="DD7" s="756"/>
      <c r="DE7" s="756"/>
      <c r="DF7" s="756"/>
      <c r="DG7" s="756"/>
      <c r="DH7" s="758" t="s">
        <v>2274</v>
      </c>
      <c r="DI7" s="758"/>
      <c r="DJ7" s="758"/>
      <c r="DK7" s="758"/>
      <c r="DL7" s="747" t="s">
        <v>2274</v>
      </c>
      <c r="DM7" s="747"/>
      <c r="DN7" s="747"/>
      <c r="DO7" s="747"/>
      <c r="DP7" s="747"/>
      <c r="DQ7" s="747"/>
      <c r="DR7" s="747"/>
      <c r="DS7" s="747"/>
      <c r="DT7" s="747"/>
      <c r="DU7" s="747"/>
      <c r="DV7" s="747"/>
      <c r="DW7" s="747"/>
      <c r="DX7" s="747"/>
      <c r="DY7" s="747"/>
      <c r="DZ7" s="747"/>
      <c r="EA7" s="322" t="s">
        <v>2274</v>
      </c>
      <c r="EB7" s="322" t="s">
        <v>2274</v>
      </c>
      <c r="EC7" s="140" t="s">
        <v>2274</v>
      </c>
      <c r="ED7" s="140" t="s">
        <v>2274</v>
      </c>
      <c r="EE7" s="3" t="s">
        <v>2274</v>
      </c>
      <c r="EF7" s="3" t="s">
        <v>2274</v>
      </c>
      <c r="EG7" s="3" t="s">
        <v>2274</v>
      </c>
      <c r="EH7" s="306" t="s">
        <v>2274</v>
      </c>
      <c r="EI7" s="3" t="s">
        <v>2274</v>
      </c>
      <c r="EJ7" s="3" t="s">
        <v>2274</v>
      </c>
      <c r="EK7" s="3" t="s">
        <v>2274</v>
      </c>
      <c r="EL7" s="3" t="s">
        <v>2274</v>
      </c>
      <c r="EM7" s="306" t="s">
        <v>2274</v>
      </c>
      <c r="EN7" s="306" t="s">
        <v>2274</v>
      </c>
      <c r="EO7" s="306" t="s">
        <v>2274</v>
      </c>
      <c r="EP7" s="306" t="s">
        <v>2274</v>
      </c>
      <c r="EQ7" s="306" t="s">
        <v>2274</v>
      </c>
      <c r="ER7" s="424" t="s">
        <v>2280</v>
      </c>
      <c r="ES7" s="424" t="s">
        <v>2281</v>
      </c>
      <c r="ET7" s="3" t="s">
        <v>2274</v>
      </c>
      <c r="EU7" s="3" t="s">
        <v>2274</v>
      </c>
    </row>
    <row r="8" spans="1:151" s="40" customFormat="1">
      <c r="A8" s="343" t="s">
        <v>293</v>
      </c>
      <c r="B8" s="343" t="s">
        <v>293</v>
      </c>
      <c r="C8" s="343" t="s">
        <v>293</v>
      </c>
      <c r="D8" s="343" t="s">
        <v>1025</v>
      </c>
      <c r="E8" s="343" t="s">
        <v>293</v>
      </c>
      <c r="F8" s="343" t="s">
        <v>1318</v>
      </c>
      <c r="G8" s="343" t="s">
        <v>1070</v>
      </c>
      <c r="H8" s="343" t="s">
        <v>1070</v>
      </c>
      <c r="I8" s="343" t="s">
        <v>293</v>
      </c>
      <c r="J8" s="400" t="s">
        <v>293</v>
      </c>
      <c r="K8" s="343" t="s">
        <v>1118</v>
      </c>
      <c r="L8" s="343" t="s">
        <v>293</v>
      </c>
      <c r="M8" s="343" t="s">
        <v>293</v>
      </c>
      <c r="N8" s="343" t="s">
        <v>1085</v>
      </c>
      <c r="O8" s="343" t="s">
        <v>1085</v>
      </c>
      <c r="P8" s="343" t="s">
        <v>1551</v>
      </c>
      <c r="Q8" s="343" t="s">
        <v>293</v>
      </c>
      <c r="R8" s="343" t="s">
        <v>293</v>
      </c>
      <c r="S8" s="343" t="s">
        <v>293</v>
      </c>
      <c r="T8" s="343" t="s">
        <v>1574</v>
      </c>
      <c r="U8" s="301" t="s">
        <v>1198</v>
      </c>
      <c r="V8" s="32" t="s">
        <v>293</v>
      </c>
      <c r="W8" s="343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43" t="s">
        <v>293</v>
      </c>
      <c r="AD8" s="343" t="s">
        <v>293</v>
      </c>
      <c r="AE8" s="343" t="s">
        <v>293</v>
      </c>
      <c r="AF8" s="343" t="s">
        <v>298</v>
      </c>
      <c r="AG8" s="343" t="s">
        <v>298</v>
      </c>
      <c r="AH8" s="343" t="s">
        <v>293</v>
      </c>
      <c r="AI8" s="405" t="s">
        <v>293</v>
      </c>
      <c r="AJ8" s="343" t="s">
        <v>293</v>
      </c>
      <c r="AK8" s="343" t="s">
        <v>293</v>
      </c>
      <c r="AL8" s="343" t="s">
        <v>293</v>
      </c>
      <c r="AM8" s="343" t="s">
        <v>293</v>
      </c>
      <c r="AN8" s="343" t="s">
        <v>293</v>
      </c>
      <c r="AO8" s="343" t="s">
        <v>1455</v>
      </c>
      <c r="AP8" s="343" t="s">
        <v>1456</v>
      </c>
      <c r="AQ8" s="343" t="s">
        <v>1455</v>
      </c>
      <c r="AR8" s="343" t="s">
        <v>1456</v>
      </c>
      <c r="AS8" s="343" t="s">
        <v>294</v>
      </c>
      <c r="AT8" s="343" t="s">
        <v>294</v>
      </c>
      <c r="AU8" s="343" t="s">
        <v>294</v>
      </c>
      <c r="AV8" s="343" t="s">
        <v>1320</v>
      </c>
      <c r="AW8" s="343" t="s">
        <v>294</v>
      </c>
      <c r="AX8" s="343" t="s">
        <v>294</v>
      </c>
      <c r="AY8" s="343" t="s">
        <v>294</v>
      </c>
      <c r="AZ8" s="343" t="s">
        <v>294</v>
      </c>
      <c r="BA8" s="400" t="s">
        <v>294</v>
      </c>
      <c r="BB8" s="343" t="s">
        <v>294</v>
      </c>
      <c r="BC8" s="343" t="s">
        <v>294</v>
      </c>
      <c r="BD8" s="343" t="s">
        <v>294</v>
      </c>
      <c r="BE8" s="343" t="s">
        <v>294</v>
      </c>
      <c r="BF8" s="343" t="s">
        <v>294</v>
      </c>
      <c r="BG8" s="343" t="s">
        <v>294</v>
      </c>
      <c r="BH8" s="343" t="s">
        <v>294</v>
      </c>
      <c r="BI8" s="343" t="s">
        <v>294</v>
      </c>
      <c r="BJ8" s="343" t="s">
        <v>294</v>
      </c>
      <c r="BK8" s="343" t="s">
        <v>294</v>
      </c>
      <c r="BL8" s="343" t="s">
        <v>294</v>
      </c>
      <c r="BM8" s="343" t="s">
        <v>294</v>
      </c>
      <c r="BN8" s="343" t="s">
        <v>294</v>
      </c>
      <c r="BO8" s="343" t="s">
        <v>294</v>
      </c>
      <c r="BP8" s="343" t="s">
        <v>294</v>
      </c>
      <c r="BQ8" s="343" t="s">
        <v>294</v>
      </c>
      <c r="BR8" s="343" t="s">
        <v>294</v>
      </c>
      <c r="BS8" s="343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32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1469</v>
      </c>
      <c r="CN8" s="33" t="s">
        <v>525</v>
      </c>
      <c r="CO8" s="33" t="s">
        <v>1005</v>
      </c>
      <c r="CP8" s="33" t="s">
        <v>525</v>
      </c>
      <c r="CQ8" s="33" t="s">
        <v>525</v>
      </c>
      <c r="CR8" s="320" t="s">
        <v>525</v>
      </c>
      <c r="CS8" s="33" t="s">
        <v>525</v>
      </c>
      <c r="CT8" s="33" t="s">
        <v>1025</v>
      </c>
      <c r="CU8" s="33" t="s">
        <v>525</v>
      </c>
      <c r="CV8" s="33" t="s">
        <v>525</v>
      </c>
      <c r="CW8" s="33" t="s">
        <v>525</v>
      </c>
      <c r="CX8" s="33" t="s">
        <v>979</v>
      </c>
      <c r="CY8" s="343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1067</v>
      </c>
      <c r="DR8" s="33" t="s">
        <v>1067</v>
      </c>
      <c r="DS8" s="33" t="s">
        <v>525</v>
      </c>
      <c r="DT8" s="33" t="s">
        <v>525</v>
      </c>
      <c r="DU8" s="33" t="s">
        <v>525</v>
      </c>
      <c r="DV8" s="33" t="s">
        <v>1082</v>
      </c>
      <c r="DW8" s="33" t="s">
        <v>525</v>
      </c>
      <c r="DX8" s="33" t="s">
        <v>1379</v>
      </c>
      <c r="DY8" s="33" t="s">
        <v>525</v>
      </c>
      <c r="DZ8" s="33" t="s">
        <v>525</v>
      </c>
      <c r="EA8" s="320" t="s">
        <v>667</v>
      </c>
      <c r="EB8" s="320" t="s">
        <v>668</v>
      </c>
      <c r="EC8" s="33" t="s">
        <v>1067</v>
      </c>
      <c r="ED8" s="33" t="s">
        <v>1067</v>
      </c>
      <c r="EE8" s="33" t="s">
        <v>667</v>
      </c>
      <c r="EF8" s="33" t="s">
        <v>667</v>
      </c>
      <c r="EG8" s="33" t="s">
        <v>667</v>
      </c>
      <c r="EH8" s="33" t="s">
        <v>1513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1498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93" t="s">
        <v>525</v>
      </c>
      <c r="EU8" s="493" t="s">
        <v>525</v>
      </c>
    </row>
    <row r="9" spans="1:151" s="138" customFormat="1" ht="15.75" customHeight="1" thickBot="1">
      <c r="A9" s="128" t="s">
        <v>1909</v>
      </c>
      <c r="B9" s="344" t="s">
        <v>1910</v>
      </c>
      <c r="C9" s="344" t="s">
        <v>1911</v>
      </c>
      <c r="D9" s="344" t="s">
        <v>1637</v>
      </c>
      <c r="E9" s="344" t="s">
        <v>1638</v>
      </c>
      <c r="F9" s="344" t="s">
        <v>1639</v>
      </c>
      <c r="G9" s="344" t="s">
        <v>1912</v>
      </c>
      <c r="H9" s="344" t="s">
        <v>1913</v>
      </c>
      <c r="I9" s="344" t="s">
        <v>1914</v>
      </c>
      <c r="J9" s="401" t="s">
        <v>1640</v>
      </c>
      <c r="K9" s="344" t="s">
        <v>1915</v>
      </c>
      <c r="L9" s="344" t="s">
        <v>1916</v>
      </c>
      <c r="M9" s="344" t="s">
        <v>1917</v>
      </c>
      <c r="N9" s="344" t="s">
        <v>1918</v>
      </c>
      <c r="O9" s="344" t="s">
        <v>1919</v>
      </c>
      <c r="P9" s="344" t="s">
        <v>1920</v>
      </c>
      <c r="Q9" s="344" t="s">
        <v>1921</v>
      </c>
      <c r="R9" s="344" t="s">
        <v>1922</v>
      </c>
      <c r="S9" s="344" t="s">
        <v>1923</v>
      </c>
      <c r="T9" s="344" t="s">
        <v>1641</v>
      </c>
      <c r="U9" s="303" t="s">
        <v>1924</v>
      </c>
      <c r="V9" s="43" t="s">
        <v>1925</v>
      </c>
      <c r="W9" s="344" t="s">
        <v>1926</v>
      </c>
      <c r="X9" s="128" t="s">
        <v>1642</v>
      </c>
      <c r="Y9" s="128" t="s">
        <v>1927</v>
      </c>
      <c r="Z9" s="129" t="s">
        <v>1928</v>
      </c>
      <c r="AA9" s="129" t="s">
        <v>1929</v>
      </c>
      <c r="AB9" s="128" t="s">
        <v>1930</v>
      </c>
      <c r="AC9" s="344" t="s">
        <v>1643</v>
      </c>
      <c r="AD9" s="344" t="s">
        <v>1644</v>
      </c>
      <c r="AE9" s="344" t="s">
        <v>1645</v>
      </c>
      <c r="AF9" s="344" t="s">
        <v>1646</v>
      </c>
      <c r="AG9" s="344" t="s">
        <v>1576</v>
      </c>
      <c r="AH9" s="344" t="s">
        <v>1647</v>
      </c>
      <c r="AI9" s="406" t="s">
        <v>1648</v>
      </c>
      <c r="AJ9" s="344" t="s">
        <v>1649</v>
      </c>
      <c r="AK9" s="344" t="s">
        <v>1577</v>
      </c>
      <c r="AL9" s="344" t="s">
        <v>1650</v>
      </c>
      <c r="AM9" s="344" t="s">
        <v>1651</v>
      </c>
      <c r="AN9" s="344" t="s">
        <v>1652</v>
      </c>
      <c r="AO9" s="344" t="s">
        <v>1931</v>
      </c>
      <c r="AP9" s="344" t="s">
        <v>1932</v>
      </c>
      <c r="AQ9" s="344" t="s">
        <v>1933</v>
      </c>
      <c r="AR9" s="344" t="s">
        <v>1934</v>
      </c>
      <c r="AS9" s="359" t="s">
        <v>2277</v>
      </c>
      <c r="AT9" s="359" t="s">
        <v>2277</v>
      </c>
      <c r="AU9" s="359" t="s">
        <v>2277</v>
      </c>
      <c r="AV9" s="359" t="s">
        <v>2277</v>
      </c>
      <c r="AW9" s="359" t="s">
        <v>2277</v>
      </c>
      <c r="AX9" s="359" t="s">
        <v>2277</v>
      </c>
      <c r="AY9" s="359" t="s">
        <v>2277</v>
      </c>
      <c r="AZ9" s="359" t="s">
        <v>2277</v>
      </c>
      <c r="BA9" s="408" t="s">
        <v>2277</v>
      </c>
      <c r="BB9" s="359" t="s">
        <v>2277</v>
      </c>
      <c r="BC9" s="359" t="s">
        <v>2277</v>
      </c>
      <c r="BD9" s="359" t="s">
        <v>2277</v>
      </c>
      <c r="BE9" s="359" t="s">
        <v>2277</v>
      </c>
      <c r="BF9" s="359" t="s">
        <v>2277</v>
      </c>
      <c r="BG9" s="359" t="s">
        <v>2277</v>
      </c>
      <c r="BH9" s="359" t="s">
        <v>2277</v>
      </c>
      <c r="BI9" s="359" t="s">
        <v>2277</v>
      </c>
      <c r="BJ9" s="359" t="s">
        <v>2277</v>
      </c>
      <c r="BK9" s="359" t="s">
        <v>2277</v>
      </c>
      <c r="BL9" s="359" t="s">
        <v>2277</v>
      </c>
      <c r="BM9" s="359" t="s">
        <v>2277</v>
      </c>
      <c r="BN9" s="359" t="s">
        <v>2277</v>
      </c>
      <c r="BO9" s="359" t="s">
        <v>2277</v>
      </c>
      <c r="BP9" s="359" t="s">
        <v>2277</v>
      </c>
      <c r="BQ9" s="359" t="s">
        <v>2277</v>
      </c>
      <c r="BR9" s="359" t="s">
        <v>2277</v>
      </c>
      <c r="BS9" s="359" t="s">
        <v>2277</v>
      </c>
      <c r="BT9" s="133" t="s">
        <v>1935</v>
      </c>
      <c r="BU9" s="133" t="s">
        <v>1935</v>
      </c>
      <c r="BV9" s="133" t="s">
        <v>1935</v>
      </c>
      <c r="BW9" s="133" t="s">
        <v>1935</v>
      </c>
      <c r="BX9" s="133" t="s">
        <v>1935</v>
      </c>
      <c r="BY9" s="133" t="s">
        <v>1935</v>
      </c>
      <c r="BZ9" s="133" t="s">
        <v>1935</v>
      </c>
      <c r="CA9" s="133" t="s">
        <v>1935</v>
      </c>
      <c r="CB9" s="133" t="s">
        <v>1935</v>
      </c>
      <c r="CC9" s="133" t="s">
        <v>1935</v>
      </c>
      <c r="CD9" s="133" t="s">
        <v>1935</v>
      </c>
      <c r="CE9" s="133" t="s">
        <v>1935</v>
      </c>
      <c r="CF9" s="133" t="s">
        <v>1935</v>
      </c>
      <c r="CG9" s="133" t="s">
        <v>1935</v>
      </c>
      <c r="CH9" s="133" t="s">
        <v>1935</v>
      </c>
      <c r="CI9" s="184" t="s">
        <v>1936</v>
      </c>
      <c r="CJ9" s="135" t="s">
        <v>1937</v>
      </c>
      <c r="CK9" s="184" t="s">
        <v>2278</v>
      </c>
      <c r="CL9" s="141" t="s">
        <v>2279</v>
      </c>
      <c r="CM9" s="184" t="s">
        <v>1938</v>
      </c>
      <c r="CN9" s="488" t="s">
        <v>564</v>
      </c>
      <c r="CO9" s="488" t="s">
        <v>565</v>
      </c>
      <c r="CP9" s="488" t="s">
        <v>566</v>
      </c>
      <c r="CQ9" s="488" t="s">
        <v>567</v>
      </c>
      <c r="CR9" s="512" t="s">
        <v>568</v>
      </c>
      <c r="CS9" s="488" t="s">
        <v>569</v>
      </c>
      <c r="CT9" s="488" t="s">
        <v>570</v>
      </c>
      <c r="CU9" s="488" t="s">
        <v>571</v>
      </c>
      <c r="CV9" s="488" t="s">
        <v>572</v>
      </c>
      <c r="CW9" s="488" t="s">
        <v>573</v>
      </c>
      <c r="CX9" s="488" t="s">
        <v>574</v>
      </c>
      <c r="CY9" s="519" t="s">
        <v>980</v>
      </c>
      <c r="CZ9" s="488" t="s">
        <v>576</v>
      </c>
      <c r="DA9" s="489" t="s">
        <v>577</v>
      </c>
      <c r="DB9" s="129" t="s">
        <v>1019</v>
      </c>
      <c r="DC9" s="488" t="s">
        <v>579</v>
      </c>
      <c r="DD9" s="489" t="s">
        <v>1006</v>
      </c>
      <c r="DE9" s="488" t="s">
        <v>1177</v>
      </c>
      <c r="DF9" s="509" t="s">
        <v>1193</v>
      </c>
      <c r="DG9" s="509" t="s">
        <v>1381</v>
      </c>
      <c r="DH9" s="129" t="s">
        <v>1083</v>
      </c>
      <c r="DI9" s="198" t="s">
        <v>1178</v>
      </c>
      <c r="DJ9" s="141" t="s">
        <v>1195</v>
      </c>
      <c r="DK9" s="198" t="s">
        <v>1382</v>
      </c>
      <c r="DL9" s="488" t="s">
        <v>1020</v>
      </c>
      <c r="DM9" s="128" t="s">
        <v>582</v>
      </c>
      <c r="DN9" s="129" t="s">
        <v>583</v>
      </c>
      <c r="DO9" s="135" t="s">
        <v>975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9" t="s">
        <v>592</v>
      </c>
      <c r="DX9" s="489" t="s">
        <v>1383</v>
      </c>
      <c r="DY9" s="135" t="s">
        <v>1179</v>
      </c>
      <c r="DZ9" s="135" t="s">
        <v>1384</v>
      </c>
      <c r="EA9" s="363" t="s">
        <v>1939</v>
      </c>
      <c r="EB9" s="363" t="s">
        <v>1940</v>
      </c>
      <c r="EC9" s="135" t="s">
        <v>1941</v>
      </c>
      <c r="ED9" s="135" t="s">
        <v>1942</v>
      </c>
      <c r="EE9" s="135" t="s">
        <v>1943</v>
      </c>
      <c r="EF9" s="135" t="s">
        <v>1944</v>
      </c>
      <c r="EG9" s="135" t="s">
        <v>1945</v>
      </c>
      <c r="EH9" s="135" t="s">
        <v>1946</v>
      </c>
      <c r="EI9" s="489" t="s">
        <v>1385</v>
      </c>
      <c r="EJ9" s="488" t="s">
        <v>1422</v>
      </c>
      <c r="EK9" s="488" t="s">
        <v>1423</v>
      </c>
      <c r="EL9" s="488" t="s">
        <v>1424</v>
      </c>
      <c r="EM9" s="488" t="s">
        <v>1462</v>
      </c>
      <c r="EN9" s="488" t="s">
        <v>1471</v>
      </c>
      <c r="EO9" s="488" t="s">
        <v>1472</v>
      </c>
      <c r="EP9" s="488" t="s">
        <v>1475</v>
      </c>
      <c r="EQ9" s="488" t="s">
        <v>1499</v>
      </c>
      <c r="ER9" s="528" t="s">
        <v>1947</v>
      </c>
      <c r="ES9" s="528" t="s">
        <v>1948</v>
      </c>
      <c r="ET9" s="488" t="s">
        <v>1559</v>
      </c>
      <c r="EU9" s="488" t="s">
        <v>1560</v>
      </c>
    </row>
    <row r="10" spans="1:151" s="256" customFormat="1">
      <c r="A10" s="256" t="s">
        <v>1470</v>
      </c>
      <c r="B10" s="345" t="s">
        <v>1031</v>
      </c>
      <c r="C10" s="345" t="s">
        <v>1033</v>
      </c>
      <c r="D10" s="345" t="s">
        <v>1024</v>
      </c>
      <c r="E10" s="345" t="s">
        <v>1464</v>
      </c>
      <c r="F10" s="345" t="s">
        <v>1321</v>
      </c>
      <c r="G10" s="345" t="s">
        <v>1075</v>
      </c>
      <c r="H10" s="345" t="s">
        <v>1072</v>
      </c>
      <c r="I10" s="345" t="s">
        <v>832</v>
      </c>
      <c r="J10" s="402" t="s">
        <v>833</v>
      </c>
      <c r="K10" s="345" t="s">
        <v>1119</v>
      </c>
      <c r="L10" s="345" t="s">
        <v>834</v>
      </c>
      <c r="M10" s="345" t="s">
        <v>835</v>
      </c>
      <c r="N10" s="345" t="s">
        <v>1086</v>
      </c>
      <c r="O10" s="345" t="s">
        <v>1087</v>
      </c>
      <c r="P10" s="345" t="s">
        <v>1552</v>
      </c>
      <c r="Q10" s="345" t="s">
        <v>1636</v>
      </c>
      <c r="R10" s="345" t="s">
        <v>836</v>
      </c>
      <c r="S10" s="345" t="s">
        <v>837</v>
      </c>
      <c r="T10" s="345" t="s">
        <v>1575</v>
      </c>
      <c r="U10" s="249" t="s">
        <v>1199</v>
      </c>
      <c r="V10" s="248" t="s">
        <v>838</v>
      </c>
      <c r="W10" s="345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5" t="s">
        <v>845</v>
      </c>
      <c r="AD10" s="345" t="s">
        <v>846</v>
      </c>
      <c r="AE10" s="345" t="s">
        <v>847</v>
      </c>
      <c r="AF10" s="345" t="s">
        <v>848</v>
      </c>
      <c r="AG10" s="345" t="s">
        <v>849</v>
      </c>
      <c r="AH10" s="345" t="s">
        <v>850</v>
      </c>
      <c r="AI10" s="407" t="s">
        <v>851</v>
      </c>
      <c r="AJ10" s="345" t="s">
        <v>852</v>
      </c>
      <c r="AK10" s="345" t="s">
        <v>853</v>
      </c>
      <c r="AL10" s="345" t="s">
        <v>854</v>
      </c>
      <c r="AM10" s="345" t="s">
        <v>855</v>
      </c>
      <c r="AN10" s="346" t="s">
        <v>856</v>
      </c>
      <c r="AO10" s="417" t="s">
        <v>1451</v>
      </c>
      <c r="AP10" s="417" t="s">
        <v>1452</v>
      </c>
      <c r="AQ10" s="417" t="s">
        <v>1453</v>
      </c>
      <c r="AR10" s="417" t="s">
        <v>1454</v>
      </c>
      <c r="AS10" s="360" t="s">
        <v>857</v>
      </c>
      <c r="AT10" s="361" t="s">
        <v>858</v>
      </c>
      <c r="AU10" s="361" t="s">
        <v>859</v>
      </c>
      <c r="AV10" s="361" t="s">
        <v>1319</v>
      </c>
      <c r="AW10" s="361" t="s">
        <v>860</v>
      </c>
      <c r="AX10" s="361" t="s">
        <v>861</v>
      </c>
      <c r="AY10" s="361" t="s">
        <v>862</v>
      </c>
      <c r="AZ10" s="361" t="s">
        <v>863</v>
      </c>
      <c r="BA10" s="409" t="s">
        <v>864</v>
      </c>
      <c r="BB10" s="361" t="s">
        <v>865</v>
      </c>
      <c r="BC10" s="361" t="s">
        <v>866</v>
      </c>
      <c r="BD10" s="361" t="s">
        <v>867</v>
      </c>
      <c r="BE10" s="361" t="s">
        <v>868</v>
      </c>
      <c r="BF10" s="361" t="s">
        <v>2352</v>
      </c>
      <c r="BG10" s="361" t="s">
        <v>869</v>
      </c>
      <c r="BH10" s="361" t="s">
        <v>870</v>
      </c>
      <c r="BI10" s="361" t="s">
        <v>1173</v>
      </c>
      <c r="BJ10" s="361" t="s">
        <v>1174</v>
      </c>
      <c r="BK10" s="361" t="s">
        <v>1196</v>
      </c>
      <c r="BL10" s="361" t="s">
        <v>871</v>
      </c>
      <c r="BM10" s="361" t="s">
        <v>872</v>
      </c>
      <c r="BN10" s="361" t="s">
        <v>873</v>
      </c>
      <c r="BO10" s="361" t="s">
        <v>874</v>
      </c>
      <c r="BP10" s="361" t="s">
        <v>875</v>
      </c>
      <c r="BQ10" s="361" t="s">
        <v>876</v>
      </c>
      <c r="BR10" s="361" t="s">
        <v>877</v>
      </c>
      <c r="BS10" s="362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1352</v>
      </c>
      <c r="CB10" s="250" t="s">
        <v>1236</v>
      </c>
      <c r="CC10" s="250" t="s">
        <v>1890</v>
      </c>
      <c r="CD10" s="250" t="s">
        <v>1958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31" t="s">
        <v>1468</v>
      </c>
      <c r="CN10" s="300" t="s">
        <v>1184</v>
      </c>
      <c r="CO10" s="223" t="s">
        <v>1004</v>
      </c>
      <c r="CP10" s="223" t="s">
        <v>1450</v>
      </c>
      <c r="CQ10" s="223" t="s">
        <v>894</v>
      </c>
      <c r="CR10" s="317" t="s">
        <v>895</v>
      </c>
      <c r="CS10" s="223" t="s">
        <v>896</v>
      </c>
      <c r="CT10" s="223" t="s">
        <v>1017</v>
      </c>
      <c r="CU10" s="223" t="s">
        <v>1018</v>
      </c>
      <c r="CV10" s="223" t="s">
        <v>897</v>
      </c>
      <c r="CW10" s="223" t="s">
        <v>898</v>
      </c>
      <c r="CX10" s="223" t="s">
        <v>976</v>
      </c>
      <c r="CY10" s="340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1194</v>
      </c>
      <c r="DH10" s="223" t="s">
        <v>906</v>
      </c>
      <c r="DI10" s="223" t="s">
        <v>1029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1061</v>
      </c>
      <c r="DR10" s="223" t="s">
        <v>1063</v>
      </c>
      <c r="DS10" s="223" t="s">
        <v>914</v>
      </c>
      <c r="DT10" s="223" t="s">
        <v>915</v>
      </c>
      <c r="DU10" s="223" t="s">
        <v>916</v>
      </c>
      <c r="DV10" s="223" t="s">
        <v>1081</v>
      </c>
      <c r="DW10" s="223" t="s">
        <v>917</v>
      </c>
      <c r="DX10" s="317" t="s">
        <v>1380</v>
      </c>
      <c r="DY10" s="223" t="s">
        <v>918</v>
      </c>
      <c r="DZ10" s="223" t="s">
        <v>1176</v>
      </c>
      <c r="EA10" s="317" t="s">
        <v>919</v>
      </c>
      <c r="EB10" s="317" t="s">
        <v>920</v>
      </c>
      <c r="EC10" s="223" t="s">
        <v>1065</v>
      </c>
      <c r="ED10" s="223" t="s">
        <v>1066</v>
      </c>
      <c r="EE10" s="223" t="s">
        <v>921</v>
      </c>
      <c r="EF10" s="223" t="s">
        <v>922</v>
      </c>
      <c r="EG10" s="223" t="s">
        <v>923</v>
      </c>
      <c r="EH10" s="445" t="s">
        <v>1514</v>
      </c>
      <c r="EI10" s="270" t="s">
        <v>1010</v>
      </c>
      <c r="EJ10" s="270" t="s">
        <v>1421</v>
      </c>
      <c r="EK10" s="270" t="s">
        <v>1392</v>
      </c>
      <c r="EL10" s="270" t="s">
        <v>1393</v>
      </c>
      <c r="EM10" s="270" t="s">
        <v>1460</v>
      </c>
      <c r="EN10" s="270" t="s">
        <v>1473</v>
      </c>
      <c r="EO10" s="270" t="s">
        <v>1497</v>
      </c>
      <c r="EP10" s="433" t="s">
        <v>1476</v>
      </c>
      <c r="EQ10" s="433" t="s">
        <v>1477</v>
      </c>
      <c r="ER10" s="433" t="s">
        <v>1478</v>
      </c>
      <c r="ES10" s="433" t="s">
        <v>1479</v>
      </c>
      <c r="ET10" s="492" t="s">
        <v>1557</v>
      </c>
      <c r="EU10" s="497" t="s">
        <v>1558</v>
      </c>
    </row>
    <row r="11" spans="1:151" ht="16.5" customHeight="1">
      <c r="A11" s="500" t="str">
        <f t="shared" ref="A11:A42" ca="1" si="0">IF(AND(Pricing_Date&lt;=CU11+1/24, ABS(Pricing_Date-CU11)&lt;=1), TRUE, "")</f>
        <v/>
      </c>
      <c r="B11" s="502">
        <f ca="1">IF(CQ11="Active",(AT11-DC11*DA11)*AS11,DI11)+F11</f>
        <v>1054.5513361546634</v>
      </c>
      <c r="C11" s="502" t="e">
        <f ca="1">IF(CQ11="active",(AU11-DC11*DA11)*AS11,DI11)</f>
        <v>#VALUE!</v>
      </c>
      <c r="D11" s="502">
        <f ca="1">AT11*AS11</f>
        <v>-1046.9786528864324</v>
      </c>
      <c r="E11" s="502">
        <f ca="1">IF(ISNUMBER(AW11),AW11*AS11,D11)</f>
        <v>-1046.9786528864324</v>
      </c>
      <c r="F11" s="502">
        <f ca="1">AS11*AV11</f>
        <v>0</v>
      </c>
      <c r="G11" s="502">
        <f>ABS(M11)*DE11*0.0001*DW11</f>
        <v>421.91780821917814</v>
      </c>
      <c r="H11" s="502">
        <f t="shared" ref="H11:H42" ca="1" si="1">IF(CQ11="Active",G11*MAX(Pricing_Date-CS11,0)/V11,G11)</f>
        <v>25.638275462970594</v>
      </c>
      <c r="I11" s="502">
        <f>L11*Z11/DC11</f>
        <v>-13.172705589474086</v>
      </c>
      <c r="J11" s="504">
        <f ca="1">I11/BX11</f>
        <v>-6.5863527947370437E-2</v>
      </c>
      <c r="K11" s="502">
        <f ca="1">L11*DW11*Z11/DC11/BX11</f>
        <v>-6.5863527947370437E-2</v>
      </c>
      <c r="L11" s="502">
        <f>IF(CZ11="notional",CY11,IF(CZ11="option notional",CY11/AA11,CY11*DC11/AA11))</f>
        <v>-1100000</v>
      </c>
      <c r="M11" s="502">
        <f>I11*DC11</f>
        <v>-84383.561643835623</v>
      </c>
      <c r="N11" s="502">
        <f>ABS(L11)*DW11</f>
        <v>1100000</v>
      </c>
      <c r="O11" s="502">
        <f>ABS(M11)*DW11</f>
        <v>84383.561643835623</v>
      </c>
      <c r="P11" s="502">
        <f>ABS(CY11)</f>
        <v>1100000</v>
      </c>
      <c r="Q11" s="502">
        <f>IF(CZ11="unit",ABS(CY11*DC11),P11)</f>
        <v>1100000</v>
      </c>
      <c r="R11" s="502">
        <f>IF(DB11&lt;&gt;"",DB11,DC11*DA11)</f>
        <v>159.53670070029997</v>
      </c>
      <c r="S11" s="502">
        <f>IF(CZ11="option notional",-CY11*DA11, ROUND(-R11*I11, 2))</f>
        <v>2101.5300000000002</v>
      </c>
      <c r="T11" s="502">
        <f>ABS(S11)</f>
        <v>2101.5300000000002</v>
      </c>
      <c r="U11" s="499">
        <f>CV11-CS11</f>
        <v>28</v>
      </c>
      <c r="V11" s="500">
        <f>CU11-CT11</f>
        <v>28</v>
      </c>
      <c r="W11" s="502">
        <f ca="1">IF(CQ11="Active", MAX(0, CU11-CL11),CQ11)</f>
        <v>26.923550810184679</v>
      </c>
      <c r="X11" s="500">
        <f>ROUNDDOWN(V11*5/7, 0)</f>
        <v>20</v>
      </c>
      <c r="Y11" s="500">
        <f ca="1">IF(CQ11="Active",ROUNDDOWN(W11*5/7, 0),CQ11)</f>
        <v>19</v>
      </c>
      <c r="Z11" s="476">
        <f>(CV11-CS11)/365</f>
        <v>7.6712328767123292E-2</v>
      </c>
      <c r="AA11" s="476">
        <f>(CU11-CT11)/365</f>
        <v>7.6712328767123292E-2</v>
      </c>
      <c r="AB11" s="470">
        <f>VLOOKUP(CR11,'_info_ ticker'!A:I,9,FALSE)+DD11</f>
        <v>0.12000000000000001</v>
      </c>
      <c r="AC11" s="502">
        <f>IF(I11&gt;0,ABS(AB11*AN11*BY11), 0)</f>
        <v>0</v>
      </c>
      <c r="AD11" s="502">
        <f>ABS(AC11*I11)</f>
        <v>0</v>
      </c>
      <c r="AE11" s="502">
        <f ca="1">IF(ISNUMBER(AW11),AW11, 0)</f>
        <v>0</v>
      </c>
      <c r="AF11" s="502">
        <f ca="1">AE11*I11</f>
        <v>0</v>
      </c>
      <c r="AG11" s="502">
        <f ca="1">AC11+AE11</f>
        <v>0</v>
      </c>
      <c r="AH11" s="502">
        <f ca="1">AD11+AF11</f>
        <v>0</v>
      </c>
      <c r="AI11" s="505">
        <f ca="1">BA11*$J11</f>
        <v>2.6812048691588788E-2</v>
      </c>
      <c r="AJ11" s="502">
        <f ca="1">BB11*$J11*BY11*0.01</f>
        <v>-6.0260442711443938E-3</v>
      </c>
      <c r="AK11" s="502">
        <f ca="1">BC11*$I11</f>
        <v>-85.754388207115184</v>
      </c>
      <c r="AL11" s="502">
        <f ca="1">BD11*$I11</f>
        <v>24.125896483972298</v>
      </c>
      <c r="AM11" s="502">
        <f ca="1">AN11*J11</f>
        <v>2.6812048691588788E-2</v>
      </c>
      <c r="AN11" s="502">
        <f ca="1">func_QGetMaxNorm(BE11:BH11)</f>
        <v>-0.40708491523584173</v>
      </c>
      <c r="AO11" s="502">
        <f>IF(OR($I11&gt;0,$DL11="FWD"),$AB11*BE11*$BY11, 0)*$I11</f>
        <v>0</v>
      </c>
      <c r="AP11" s="502">
        <f>IF(OR($I11&gt;0,$DL11="FWD"),$AB11*BF11*$BY11, 0)*$I11</f>
        <v>0</v>
      </c>
      <c r="AQ11" s="502">
        <f>IF(OR($I11&gt;0,$DL11="FWD"),$AB11*BG11*$BY11, 0)*$I11</f>
        <v>0</v>
      </c>
      <c r="AR11" s="502">
        <f>IF(OR($I11&gt;0,$DL11="FWD"),$AB11*BH11*$BY11, 0)*$I11</f>
        <v>0</v>
      </c>
      <c r="AS11" s="521">
        <f t="array" aca="1" ref="AS11:BS64" ca="1">func_QPositionValueAndGreeks(AS10:BS10)</f>
        <v>-13.172705589474086</v>
      </c>
      <c r="AT11" s="521">
        <f ca="1"/>
        <v>79.480911933767175</v>
      </c>
      <c r="AU11" s="521" t="str">
        <f ca="1"/>
        <v>n/a</v>
      </c>
      <c r="AV11" s="521">
        <f ca="1"/>
        <v>0</v>
      </c>
      <c r="AW11" s="521" t="str">
        <f ca="1"/>
        <v>none</v>
      </c>
      <c r="AX11" s="521">
        <f ca="1"/>
        <v>69.615969923025773</v>
      </c>
      <c r="AY11" s="521" t="str">
        <f ca="1"/>
        <v>no barrier</v>
      </c>
      <c r="AZ11" s="521">
        <f ca="1"/>
        <v>0</v>
      </c>
      <c r="BA11" s="525">
        <f ca="1"/>
        <v>-0.40708491523584173</v>
      </c>
      <c r="BB11" s="521">
        <f ca="1"/>
        <v>1.4238054640377772E-3</v>
      </c>
      <c r="BC11" s="521">
        <f ca="1"/>
        <v>6.5100056798991197</v>
      </c>
      <c r="BD11" s="521">
        <f ca="1"/>
        <v>-1.831506543595006</v>
      </c>
      <c r="BE11" s="521">
        <f ca="1"/>
        <v>-0.40708491523584173</v>
      </c>
      <c r="BF11" s="521">
        <f ca="1"/>
        <v>-0.40708491523584173</v>
      </c>
      <c r="BG11" s="521">
        <f ca="1"/>
        <v>-0.40189219381333563</v>
      </c>
      <c r="BH11" s="521">
        <f ca="1"/>
        <v>-0.37726344155655361</v>
      </c>
      <c r="BI11" s="521">
        <f ca="1"/>
        <v>5.3624097383177567</v>
      </c>
      <c r="BJ11" s="521">
        <f ca="1"/>
        <v>0</v>
      </c>
      <c r="BK11" s="521">
        <f ca="1"/>
        <v>3</v>
      </c>
      <c r="BL11" s="521">
        <f ca="1"/>
        <v>-6.3805912361463539</v>
      </c>
      <c r="BM11" s="521">
        <f ca="1"/>
        <v>-6444.8713366765905</v>
      </c>
      <c r="BN11" s="521">
        <f ca="1"/>
        <v>-1.092075083436572E-3</v>
      </c>
      <c r="BO11" s="521">
        <f ca="1"/>
        <v>-7581.9956852098076</v>
      </c>
      <c r="BP11" s="521">
        <f ca="1"/>
        <v>-1453.3519826554889</v>
      </c>
      <c r="BQ11" s="521">
        <f ca="1"/>
        <v>-610.40098035117273</v>
      </c>
      <c r="BR11" s="521">
        <f ca="1"/>
        <v>-1527.8149573481721</v>
      </c>
      <c r="BS11" s="521">
        <f ca="1"/>
        <v>-523.66174047466802</v>
      </c>
      <c r="BT11" s="517" t="str">
        <f t="array" aca="1" ref="BT11:CH64" ca="1">func_QLeftJoin($CR$11:$CR$64,'_info_ ticker'!$A$10:$AD$500,"ticker",$BT$10:$CH$10)</f>
        <v>000905</v>
      </c>
      <c r="BU11" s="511">
        <f ca="1"/>
        <v>0.15</v>
      </c>
      <c r="BV11" s="511">
        <f ca="1"/>
        <v>0.1</v>
      </c>
      <c r="BW11" s="511">
        <f ca="1"/>
        <v>0</v>
      </c>
      <c r="BX11" s="516">
        <f ca="1"/>
        <v>200</v>
      </c>
      <c r="BY11" s="516">
        <f ca="1"/>
        <v>6425.9400999999998</v>
      </c>
      <c r="BZ11" s="516">
        <f ca="1"/>
        <v>0</v>
      </c>
      <c r="CA11" s="516" t="str">
        <f ca="1"/>
        <v>index</v>
      </c>
      <c r="CB11" s="516" t="str">
        <f ca="1"/>
        <v>点</v>
      </c>
      <c r="CC11" s="516">
        <f ca="1"/>
        <v>0</v>
      </c>
      <c r="CD11" s="516" t="str">
        <f ca="1"/>
        <v>中证500</v>
      </c>
      <c r="CE11" s="511">
        <f ca="1"/>
        <v>0.1</v>
      </c>
      <c r="CF11" s="511">
        <f ca="1"/>
        <v>0.2</v>
      </c>
      <c r="CG11" s="511">
        <f ca="1"/>
        <v>0.05</v>
      </c>
      <c r="CH11" s="511">
        <f ca="1"/>
        <v>0.06</v>
      </c>
      <c r="CI11" s="474" t="str">
        <f>IF(CQ11="Active",IF(DY11 ="","none",DY11+(BU11-DY11)*(1-Y11/X11)),CQ11)</f>
        <v>none</v>
      </c>
      <c r="CJ11" s="474">
        <f ca="1">IF(CY11&lt;0,BU11*0.9,BU11*1.1)</f>
        <v>0.13500000000000001</v>
      </c>
      <c r="CK11" s="474">
        <f t="shared" ref="CK11:CK42" si="2">Risk_Free_Rate</f>
        <v>0.02</v>
      </c>
      <c r="CL11" s="490">
        <f t="shared" ref="CL11:CL42" ca="1" si="3">Pricing_Date</f>
        <v>43111.701449189815</v>
      </c>
      <c r="CM11" s="474">
        <f ca="1">BY11/DC11-1</f>
        <v>3.1221179093154916E-3</v>
      </c>
      <c r="CN11" s="500" t="str">
        <f>'_book_ options'!A11</f>
        <v>20180110-SYPZ-A52-000905-CPS-P-28</v>
      </c>
      <c r="CO11" s="500" t="str">
        <f>'_book_ options'!B11</f>
        <v>CICC</v>
      </c>
      <c r="CP11" s="500" t="str">
        <f>'_book_ options'!C11</f>
        <v>CICC-FICC-SYPZ</v>
      </c>
      <c r="CQ11" s="500" t="str">
        <f>'_book_ options'!D11</f>
        <v>Active</v>
      </c>
      <c r="CR11" s="550" t="str">
        <f>'_book_ options'!E11</f>
        <v>000905</v>
      </c>
      <c r="CS11" s="473">
        <f>'_book_ options'!F11</f>
        <v>43110</v>
      </c>
      <c r="CT11" s="498">
        <f>'_book_ options'!G11</f>
        <v>43110.625</v>
      </c>
      <c r="CU11" s="498">
        <f>'_book_ options'!H11</f>
        <v>43138.625</v>
      </c>
      <c r="CV11" s="473">
        <f>'_book_ options'!I11</f>
        <v>43138</v>
      </c>
      <c r="CW11" s="473">
        <f>'_book_ options'!J11</f>
        <v>43138</v>
      </c>
      <c r="CX11" s="473">
        <f>'_book_ options'!K11</f>
        <v>43110</v>
      </c>
      <c r="CY11" s="502">
        <f>'_book_ options'!L11</f>
        <v>-1100000</v>
      </c>
      <c r="CZ11" s="500" t="str">
        <f>'_book_ options'!M11</f>
        <v>notional</v>
      </c>
      <c r="DA11" s="474">
        <f>'_book_ options'!N11</f>
        <v>2.4904494999999999E-2</v>
      </c>
      <c r="DB11" s="499" t="str">
        <f>IF(ISBLANK('_book_ options'!O11),"",'_book_ options'!O11)</f>
        <v/>
      </c>
      <c r="DC11" s="500">
        <f>'_book_ options'!P11</f>
        <v>6405.94</v>
      </c>
      <c r="DD11" s="474">
        <f>'_book_ options'!Q11</f>
        <v>0.02</v>
      </c>
      <c r="DE11" s="500">
        <f>'_book_ options'!AG11</f>
        <v>50</v>
      </c>
      <c r="DF11" s="500">
        <f>'_book_ options'!AH11</f>
        <v>0</v>
      </c>
      <c r="DG11" s="499">
        <f>'_book_ options'!AI11</f>
        <v>0</v>
      </c>
      <c r="DH11" s="499" t="str">
        <f>IF(ISBLANK('_book_ options'!AJ11),"",'_book_ options'!AJ11)</f>
        <v/>
      </c>
      <c r="DI11" s="499" t="str">
        <f>IF(ISBLANK('_book_ options'!AK11),"",'_book_ options'!AK11)</f>
        <v/>
      </c>
      <c r="DJ11" s="490" t="str">
        <f>IF(ISBLANK('_book_ options'!AL11),"",'_book_ options'!AL11)</f>
        <v/>
      </c>
      <c r="DK11" s="499" t="str">
        <f>IF(ISBLANK('_book_ options'!AM11),"",'_book_ options'!AM11)</f>
        <v/>
      </c>
      <c r="DL11" s="500" t="str">
        <f>'_book_ options'!R11</f>
        <v>CPS</v>
      </c>
      <c r="DM11" s="500" t="str">
        <f>IF(ISBLANK('_book_ options'!S11),"",'_book_ options'!S11)</f>
        <v>p</v>
      </c>
      <c r="DN11" s="499" t="str">
        <f>IF(ISBLANK('_book_ options'!T11),"",'_book_ options'!T11)</f>
        <v/>
      </c>
      <c r="DO11" s="474">
        <f>IF(ISBLANK('_book_ options'!U11),"",'_book_ options'!U11)</f>
        <v>0.90500000000000003</v>
      </c>
      <c r="DP11" s="474">
        <f>IF(ISBLANK('_book_ options'!V11),"",'_book_ options'!V11)</f>
        <v>0.995</v>
      </c>
      <c r="DQ11" s="474" t="str">
        <f>IF(ISBLANK('_book_ options'!W11),"",'_book_ options'!W11)</f>
        <v/>
      </c>
      <c r="DR11" s="474" t="str">
        <f>IF(ISBLANK('_book_ options'!X11),"",'_book_ options'!X11)</f>
        <v/>
      </c>
      <c r="DS11" s="474" t="str">
        <f>IF(ISBLANK('_book_ options'!Y11),"",'_book_ options'!Y11)</f>
        <v/>
      </c>
      <c r="DT11" s="474" t="str">
        <f>IF(ISBLANK('_book_ options'!Z11),"",'_book_ options'!Z11)</f>
        <v/>
      </c>
      <c r="DU11" s="474" t="str">
        <f>IF(ISBLANK('_book_ options'!AA11),"",'_book_ options'!AA11)</f>
        <v/>
      </c>
      <c r="DV11" s="474" t="str">
        <f>IF(ISBLANK('_book_ options'!AB11),"",'_book_ options'!AB11)</f>
        <v/>
      </c>
      <c r="DW11" s="474">
        <f>'_book_ options'!AC11</f>
        <v>1</v>
      </c>
      <c r="DX11" s="474">
        <f>'_book_ options'!AD11</f>
        <v>0</v>
      </c>
      <c r="DY11" s="474" t="str">
        <f>IF(ISBLANK('_book_ options'!AE11),"",'_book_ options'!AE11)</f>
        <v/>
      </c>
      <c r="DZ11" s="474" t="str">
        <f>IF(ISBLANK('_book_ options'!AF11),"",'_book_ options'!AF11)</f>
        <v/>
      </c>
      <c r="EA11" s="500">
        <f t="shared" ref="EA11:EF11" si="4">IF(DO11="","",DO11*$DC11)</f>
        <v>5797.3756999999996</v>
      </c>
      <c r="EB11" s="500">
        <f t="shared" si="4"/>
        <v>6373.9102999999996</v>
      </c>
      <c r="EC11" s="500" t="str">
        <f t="shared" si="4"/>
        <v/>
      </c>
      <c r="ED11" s="500" t="str">
        <f t="shared" si="4"/>
        <v/>
      </c>
      <c r="EE11" s="500" t="str">
        <f t="shared" si="4"/>
        <v/>
      </c>
      <c r="EF11" s="500" t="str">
        <f t="shared" si="4"/>
        <v/>
      </c>
      <c r="EG11" s="500">
        <f>YEAR(CS11)</f>
        <v>2018</v>
      </c>
      <c r="EH11" s="500">
        <f>MONTH(CS11)</f>
        <v>1</v>
      </c>
      <c r="EI11" s="500">
        <f>'_book_ options'!AN11</f>
        <v>0</v>
      </c>
      <c r="EJ11" s="500" t="str">
        <f>'_book_ options'!AO11</f>
        <v>FI Mainland</v>
      </c>
      <c r="EK11" s="500" t="str">
        <f>'_book_ options'!AP11</f>
        <v>cny</v>
      </c>
      <c r="EL11" s="500" t="str">
        <f>'_book_ options'!AQ11</f>
        <v>cny</v>
      </c>
      <c r="EM11" s="500">
        <f>'_book_ options'!AR11</f>
        <v>0</v>
      </c>
      <c r="EN11" s="500">
        <f>'_book_ options'!AS11</f>
        <v>0</v>
      </c>
      <c r="EO11" s="500">
        <f>'_book_ options'!AT11</f>
        <v>0</v>
      </c>
      <c r="EP11" s="500">
        <f>'_book_ options'!AU11</f>
        <v>0</v>
      </c>
      <c r="EQ11" s="500">
        <f>'_book_ options'!AV11</f>
        <v>0</v>
      </c>
      <c r="ER11" s="490">
        <f>IF(EP11="none","none",WORKDAY(CS11,5))</f>
        <v>43117</v>
      </c>
      <c r="ES11" s="490">
        <f>IF(EQ11="none",EQ11,WORKDAY(CW11,10))</f>
        <v>43152</v>
      </c>
      <c r="ET11" s="500">
        <f>'_book_ options'!AY11</f>
        <v>0</v>
      </c>
      <c r="EU11" s="500">
        <f>'_book_ options'!AZ11</f>
        <v>0</v>
      </c>
    </row>
    <row r="12" spans="1:151" ht="16.5" customHeight="1">
      <c r="A12" s="500" t="str">
        <f t="shared" ca="1" si="0"/>
        <v/>
      </c>
      <c r="B12" s="502">
        <f t="shared" ref="B12:B64" ca="1" si="5">IF(CQ12="Active",(AT12-DC12*DA12)*AS12,DI12)+F12</f>
        <v>1210.5565588524628</v>
      </c>
      <c r="C12" s="502" t="e">
        <f t="shared" ref="C12:C64" ca="1" si="6">IF(CQ12="active",(AU12-DC12*DA12)*AS12,DI12)</f>
        <v>#VALUE!</v>
      </c>
      <c r="D12" s="502">
        <f t="shared" ref="D12:D64" ca="1" si="7">AT12*AS12</f>
        <v>-2879.7835143749348</v>
      </c>
      <c r="E12" s="502">
        <f t="shared" ref="E12:E64" ca="1" si="8">IF(ISNUMBER(AW12),AW12*AS12,D12)</f>
        <v>-2879.7835143749348</v>
      </c>
      <c r="F12" s="502">
        <f t="shared" ref="F12:F64" ca="1" si="9">AS12*AV12</f>
        <v>0</v>
      </c>
      <c r="G12" s="502">
        <f t="shared" ref="G12:G64" si="10">ABS(M12)*DE12*0.0001*DW12</f>
        <v>821.20547945205487</v>
      </c>
      <c r="H12" s="502">
        <f t="shared" ca="1" si="1"/>
        <v>49.901407060200036</v>
      </c>
      <c r="I12" s="502">
        <f t="shared" ref="I12:I64" si="11">L12*Z12/DC12</f>
        <v>-25.63887515187638</v>
      </c>
      <c r="J12" s="504">
        <f t="shared" ref="J12:J64" ca="1" si="12">I12/BX12</f>
        <v>-0.12819437575938189</v>
      </c>
      <c r="K12" s="502">
        <f t="shared" ref="K12:K64" ca="1" si="13">L12*DW12*Z12/DC12/BX12</f>
        <v>-0.12819437575938189</v>
      </c>
      <c r="L12" s="502">
        <f t="shared" ref="L12:L64" si="14">IF(CZ12="notional",CY12,IF(CZ12="option notional",CY12/AA12,CY12*DC12/AA12))</f>
        <v>-2141000</v>
      </c>
      <c r="M12" s="502">
        <f t="shared" ref="M12:M64" si="15">I12*DC12</f>
        <v>-164241.09589041097</v>
      </c>
      <c r="N12" s="502">
        <f t="shared" ref="N12:N64" si="16">ABS(L12)*DW12</f>
        <v>2141000</v>
      </c>
      <c r="O12" s="502">
        <f t="shared" ref="O12:O64" si="17">ABS(M12)*DW12</f>
        <v>164241.09589041097</v>
      </c>
      <c r="P12" s="502">
        <f t="shared" ref="P12:P64" si="18">ABS(CY12)</f>
        <v>2141000</v>
      </c>
      <c r="Q12" s="502">
        <f t="shared" ref="Q12:Q64" si="19">IF(CZ12="unit",ABS(CY12*DC12),P12)</f>
        <v>2141000</v>
      </c>
      <c r="R12" s="502">
        <f t="shared" ref="R12:R64" si="20">IF(DB12&lt;&gt;"",DB12,DC12*DA12)</f>
        <v>159.53664304684</v>
      </c>
      <c r="S12" s="502">
        <f t="shared" ref="S12:S64" si="21">IF(CZ12="option notional",-CY12*DA12, ROUND(-R12*I12, 2))</f>
        <v>4090.34</v>
      </c>
      <c r="T12" s="502">
        <f t="shared" ref="T12:T64" si="22">ABS(S12)</f>
        <v>4090.34</v>
      </c>
      <c r="U12" s="499">
        <f t="shared" ref="U12:U64" si="23">CV12-CS12</f>
        <v>28</v>
      </c>
      <c r="V12" s="500">
        <f t="shared" ref="V12:V64" si="24">CU12-CT12</f>
        <v>28</v>
      </c>
      <c r="W12" s="502">
        <f t="shared" ref="W12:W64" ca="1" si="25">IF(CQ12="Active", MAX(0, CU12-CL12),CQ12)</f>
        <v>26.923550810184679</v>
      </c>
      <c r="X12" s="500">
        <f t="shared" ref="X12:X64" si="26">ROUNDDOWN(V12*5/7, 0)</f>
        <v>20</v>
      </c>
      <c r="Y12" s="500">
        <f t="shared" ref="Y12:Y64" ca="1" si="27">IF(CQ12="Active",ROUNDDOWN(W12*5/7, 0),CQ12)</f>
        <v>19</v>
      </c>
      <c r="Z12" s="476">
        <f t="shared" ref="Z12:Z64" si="28">(CV12-CS12)/365</f>
        <v>7.6712328767123292E-2</v>
      </c>
      <c r="AA12" s="476">
        <f t="shared" ref="AA12:AA64" si="29">(CU12-CT12)/365</f>
        <v>7.6712328767123292E-2</v>
      </c>
      <c r="AB12" s="470">
        <f>VLOOKUP(CR12,'_info_ ticker'!A:I,9,FALSE)+DD12</f>
        <v>0.12000000000000001</v>
      </c>
      <c r="AC12" s="502">
        <f t="shared" ref="AC12:AC64" si="30">IF(I12&gt;0,ABS(AB12*AN12*BY12), 0)</f>
        <v>0</v>
      </c>
      <c r="AD12" s="502">
        <f t="shared" ref="AD12:AD64" si="31">ABS(AC12*I12)</f>
        <v>0</v>
      </c>
      <c r="AE12" s="502">
        <f t="shared" ref="AE12:AE64" ca="1" si="32">IF(ISNUMBER(AW12),AW12, 0)</f>
        <v>0</v>
      </c>
      <c r="AF12" s="502">
        <f t="shared" ref="AF12:AF64" ca="1" si="33">AE12*I12</f>
        <v>0</v>
      </c>
      <c r="AG12" s="502">
        <f t="shared" ref="AG12:AG64" ca="1" si="34">AC12+AE12</f>
        <v>0</v>
      </c>
      <c r="AH12" s="502">
        <f t="shared" ref="AH12:AH64" ca="1" si="35">AD12+AF12</f>
        <v>0</v>
      </c>
      <c r="AI12" s="505">
        <f t="shared" ref="AI12:AI64" ca="1" si="36">BA12*$J12</f>
        <v>-6.6105263941863085E-2</v>
      </c>
      <c r="AJ12" s="502">
        <f t="shared" ref="AJ12:AJ64" ca="1" si="37">BB12*$J12*BY12*0.01</f>
        <v>-1.0820698070893642E-2</v>
      </c>
      <c r="AK12" s="502">
        <f t="shared" ref="AK12:AK64" ca="1" si="38">BC12*$I12</f>
        <v>-154.0836905916814</v>
      </c>
      <c r="AL12" s="502">
        <f t="shared" ref="AL12:AL64" ca="1" si="39">BD12*$I12</f>
        <v>43.447431431166294</v>
      </c>
      <c r="AM12" s="502">
        <f t="shared" ref="AM12:AM64" ca="1" si="40">AN12*J12</f>
        <v>-7.0337628911016428E-2</v>
      </c>
      <c r="AN12" s="502">
        <f t="shared" ref="AN12:AN64" ca="1" si="41">func_QGetMaxNorm(BE12:BH12)</f>
        <v>0.54867952275097198</v>
      </c>
      <c r="AO12" s="502">
        <f t="shared" ref="AO12:AO64" si="42">IF(OR($I12&gt;0,$DL12="FWD"),$AB12*BE12*$BY12, 0)*$I12</f>
        <v>0</v>
      </c>
      <c r="AP12" s="502">
        <f t="shared" ref="AP12:AP64" si="43">IF(OR($I12&gt;0,$DL12="FWD"),$AB12*BF12*$BY12, 0)*$I12</f>
        <v>0</v>
      </c>
      <c r="AQ12" s="502">
        <f t="shared" ref="AQ12:AQ64" si="44">IF(OR($I12&gt;0,$DL12="FWD"),$AB12*BG12*$BY12, 0)*$I12</f>
        <v>0</v>
      </c>
      <c r="AR12" s="502">
        <f t="shared" ref="AR12:AR64" si="45">IF(OR($I12&gt;0,$DL12="FWD"),$AB12*BH12*$BY12, 0)*$I12</f>
        <v>0</v>
      </c>
      <c r="AS12" s="521">
        <f ca="1"/>
        <v>-25.63887515187638</v>
      </c>
      <c r="AT12" s="521">
        <f ca="1"/>
        <v>112.32097731729772</v>
      </c>
      <c r="AU12" s="521" t="str">
        <f ca="1"/>
        <v>n/a</v>
      </c>
      <c r="AV12" s="521">
        <f ca="1"/>
        <v>0</v>
      </c>
      <c r="AW12" s="521" t="str">
        <f ca="1"/>
        <v>none</v>
      </c>
      <c r="AX12" s="521">
        <f ca="1"/>
        <v>103.03473250516042</v>
      </c>
      <c r="AY12" s="521" t="str">
        <f ca="1"/>
        <v>no barrier</v>
      </c>
      <c r="AZ12" s="521">
        <f ca="1"/>
        <v>20.000100000000479</v>
      </c>
      <c r="BA12" s="525">
        <f ca="1"/>
        <v>0.51566430703591282</v>
      </c>
      <c r="BB12" s="521">
        <f ca="1"/>
        <v>1.313559150947772E-3</v>
      </c>
      <c r="BC12" s="521">
        <f ca="1"/>
        <v>6.0097679667668569</v>
      </c>
      <c r="BD12" s="521">
        <f ca="1"/>
        <v>-1.6945919496778936</v>
      </c>
      <c r="BE12" s="521">
        <f ca="1"/>
        <v>0.51566430703591282</v>
      </c>
      <c r="BF12" s="521">
        <f ca="1"/>
        <v>0.51566430703591282</v>
      </c>
      <c r="BG12" s="521">
        <f ca="1"/>
        <v>0.46610731162638136</v>
      </c>
      <c r="BH12" s="521">
        <f ca="1"/>
        <v>0.54867952275097198</v>
      </c>
      <c r="BI12" s="521">
        <f ca="1"/>
        <v>-13.221052788372617</v>
      </c>
      <c r="BJ12" s="521">
        <f ca="1"/>
        <v>0</v>
      </c>
      <c r="BK12" s="521">
        <f ca="1"/>
        <v>2</v>
      </c>
      <c r="BL12" s="521">
        <f ca="1"/>
        <v>-12825.584454521973</v>
      </c>
      <c r="BM12" s="521">
        <f ca="1"/>
        <v>-12.340444217072392</v>
      </c>
      <c r="BN12" s="521">
        <f ca="1"/>
        <v>-14741.274861541224</v>
      </c>
      <c r="BO12" s="521">
        <f ca="1"/>
        <v>-3.4568722773629533E-5</v>
      </c>
      <c r="BP12" s="521">
        <f ca="1"/>
        <v>-3565.5452929812191</v>
      </c>
      <c r="BQ12" s="521">
        <f ca="1"/>
        <v>-2045.9259002921153</v>
      </c>
      <c r="BR12" s="521">
        <f ca="1"/>
        <v>-3682.1381578325204</v>
      </c>
      <c r="BS12" s="521">
        <f ca="1"/>
        <v>-1870.3484914515934</v>
      </c>
      <c r="BT12" s="517" t="str">
        <f ca="1"/>
        <v>000905</v>
      </c>
      <c r="BU12" s="511">
        <f ca="1"/>
        <v>0.15</v>
      </c>
      <c r="BV12" s="511">
        <f ca="1"/>
        <v>0.1</v>
      </c>
      <c r="BW12" s="511">
        <f ca="1"/>
        <v>0</v>
      </c>
      <c r="BX12" s="516">
        <f ca="1"/>
        <v>200</v>
      </c>
      <c r="BY12" s="516">
        <f ca="1"/>
        <v>6425.9400999999998</v>
      </c>
      <c r="BZ12" s="516">
        <f ca="1"/>
        <v>0</v>
      </c>
      <c r="CA12" s="516" t="str">
        <f ca="1"/>
        <v>index</v>
      </c>
      <c r="CB12" s="516" t="str">
        <f ca="1"/>
        <v>点</v>
      </c>
      <c r="CC12" s="516">
        <f ca="1"/>
        <v>0</v>
      </c>
      <c r="CD12" s="516" t="str">
        <f ca="1"/>
        <v>中证500</v>
      </c>
      <c r="CE12" s="511">
        <f ca="1"/>
        <v>0.1</v>
      </c>
      <c r="CF12" s="511">
        <f ca="1"/>
        <v>0.2</v>
      </c>
      <c r="CG12" s="511">
        <f ca="1"/>
        <v>0.05</v>
      </c>
      <c r="CH12" s="511">
        <f ca="1"/>
        <v>0.06</v>
      </c>
      <c r="CI12" s="474" t="str">
        <f t="shared" ref="CI12:CI64" si="46">IF(CQ12="Active",IF(DY12 ="","none",DY12+(BU12-DY12)*(1-Y12/X12)),CQ12)</f>
        <v>none</v>
      </c>
      <c r="CJ12" s="474">
        <f t="shared" ref="CJ12:CJ64" ca="1" si="47">IF(CY12&lt;0,BU12*0.9,BU12*1.1)</f>
        <v>0.13500000000000001</v>
      </c>
      <c r="CK12" s="474">
        <f t="shared" si="2"/>
        <v>0.02</v>
      </c>
      <c r="CL12" s="490">
        <f t="shared" ca="1" si="3"/>
        <v>43111.701449189815</v>
      </c>
      <c r="CM12" s="474">
        <f t="shared" ref="CM12:CM64" ca="1" si="48">BY12/DC12-1</f>
        <v>3.1221179093154916E-3</v>
      </c>
      <c r="CN12" s="500" t="str">
        <f>'_book_ options'!A12</f>
        <v>20180110-SYPZ-A51-000905-CPS-C-28</v>
      </c>
      <c r="CO12" s="500" t="str">
        <f>'_book_ options'!B12</f>
        <v>CICC</v>
      </c>
      <c r="CP12" s="500" t="str">
        <f>'_book_ options'!C12</f>
        <v>CICC-FICC-SYPZ</v>
      </c>
      <c r="CQ12" s="500" t="str">
        <f>'_book_ options'!D12</f>
        <v>Active</v>
      </c>
      <c r="CR12" s="550" t="str">
        <f>'_book_ options'!E12</f>
        <v>000905</v>
      </c>
      <c r="CS12" s="473">
        <f>'_book_ options'!F12</f>
        <v>43110</v>
      </c>
      <c r="CT12" s="498">
        <f>'_book_ options'!G12</f>
        <v>43110.625</v>
      </c>
      <c r="CU12" s="498">
        <f>'_book_ options'!H12</f>
        <v>43138.625</v>
      </c>
      <c r="CV12" s="473">
        <f>'_book_ options'!I12</f>
        <v>43138</v>
      </c>
      <c r="CW12" s="473">
        <f>'_book_ options'!J12</f>
        <v>43138</v>
      </c>
      <c r="CX12" s="473">
        <f>'_book_ options'!K12</f>
        <v>43110</v>
      </c>
      <c r="CY12" s="502">
        <f>'_book_ options'!L12</f>
        <v>-2141000</v>
      </c>
      <c r="CZ12" s="500" t="str">
        <f>'_book_ options'!M12</f>
        <v>notional</v>
      </c>
      <c r="DA12" s="474">
        <f>'_book_ options'!N12</f>
        <v>2.4904486E-2</v>
      </c>
      <c r="DB12" s="499" t="str">
        <f>IF(ISBLANK('_book_ options'!O12),"",'_book_ options'!O12)</f>
        <v/>
      </c>
      <c r="DC12" s="500">
        <f>'_book_ options'!P12</f>
        <v>6405.94</v>
      </c>
      <c r="DD12" s="474">
        <f>'_book_ options'!Q12</f>
        <v>0.02</v>
      </c>
      <c r="DE12" s="500">
        <f>'_book_ options'!AG12</f>
        <v>50</v>
      </c>
      <c r="DF12" s="500">
        <f>'_book_ options'!AH12</f>
        <v>0</v>
      </c>
      <c r="DG12" s="499">
        <f>'_book_ options'!AI12</f>
        <v>0</v>
      </c>
      <c r="DH12" s="499" t="str">
        <f>IF(ISBLANK('_book_ options'!AJ12),"",'_book_ options'!AJ12)</f>
        <v/>
      </c>
      <c r="DI12" s="499" t="str">
        <f>IF(ISBLANK('_book_ options'!AK12),"",'_book_ options'!AK12)</f>
        <v/>
      </c>
      <c r="DJ12" s="490" t="str">
        <f>IF(ISBLANK('_book_ options'!AL12),"",'_book_ options'!AL12)</f>
        <v/>
      </c>
      <c r="DK12" s="499" t="str">
        <f>IF(ISBLANK('_book_ options'!AM12),"",'_book_ options'!AM12)</f>
        <v/>
      </c>
      <c r="DL12" s="500" t="str">
        <f>'_book_ options'!R12</f>
        <v>CPS</v>
      </c>
      <c r="DM12" s="500" t="str">
        <f>IF(ISBLANK('_book_ options'!S12),"",'_book_ options'!S12)</f>
        <v>c</v>
      </c>
      <c r="DN12" s="499" t="str">
        <f>IF(ISBLANK('_book_ options'!T12),"",'_book_ options'!T12)</f>
        <v/>
      </c>
      <c r="DO12" s="474">
        <f>IF(ISBLANK('_book_ options'!U12),"",'_book_ options'!U12)</f>
        <v>1</v>
      </c>
      <c r="DP12" s="474">
        <f>IF(ISBLANK('_book_ options'!V12),"",'_book_ options'!V12)</f>
        <v>1.0900000000000001</v>
      </c>
      <c r="DQ12" s="474" t="str">
        <f>IF(ISBLANK('_book_ options'!W12),"",'_book_ options'!W12)</f>
        <v/>
      </c>
      <c r="DR12" s="474" t="str">
        <f>IF(ISBLANK('_book_ options'!X12),"",'_book_ options'!X12)</f>
        <v/>
      </c>
      <c r="DS12" s="474" t="str">
        <f>IF(ISBLANK('_book_ options'!Y12),"",'_book_ options'!Y12)</f>
        <v/>
      </c>
      <c r="DT12" s="474" t="str">
        <f>IF(ISBLANK('_book_ options'!Z12),"",'_book_ options'!Z12)</f>
        <v/>
      </c>
      <c r="DU12" s="474" t="str">
        <f>IF(ISBLANK('_book_ options'!AA12),"",'_book_ options'!AA12)</f>
        <v/>
      </c>
      <c r="DV12" s="474" t="str">
        <f>IF(ISBLANK('_book_ options'!AB12),"",'_book_ options'!AB12)</f>
        <v/>
      </c>
      <c r="DW12" s="474">
        <f>'_book_ options'!AC12</f>
        <v>1</v>
      </c>
      <c r="DX12" s="474">
        <f>'_book_ options'!AD12</f>
        <v>0</v>
      </c>
      <c r="DY12" s="474" t="str">
        <f>IF(ISBLANK('_book_ options'!AE12),"",'_book_ options'!AE12)</f>
        <v/>
      </c>
      <c r="DZ12" s="474" t="str">
        <f>IF(ISBLANK('_book_ options'!AF12),"",'_book_ options'!AF12)</f>
        <v/>
      </c>
      <c r="EA12" s="500">
        <f t="shared" ref="EA12:EA64" si="49">IF(DO12="","",DO12*$DC12)</f>
        <v>6405.94</v>
      </c>
      <c r="EB12" s="500">
        <f t="shared" ref="EB12:EB64" si="50">IF(DP12="","",DP12*$DC12)</f>
        <v>6982.4746000000005</v>
      </c>
      <c r="EC12" s="500" t="str">
        <f t="shared" ref="EC12:EC64" si="51">IF(DQ12="","",DQ12*$DC12)</f>
        <v/>
      </c>
      <c r="ED12" s="500" t="str">
        <f t="shared" ref="ED12:ED64" si="52">IF(DR12="","",DR12*$DC12)</f>
        <v/>
      </c>
      <c r="EE12" s="500" t="str">
        <f t="shared" ref="EE12:EE64" si="53">IF(DS12="","",DS12*$DC12)</f>
        <v/>
      </c>
      <c r="EF12" s="500" t="str">
        <f t="shared" ref="EF12:EF64" si="54">IF(DT12="","",DT12*$DC12)</f>
        <v/>
      </c>
      <c r="EG12" s="500">
        <f t="shared" ref="EG12:EG64" si="55">YEAR(CS12)</f>
        <v>2018</v>
      </c>
      <c r="EH12" s="500">
        <f t="shared" ref="EH12:EH64" si="56">MONTH(CS12)</f>
        <v>1</v>
      </c>
      <c r="EI12" s="500">
        <f>'_book_ options'!AN12</f>
        <v>0</v>
      </c>
      <c r="EJ12" s="500" t="str">
        <f>'_book_ options'!AO12</f>
        <v>FI Mainland</v>
      </c>
      <c r="EK12" s="500" t="str">
        <f>'_book_ options'!AP12</f>
        <v>cny</v>
      </c>
      <c r="EL12" s="500" t="str">
        <f>'_book_ options'!AQ12</f>
        <v>cny</v>
      </c>
      <c r="EM12" s="500">
        <f>'_book_ options'!AR12</f>
        <v>0</v>
      </c>
      <c r="EN12" s="500">
        <f>'_book_ options'!AS12</f>
        <v>0</v>
      </c>
      <c r="EO12" s="500">
        <f>'_book_ options'!AT12</f>
        <v>0</v>
      </c>
      <c r="EP12" s="500">
        <f>'_book_ options'!AU12</f>
        <v>0</v>
      </c>
      <c r="EQ12" s="500">
        <f>'_book_ options'!AV12</f>
        <v>0</v>
      </c>
      <c r="ER12" s="490">
        <f t="shared" ref="ER12:ER64" si="57">IF(EP12="none","none",WORKDAY(CS12,5))</f>
        <v>43117</v>
      </c>
      <c r="ES12" s="490">
        <f t="shared" ref="ES12:ES64" si="58">IF(EQ12="none",EQ12,WORKDAY(CW12,10))</f>
        <v>43152</v>
      </c>
      <c r="ET12" s="500">
        <f>'_book_ options'!AY12</f>
        <v>0</v>
      </c>
      <c r="EU12" s="500">
        <f>'_book_ options'!AZ12</f>
        <v>0</v>
      </c>
    </row>
    <row r="13" spans="1:151" ht="16.5" customHeight="1">
      <c r="A13" s="500" t="str">
        <f t="shared" ca="1" si="0"/>
        <v/>
      </c>
      <c r="B13" s="502">
        <f t="shared" ca="1" si="5"/>
        <v>304.05776544292934</v>
      </c>
      <c r="C13" s="502" t="e">
        <f t="shared" ca="1" si="6"/>
        <v>#VALUE!</v>
      </c>
      <c r="D13" s="502">
        <f t="shared" ca="1" si="7"/>
        <v>-73.891270721454191</v>
      </c>
      <c r="E13" s="502">
        <f t="shared" ca="1" si="8"/>
        <v>-73.891270721454191</v>
      </c>
      <c r="F13" s="502">
        <f t="shared" ca="1" si="9"/>
        <v>0</v>
      </c>
      <c r="G13" s="502">
        <f t="shared" si="10"/>
        <v>45.205479452054796</v>
      </c>
      <c r="H13" s="502">
        <f t="shared" ca="1" si="1"/>
        <v>21.50883450659633</v>
      </c>
      <c r="I13" s="502">
        <f t="shared" si="11"/>
        <v>-1.4645838656781318</v>
      </c>
      <c r="J13" s="504">
        <f t="shared" ca="1" si="12"/>
        <v>-7.3229193283906591E-3</v>
      </c>
      <c r="K13" s="502">
        <f t="shared" ca="1" si="13"/>
        <v>-7.3229193283906591E-3</v>
      </c>
      <c r="L13" s="502">
        <f t="shared" si="14"/>
        <v>-100000</v>
      </c>
      <c r="M13" s="502">
        <f t="shared" si="15"/>
        <v>-9041.0958904109593</v>
      </c>
      <c r="N13" s="502">
        <f t="shared" si="16"/>
        <v>100000</v>
      </c>
      <c r="O13" s="502">
        <f t="shared" si="17"/>
        <v>9041.0958904109593</v>
      </c>
      <c r="P13" s="502">
        <f t="shared" si="18"/>
        <v>100000</v>
      </c>
      <c r="Q13" s="502">
        <f t="shared" si="19"/>
        <v>100000</v>
      </c>
      <c r="R13" s="502">
        <f t="shared" si="20"/>
        <v>258.05899206009997</v>
      </c>
      <c r="S13" s="502">
        <f t="shared" si="21"/>
        <v>377.95</v>
      </c>
      <c r="T13" s="502">
        <f t="shared" si="22"/>
        <v>377.95</v>
      </c>
      <c r="U13" s="499">
        <f t="shared" si="23"/>
        <v>33</v>
      </c>
      <c r="V13" s="500">
        <f t="shared" si="24"/>
        <v>33</v>
      </c>
      <c r="W13" s="502">
        <f t="shared" ca="1" si="25"/>
        <v>17.923550810184679</v>
      </c>
      <c r="X13" s="500">
        <f t="shared" si="26"/>
        <v>23</v>
      </c>
      <c r="Y13" s="500">
        <f t="shared" ca="1" si="27"/>
        <v>12</v>
      </c>
      <c r="Z13" s="476">
        <f t="shared" si="28"/>
        <v>9.0410958904109592E-2</v>
      </c>
      <c r="AA13" s="476">
        <f t="shared" si="29"/>
        <v>9.0410958904109592E-2</v>
      </c>
      <c r="AB13" s="470">
        <f>VLOOKUP(CR13,'_info_ ticker'!A:I,9,FALSE)+DD13</f>
        <v>0.12000000000000001</v>
      </c>
      <c r="AC13" s="502">
        <f t="shared" si="30"/>
        <v>0</v>
      </c>
      <c r="AD13" s="502">
        <f t="shared" si="31"/>
        <v>0</v>
      </c>
      <c r="AE13" s="502">
        <f t="shared" ca="1" si="32"/>
        <v>0</v>
      </c>
      <c r="AF13" s="502">
        <f t="shared" ca="1" si="33"/>
        <v>0</v>
      </c>
      <c r="AG13" s="502">
        <f t="shared" ca="1" si="34"/>
        <v>0</v>
      </c>
      <c r="AH13" s="502">
        <f t="shared" ca="1" si="35"/>
        <v>0</v>
      </c>
      <c r="AI13" s="505">
        <f t="shared" ca="1" si="36"/>
        <v>2.9116967047716057E-3</v>
      </c>
      <c r="AJ13" s="502">
        <f t="shared" ca="1" si="37"/>
        <v>-1.0671096333468436E-3</v>
      </c>
      <c r="AK13" s="502">
        <f t="shared" ca="1" si="38"/>
        <v>-10.113863841697146</v>
      </c>
      <c r="AL13" s="502">
        <f t="shared" ca="1" si="39"/>
        <v>4.3257833775952186</v>
      </c>
      <c r="AM13" s="502">
        <f t="shared" ca="1" si="40"/>
        <v>2.9970283213801947E-3</v>
      </c>
      <c r="AN13" s="502">
        <f t="shared" ca="1" si="41"/>
        <v>-0.40926687663495598</v>
      </c>
      <c r="AO13" s="502">
        <f t="shared" si="42"/>
        <v>0</v>
      </c>
      <c r="AP13" s="502">
        <f t="shared" si="43"/>
        <v>0</v>
      </c>
      <c r="AQ13" s="502">
        <f t="shared" si="44"/>
        <v>0</v>
      </c>
      <c r="AR13" s="502">
        <f t="shared" si="45"/>
        <v>0</v>
      </c>
      <c r="AS13" s="521">
        <f ca="1"/>
        <v>-1.4645838656781318</v>
      </c>
      <c r="AT13" s="521">
        <f ca="1"/>
        <v>50.452058399019059</v>
      </c>
      <c r="AU13" s="521" t="str">
        <f ca="1"/>
        <v>n/a</v>
      </c>
      <c r="AV13" s="521">
        <f ca="1"/>
        <v>0</v>
      </c>
      <c r="AW13" s="521" t="str">
        <f ca="1"/>
        <v>none</v>
      </c>
      <c r="AX13" s="521">
        <f ca="1"/>
        <v>39.854340466187892</v>
      </c>
      <c r="AY13" s="521" t="str">
        <f ca="1"/>
        <v>no barrier</v>
      </c>
      <c r="AZ13" s="521">
        <f ca="1"/>
        <v>0</v>
      </c>
      <c r="BA13" s="525">
        <f ca="1"/>
        <v>-0.39761419922831548</v>
      </c>
      <c r="BB13" s="521">
        <f ca="1"/>
        <v>2.2677131464246404E-3</v>
      </c>
      <c r="BC13" s="521">
        <f ca="1"/>
        <v>6.9056228726200146</v>
      </c>
      <c r="BD13" s="521">
        <f ca="1"/>
        <v>-2.9535921287732427</v>
      </c>
      <c r="BE13" s="521">
        <f ca="1"/>
        <v>-0.39761419922831548</v>
      </c>
      <c r="BF13" s="521">
        <f ca="1"/>
        <v>-0.39761419922831548</v>
      </c>
      <c r="BG13" s="521">
        <f ca="1"/>
        <v>-0.40926687663495598</v>
      </c>
      <c r="BH13" s="521">
        <f ca="1"/>
        <v>-0.24410106455887595</v>
      </c>
      <c r="BI13" s="521">
        <f ca="1"/>
        <v>0.58233934095432116</v>
      </c>
      <c r="BJ13" s="521">
        <f ca="1"/>
        <v>0.58233934095432116</v>
      </c>
      <c r="BK13" s="521">
        <f ca="1"/>
        <v>2</v>
      </c>
      <c r="BL13" s="521">
        <f ca="1"/>
        <v>-1.5636976476055393E-2</v>
      </c>
      <c r="BM13" s="521">
        <f ca="1"/>
        <v>-617.13727673809944</v>
      </c>
      <c r="BN13" s="521">
        <f ca="1"/>
        <v>-7.771020600926681E-9</v>
      </c>
      <c r="BO13" s="521">
        <f ca="1"/>
        <v>-632.25545082568851</v>
      </c>
      <c r="BP13" s="521">
        <f ca="1"/>
        <v>-119.18780270848909</v>
      </c>
      <c r="BQ13" s="521">
        <f ca="1"/>
        <v>-22.71589961243135</v>
      </c>
      <c r="BR13" s="521">
        <f ca="1"/>
        <v>-126.88665765597548</v>
      </c>
      <c r="BS13" s="521">
        <f ca="1"/>
        <v>-14.303295929747589</v>
      </c>
      <c r="BT13" s="517" t="str">
        <f ca="1"/>
        <v>000905</v>
      </c>
      <c r="BU13" s="511">
        <f ca="1"/>
        <v>0.15</v>
      </c>
      <c r="BV13" s="511">
        <f ca="1"/>
        <v>0.1</v>
      </c>
      <c r="BW13" s="511">
        <f ca="1"/>
        <v>0</v>
      </c>
      <c r="BX13" s="516">
        <f ca="1"/>
        <v>200</v>
      </c>
      <c r="BY13" s="516">
        <f ca="1"/>
        <v>6425.9400999999998</v>
      </c>
      <c r="BZ13" s="516">
        <f ca="1"/>
        <v>0</v>
      </c>
      <c r="CA13" s="516" t="str">
        <f ca="1"/>
        <v>index</v>
      </c>
      <c r="CB13" s="516" t="str">
        <f ca="1"/>
        <v>点</v>
      </c>
      <c r="CC13" s="516">
        <f ca="1"/>
        <v>0</v>
      </c>
      <c r="CD13" s="516" t="str">
        <f ca="1"/>
        <v>中证500</v>
      </c>
      <c r="CE13" s="511">
        <f ca="1"/>
        <v>0.1</v>
      </c>
      <c r="CF13" s="511">
        <f ca="1"/>
        <v>0.2</v>
      </c>
      <c r="CG13" s="511">
        <f ca="1"/>
        <v>0.05</v>
      </c>
      <c r="CH13" s="511">
        <f ca="1"/>
        <v>0.06</v>
      </c>
      <c r="CI13" s="474" t="str">
        <f t="shared" si="46"/>
        <v>none</v>
      </c>
      <c r="CJ13" s="474">
        <f t="shared" ca="1" si="47"/>
        <v>0.13500000000000001</v>
      </c>
      <c r="CK13" s="474">
        <f t="shared" si="2"/>
        <v>0.02</v>
      </c>
      <c r="CL13" s="490">
        <f t="shared" ca="1" si="3"/>
        <v>43111.701449189815</v>
      </c>
      <c r="CM13" s="474">
        <f t="shared" ca="1" si="48"/>
        <v>4.0949936418198218E-2</v>
      </c>
      <c r="CN13" s="500" t="str">
        <f>'_book_ options'!A13</f>
        <v>20171227-SYPZ-A50-000905-Dig-P-33</v>
      </c>
      <c r="CO13" s="500" t="str">
        <f>'_book_ options'!B13</f>
        <v>CICC</v>
      </c>
      <c r="CP13" s="500" t="str">
        <f>'_book_ options'!C13</f>
        <v>CICC-FICC-SYPZ</v>
      </c>
      <c r="CQ13" s="500" t="str">
        <f>'_book_ options'!D13</f>
        <v>Active</v>
      </c>
      <c r="CR13" s="550" t="str">
        <f>'_book_ options'!E13</f>
        <v>000905</v>
      </c>
      <c r="CS13" s="473">
        <f>'_book_ options'!F13</f>
        <v>43096</v>
      </c>
      <c r="CT13" s="498">
        <f>'_book_ options'!G13</f>
        <v>43096.625</v>
      </c>
      <c r="CU13" s="498">
        <f>'_book_ options'!H13</f>
        <v>43129.625</v>
      </c>
      <c r="CV13" s="473">
        <f>'_book_ options'!I13</f>
        <v>43129</v>
      </c>
      <c r="CW13" s="473">
        <f>'_book_ options'!J13</f>
        <v>43129</v>
      </c>
      <c r="CX13" s="473">
        <f>'_book_ options'!K13</f>
        <v>43096</v>
      </c>
      <c r="CY13" s="502">
        <f>'_book_ options'!L13</f>
        <v>-100000</v>
      </c>
      <c r="CZ13" s="500" t="str">
        <f>'_book_ options'!M13</f>
        <v>notional</v>
      </c>
      <c r="DA13" s="474">
        <f>'_book_ options'!N13</f>
        <v>4.1803453999999997E-2</v>
      </c>
      <c r="DB13" s="499" t="str">
        <f>IF(ISBLANK('_book_ options'!O13),"",'_book_ options'!O13)</f>
        <v/>
      </c>
      <c r="DC13" s="500">
        <f>'_book_ options'!P13</f>
        <v>6173.15</v>
      </c>
      <c r="DD13" s="474">
        <f>'_book_ options'!Q13</f>
        <v>0.02</v>
      </c>
      <c r="DE13" s="500">
        <f>'_book_ options'!AG13</f>
        <v>50</v>
      </c>
      <c r="DF13" s="500">
        <f>'_book_ options'!AH13</f>
        <v>0</v>
      </c>
      <c r="DG13" s="499">
        <f>'_book_ options'!AI13</f>
        <v>0</v>
      </c>
      <c r="DH13" s="499" t="str">
        <f>IF(ISBLANK('_book_ options'!AJ13),"",'_book_ options'!AJ13)</f>
        <v/>
      </c>
      <c r="DI13" s="499" t="str">
        <f>IF(ISBLANK('_book_ options'!AK13),"",'_book_ options'!AK13)</f>
        <v/>
      </c>
      <c r="DJ13" s="490" t="str">
        <f>IF(ISBLANK('_book_ options'!AL13),"",'_book_ options'!AL13)</f>
        <v/>
      </c>
      <c r="DK13" s="499" t="str">
        <f>IF(ISBLANK('_book_ options'!AM13),"",'_book_ options'!AM13)</f>
        <v/>
      </c>
      <c r="DL13" s="500" t="str">
        <f>'_book_ options'!R13</f>
        <v>CON</v>
      </c>
      <c r="DM13" s="500" t="str">
        <f>IF(ISBLANK('_book_ options'!S13),"",'_book_ options'!S13)</f>
        <v>p</v>
      </c>
      <c r="DN13" s="499" t="str">
        <f>IF(ISBLANK('_book_ options'!T13),"",'_book_ options'!T13)</f>
        <v/>
      </c>
      <c r="DO13" s="474">
        <f>IF(ISBLANK('_book_ options'!U13),"",'_book_ options'!U13)</f>
        <v>1</v>
      </c>
      <c r="DP13" s="474" t="str">
        <f>IF(ISBLANK('_book_ options'!V13),"",'_book_ options'!V13)</f>
        <v/>
      </c>
      <c r="DQ13" s="474" t="str">
        <f>IF(ISBLANK('_book_ options'!W13),"",'_book_ options'!W13)</f>
        <v/>
      </c>
      <c r="DR13" s="474" t="str">
        <f>IF(ISBLANK('_book_ options'!X13),"",'_book_ options'!X13)</f>
        <v/>
      </c>
      <c r="DS13" s="474" t="str">
        <f>IF(ISBLANK('_book_ options'!Y13),"",'_book_ options'!Y13)</f>
        <v/>
      </c>
      <c r="DT13" s="474" t="str">
        <f>IF(ISBLANK('_book_ options'!Z13),"",'_book_ options'!Z13)</f>
        <v/>
      </c>
      <c r="DU13" s="474">
        <f>IF(ISBLANK('_book_ options'!AA13),"",'_book_ options'!AA13)</f>
        <v>7.0000000000000007E-2</v>
      </c>
      <c r="DV13" s="474" t="str">
        <f>IF(ISBLANK('_book_ options'!AB13),"",'_book_ options'!AB13)</f>
        <v/>
      </c>
      <c r="DW13" s="474">
        <f>'_book_ options'!AC13</f>
        <v>1</v>
      </c>
      <c r="DX13" s="474">
        <f>'_book_ options'!AD13</f>
        <v>0</v>
      </c>
      <c r="DY13" s="474" t="str">
        <f>IF(ISBLANK('_book_ options'!AE13),"",'_book_ options'!AE13)</f>
        <v/>
      </c>
      <c r="DZ13" s="474" t="str">
        <f>IF(ISBLANK('_book_ options'!AF13),"",'_book_ options'!AF13)</f>
        <v/>
      </c>
      <c r="EA13" s="500">
        <f t="shared" si="49"/>
        <v>6173.15</v>
      </c>
      <c r="EB13" s="500" t="str">
        <f t="shared" si="50"/>
        <v/>
      </c>
      <c r="EC13" s="500" t="str">
        <f t="shared" si="51"/>
        <v/>
      </c>
      <c r="ED13" s="500" t="str">
        <f t="shared" si="52"/>
        <v/>
      </c>
      <c r="EE13" s="500" t="str">
        <f t="shared" si="53"/>
        <v/>
      </c>
      <c r="EF13" s="500" t="str">
        <f t="shared" si="54"/>
        <v/>
      </c>
      <c r="EG13" s="500">
        <f t="shared" si="55"/>
        <v>2017</v>
      </c>
      <c r="EH13" s="500">
        <f t="shared" si="56"/>
        <v>12</v>
      </c>
      <c r="EI13" s="500">
        <f>'_book_ options'!AN13</f>
        <v>0</v>
      </c>
      <c r="EJ13" s="500" t="str">
        <f>'_book_ options'!AO13</f>
        <v>FI Mainland</v>
      </c>
      <c r="EK13" s="500" t="str">
        <f>'_book_ options'!AP13</f>
        <v>cny</v>
      </c>
      <c r="EL13" s="500" t="str">
        <f>'_book_ options'!AQ13</f>
        <v>cny</v>
      </c>
      <c r="EM13" s="500">
        <f>'_book_ options'!AR13</f>
        <v>0</v>
      </c>
      <c r="EN13" s="500">
        <f>'_book_ options'!AS13</f>
        <v>0</v>
      </c>
      <c r="EO13" s="500">
        <f>'_book_ options'!AT13</f>
        <v>0</v>
      </c>
      <c r="EP13" s="500">
        <f>'_book_ options'!AU13</f>
        <v>0</v>
      </c>
      <c r="EQ13" s="500">
        <f>'_book_ options'!AV13</f>
        <v>0</v>
      </c>
      <c r="ER13" s="490">
        <f t="shared" si="57"/>
        <v>43103</v>
      </c>
      <c r="ES13" s="490">
        <f t="shared" si="58"/>
        <v>43143</v>
      </c>
      <c r="ET13" s="500">
        <f>'_book_ options'!AY13</f>
        <v>0</v>
      </c>
      <c r="EU13" s="500">
        <f>'_book_ options'!AZ13</f>
        <v>0</v>
      </c>
    </row>
    <row r="14" spans="1:151" ht="16.5" customHeight="1">
      <c r="A14" s="500" t="str">
        <f t="shared" ca="1" si="0"/>
        <v/>
      </c>
      <c r="B14" s="502">
        <f t="shared" ca="1" si="5"/>
        <v>-2796.4348949377736</v>
      </c>
      <c r="C14" s="502" t="e">
        <f t="shared" ca="1" si="6"/>
        <v>#VALUE!</v>
      </c>
      <c r="D14" s="502">
        <f t="shared" ca="1" si="7"/>
        <v>-8654.644955485719</v>
      </c>
      <c r="E14" s="502">
        <f t="shared" ca="1" si="8"/>
        <v>-8654.644955485719</v>
      </c>
      <c r="F14" s="502">
        <f t="shared" ca="1" si="9"/>
        <v>0</v>
      </c>
      <c r="G14" s="502">
        <f t="shared" si="10"/>
        <v>700.68493150684935</v>
      </c>
      <c r="H14" s="502">
        <f t="shared" ca="1" si="1"/>
        <v>333.38693485224309</v>
      </c>
      <c r="I14" s="502">
        <f t="shared" si="11"/>
        <v>-22.701049918011044</v>
      </c>
      <c r="J14" s="504">
        <f t="shared" ca="1" si="12"/>
        <v>-0.11350524959005522</v>
      </c>
      <c r="K14" s="502">
        <f t="shared" ca="1" si="13"/>
        <v>-0.11350524959005522</v>
      </c>
      <c r="L14" s="502">
        <f t="shared" si="14"/>
        <v>-1550000</v>
      </c>
      <c r="M14" s="502">
        <f t="shared" si="15"/>
        <v>-140136.98630136988</v>
      </c>
      <c r="N14" s="502">
        <f t="shared" si="16"/>
        <v>1550000</v>
      </c>
      <c r="O14" s="502">
        <f t="shared" si="17"/>
        <v>140136.98630136988</v>
      </c>
      <c r="P14" s="502">
        <f t="shared" si="18"/>
        <v>1550000</v>
      </c>
      <c r="Q14" s="502">
        <f t="shared" si="19"/>
        <v>1550000</v>
      </c>
      <c r="R14" s="502">
        <f t="shared" si="20"/>
        <v>258.05899206009997</v>
      </c>
      <c r="S14" s="502">
        <f t="shared" si="21"/>
        <v>5858.21</v>
      </c>
      <c r="T14" s="502">
        <f t="shared" si="22"/>
        <v>5858.21</v>
      </c>
      <c r="U14" s="499">
        <f t="shared" si="23"/>
        <v>33</v>
      </c>
      <c r="V14" s="500">
        <f t="shared" si="24"/>
        <v>33</v>
      </c>
      <c r="W14" s="502">
        <f t="shared" ca="1" si="25"/>
        <v>17.923550810184679</v>
      </c>
      <c r="X14" s="500">
        <f t="shared" si="26"/>
        <v>23</v>
      </c>
      <c r="Y14" s="500">
        <f t="shared" ca="1" si="27"/>
        <v>12</v>
      </c>
      <c r="Z14" s="476">
        <f t="shared" si="28"/>
        <v>9.0410958904109592E-2</v>
      </c>
      <c r="AA14" s="476">
        <f t="shared" si="29"/>
        <v>9.0410958904109592E-2</v>
      </c>
      <c r="AB14" s="470">
        <f>VLOOKUP(CR14,'_info_ ticker'!A:I,9,FALSE)+DD14</f>
        <v>0.12000000000000001</v>
      </c>
      <c r="AC14" s="502">
        <f t="shared" si="30"/>
        <v>0</v>
      </c>
      <c r="AD14" s="502">
        <f t="shared" si="31"/>
        <v>0</v>
      </c>
      <c r="AE14" s="502">
        <f t="shared" ca="1" si="32"/>
        <v>0</v>
      </c>
      <c r="AF14" s="502">
        <f t="shared" ca="1" si="33"/>
        <v>0</v>
      </c>
      <c r="AG14" s="502">
        <f t="shared" ca="1" si="34"/>
        <v>0</v>
      </c>
      <c r="AH14" s="502">
        <f t="shared" ca="1" si="35"/>
        <v>0</v>
      </c>
      <c r="AI14" s="505">
        <f t="shared" ca="1" si="36"/>
        <v>-4.5131298923959916E-2</v>
      </c>
      <c r="AJ14" s="502">
        <f t="shared" ca="1" si="37"/>
        <v>1.6540199316876326E-2</v>
      </c>
      <c r="AK14" s="502">
        <f t="shared" ca="1" si="38"/>
        <v>156.7648895463054</v>
      </c>
      <c r="AL14" s="502">
        <f t="shared" ca="1" si="39"/>
        <v>-67.58664115538943</v>
      </c>
      <c r="AM14" s="502">
        <f t="shared" ca="1" si="40"/>
        <v>-4.6453938981393099E-2</v>
      </c>
      <c r="AN14" s="502">
        <f t="shared" ca="1" si="41"/>
        <v>0.4092668766349567</v>
      </c>
      <c r="AO14" s="502">
        <f t="shared" si="42"/>
        <v>0</v>
      </c>
      <c r="AP14" s="502">
        <f t="shared" si="43"/>
        <v>0</v>
      </c>
      <c r="AQ14" s="502">
        <f t="shared" si="44"/>
        <v>0</v>
      </c>
      <c r="AR14" s="502">
        <f t="shared" si="45"/>
        <v>0</v>
      </c>
      <c r="AS14" s="521">
        <f ca="1"/>
        <v>-22.701049918011044</v>
      </c>
      <c r="AT14" s="521">
        <f ca="1"/>
        <v>381.24425904279923</v>
      </c>
      <c r="AU14" s="521" t="str">
        <f ca="1"/>
        <v>n/a</v>
      </c>
      <c r="AV14" s="521">
        <f ca="1"/>
        <v>0</v>
      </c>
      <c r="AW14" s="521" t="str">
        <f ca="1"/>
        <v>none</v>
      </c>
      <c r="AX14" s="521">
        <f ca="1"/>
        <v>391.8419769756303</v>
      </c>
      <c r="AY14" s="521" t="str">
        <f ca="1"/>
        <v>no barrier</v>
      </c>
      <c r="AZ14" s="521">
        <f ca="1"/>
        <v>432.12049999999999</v>
      </c>
      <c r="BA14" s="525">
        <f ca="1"/>
        <v>0.3976141992283157</v>
      </c>
      <c r="BB14" s="521">
        <f ca="1"/>
        <v>-2.2677131464246751E-3</v>
      </c>
      <c r="BC14" s="521">
        <f ca="1"/>
        <v>-6.9056228726199977</v>
      </c>
      <c r="BD14" s="521">
        <f ca="1"/>
        <v>2.9772473695926327</v>
      </c>
      <c r="BE14" s="521">
        <f ca="1"/>
        <v>0.3976141992283157</v>
      </c>
      <c r="BF14" s="521">
        <f ca="1"/>
        <v>0.3976141992283157</v>
      </c>
      <c r="BG14" s="521">
        <f ca="1"/>
        <v>0.4092668766349567</v>
      </c>
      <c r="BH14" s="521">
        <f ca="1"/>
        <v>0.24410106455887623</v>
      </c>
      <c r="BI14" s="521">
        <f ca="1"/>
        <v>-9.0262597847919839</v>
      </c>
      <c r="BJ14" s="521">
        <f ca="1"/>
        <v>-9.0262597847919839</v>
      </c>
      <c r="BK14" s="521">
        <f ca="1"/>
        <v>2</v>
      </c>
      <c r="BL14" s="521">
        <f ca="1"/>
        <v>-9799.7172785328803</v>
      </c>
      <c r="BM14" s="521">
        <f ca="1"/>
        <v>-234.33186222771556</v>
      </c>
      <c r="BN14" s="521">
        <f ca="1"/>
        <v>-9799.9596515478079</v>
      </c>
      <c r="BO14" s="521">
        <f ca="1"/>
        <v>-1.6387008617404646E-4</v>
      </c>
      <c r="BP14" s="521">
        <f ca="1"/>
        <v>-7952.5487096866773</v>
      </c>
      <c r="BQ14" s="521">
        <f ca="1"/>
        <v>-9447.863207675573</v>
      </c>
      <c r="BR14" s="521">
        <f ca="1"/>
        <v>-7833.2164580006374</v>
      </c>
      <c r="BS14" s="521">
        <f ca="1"/>
        <v>-9578.2585647571723</v>
      </c>
      <c r="BT14" s="517" t="str">
        <f ca="1"/>
        <v>000905</v>
      </c>
      <c r="BU14" s="511">
        <f ca="1"/>
        <v>0.15</v>
      </c>
      <c r="BV14" s="511">
        <f ca="1"/>
        <v>0.1</v>
      </c>
      <c r="BW14" s="511">
        <f ca="1"/>
        <v>0</v>
      </c>
      <c r="BX14" s="516">
        <f ca="1"/>
        <v>200</v>
      </c>
      <c r="BY14" s="516">
        <f ca="1"/>
        <v>6425.9400999999998</v>
      </c>
      <c r="BZ14" s="516">
        <f ca="1"/>
        <v>0</v>
      </c>
      <c r="CA14" s="516" t="str">
        <f ca="1"/>
        <v>index</v>
      </c>
      <c r="CB14" s="516" t="str">
        <f ca="1"/>
        <v>点</v>
      </c>
      <c r="CC14" s="516">
        <f ca="1"/>
        <v>0</v>
      </c>
      <c r="CD14" s="516" t="str">
        <f ca="1"/>
        <v>中证500</v>
      </c>
      <c r="CE14" s="511">
        <f ca="1"/>
        <v>0.1</v>
      </c>
      <c r="CF14" s="511">
        <f ca="1"/>
        <v>0.2</v>
      </c>
      <c r="CG14" s="511">
        <f ca="1"/>
        <v>0.05</v>
      </c>
      <c r="CH14" s="511">
        <f ca="1"/>
        <v>0.06</v>
      </c>
      <c r="CI14" s="474" t="str">
        <f t="shared" si="46"/>
        <v>none</v>
      </c>
      <c r="CJ14" s="474">
        <f t="shared" ca="1" si="47"/>
        <v>0.13500000000000001</v>
      </c>
      <c r="CK14" s="474">
        <f t="shared" si="2"/>
        <v>0.02</v>
      </c>
      <c r="CL14" s="490">
        <f t="shared" ca="1" si="3"/>
        <v>43111.701449189815</v>
      </c>
      <c r="CM14" s="474">
        <f t="shared" ca="1" si="48"/>
        <v>4.0949936418198218E-2</v>
      </c>
      <c r="CN14" s="500" t="str">
        <f>'_book_ options'!A14</f>
        <v>20171227-SYPZ-A49-000905-Dig-C-33</v>
      </c>
      <c r="CO14" s="500" t="str">
        <f>'_book_ options'!B14</f>
        <v>CICC</v>
      </c>
      <c r="CP14" s="500" t="str">
        <f>'_book_ options'!C14</f>
        <v>CICC-FICC-SYPZ</v>
      </c>
      <c r="CQ14" s="500" t="str">
        <f>'_book_ options'!D14</f>
        <v>Active</v>
      </c>
      <c r="CR14" s="550" t="str">
        <f>'_book_ options'!E14</f>
        <v>000905</v>
      </c>
      <c r="CS14" s="473">
        <f>'_book_ options'!F14</f>
        <v>43096</v>
      </c>
      <c r="CT14" s="498">
        <f>'_book_ options'!G14</f>
        <v>43096.625</v>
      </c>
      <c r="CU14" s="498">
        <f>'_book_ options'!H14</f>
        <v>43129.625</v>
      </c>
      <c r="CV14" s="473">
        <f>'_book_ options'!I14</f>
        <v>43129</v>
      </c>
      <c r="CW14" s="473">
        <f>'_book_ options'!J14</f>
        <v>43129</v>
      </c>
      <c r="CX14" s="473">
        <f>'_book_ options'!K14</f>
        <v>43096</v>
      </c>
      <c r="CY14" s="502">
        <f>'_book_ options'!L14</f>
        <v>-1550000</v>
      </c>
      <c r="CZ14" s="500" t="str">
        <f>'_book_ options'!M14</f>
        <v>notional</v>
      </c>
      <c r="DA14" s="474">
        <f>'_book_ options'!N14</f>
        <v>4.1803453999999997E-2</v>
      </c>
      <c r="DB14" s="499" t="str">
        <f>IF(ISBLANK('_book_ options'!O14),"",'_book_ options'!O14)</f>
        <v/>
      </c>
      <c r="DC14" s="500">
        <f>'_book_ options'!P14</f>
        <v>6173.15</v>
      </c>
      <c r="DD14" s="474">
        <f>'_book_ options'!Q14</f>
        <v>0.02</v>
      </c>
      <c r="DE14" s="500">
        <f>'_book_ options'!AG14</f>
        <v>50</v>
      </c>
      <c r="DF14" s="500">
        <f>'_book_ options'!AH14</f>
        <v>0</v>
      </c>
      <c r="DG14" s="499">
        <f>'_book_ options'!AI14</f>
        <v>0</v>
      </c>
      <c r="DH14" s="499" t="str">
        <f>IF(ISBLANK('_book_ options'!AJ14),"",'_book_ options'!AJ14)</f>
        <v/>
      </c>
      <c r="DI14" s="499" t="str">
        <f>IF(ISBLANK('_book_ options'!AK14),"",'_book_ options'!AK14)</f>
        <v/>
      </c>
      <c r="DJ14" s="490" t="str">
        <f>IF(ISBLANK('_book_ options'!AL14),"",'_book_ options'!AL14)</f>
        <v/>
      </c>
      <c r="DK14" s="499" t="str">
        <f>IF(ISBLANK('_book_ options'!AM14),"",'_book_ options'!AM14)</f>
        <v/>
      </c>
      <c r="DL14" s="500" t="str">
        <f>'_book_ options'!R14</f>
        <v>CON</v>
      </c>
      <c r="DM14" s="500" t="str">
        <f>IF(ISBLANK('_book_ options'!S14),"",'_book_ options'!S14)</f>
        <v>c</v>
      </c>
      <c r="DN14" s="499" t="str">
        <f>IF(ISBLANK('_book_ options'!T14),"",'_book_ options'!T14)</f>
        <v/>
      </c>
      <c r="DO14" s="474">
        <f>IF(ISBLANK('_book_ options'!U14),"",'_book_ options'!U14)</f>
        <v>1</v>
      </c>
      <c r="DP14" s="474" t="str">
        <f>IF(ISBLANK('_book_ options'!V14),"",'_book_ options'!V14)</f>
        <v/>
      </c>
      <c r="DQ14" s="474" t="str">
        <f>IF(ISBLANK('_book_ options'!W14),"",'_book_ options'!W14)</f>
        <v/>
      </c>
      <c r="DR14" s="474" t="str">
        <f>IF(ISBLANK('_book_ options'!X14),"",'_book_ options'!X14)</f>
        <v/>
      </c>
      <c r="DS14" s="474" t="str">
        <f>IF(ISBLANK('_book_ options'!Y14),"",'_book_ options'!Y14)</f>
        <v/>
      </c>
      <c r="DT14" s="474" t="str">
        <f>IF(ISBLANK('_book_ options'!Z14),"",'_book_ options'!Z14)</f>
        <v/>
      </c>
      <c r="DU14" s="474">
        <f>IF(ISBLANK('_book_ options'!AA14),"",'_book_ options'!AA14)</f>
        <v>7.0000000000000007E-2</v>
      </c>
      <c r="DV14" s="474" t="str">
        <f>IF(ISBLANK('_book_ options'!AB14),"",'_book_ options'!AB14)</f>
        <v/>
      </c>
      <c r="DW14" s="474">
        <f>'_book_ options'!AC14</f>
        <v>1</v>
      </c>
      <c r="DX14" s="474">
        <f>'_book_ options'!AD14</f>
        <v>0</v>
      </c>
      <c r="DY14" s="474" t="str">
        <f>IF(ISBLANK('_book_ options'!AE14),"",'_book_ options'!AE14)</f>
        <v/>
      </c>
      <c r="DZ14" s="474" t="str">
        <f>IF(ISBLANK('_book_ options'!AF14),"",'_book_ options'!AF14)</f>
        <v/>
      </c>
      <c r="EA14" s="500">
        <f t="shared" si="49"/>
        <v>6173.15</v>
      </c>
      <c r="EB14" s="500" t="str">
        <f t="shared" si="50"/>
        <v/>
      </c>
      <c r="EC14" s="500" t="str">
        <f t="shared" si="51"/>
        <v/>
      </c>
      <c r="ED14" s="500" t="str">
        <f t="shared" si="52"/>
        <v/>
      </c>
      <c r="EE14" s="500" t="str">
        <f t="shared" si="53"/>
        <v/>
      </c>
      <c r="EF14" s="500" t="str">
        <f t="shared" si="54"/>
        <v/>
      </c>
      <c r="EG14" s="500">
        <f t="shared" si="55"/>
        <v>2017</v>
      </c>
      <c r="EH14" s="500">
        <f t="shared" si="56"/>
        <v>12</v>
      </c>
      <c r="EI14" s="500">
        <f>'_book_ options'!AN14</f>
        <v>0</v>
      </c>
      <c r="EJ14" s="500" t="str">
        <f>'_book_ options'!AO14</f>
        <v>FI Mainland</v>
      </c>
      <c r="EK14" s="500" t="str">
        <f>'_book_ options'!AP14</f>
        <v>cny</v>
      </c>
      <c r="EL14" s="500" t="str">
        <f>'_book_ options'!AQ14</f>
        <v>cny</v>
      </c>
      <c r="EM14" s="500">
        <f>'_book_ options'!AR14</f>
        <v>0</v>
      </c>
      <c r="EN14" s="500">
        <f>'_book_ options'!AS14</f>
        <v>0</v>
      </c>
      <c r="EO14" s="500">
        <f>'_book_ options'!AT14</f>
        <v>0</v>
      </c>
      <c r="EP14" s="500">
        <f>'_book_ options'!AU14</f>
        <v>0</v>
      </c>
      <c r="EQ14" s="500">
        <f>'_book_ options'!AV14</f>
        <v>0</v>
      </c>
      <c r="ER14" s="490">
        <f t="shared" si="57"/>
        <v>43103</v>
      </c>
      <c r="ES14" s="490">
        <f t="shared" si="58"/>
        <v>43143</v>
      </c>
      <c r="ET14" s="500">
        <f>'_book_ options'!AY14</f>
        <v>0</v>
      </c>
      <c r="EU14" s="500">
        <f>'_book_ options'!AZ14</f>
        <v>0</v>
      </c>
    </row>
    <row r="15" spans="1:151" ht="16.5" customHeight="1">
      <c r="A15" s="500" t="str">
        <f t="shared" ca="1" si="0"/>
        <v/>
      </c>
      <c r="B15" s="502">
        <f t="shared" ca="1" si="5"/>
        <v>2087.5900672659168</v>
      </c>
      <c r="C15" s="502" t="e">
        <f t="shared" ca="1" si="6"/>
        <v>#VALUE!</v>
      </c>
      <c r="D15" s="502">
        <f t="shared" ca="1" si="7"/>
        <v>-306.94993273408352</v>
      </c>
      <c r="E15" s="502">
        <f t="shared" ca="1" si="8"/>
        <v>-306.94993273408352</v>
      </c>
      <c r="F15" s="502">
        <f t="shared" ca="1" si="9"/>
        <v>0</v>
      </c>
      <c r="G15" s="502">
        <f t="shared" si="10"/>
        <v>316.43835616438361</v>
      </c>
      <c r="H15" s="502">
        <f t="shared" ca="1" si="1"/>
        <v>284.80841688864012</v>
      </c>
      <c r="I15" s="502">
        <f t="shared" si="11"/>
        <v>-10.081764418756169</v>
      </c>
      <c r="J15" s="504">
        <f t="shared" ca="1" si="12"/>
        <v>-5.0408822093780843E-2</v>
      </c>
      <c r="K15" s="502">
        <f t="shared" ca="1" si="13"/>
        <v>-5.0408822093780843E-2</v>
      </c>
      <c r="L15" s="502">
        <f t="shared" si="14"/>
        <v>-700000</v>
      </c>
      <c r="M15" s="502">
        <f t="shared" si="15"/>
        <v>-63287.671232876724</v>
      </c>
      <c r="N15" s="502">
        <f t="shared" si="16"/>
        <v>700000</v>
      </c>
      <c r="O15" s="502">
        <f t="shared" si="17"/>
        <v>63287.671232876724</v>
      </c>
      <c r="P15" s="502">
        <f t="shared" si="18"/>
        <v>700000</v>
      </c>
      <c r="Q15" s="502">
        <f t="shared" si="19"/>
        <v>700000</v>
      </c>
      <c r="R15" s="502">
        <f t="shared" si="20"/>
        <v>237.51199696207794</v>
      </c>
      <c r="S15" s="502">
        <f t="shared" si="21"/>
        <v>2394.54</v>
      </c>
      <c r="T15" s="502">
        <f t="shared" si="22"/>
        <v>2394.54</v>
      </c>
      <c r="U15" s="499">
        <f t="shared" si="23"/>
        <v>33</v>
      </c>
      <c r="V15" s="500">
        <f t="shared" si="24"/>
        <v>33</v>
      </c>
      <c r="W15" s="502">
        <f t="shared" ca="1" si="25"/>
        <v>3.923550810184679</v>
      </c>
      <c r="X15" s="500">
        <f t="shared" si="26"/>
        <v>23</v>
      </c>
      <c r="Y15" s="500">
        <f t="shared" ca="1" si="27"/>
        <v>2</v>
      </c>
      <c r="Z15" s="476">
        <f t="shared" si="28"/>
        <v>9.0410958904109592E-2</v>
      </c>
      <c r="AA15" s="476">
        <f t="shared" si="29"/>
        <v>9.0410958904109592E-2</v>
      </c>
      <c r="AB15" s="470">
        <f>VLOOKUP(CR15,'_info_ ticker'!A:I,9,FALSE)+DD15</f>
        <v>0.12000000000000001</v>
      </c>
      <c r="AC15" s="502">
        <f t="shared" si="30"/>
        <v>0</v>
      </c>
      <c r="AD15" s="502">
        <f t="shared" si="31"/>
        <v>0</v>
      </c>
      <c r="AE15" s="502">
        <f t="shared" ca="1" si="32"/>
        <v>0</v>
      </c>
      <c r="AF15" s="502">
        <f t="shared" ca="1" si="33"/>
        <v>0</v>
      </c>
      <c r="AG15" s="502">
        <f t="shared" ca="1" si="34"/>
        <v>0</v>
      </c>
      <c r="AH15" s="502">
        <f t="shared" ca="1" si="35"/>
        <v>0</v>
      </c>
      <c r="AI15" s="505">
        <f t="shared" ca="1" si="36"/>
        <v>3.0370243826407545E-2</v>
      </c>
      <c r="AJ15" s="502">
        <f t="shared" ca="1" si="37"/>
        <v>-2.87036842732461E-2</v>
      </c>
      <c r="AK15" s="502">
        <f t="shared" ca="1" si="38"/>
        <v>-59.627077026941492</v>
      </c>
      <c r="AL15" s="502">
        <f t="shared" ca="1" si="39"/>
        <v>118.4358222848964</v>
      </c>
      <c r="AM15" s="502">
        <f t="shared" ca="1" si="40"/>
        <v>3.6648647504165854E-2</v>
      </c>
      <c r="AN15" s="502">
        <f t="shared" ca="1" si="41"/>
        <v>-0.72702844426684898</v>
      </c>
      <c r="AO15" s="502">
        <f t="shared" si="42"/>
        <v>0</v>
      </c>
      <c r="AP15" s="502">
        <f t="shared" si="43"/>
        <v>0</v>
      </c>
      <c r="AQ15" s="502">
        <f t="shared" si="44"/>
        <v>0</v>
      </c>
      <c r="AR15" s="502">
        <f t="shared" si="45"/>
        <v>0</v>
      </c>
      <c r="AS15" s="521">
        <f ca="1"/>
        <v>-10.081764418756167</v>
      </c>
      <c r="AT15" s="521">
        <f ca="1"/>
        <v>30.446052891598246</v>
      </c>
      <c r="AU15" s="521" t="str">
        <f ca="1"/>
        <v>n/a</v>
      </c>
      <c r="AV15" s="521">
        <f ca="1"/>
        <v>0</v>
      </c>
      <c r="AW15" s="521" t="str">
        <f ca="1"/>
        <v>none</v>
      </c>
      <c r="AX15" s="521">
        <f ca="1"/>
        <v>21.740903014015824</v>
      </c>
      <c r="AY15" s="521" t="str">
        <f ca="1"/>
        <v>no barrier</v>
      </c>
      <c r="AZ15" s="521">
        <f ca="1"/>
        <v>0</v>
      </c>
      <c r="BA15" s="525">
        <f ca="1"/>
        <v>-0.6024787440957573</v>
      </c>
      <c r="BB15" s="521">
        <f ca="1"/>
        <v>8.8612384251882045E-3</v>
      </c>
      <c r="BC15" s="521">
        <f ca="1"/>
        <v>5.9143493688476747</v>
      </c>
      <c r="BD15" s="521">
        <f ca="1"/>
        <v>-11.747529238489024</v>
      </c>
      <c r="BE15" s="521">
        <f ca="1"/>
        <v>-0.6024787440957573</v>
      </c>
      <c r="BF15" s="521">
        <f ca="1"/>
        <v>-0.6024787440957573</v>
      </c>
      <c r="BG15" s="521">
        <f ca="1"/>
        <v>-0.72702844426684898</v>
      </c>
      <c r="BH15" s="521">
        <f ca="1"/>
        <v>-0.24966312775539287</v>
      </c>
      <c r="BI15" s="521">
        <f ca="1"/>
        <v>6.0740487652815078</v>
      </c>
      <c r="BJ15" s="521">
        <f ca="1"/>
        <v>6.0740487652815078</v>
      </c>
      <c r="BK15" s="521">
        <f ca="1"/>
        <v>2</v>
      </c>
      <c r="BL15" s="521">
        <f ca="1"/>
        <v>-5.5965315270471554E-11</v>
      </c>
      <c r="BM15" s="521">
        <f ca="1"/>
        <v>-4555.7324949925414</v>
      </c>
      <c r="BN15" s="521">
        <f ca="1"/>
        <v>-1.5523362078260494E-36</v>
      </c>
      <c r="BO15" s="521">
        <f ca="1"/>
        <v>-4555.7327906494975</v>
      </c>
      <c r="BP15" s="521">
        <f ca="1"/>
        <v>-601.17102217443119</v>
      </c>
      <c r="BQ15" s="521">
        <f ca="1"/>
        <v>-55.704912581325836</v>
      </c>
      <c r="BR15" s="521">
        <f ca="1"/>
        <v>-655.56356195115347</v>
      </c>
      <c r="BS15" s="521">
        <f ca="1"/>
        <v>-28.210553395321952</v>
      </c>
      <c r="BT15" s="517" t="str">
        <f ca="1"/>
        <v>000905</v>
      </c>
      <c r="BU15" s="511">
        <f ca="1"/>
        <v>0.15</v>
      </c>
      <c r="BV15" s="511">
        <f ca="1"/>
        <v>0.1</v>
      </c>
      <c r="BW15" s="511">
        <f ca="1"/>
        <v>0</v>
      </c>
      <c r="BX15" s="516">
        <f ca="1"/>
        <v>200</v>
      </c>
      <c r="BY15" s="516">
        <f ca="1"/>
        <v>6425.9400999999998</v>
      </c>
      <c r="BZ15" s="516">
        <f ca="1"/>
        <v>0</v>
      </c>
      <c r="CA15" s="516" t="str">
        <f ca="1"/>
        <v>index</v>
      </c>
      <c r="CB15" s="516" t="str">
        <f ca="1"/>
        <v>点</v>
      </c>
      <c r="CC15" s="516">
        <f ca="1"/>
        <v>0</v>
      </c>
      <c r="CD15" s="516" t="str">
        <f ca="1"/>
        <v>中证500</v>
      </c>
      <c r="CE15" s="511">
        <f ca="1"/>
        <v>0.1</v>
      </c>
      <c r="CF15" s="511">
        <f ca="1"/>
        <v>0.2</v>
      </c>
      <c r="CG15" s="511">
        <f ca="1"/>
        <v>0.05</v>
      </c>
      <c r="CH15" s="511">
        <f ca="1"/>
        <v>0.06</v>
      </c>
      <c r="CI15" s="474" t="str">
        <f t="shared" si="46"/>
        <v>none</v>
      </c>
      <c r="CJ15" s="474">
        <f t="shared" ca="1" si="47"/>
        <v>0.13500000000000001</v>
      </c>
      <c r="CK15" s="474">
        <f t="shared" si="2"/>
        <v>0.02</v>
      </c>
      <c r="CL15" s="490">
        <f t="shared" ca="1" si="3"/>
        <v>43111.701449189815</v>
      </c>
      <c r="CM15" s="474">
        <f t="shared" ca="1" si="48"/>
        <v>2.3656156012642038E-2</v>
      </c>
      <c r="CN15" s="500" t="str">
        <f>'_book_ options'!A15</f>
        <v>20171213-SYPZ-A48-000905-Dig-P-33</v>
      </c>
      <c r="CO15" s="500" t="str">
        <f>'_book_ options'!B15</f>
        <v>CICC</v>
      </c>
      <c r="CP15" s="500" t="str">
        <f>'_book_ options'!C15</f>
        <v>CICC-FICC-SYPZ</v>
      </c>
      <c r="CQ15" s="500" t="str">
        <f>'_book_ options'!D15</f>
        <v>Active</v>
      </c>
      <c r="CR15" s="550" t="str">
        <f>'_book_ options'!E15</f>
        <v>000905</v>
      </c>
      <c r="CS15" s="473">
        <f>'_book_ options'!F15</f>
        <v>43082</v>
      </c>
      <c r="CT15" s="498">
        <f>'_book_ options'!G15</f>
        <v>43082.625</v>
      </c>
      <c r="CU15" s="498">
        <f>'_book_ options'!H15</f>
        <v>43115.625</v>
      </c>
      <c r="CV15" s="473">
        <f>'_book_ options'!I15</f>
        <v>43115</v>
      </c>
      <c r="CW15" s="473">
        <f>'_book_ options'!J15</f>
        <v>43107</v>
      </c>
      <c r="CX15" s="473">
        <f>'_book_ options'!K15</f>
        <v>43082</v>
      </c>
      <c r="CY15" s="502">
        <f>'_book_ options'!L15</f>
        <v>-700000</v>
      </c>
      <c r="CZ15" s="500" t="str">
        <f>'_book_ options'!M15</f>
        <v>notional</v>
      </c>
      <c r="DA15" s="474">
        <f>'_book_ options'!N15</f>
        <v>3.78358051948052E-2</v>
      </c>
      <c r="DB15" s="499" t="str">
        <f>IF(ISBLANK('_book_ options'!O15),"",'_book_ options'!O15)</f>
        <v/>
      </c>
      <c r="DC15" s="500">
        <f>'_book_ options'!P15</f>
        <v>6277.44</v>
      </c>
      <c r="DD15" s="474">
        <f>'_book_ options'!Q15</f>
        <v>0.02</v>
      </c>
      <c r="DE15" s="500">
        <f>'_book_ options'!AG15</f>
        <v>50</v>
      </c>
      <c r="DF15" s="500">
        <f>'_book_ options'!AH15</f>
        <v>0</v>
      </c>
      <c r="DG15" s="499">
        <f>'_book_ options'!AI15</f>
        <v>0</v>
      </c>
      <c r="DH15" s="499" t="str">
        <f>IF(ISBLANK('_book_ options'!AJ15),"",'_book_ options'!AJ15)</f>
        <v/>
      </c>
      <c r="DI15" s="499" t="str">
        <f>IF(ISBLANK('_book_ options'!AK15),"",'_book_ options'!AK15)</f>
        <v/>
      </c>
      <c r="DJ15" s="490" t="str">
        <f>IF(ISBLANK('_book_ options'!AL15),"",'_book_ options'!AL15)</f>
        <v/>
      </c>
      <c r="DK15" s="499" t="str">
        <f>IF(ISBLANK('_book_ options'!AM15),"",'_book_ options'!AM15)</f>
        <v/>
      </c>
      <c r="DL15" s="500" t="str">
        <f>'_book_ options'!R15</f>
        <v>CON</v>
      </c>
      <c r="DM15" s="500" t="str">
        <f>IF(ISBLANK('_book_ options'!S15),"",'_book_ options'!S15)</f>
        <v>p</v>
      </c>
      <c r="DN15" s="499" t="str">
        <f>IF(ISBLANK('_book_ options'!T15),"",'_book_ options'!T15)</f>
        <v/>
      </c>
      <c r="DO15" s="474">
        <f>IF(ISBLANK('_book_ options'!U15),"",'_book_ options'!U15)</f>
        <v>1</v>
      </c>
      <c r="DP15" s="474" t="str">
        <f>IF(ISBLANK('_book_ options'!V15),"",'_book_ options'!V15)</f>
        <v/>
      </c>
      <c r="DQ15" s="474" t="str">
        <f>IF(ISBLANK('_book_ options'!W15),"",'_book_ options'!W15)</f>
        <v/>
      </c>
      <c r="DR15" s="474" t="str">
        <f>IF(ISBLANK('_book_ options'!X15),"",'_book_ options'!X15)</f>
        <v/>
      </c>
      <c r="DS15" s="474" t="str">
        <f>IF(ISBLANK('_book_ options'!Y15),"",'_book_ options'!Y15)</f>
        <v/>
      </c>
      <c r="DT15" s="474" t="str">
        <f>IF(ISBLANK('_book_ options'!Z15),"",'_book_ options'!Z15)</f>
        <v/>
      </c>
      <c r="DU15" s="474">
        <f>IF(ISBLANK('_book_ options'!AA15),"",'_book_ options'!AA15)</f>
        <v>7.1999999999999995E-2</v>
      </c>
      <c r="DV15" s="474" t="str">
        <f>IF(ISBLANK('_book_ options'!AB15),"",'_book_ options'!AB15)</f>
        <v/>
      </c>
      <c r="DW15" s="474">
        <f>'_book_ options'!AC15</f>
        <v>1</v>
      </c>
      <c r="DX15" s="474">
        <f>'_book_ options'!AD15</f>
        <v>0</v>
      </c>
      <c r="DY15" s="474" t="str">
        <f>IF(ISBLANK('_book_ options'!AE15),"",'_book_ options'!AE15)</f>
        <v/>
      </c>
      <c r="DZ15" s="474" t="str">
        <f>IF(ISBLANK('_book_ options'!AF15),"",'_book_ options'!AF15)</f>
        <v/>
      </c>
      <c r="EA15" s="500">
        <f t="shared" si="49"/>
        <v>6277.44</v>
      </c>
      <c r="EB15" s="500" t="str">
        <f t="shared" si="50"/>
        <v/>
      </c>
      <c r="EC15" s="500" t="str">
        <f t="shared" si="51"/>
        <v/>
      </c>
      <c r="ED15" s="500" t="str">
        <f t="shared" si="52"/>
        <v/>
      </c>
      <c r="EE15" s="500" t="str">
        <f t="shared" si="53"/>
        <v/>
      </c>
      <c r="EF15" s="500" t="str">
        <f t="shared" si="54"/>
        <v/>
      </c>
      <c r="EG15" s="500">
        <f t="shared" si="55"/>
        <v>2017</v>
      </c>
      <c r="EH15" s="500">
        <f t="shared" si="56"/>
        <v>12</v>
      </c>
      <c r="EI15" s="500">
        <f>'_book_ options'!AN15</f>
        <v>0</v>
      </c>
      <c r="EJ15" s="500" t="str">
        <f>'_book_ options'!AO15</f>
        <v>FI Mainland</v>
      </c>
      <c r="EK15" s="500" t="str">
        <f>'_book_ options'!AP15</f>
        <v>cny</v>
      </c>
      <c r="EL15" s="500" t="str">
        <f>'_book_ options'!AQ15</f>
        <v>cny</v>
      </c>
      <c r="EM15" s="500">
        <f>'_book_ options'!AR15</f>
        <v>0</v>
      </c>
      <c r="EN15" s="500">
        <f>'_book_ options'!AS15</f>
        <v>0</v>
      </c>
      <c r="EO15" s="500">
        <f>'_book_ options'!AT15</f>
        <v>0</v>
      </c>
      <c r="EP15" s="500">
        <f>'_book_ options'!AU15</f>
        <v>0</v>
      </c>
      <c r="EQ15" s="500">
        <f>'_book_ options'!AV15</f>
        <v>0</v>
      </c>
      <c r="ER15" s="490">
        <f t="shared" si="57"/>
        <v>43089</v>
      </c>
      <c r="ES15" s="490">
        <f t="shared" si="58"/>
        <v>43119</v>
      </c>
      <c r="ET15" s="500">
        <f>'_book_ options'!AY15</f>
        <v>0</v>
      </c>
      <c r="EU15" s="500">
        <f>'_book_ options'!AZ15</f>
        <v>0</v>
      </c>
    </row>
    <row r="16" spans="1:151" ht="16.5" customHeight="1">
      <c r="A16" s="500" t="str">
        <f t="shared" ca="1" si="0"/>
        <v/>
      </c>
      <c r="B16" s="502">
        <f t="shared" ca="1" si="5"/>
        <v>-1803.9087517719968</v>
      </c>
      <c r="C16" s="502" t="e">
        <f t="shared" ca="1" si="6"/>
        <v>#VALUE!</v>
      </c>
      <c r="D16" s="502">
        <f t="shared" ca="1" si="7"/>
        <v>-4133.4587517719965</v>
      </c>
      <c r="E16" s="502">
        <f t="shared" ca="1" si="8"/>
        <v>-4133.4587517719965</v>
      </c>
      <c r="F16" s="502">
        <f t="shared" ca="1" si="9"/>
        <v>0</v>
      </c>
      <c r="G16" s="502">
        <f t="shared" si="10"/>
        <v>307.84931506849318</v>
      </c>
      <c r="H16" s="502">
        <f t="shared" ca="1" si="1"/>
        <v>277.07790271594843</v>
      </c>
      <c r="I16" s="502">
        <f t="shared" si="11"/>
        <v>-9.8081165273899291</v>
      </c>
      <c r="J16" s="504">
        <f t="shared" ca="1" si="12"/>
        <v>-4.9040582636949645E-2</v>
      </c>
      <c r="K16" s="502">
        <f t="shared" ca="1" si="13"/>
        <v>-4.9040582636949645E-2</v>
      </c>
      <c r="L16" s="502">
        <f t="shared" si="14"/>
        <v>-681000</v>
      </c>
      <c r="M16" s="502">
        <f t="shared" si="15"/>
        <v>-61569.863013698632</v>
      </c>
      <c r="N16" s="502">
        <f t="shared" si="16"/>
        <v>681000</v>
      </c>
      <c r="O16" s="502">
        <f t="shared" si="17"/>
        <v>61569.863013698632</v>
      </c>
      <c r="P16" s="502">
        <f t="shared" si="18"/>
        <v>681000</v>
      </c>
      <c r="Q16" s="502">
        <f t="shared" si="19"/>
        <v>681000</v>
      </c>
      <c r="R16" s="502">
        <f t="shared" si="20"/>
        <v>2329.5500000000002</v>
      </c>
      <c r="S16" s="502">
        <f t="shared" si="21"/>
        <v>22848.5</v>
      </c>
      <c r="T16" s="502">
        <f t="shared" si="22"/>
        <v>22848.5</v>
      </c>
      <c r="U16" s="499">
        <f t="shared" si="23"/>
        <v>33</v>
      </c>
      <c r="V16" s="500">
        <f t="shared" si="24"/>
        <v>33</v>
      </c>
      <c r="W16" s="502">
        <f t="shared" ca="1" si="25"/>
        <v>3.923550810184679</v>
      </c>
      <c r="X16" s="500">
        <f t="shared" si="26"/>
        <v>23</v>
      </c>
      <c r="Y16" s="500">
        <f t="shared" ca="1" si="27"/>
        <v>2</v>
      </c>
      <c r="Z16" s="476">
        <f t="shared" si="28"/>
        <v>9.0410958904109592E-2</v>
      </c>
      <c r="AA16" s="476">
        <f t="shared" si="29"/>
        <v>9.0410958904109592E-2</v>
      </c>
      <c r="AB16" s="470">
        <f>VLOOKUP(CR16,'_info_ ticker'!A:I,9,FALSE)+DD16</f>
        <v>0.12000000000000001</v>
      </c>
      <c r="AC16" s="502">
        <f t="shared" si="30"/>
        <v>0</v>
      </c>
      <c r="AD16" s="502">
        <f t="shared" si="31"/>
        <v>0</v>
      </c>
      <c r="AE16" s="502">
        <f t="shared" ca="1" si="32"/>
        <v>0</v>
      </c>
      <c r="AF16" s="502">
        <f t="shared" ca="1" si="33"/>
        <v>0</v>
      </c>
      <c r="AG16" s="502">
        <f t="shared" ca="1" si="34"/>
        <v>0</v>
      </c>
      <c r="AH16" s="502">
        <f t="shared" ca="1" si="35"/>
        <v>0</v>
      </c>
      <c r="AI16" s="505">
        <f t="shared" ca="1" si="36"/>
        <v>-2.9545908636833602E-2</v>
      </c>
      <c r="AJ16" s="502">
        <f t="shared" ca="1" si="37"/>
        <v>2.7924584271543918E-2</v>
      </c>
      <c r="AK16" s="502">
        <f t="shared" ca="1" si="38"/>
        <v>58.008627793352829</v>
      </c>
      <c r="AL16" s="502">
        <f t="shared" ca="1" si="39"/>
        <v>-115.46399587812041</v>
      </c>
      <c r="AM16" s="502">
        <f t="shared" ca="1" si="40"/>
        <v>-3.5653898500481347E-2</v>
      </c>
      <c r="AN16" s="502">
        <f t="shared" ca="1" si="41"/>
        <v>0.72702844426684898</v>
      </c>
      <c r="AO16" s="502">
        <f t="shared" si="42"/>
        <v>0</v>
      </c>
      <c r="AP16" s="502">
        <f t="shared" si="43"/>
        <v>0</v>
      </c>
      <c r="AQ16" s="502">
        <f t="shared" si="44"/>
        <v>0</v>
      </c>
      <c r="AR16" s="502">
        <f t="shared" si="45"/>
        <v>0</v>
      </c>
      <c r="AS16" s="521">
        <f ca="1"/>
        <v>-9.8081165273899291</v>
      </c>
      <c r="AT16" s="521">
        <f ca="1"/>
        <v>421.43246771477385</v>
      </c>
      <c r="AU16" s="521" t="str">
        <f ca="1"/>
        <v>n/a</v>
      </c>
      <c r="AV16" s="521">
        <f ca="1"/>
        <v>0</v>
      </c>
      <c r="AW16" s="521" t="str">
        <f ca="1"/>
        <v>none</v>
      </c>
      <c r="AX16" s="521">
        <f ca="1"/>
        <v>430.13761759235615</v>
      </c>
      <c r="AY16" s="521" t="str">
        <f ca="1"/>
        <v>no barrier</v>
      </c>
      <c r="AZ16" s="521">
        <f ca="1"/>
        <v>451.97567999999995</v>
      </c>
      <c r="BA16" s="525">
        <f ca="1"/>
        <v>0.60247874409575686</v>
      </c>
      <c r="BB16" s="521">
        <f ca="1"/>
        <v>-8.8612384251882722E-3</v>
      </c>
      <c r="BC16" s="521">
        <f ca="1"/>
        <v>-5.9143493688476498</v>
      </c>
      <c r="BD16" s="521">
        <f ca="1"/>
        <v>11.772290383752907</v>
      </c>
      <c r="BE16" s="521">
        <f ca="1"/>
        <v>0.60247874409575686</v>
      </c>
      <c r="BF16" s="521">
        <f ca="1"/>
        <v>0.60247874409575686</v>
      </c>
      <c r="BG16" s="521">
        <f ca="1"/>
        <v>0.72702844426684898</v>
      </c>
      <c r="BH16" s="521">
        <f ca="1"/>
        <v>0.24966312775539209</v>
      </c>
      <c r="BI16" s="521">
        <f ca="1"/>
        <v>-5.9091817273667209</v>
      </c>
      <c r="BJ16" s="521">
        <f ca="1"/>
        <v>-5.9091817273667209</v>
      </c>
      <c r="BK16" s="521">
        <f ca="1"/>
        <v>2</v>
      </c>
      <c r="BL16" s="521">
        <f ca="1"/>
        <v>-4432.0771863318132</v>
      </c>
      <c r="BM16" s="521">
        <f ca="1"/>
        <v>-2.8763198177656808E-4</v>
      </c>
      <c r="BN16" s="521">
        <f ca="1"/>
        <v>-4432.0771863318678</v>
      </c>
      <c r="BO16" s="521">
        <f ca="1"/>
        <v>-1.841513741377612E-34</v>
      </c>
      <c r="BP16" s="521">
        <f ca="1"/>
        <v>-3847.2236633307425</v>
      </c>
      <c r="BQ16" s="521">
        <f ca="1"/>
        <v>-4377.8842642348927</v>
      </c>
      <c r="BR16" s="521">
        <f ca="1"/>
        <v>-3794.3074924908174</v>
      </c>
      <c r="BS16" s="521">
        <f ca="1"/>
        <v>-4404.6323479572766</v>
      </c>
      <c r="BT16" s="517" t="str">
        <f ca="1"/>
        <v>000905</v>
      </c>
      <c r="BU16" s="511">
        <f ca="1"/>
        <v>0.15</v>
      </c>
      <c r="BV16" s="511">
        <f ca="1"/>
        <v>0.1</v>
      </c>
      <c r="BW16" s="511">
        <f ca="1"/>
        <v>0</v>
      </c>
      <c r="BX16" s="516">
        <f ca="1"/>
        <v>200</v>
      </c>
      <c r="BY16" s="516">
        <f ca="1"/>
        <v>6425.9400999999998</v>
      </c>
      <c r="BZ16" s="516">
        <f ca="1"/>
        <v>0</v>
      </c>
      <c r="CA16" s="516" t="str">
        <f ca="1"/>
        <v>index</v>
      </c>
      <c r="CB16" s="516" t="str">
        <f ca="1"/>
        <v>点</v>
      </c>
      <c r="CC16" s="516">
        <f ca="1"/>
        <v>0</v>
      </c>
      <c r="CD16" s="516" t="str">
        <f ca="1"/>
        <v>中证500</v>
      </c>
      <c r="CE16" s="511">
        <f ca="1"/>
        <v>0.1</v>
      </c>
      <c r="CF16" s="511">
        <f ca="1"/>
        <v>0.2</v>
      </c>
      <c r="CG16" s="511">
        <f ca="1"/>
        <v>0.05</v>
      </c>
      <c r="CH16" s="511">
        <f ca="1"/>
        <v>0.06</v>
      </c>
      <c r="CI16" s="474" t="str">
        <f t="shared" si="46"/>
        <v>none</v>
      </c>
      <c r="CJ16" s="474">
        <f t="shared" ca="1" si="47"/>
        <v>0.13500000000000001</v>
      </c>
      <c r="CK16" s="474">
        <f t="shared" si="2"/>
        <v>0.02</v>
      </c>
      <c r="CL16" s="490">
        <f t="shared" ca="1" si="3"/>
        <v>43111.701449189815</v>
      </c>
      <c r="CM16" s="474">
        <f t="shared" ca="1" si="48"/>
        <v>2.3656156012642038E-2</v>
      </c>
      <c r="CN16" s="500" t="str">
        <f>'_book_ options'!A16</f>
        <v>20171213-SYPZ-A47-000905-Dig-C-33</v>
      </c>
      <c r="CO16" s="500" t="str">
        <f>'_book_ options'!B16</f>
        <v>CICC</v>
      </c>
      <c r="CP16" s="500" t="str">
        <f>'_book_ options'!C16</f>
        <v>CICC-FICC-SYPZ</v>
      </c>
      <c r="CQ16" s="500" t="str">
        <f>'_book_ options'!D16</f>
        <v>Active</v>
      </c>
      <c r="CR16" s="550" t="str">
        <f>'_book_ options'!E16</f>
        <v>000905</v>
      </c>
      <c r="CS16" s="473">
        <f>'_book_ options'!F16</f>
        <v>43082</v>
      </c>
      <c r="CT16" s="498">
        <f>'_book_ options'!G16</f>
        <v>43082.625</v>
      </c>
      <c r="CU16" s="498">
        <f>'_book_ options'!H16</f>
        <v>43115.625</v>
      </c>
      <c r="CV16" s="473">
        <f>'_book_ options'!I16</f>
        <v>43115</v>
      </c>
      <c r="CW16" s="473">
        <f>'_book_ options'!J16</f>
        <v>43107</v>
      </c>
      <c r="CX16" s="473">
        <f>'_book_ options'!K16</f>
        <v>43082</v>
      </c>
      <c r="CY16" s="502">
        <f>'_book_ options'!L16</f>
        <v>-681000</v>
      </c>
      <c r="CZ16" s="500" t="str">
        <f>'_book_ options'!M16</f>
        <v>notional</v>
      </c>
      <c r="DA16" s="474">
        <f>'_book_ options'!N16</f>
        <v>3.7835880834779498E-2</v>
      </c>
      <c r="DB16" s="499">
        <f>IF(ISBLANK('_book_ options'!O16),"",'_book_ options'!O16)</f>
        <v>2329.5500000000002</v>
      </c>
      <c r="DC16" s="500">
        <f>'_book_ options'!P16</f>
        <v>6277.44</v>
      </c>
      <c r="DD16" s="474">
        <f>'_book_ options'!Q16</f>
        <v>0.02</v>
      </c>
      <c r="DE16" s="500">
        <f>'_book_ options'!AG16</f>
        <v>50</v>
      </c>
      <c r="DF16" s="500">
        <f>'_book_ options'!AH16</f>
        <v>0</v>
      </c>
      <c r="DG16" s="499">
        <f>'_book_ options'!AI16</f>
        <v>0</v>
      </c>
      <c r="DH16" s="499" t="str">
        <f>IF(ISBLANK('_book_ options'!AJ16),"",'_book_ options'!AJ16)</f>
        <v/>
      </c>
      <c r="DI16" s="499" t="str">
        <f>IF(ISBLANK('_book_ options'!AK16),"",'_book_ options'!AK16)</f>
        <v/>
      </c>
      <c r="DJ16" s="490" t="str">
        <f>IF(ISBLANK('_book_ options'!AL16),"",'_book_ options'!AL16)</f>
        <v/>
      </c>
      <c r="DK16" s="499" t="str">
        <f>IF(ISBLANK('_book_ options'!AM16),"",'_book_ options'!AM16)</f>
        <v/>
      </c>
      <c r="DL16" s="500" t="str">
        <f>'_book_ options'!R16</f>
        <v>CON</v>
      </c>
      <c r="DM16" s="500" t="str">
        <f>IF(ISBLANK('_book_ options'!S16),"",'_book_ options'!S16)</f>
        <v>c</v>
      </c>
      <c r="DN16" s="499" t="str">
        <f>IF(ISBLANK('_book_ options'!T16),"",'_book_ options'!T16)</f>
        <v/>
      </c>
      <c r="DO16" s="474">
        <f>IF(ISBLANK('_book_ options'!U16),"",'_book_ options'!U16)</f>
        <v>1</v>
      </c>
      <c r="DP16" s="474" t="str">
        <f>IF(ISBLANK('_book_ options'!V16),"",'_book_ options'!V16)</f>
        <v/>
      </c>
      <c r="DQ16" s="474" t="str">
        <f>IF(ISBLANK('_book_ options'!W16),"",'_book_ options'!W16)</f>
        <v/>
      </c>
      <c r="DR16" s="474" t="str">
        <f>IF(ISBLANK('_book_ options'!X16),"",'_book_ options'!X16)</f>
        <v/>
      </c>
      <c r="DS16" s="474" t="str">
        <f>IF(ISBLANK('_book_ options'!Y16),"",'_book_ options'!Y16)</f>
        <v/>
      </c>
      <c r="DT16" s="474" t="str">
        <f>IF(ISBLANK('_book_ options'!Z16),"",'_book_ options'!Z16)</f>
        <v/>
      </c>
      <c r="DU16" s="474">
        <f>IF(ISBLANK('_book_ options'!AA16),"",'_book_ options'!AA16)</f>
        <v>7.1999999999999995E-2</v>
      </c>
      <c r="DV16" s="474" t="str">
        <f>IF(ISBLANK('_book_ options'!AB16),"",'_book_ options'!AB16)</f>
        <v/>
      </c>
      <c r="DW16" s="474">
        <f>'_book_ options'!AC16</f>
        <v>1</v>
      </c>
      <c r="DX16" s="474">
        <f>'_book_ options'!AD16</f>
        <v>0</v>
      </c>
      <c r="DY16" s="474" t="str">
        <f>IF(ISBLANK('_book_ options'!AE16),"",'_book_ options'!AE16)</f>
        <v/>
      </c>
      <c r="DZ16" s="474" t="str">
        <f>IF(ISBLANK('_book_ options'!AF16),"",'_book_ options'!AF16)</f>
        <v/>
      </c>
      <c r="EA16" s="500">
        <f t="shared" si="49"/>
        <v>6277.44</v>
      </c>
      <c r="EB16" s="500" t="str">
        <f t="shared" si="50"/>
        <v/>
      </c>
      <c r="EC16" s="500" t="str">
        <f t="shared" si="51"/>
        <v/>
      </c>
      <c r="ED16" s="500" t="str">
        <f t="shared" si="52"/>
        <v/>
      </c>
      <c r="EE16" s="500" t="str">
        <f t="shared" si="53"/>
        <v/>
      </c>
      <c r="EF16" s="500" t="str">
        <f t="shared" si="54"/>
        <v/>
      </c>
      <c r="EG16" s="500">
        <f t="shared" si="55"/>
        <v>2017</v>
      </c>
      <c r="EH16" s="500">
        <f t="shared" si="56"/>
        <v>12</v>
      </c>
      <c r="EI16" s="500">
        <f>'_book_ options'!AN16</f>
        <v>0</v>
      </c>
      <c r="EJ16" s="500" t="str">
        <f>'_book_ options'!AO16</f>
        <v>FI Mainland</v>
      </c>
      <c r="EK16" s="500" t="str">
        <f>'_book_ options'!AP16</f>
        <v>cny</v>
      </c>
      <c r="EL16" s="500" t="str">
        <f>'_book_ options'!AQ16</f>
        <v>cny</v>
      </c>
      <c r="EM16" s="500">
        <f>'_book_ options'!AR16</f>
        <v>0</v>
      </c>
      <c r="EN16" s="500">
        <f>'_book_ options'!AS16</f>
        <v>0</v>
      </c>
      <c r="EO16" s="500">
        <f>'_book_ options'!AT16</f>
        <v>0</v>
      </c>
      <c r="EP16" s="500">
        <f>'_book_ options'!AU16</f>
        <v>0</v>
      </c>
      <c r="EQ16" s="500">
        <f>'_book_ options'!AV16</f>
        <v>0</v>
      </c>
      <c r="ER16" s="490">
        <f t="shared" si="57"/>
        <v>43089</v>
      </c>
      <c r="ES16" s="490">
        <f t="shared" si="58"/>
        <v>43119</v>
      </c>
      <c r="ET16" s="500">
        <f>'_book_ options'!AY16</f>
        <v>0</v>
      </c>
      <c r="EU16" s="500">
        <f>'_book_ options'!AZ16</f>
        <v>0</v>
      </c>
    </row>
    <row r="17" spans="1:151" s="709" customFormat="1" ht="16.5" customHeight="1">
      <c r="A17" s="500" t="str">
        <f t="shared" ca="1" si="0"/>
        <v/>
      </c>
      <c r="B17" s="502">
        <f t="shared" ca="1" si="5"/>
        <v>-1120.9865849225148</v>
      </c>
      <c r="C17" s="502" t="e">
        <f t="shared" ca="1" si="6"/>
        <v>#VALUE!</v>
      </c>
      <c r="D17" s="502">
        <f t="shared" ca="1" si="7"/>
        <v>-3544.126587662241</v>
      </c>
      <c r="E17" s="502">
        <f t="shared" ca="1" si="8"/>
        <v>-3544.126587662241</v>
      </c>
      <c r="F17" s="502">
        <f t="shared" ca="1" si="9"/>
        <v>0</v>
      </c>
      <c r="G17" s="502">
        <f t="shared" si="10"/>
        <v>287.67123287671234</v>
      </c>
      <c r="H17" s="502">
        <f t="shared" ca="1" si="1"/>
        <v>179.59499667047393</v>
      </c>
      <c r="I17" s="502">
        <f t="shared" si="11"/>
        <v>-14.192845285314206</v>
      </c>
      <c r="J17" s="504">
        <f t="shared" ca="1" si="12"/>
        <v>-4.7309484284380685E-2</v>
      </c>
      <c r="K17" s="502">
        <f t="shared" ca="1" si="13"/>
        <v>-4.7309484284380685E-2</v>
      </c>
      <c r="L17" s="502">
        <f t="shared" si="14"/>
        <v>-300000</v>
      </c>
      <c r="M17" s="502">
        <f t="shared" si="15"/>
        <v>-57534.246575342462</v>
      </c>
      <c r="N17" s="502">
        <f t="shared" si="16"/>
        <v>300000</v>
      </c>
      <c r="O17" s="502">
        <f t="shared" si="17"/>
        <v>57534.246575342462</v>
      </c>
      <c r="P17" s="502">
        <f t="shared" si="18"/>
        <v>300000</v>
      </c>
      <c r="Q17" s="502">
        <f t="shared" si="19"/>
        <v>300000</v>
      </c>
      <c r="R17" s="502">
        <f t="shared" si="20"/>
        <v>170.72968485375</v>
      </c>
      <c r="S17" s="502">
        <f t="shared" si="21"/>
        <v>2423.14</v>
      </c>
      <c r="T17" s="502">
        <f t="shared" si="22"/>
        <v>2423.14</v>
      </c>
      <c r="U17" s="499">
        <f t="shared" si="23"/>
        <v>70</v>
      </c>
      <c r="V17" s="500">
        <f t="shared" si="24"/>
        <v>70</v>
      </c>
      <c r="W17" s="502">
        <f t="shared" ca="1" si="25"/>
        <v>26.923550810184679</v>
      </c>
      <c r="X17" s="500">
        <f t="shared" si="26"/>
        <v>50</v>
      </c>
      <c r="Y17" s="500">
        <f t="shared" ca="1" si="27"/>
        <v>19</v>
      </c>
      <c r="Z17" s="476">
        <f t="shared" si="28"/>
        <v>0.19178082191780821</v>
      </c>
      <c r="AA17" s="476">
        <f t="shared" si="29"/>
        <v>0.19178082191780821</v>
      </c>
      <c r="AB17" s="470">
        <f>VLOOKUP(CR17,'_info_ ticker'!A:I,9,FALSE)+DD17</f>
        <v>0.42000000000000004</v>
      </c>
      <c r="AC17" s="502">
        <f t="shared" si="30"/>
        <v>0</v>
      </c>
      <c r="AD17" s="502">
        <f t="shared" si="31"/>
        <v>0</v>
      </c>
      <c r="AE17" s="502">
        <f t="shared" ca="1" si="32"/>
        <v>0</v>
      </c>
      <c r="AF17" s="502">
        <f t="shared" ca="1" si="33"/>
        <v>0</v>
      </c>
      <c r="AG17" s="502">
        <f t="shared" ca="1" si="34"/>
        <v>0</v>
      </c>
      <c r="AH17" s="502">
        <f t="shared" ca="1" si="35"/>
        <v>0</v>
      </c>
      <c r="AI17" s="505">
        <f t="shared" ca="1" si="36"/>
        <v>-2.1842705346776486E-2</v>
      </c>
      <c r="AJ17" s="502">
        <f t="shared" ca="1" si="37"/>
        <v>7.0491771005937037E-3</v>
      </c>
      <c r="AK17" s="502">
        <f t="shared" ca="1" si="38"/>
        <v>82.189056662112591</v>
      </c>
      <c r="AL17" s="502">
        <f t="shared" ca="1" si="39"/>
        <v>-19.616099366865548</v>
      </c>
      <c r="AM17" s="502">
        <f t="shared" ca="1" si="40"/>
        <v>-2.1842705346776486E-2</v>
      </c>
      <c r="AN17" s="502">
        <f t="shared" ca="1" si="41"/>
        <v>0.46169823402593924</v>
      </c>
      <c r="AO17" s="502">
        <f t="shared" si="42"/>
        <v>0</v>
      </c>
      <c r="AP17" s="502">
        <f t="shared" si="43"/>
        <v>0</v>
      </c>
      <c r="AQ17" s="502">
        <f t="shared" si="44"/>
        <v>0</v>
      </c>
      <c r="AR17" s="502">
        <f t="shared" si="45"/>
        <v>0</v>
      </c>
      <c r="AS17" s="521">
        <f ca="1"/>
        <v>-14.192845285314206</v>
      </c>
      <c r="AT17" s="521">
        <f ca="1"/>
        <v>249.71219768945573</v>
      </c>
      <c r="AU17" s="521" t="str">
        <f ca="1"/>
        <v>n/a</v>
      </c>
      <c r="AV17" s="521">
        <f ca="1"/>
        <v>0</v>
      </c>
      <c r="AW17" s="521" t="str">
        <f ca="1"/>
        <v>none</v>
      </c>
      <c r="AX17" s="521">
        <f ca="1"/>
        <v>257.23120605113422</v>
      </c>
      <c r="AY17" s="521" t="str">
        <f ca="1"/>
        <v>no barrier</v>
      </c>
      <c r="AZ17" s="521">
        <f ca="1"/>
        <v>291.87</v>
      </c>
      <c r="BA17" s="525">
        <f ca="1"/>
        <v>0.46169823402593924</v>
      </c>
      <c r="BB17" s="521">
        <f ca="1"/>
        <v>-3.5429388661691917E-3</v>
      </c>
      <c r="BC17" s="521">
        <f ca="1"/>
        <v>-5.790879489622581</v>
      </c>
      <c r="BD17" s="521">
        <f ca="1"/>
        <v>1.3821118297655901</v>
      </c>
      <c r="BE17" s="521">
        <f ca="1"/>
        <v>0.46169823402593924</v>
      </c>
      <c r="BF17" s="521">
        <f ca="1"/>
        <v>0.46169823402593924</v>
      </c>
      <c r="BG17" s="521">
        <f ca="1"/>
        <v>0.43883426411511445</v>
      </c>
      <c r="BH17" s="521">
        <f ca="1"/>
        <v>0.27730434026239453</v>
      </c>
      <c r="BI17" s="521">
        <f ca="1"/>
        <v>-6.5528116040329465</v>
      </c>
      <c r="BJ17" s="521">
        <f ca="1"/>
        <v>-6.5528116040329465</v>
      </c>
      <c r="BK17" s="521">
        <f ca="1"/>
        <v>2</v>
      </c>
      <c r="BL17" s="521">
        <f ca="1"/>
        <v>-4136.1372301775</v>
      </c>
      <c r="BM17" s="521">
        <f ca="1"/>
        <v>-86.073223977108697</v>
      </c>
      <c r="BN17" s="521">
        <f ca="1"/>
        <v>-4136.3590320940457</v>
      </c>
      <c r="BO17" s="521">
        <f ca="1"/>
        <v>-7.5612952878587592E-5</v>
      </c>
      <c r="BP17" s="521">
        <f ca="1"/>
        <v>-3198.8200685424422</v>
      </c>
      <c r="BQ17" s="521">
        <f ca="1"/>
        <v>-3986.107356713389</v>
      </c>
      <c r="BR17" s="521">
        <f ca="1"/>
        <v>-3144.1703107083986</v>
      </c>
      <c r="BS17" s="521">
        <f ca="1"/>
        <v>-4057.6254962335834</v>
      </c>
      <c r="BT17" s="517" t="str">
        <f ca="1"/>
        <v>000300</v>
      </c>
      <c r="BU17" s="511">
        <f ca="1"/>
        <v>0.125</v>
      </c>
      <c r="BV17" s="511">
        <f ca="1"/>
        <v>0.4</v>
      </c>
      <c r="BW17" s="511">
        <f ca="1"/>
        <v>0</v>
      </c>
      <c r="BX17" s="516">
        <f ca="1"/>
        <v>300</v>
      </c>
      <c r="BY17" s="516">
        <f ca="1"/>
        <v>4205.5862999999999</v>
      </c>
      <c r="BZ17" s="516">
        <f ca="1"/>
        <v>0</v>
      </c>
      <c r="CA17" s="516" t="str">
        <f ca="1"/>
        <v>index</v>
      </c>
      <c r="CB17" s="516" t="str">
        <f ca="1"/>
        <v>点</v>
      </c>
      <c r="CC17" s="516" t="str">
        <f ca="1"/>
        <v>中证指数有限公司</v>
      </c>
      <c r="CD17" s="516" t="str">
        <f ca="1"/>
        <v>沪深300</v>
      </c>
      <c r="CE17" s="511">
        <f ca="1"/>
        <v>0.1</v>
      </c>
      <c r="CF17" s="511">
        <f ca="1"/>
        <v>0.2</v>
      </c>
      <c r="CG17" s="511">
        <f ca="1"/>
        <v>0.05</v>
      </c>
      <c r="CH17" s="511">
        <f ca="1"/>
        <v>0.06</v>
      </c>
      <c r="CI17" s="474" t="str">
        <f t="shared" si="46"/>
        <v>none</v>
      </c>
      <c r="CJ17" s="474">
        <f t="shared" ca="1" si="47"/>
        <v>0.1125</v>
      </c>
      <c r="CK17" s="474">
        <f t="shared" si="2"/>
        <v>0.02</v>
      </c>
      <c r="CL17" s="490">
        <f t="shared" ca="1" si="3"/>
        <v>43111.701449189815</v>
      </c>
      <c r="CM17" s="474">
        <f t="shared" ca="1" si="48"/>
        <v>3.7455763182238755E-2</v>
      </c>
      <c r="CN17" s="500" t="str">
        <f>'_book_ options'!A17</f>
        <v>20171129-SYPZ-A45-000300-Dig-C-70</v>
      </c>
      <c r="CO17" s="500" t="str">
        <f>'_book_ options'!B17</f>
        <v>CICC</v>
      </c>
      <c r="CP17" s="500" t="str">
        <f>'_book_ options'!C17</f>
        <v>CICC-FICC-SYPZ</v>
      </c>
      <c r="CQ17" s="500" t="str">
        <f>'_book_ options'!D17</f>
        <v>Active</v>
      </c>
      <c r="CR17" s="550" t="str">
        <f>'_book_ options'!E17</f>
        <v>000300</v>
      </c>
      <c r="CS17" s="473">
        <f>'_book_ options'!F17</f>
        <v>43068</v>
      </c>
      <c r="CT17" s="498">
        <f>'_book_ options'!G17</f>
        <v>43068.625</v>
      </c>
      <c r="CU17" s="498">
        <f>'_book_ options'!H17</f>
        <v>43138.625</v>
      </c>
      <c r="CV17" s="473">
        <f>'_book_ options'!I17</f>
        <v>43138</v>
      </c>
      <c r="CW17" s="473">
        <f>'_book_ options'!J17</f>
        <v>43138</v>
      </c>
      <c r="CX17" s="473">
        <f>'_book_ options'!K17</f>
        <v>43068</v>
      </c>
      <c r="CY17" s="502">
        <f>'_book_ options'!L17</f>
        <v>-300000</v>
      </c>
      <c r="CZ17" s="500" t="str">
        <f>'_book_ options'!M17</f>
        <v>notional</v>
      </c>
      <c r="DA17" s="474">
        <f>'_book_ options'!N17</f>
        <v>4.2116480999999997E-2</v>
      </c>
      <c r="DB17" s="499" t="str">
        <f>IF(ISBLANK('_book_ options'!O17),"",'_book_ options'!O17)</f>
        <v/>
      </c>
      <c r="DC17" s="500">
        <f>'_book_ options'!P17</f>
        <v>4053.75</v>
      </c>
      <c r="DD17" s="474">
        <f>'_book_ options'!Q17</f>
        <v>0.02</v>
      </c>
      <c r="DE17" s="500">
        <f>'_book_ options'!AG17</f>
        <v>50</v>
      </c>
      <c r="DF17" s="500">
        <f>'_book_ options'!AH17</f>
        <v>0</v>
      </c>
      <c r="DG17" s="499">
        <f>'_book_ options'!AI17</f>
        <v>0</v>
      </c>
      <c r="DH17" s="499" t="str">
        <f>IF(ISBLANK('_book_ options'!AJ17),"",'_book_ options'!AJ17)</f>
        <v/>
      </c>
      <c r="DI17" s="499" t="str">
        <f>IF(ISBLANK('_book_ options'!AK17),"",'_book_ options'!AK17)</f>
        <v/>
      </c>
      <c r="DJ17" s="490" t="str">
        <f>IF(ISBLANK('_book_ options'!AL17),"",'_book_ options'!AL17)</f>
        <v/>
      </c>
      <c r="DK17" s="499" t="str">
        <f>IF(ISBLANK('_book_ options'!AM17),"",'_book_ options'!AM17)</f>
        <v/>
      </c>
      <c r="DL17" s="500" t="str">
        <f>'_book_ options'!R17</f>
        <v>CON</v>
      </c>
      <c r="DM17" s="500" t="str">
        <f>IF(ISBLANK('_book_ options'!S17),"",'_book_ options'!S17)</f>
        <v>c</v>
      </c>
      <c r="DN17" s="499" t="str">
        <f>IF(ISBLANK('_book_ options'!T17),"",'_book_ options'!T17)</f>
        <v/>
      </c>
      <c r="DO17" s="474">
        <f>IF(ISBLANK('_book_ options'!U17),"",'_book_ options'!U17)</f>
        <v>1</v>
      </c>
      <c r="DP17" s="474" t="str">
        <f>IF(ISBLANK('_book_ options'!V17),"",'_book_ options'!V17)</f>
        <v/>
      </c>
      <c r="DQ17" s="474" t="str">
        <f>IF(ISBLANK('_book_ options'!W17),"",'_book_ options'!W17)</f>
        <v/>
      </c>
      <c r="DR17" s="474" t="str">
        <f>IF(ISBLANK('_book_ options'!X17),"",'_book_ options'!X17)</f>
        <v/>
      </c>
      <c r="DS17" s="474" t="str">
        <f>IF(ISBLANK('_book_ options'!Y17),"",'_book_ options'!Y17)</f>
        <v/>
      </c>
      <c r="DT17" s="474" t="str">
        <f>IF(ISBLANK('_book_ options'!Z17),"",'_book_ options'!Z17)</f>
        <v/>
      </c>
      <c r="DU17" s="474">
        <f>IF(ISBLANK('_book_ options'!AA17),"",'_book_ options'!AA17)</f>
        <v>7.1999999999999995E-2</v>
      </c>
      <c r="DV17" s="474" t="str">
        <f>IF(ISBLANK('_book_ options'!AB17),"",'_book_ options'!AB17)</f>
        <v/>
      </c>
      <c r="DW17" s="474">
        <f>'_book_ options'!AC17</f>
        <v>1</v>
      </c>
      <c r="DX17" s="474">
        <f>'_book_ options'!AD17</f>
        <v>0</v>
      </c>
      <c r="DY17" s="474" t="str">
        <f>IF(ISBLANK('_book_ options'!AE17),"",'_book_ options'!AE17)</f>
        <v/>
      </c>
      <c r="DZ17" s="474" t="str">
        <f>IF(ISBLANK('_book_ options'!AF17),"",'_book_ options'!AF17)</f>
        <v/>
      </c>
      <c r="EA17" s="500">
        <f t="shared" si="49"/>
        <v>4053.75</v>
      </c>
      <c r="EB17" s="500" t="str">
        <f t="shared" si="50"/>
        <v/>
      </c>
      <c r="EC17" s="500" t="str">
        <f t="shared" si="51"/>
        <v/>
      </c>
      <c r="ED17" s="500" t="str">
        <f t="shared" si="52"/>
        <v/>
      </c>
      <c r="EE17" s="500" t="str">
        <f t="shared" si="53"/>
        <v/>
      </c>
      <c r="EF17" s="500" t="str">
        <f t="shared" si="54"/>
        <v/>
      </c>
      <c r="EG17" s="500">
        <f t="shared" si="55"/>
        <v>2017</v>
      </c>
      <c r="EH17" s="500">
        <f t="shared" si="56"/>
        <v>11</v>
      </c>
      <c r="EI17" s="500">
        <f>'_book_ options'!AN17</f>
        <v>0</v>
      </c>
      <c r="EJ17" s="500" t="str">
        <f>'_book_ options'!AO17</f>
        <v>FI Mainland</v>
      </c>
      <c r="EK17" s="500" t="str">
        <f>'_book_ options'!AP17</f>
        <v>cny</v>
      </c>
      <c r="EL17" s="500" t="str">
        <f>'_book_ options'!AQ17</f>
        <v>cny</v>
      </c>
      <c r="EM17" s="500">
        <f>'_book_ options'!AR17</f>
        <v>0</v>
      </c>
      <c r="EN17" s="500">
        <f>'_book_ options'!AS17</f>
        <v>0</v>
      </c>
      <c r="EO17" s="500">
        <f>'_book_ options'!AT17</f>
        <v>0</v>
      </c>
      <c r="EP17" s="500">
        <f>'_book_ options'!AU17</f>
        <v>0</v>
      </c>
      <c r="EQ17" s="500">
        <f>'_book_ options'!AV17</f>
        <v>0</v>
      </c>
      <c r="ER17" s="490">
        <f t="shared" si="57"/>
        <v>43075</v>
      </c>
      <c r="ES17" s="490">
        <f t="shared" si="58"/>
        <v>43152</v>
      </c>
      <c r="ET17" s="500">
        <f>'_book_ options'!AY17</f>
        <v>0</v>
      </c>
      <c r="EU17" s="500">
        <f>'_book_ options'!AZ17</f>
        <v>0</v>
      </c>
    </row>
    <row r="18" spans="1:151" ht="16.5" customHeight="1">
      <c r="A18" s="500" t="str">
        <f t="shared" ca="1" si="0"/>
        <v/>
      </c>
      <c r="B18" s="502">
        <f t="shared" ca="1" si="5"/>
        <v>6818.1800318876712</v>
      </c>
      <c r="C18" s="502">
        <f t="shared" si="6"/>
        <v>6818.1800318876712</v>
      </c>
      <c r="D18" s="502">
        <f t="shared" ca="1" si="7"/>
        <v>0</v>
      </c>
      <c r="E18" s="502">
        <f t="shared" ca="1" si="8"/>
        <v>0</v>
      </c>
      <c r="F18" s="502">
        <f t="shared" ca="1" si="9"/>
        <v>0</v>
      </c>
      <c r="G18" s="502">
        <f t="shared" si="10"/>
        <v>855.7397260273973</v>
      </c>
      <c r="H18" s="502">
        <f t="shared" si="1"/>
        <v>855.7397260273973</v>
      </c>
      <c r="I18" s="502">
        <f t="shared" si="11"/>
        <v>-41.78998181032992</v>
      </c>
      <c r="J18" s="504">
        <f t="shared" ca="1" si="12"/>
        <v>-0.13929993936776641</v>
      </c>
      <c r="K18" s="502">
        <f t="shared" ca="1" si="13"/>
        <v>-0.13929993936776641</v>
      </c>
      <c r="L18" s="502">
        <f t="shared" si="14"/>
        <v>-1893000</v>
      </c>
      <c r="M18" s="502">
        <f t="shared" si="15"/>
        <v>-171147.94520547945</v>
      </c>
      <c r="N18" s="502">
        <f t="shared" si="16"/>
        <v>1893000</v>
      </c>
      <c r="O18" s="502">
        <f t="shared" si="17"/>
        <v>171147.94520547945</v>
      </c>
      <c r="P18" s="502">
        <f t="shared" si="18"/>
        <v>1893000</v>
      </c>
      <c r="Q18" s="502">
        <f t="shared" si="19"/>
        <v>1893000</v>
      </c>
      <c r="R18" s="502">
        <f t="shared" si="20"/>
        <v>163.15345775532998</v>
      </c>
      <c r="S18" s="502">
        <f t="shared" si="21"/>
        <v>6818.18</v>
      </c>
      <c r="T18" s="502">
        <f t="shared" si="22"/>
        <v>6818.18</v>
      </c>
      <c r="U18" s="499">
        <f t="shared" si="23"/>
        <v>33</v>
      </c>
      <c r="V18" s="500">
        <f t="shared" si="24"/>
        <v>33</v>
      </c>
      <c r="W18" s="502" t="str">
        <f t="shared" si="25"/>
        <v>Expired</v>
      </c>
      <c r="X18" s="500">
        <f t="shared" si="26"/>
        <v>23</v>
      </c>
      <c r="Y18" s="500" t="str">
        <f t="shared" si="27"/>
        <v>Expired</v>
      </c>
      <c r="Z18" s="476">
        <f t="shared" si="28"/>
        <v>9.0410958904109592E-2</v>
      </c>
      <c r="AA18" s="476">
        <f t="shared" si="29"/>
        <v>9.0410958904109592E-2</v>
      </c>
      <c r="AB18" s="470">
        <f>VLOOKUP(CR18,'_info_ ticker'!A:I,9,FALSE)+DD18</f>
        <v>0.42000000000000004</v>
      </c>
      <c r="AC18" s="502">
        <f t="shared" si="30"/>
        <v>0</v>
      </c>
      <c r="AD18" s="502">
        <f t="shared" si="31"/>
        <v>0</v>
      </c>
      <c r="AE18" s="502">
        <f t="shared" ca="1" si="32"/>
        <v>0</v>
      </c>
      <c r="AF18" s="502">
        <f t="shared" ca="1" si="33"/>
        <v>0</v>
      </c>
      <c r="AG18" s="502">
        <f t="shared" ca="1" si="34"/>
        <v>0</v>
      </c>
      <c r="AH18" s="502">
        <f t="shared" ca="1" si="35"/>
        <v>0</v>
      </c>
      <c r="AI18" s="505">
        <f t="shared" ca="1" si="36"/>
        <v>0</v>
      </c>
      <c r="AJ18" s="502">
        <f t="shared" ca="1" si="37"/>
        <v>0</v>
      </c>
      <c r="AK18" s="502">
        <f t="shared" ca="1" si="38"/>
        <v>0</v>
      </c>
      <c r="AL18" s="502">
        <f t="shared" ca="1" si="39"/>
        <v>0</v>
      </c>
      <c r="AM18" s="502">
        <f t="shared" ca="1" si="40"/>
        <v>0</v>
      </c>
      <c r="AN18" s="502">
        <f t="shared" ca="1" si="41"/>
        <v>0</v>
      </c>
      <c r="AO18" s="502">
        <f t="shared" si="42"/>
        <v>0</v>
      </c>
      <c r="AP18" s="502">
        <f t="shared" si="43"/>
        <v>0</v>
      </c>
      <c r="AQ18" s="502">
        <f t="shared" si="44"/>
        <v>0</v>
      </c>
      <c r="AR18" s="502">
        <f t="shared" si="45"/>
        <v>0</v>
      </c>
      <c r="AS18" s="521">
        <f ca="1"/>
        <v>-41.78998181032992</v>
      </c>
      <c r="AT18" s="521">
        <f ca="1"/>
        <v>0</v>
      </c>
      <c r="AU18" s="521">
        <f ca="1"/>
        <v>0</v>
      </c>
      <c r="AV18" s="521">
        <f ca="1"/>
        <v>0</v>
      </c>
      <c r="AW18" s="521" t="str">
        <f ca="1"/>
        <v>Expired</v>
      </c>
      <c r="AX18" s="521">
        <f ca="1"/>
        <v>0</v>
      </c>
      <c r="AY18" s="521" t="str">
        <f ca="1"/>
        <v>no barrier</v>
      </c>
      <c r="AZ18" s="521">
        <f ca="1"/>
        <v>0</v>
      </c>
      <c r="BA18" s="525">
        <f ca="1"/>
        <v>0</v>
      </c>
      <c r="BB18" s="521">
        <f ca="1"/>
        <v>0</v>
      </c>
      <c r="BC18" s="521">
        <f ca="1"/>
        <v>0</v>
      </c>
      <c r="BD18" s="521">
        <f ca="1"/>
        <v>0</v>
      </c>
      <c r="BE18" s="521">
        <f ca="1"/>
        <v>0</v>
      </c>
      <c r="BF18" s="521">
        <f ca="1"/>
        <v>0</v>
      </c>
      <c r="BG18" s="521">
        <f ca="1"/>
        <v>0</v>
      </c>
      <c r="BH18" s="521">
        <f ca="1"/>
        <v>0</v>
      </c>
      <c r="BI18" s="521">
        <f ca="1"/>
        <v>0</v>
      </c>
      <c r="BJ18" s="521">
        <f ca="1"/>
        <v>0</v>
      </c>
      <c r="BK18" s="521">
        <f ca="1"/>
        <v>2</v>
      </c>
      <c r="BL18" s="521">
        <f ca="1"/>
        <v>0</v>
      </c>
      <c r="BM18" s="521">
        <f ca="1"/>
        <v>0</v>
      </c>
      <c r="BN18" s="521">
        <f ca="1"/>
        <v>0</v>
      </c>
      <c r="BO18" s="521">
        <f ca="1"/>
        <v>0</v>
      </c>
      <c r="BP18" s="521">
        <f ca="1"/>
        <v>0</v>
      </c>
      <c r="BQ18" s="521">
        <f ca="1"/>
        <v>0</v>
      </c>
      <c r="BR18" s="521">
        <f ca="1"/>
        <v>0</v>
      </c>
      <c r="BS18" s="521">
        <f ca="1"/>
        <v>0</v>
      </c>
      <c r="BT18" s="517" t="str">
        <f ca="1"/>
        <v>000300</v>
      </c>
      <c r="BU18" s="511">
        <f ca="1"/>
        <v>0.125</v>
      </c>
      <c r="BV18" s="511">
        <f ca="1"/>
        <v>0.4</v>
      </c>
      <c r="BW18" s="511">
        <f ca="1"/>
        <v>0</v>
      </c>
      <c r="BX18" s="516">
        <f ca="1"/>
        <v>300</v>
      </c>
      <c r="BY18" s="516">
        <f ca="1"/>
        <v>4205.5862999999999</v>
      </c>
      <c r="BZ18" s="516">
        <f ca="1"/>
        <v>0</v>
      </c>
      <c r="CA18" s="516" t="str">
        <f ca="1"/>
        <v>index</v>
      </c>
      <c r="CB18" s="516" t="str">
        <f ca="1"/>
        <v>点</v>
      </c>
      <c r="CC18" s="516" t="str">
        <f ca="1"/>
        <v>中证指数有限公司</v>
      </c>
      <c r="CD18" s="516" t="str">
        <f ca="1"/>
        <v>沪深300</v>
      </c>
      <c r="CE18" s="511">
        <f ca="1"/>
        <v>0.1</v>
      </c>
      <c r="CF18" s="511">
        <f ca="1"/>
        <v>0.2</v>
      </c>
      <c r="CG18" s="511">
        <f ca="1"/>
        <v>0.05</v>
      </c>
      <c r="CH18" s="511">
        <f ca="1"/>
        <v>0.06</v>
      </c>
      <c r="CI18" s="474" t="str">
        <f t="shared" si="46"/>
        <v>Expired</v>
      </c>
      <c r="CJ18" s="474">
        <f t="shared" ca="1" si="47"/>
        <v>0.1125</v>
      </c>
      <c r="CK18" s="474">
        <f t="shared" si="2"/>
        <v>0.02</v>
      </c>
      <c r="CL18" s="490">
        <f t="shared" ca="1" si="3"/>
        <v>43111.701449189815</v>
      </c>
      <c r="CM18" s="474">
        <f t="shared" ca="1" si="48"/>
        <v>2.6897370972034818E-2</v>
      </c>
      <c r="CN18" s="500" t="str">
        <f>'_book_ options'!A18</f>
        <v>20171115-SYPZ-A43-000300-Dig-C-33</v>
      </c>
      <c r="CO18" s="500" t="str">
        <f>'_book_ options'!B18</f>
        <v>CICC</v>
      </c>
      <c r="CP18" s="500" t="str">
        <f>'_book_ options'!C18</f>
        <v>CICC-FICC-SYPZ</v>
      </c>
      <c r="CQ18" s="500" t="str">
        <f>'_book_ options'!D18</f>
        <v>Expired</v>
      </c>
      <c r="CR18" s="550" t="str">
        <f>'_book_ options'!E18</f>
        <v>000300</v>
      </c>
      <c r="CS18" s="473">
        <f>'_book_ options'!F18</f>
        <v>43054</v>
      </c>
      <c r="CT18" s="498">
        <f>'_book_ options'!G18</f>
        <v>43054.625</v>
      </c>
      <c r="CU18" s="498">
        <f>'_book_ options'!H18</f>
        <v>43087.625</v>
      </c>
      <c r="CV18" s="473">
        <f>'_book_ options'!I18</f>
        <v>43087</v>
      </c>
      <c r="CW18" s="473">
        <f>'_book_ options'!J18</f>
        <v>43087</v>
      </c>
      <c r="CX18" s="473">
        <f>'_book_ options'!K18</f>
        <v>43054</v>
      </c>
      <c r="CY18" s="502">
        <f>'_book_ options'!L18</f>
        <v>-1893000</v>
      </c>
      <c r="CZ18" s="500" t="str">
        <f>'_book_ options'!M18</f>
        <v>notional</v>
      </c>
      <c r="DA18" s="474">
        <f>'_book_ options'!N18</f>
        <v>3.9837931E-2</v>
      </c>
      <c r="DB18" s="499" t="str">
        <f>IF(ISBLANK('_book_ options'!O18),"",'_book_ options'!O18)</f>
        <v/>
      </c>
      <c r="DC18" s="500">
        <f>'_book_ options'!P18</f>
        <v>4095.43</v>
      </c>
      <c r="DD18" s="474">
        <f>'_book_ options'!Q18</f>
        <v>0.02</v>
      </c>
      <c r="DE18" s="500">
        <f>'_book_ options'!AG18</f>
        <v>50</v>
      </c>
      <c r="DF18" s="500">
        <f>'_book_ options'!AH18</f>
        <v>0</v>
      </c>
      <c r="DG18" s="499">
        <f>'_book_ options'!AI18</f>
        <v>0</v>
      </c>
      <c r="DH18" s="499">
        <f>IF(ISBLANK('_book_ options'!AJ18),"",'_book_ options'!AJ18)</f>
        <v>3985.29</v>
      </c>
      <c r="DI18" s="499">
        <f>IF(ISBLANK('_book_ options'!AK18),"",'_book_ options'!AK18)</f>
        <v>6818.1800318876712</v>
      </c>
      <c r="DJ18" s="490">
        <f>IF(ISBLANK('_book_ options'!AL18),"",'_book_ options'!AL18)</f>
        <v>43087.672048611108</v>
      </c>
      <c r="DK18" s="499">
        <f>IF(ISBLANK('_book_ options'!AM18),"",'_book_ options'!AM18)</f>
        <v>0</v>
      </c>
      <c r="DL18" s="500" t="str">
        <f>'_book_ options'!R18</f>
        <v>CON</v>
      </c>
      <c r="DM18" s="500" t="str">
        <f>IF(ISBLANK('_book_ options'!S18),"",'_book_ options'!S18)</f>
        <v>c</v>
      </c>
      <c r="DN18" s="499" t="str">
        <f>IF(ISBLANK('_book_ options'!T18),"",'_book_ options'!T18)</f>
        <v/>
      </c>
      <c r="DO18" s="474">
        <f>IF(ISBLANK('_book_ options'!U18),"",'_book_ options'!U18)</f>
        <v>1</v>
      </c>
      <c r="DP18" s="474" t="str">
        <f>IF(ISBLANK('_book_ options'!V18),"",'_book_ options'!V18)</f>
        <v/>
      </c>
      <c r="DQ18" s="474" t="str">
        <f>IF(ISBLANK('_book_ options'!W18),"",'_book_ options'!W18)</f>
        <v/>
      </c>
      <c r="DR18" s="474" t="str">
        <f>IF(ISBLANK('_book_ options'!X18),"",'_book_ options'!X18)</f>
        <v/>
      </c>
      <c r="DS18" s="474" t="str">
        <f>IF(ISBLANK('_book_ options'!Y18),"",'_book_ options'!Y18)</f>
        <v/>
      </c>
      <c r="DT18" s="474" t="str">
        <f>IF(ISBLANK('_book_ options'!Z18),"",'_book_ options'!Z18)</f>
        <v/>
      </c>
      <c r="DU18" s="474">
        <f>IF(ISBLANK('_book_ options'!AA18),"",'_book_ options'!AA18)</f>
        <v>7.0000000000000007E-2</v>
      </c>
      <c r="DV18" s="474" t="str">
        <f>IF(ISBLANK('_book_ options'!AB18),"",'_book_ options'!AB18)</f>
        <v/>
      </c>
      <c r="DW18" s="474">
        <f>'_book_ options'!AC18</f>
        <v>1</v>
      </c>
      <c r="DX18" s="474">
        <f>'_book_ options'!AD18</f>
        <v>0</v>
      </c>
      <c r="DY18" s="474" t="str">
        <f>IF(ISBLANK('_book_ options'!AE18),"",'_book_ options'!AE18)</f>
        <v/>
      </c>
      <c r="DZ18" s="474" t="str">
        <f>IF(ISBLANK('_book_ options'!AF18),"",'_book_ options'!AF18)</f>
        <v/>
      </c>
      <c r="EA18" s="500">
        <f t="shared" si="49"/>
        <v>4095.43</v>
      </c>
      <c r="EB18" s="500" t="str">
        <f t="shared" si="50"/>
        <v/>
      </c>
      <c r="EC18" s="500" t="str">
        <f t="shared" si="51"/>
        <v/>
      </c>
      <c r="ED18" s="500" t="str">
        <f t="shared" si="52"/>
        <v/>
      </c>
      <c r="EE18" s="500" t="str">
        <f t="shared" si="53"/>
        <v/>
      </c>
      <c r="EF18" s="500" t="str">
        <f t="shared" si="54"/>
        <v/>
      </c>
      <c r="EG18" s="500">
        <f t="shared" si="55"/>
        <v>2017</v>
      </c>
      <c r="EH18" s="500">
        <f t="shared" si="56"/>
        <v>11</v>
      </c>
      <c r="EI18" s="500">
        <f>'_book_ options'!AN18</f>
        <v>0</v>
      </c>
      <c r="EJ18" s="500" t="str">
        <f>'_book_ options'!AO18</f>
        <v>FI Mainland</v>
      </c>
      <c r="EK18" s="500" t="str">
        <f>'_book_ options'!AP18</f>
        <v>cny</v>
      </c>
      <c r="EL18" s="500" t="str">
        <f>'_book_ options'!AQ18</f>
        <v>cny</v>
      </c>
      <c r="EM18" s="500">
        <f>'_book_ options'!AR18</f>
        <v>0</v>
      </c>
      <c r="EN18" s="500">
        <f>'_book_ options'!AS18</f>
        <v>0</v>
      </c>
      <c r="EO18" s="500">
        <f>'_book_ options'!AT18</f>
        <v>0</v>
      </c>
      <c r="EP18" s="500">
        <f>'_book_ options'!AU18</f>
        <v>0</v>
      </c>
      <c r="EQ18" s="500">
        <f>'_book_ options'!AV18</f>
        <v>0</v>
      </c>
      <c r="ER18" s="490">
        <f t="shared" si="57"/>
        <v>43061</v>
      </c>
      <c r="ES18" s="490">
        <f t="shared" si="58"/>
        <v>43101</v>
      </c>
      <c r="ET18" s="500">
        <f>'_book_ options'!AY18</f>
        <v>0</v>
      </c>
      <c r="EU18" s="500">
        <f>'_book_ options'!AZ18</f>
        <v>0</v>
      </c>
    </row>
    <row r="19" spans="1:151" ht="16.5" customHeight="1">
      <c r="A19" s="500" t="str">
        <f t="shared" ca="1" si="0"/>
        <v/>
      </c>
      <c r="B19" s="502">
        <f t="shared" ca="1" si="5"/>
        <v>-4090.4707438356181</v>
      </c>
      <c r="C19" s="502">
        <f t="shared" si="6"/>
        <v>-4090.4707438356181</v>
      </c>
      <c r="D19" s="502">
        <f t="shared" ca="1" si="7"/>
        <v>0</v>
      </c>
      <c r="E19" s="502">
        <f t="shared" ca="1" si="8"/>
        <v>0</v>
      </c>
      <c r="F19" s="502">
        <f t="shared" ca="1" si="9"/>
        <v>0</v>
      </c>
      <c r="G19" s="502">
        <f t="shared" si="10"/>
        <v>678.08219178082197</v>
      </c>
      <c r="H19" s="502">
        <f t="shared" si="1"/>
        <v>678.08219178082197</v>
      </c>
      <c r="I19" s="502">
        <f t="shared" si="11"/>
        <v>-33.114090182511823</v>
      </c>
      <c r="J19" s="504">
        <f t="shared" ca="1" si="12"/>
        <v>-0.11038030060837274</v>
      </c>
      <c r="K19" s="502">
        <f t="shared" ca="1" si="13"/>
        <v>-0.11038030060837274</v>
      </c>
      <c r="L19" s="502">
        <f t="shared" si="14"/>
        <v>-1500000</v>
      </c>
      <c r="M19" s="502">
        <f t="shared" si="15"/>
        <v>-135616.43835616438</v>
      </c>
      <c r="N19" s="502">
        <f t="shared" si="16"/>
        <v>1500000</v>
      </c>
      <c r="O19" s="502">
        <f t="shared" si="17"/>
        <v>135616.43835616438</v>
      </c>
      <c r="P19" s="502">
        <f t="shared" si="18"/>
        <v>1500000</v>
      </c>
      <c r="Q19" s="502">
        <f t="shared" si="19"/>
        <v>1500000</v>
      </c>
      <c r="R19" s="502">
        <f t="shared" si="20"/>
        <v>163.15350690048999</v>
      </c>
      <c r="S19" s="502">
        <f t="shared" si="21"/>
        <v>5402.68</v>
      </c>
      <c r="T19" s="502">
        <f t="shared" si="22"/>
        <v>5402.68</v>
      </c>
      <c r="U19" s="499">
        <f t="shared" si="23"/>
        <v>33</v>
      </c>
      <c r="V19" s="500">
        <f t="shared" si="24"/>
        <v>33</v>
      </c>
      <c r="W19" s="502" t="str">
        <f t="shared" si="25"/>
        <v>Expired</v>
      </c>
      <c r="X19" s="500">
        <f t="shared" si="26"/>
        <v>23</v>
      </c>
      <c r="Y19" s="500" t="str">
        <f t="shared" si="27"/>
        <v>Expired</v>
      </c>
      <c r="Z19" s="476">
        <f t="shared" si="28"/>
        <v>9.0410958904109592E-2</v>
      </c>
      <c r="AA19" s="476">
        <f t="shared" si="29"/>
        <v>9.0410958904109592E-2</v>
      </c>
      <c r="AB19" s="470">
        <f>VLOOKUP(CR19,'_info_ ticker'!A:I,9,FALSE)+DD19</f>
        <v>0.42000000000000004</v>
      </c>
      <c r="AC19" s="502">
        <f t="shared" si="30"/>
        <v>0</v>
      </c>
      <c r="AD19" s="502">
        <f t="shared" si="31"/>
        <v>0</v>
      </c>
      <c r="AE19" s="502">
        <f t="shared" ca="1" si="32"/>
        <v>0</v>
      </c>
      <c r="AF19" s="502">
        <f t="shared" ca="1" si="33"/>
        <v>0</v>
      </c>
      <c r="AG19" s="502">
        <f t="shared" ca="1" si="34"/>
        <v>0</v>
      </c>
      <c r="AH19" s="502">
        <f t="shared" ca="1" si="35"/>
        <v>0</v>
      </c>
      <c r="AI19" s="505">
        <f t="shared" ca="1" si="36"/>
        <v>0</v>
      </c>
      <c r="AJ19" s="502">
        <f t="shared" ca="1" si="37"/>
        <v>0</v>
      </c>
      <c r="AK19" s="502">
        <f t="shared" ca="1" si="38"/>
        <v>0</v>
      </c>
      <c r="AL19" s="502">
        <f t="shared" ca="1" si="39"/>
        <v>0</v>
      </c>
      <c r="AM19" s="502">
        <f t="shared" ca="1" si="40"/>
        <v>0</v>
      </c>
      <c r="AN19" s="502">
        <f t="shared" ca="1" si="41"/>
        <v>0</v>
      </c>
      <c r="AO19" s="502">
        <f t="shared" si="42"/>
        <v>0</v>
      </c>
      <c r="AP19" s="502">
        <f t="shared" si="43"/>
        <v>0</v>
      </c>
      <c r="AQ19" s="502">
        <f t="shared" si="44"/>
        <v>0</v>
      </c>
      <c r="AR19" s="502">
        <f t="shared" si="45"/>
        <v>0</v>
      </c>
      <c r="AS19" s="521">
        <f ca="1"/>
        <v>-33.114090182511823</v>
      </c>
      <c r="AT19" s="521">
        <f ca="1"/>
        <v>0</v>
      </c>
      <c r="AU19" s="521">
        <f ca="1"/>
        <v>0</v>
      </c>
      <c r="AV19" s="521">
        <f ca="1"/>
        <v>0</v>
      </c>
      <c r="AW19" s="521" t="str">
        <f ca="1"/>
        <v>Expired</v>
      </c>
      <c r="AX19" s="521">
        <f ca="1"/>
        <v>0</v>
      </c>
      <c r="AY19" s="521" t="str">
        <f ca="1"/>
        <v>no barrier</v>
      </c>
      <c r="AZ19" s="521">
        <f ca="1"/>
        <v>0</v>
      </c>
      <c r="BA19" s="525">
        <f ca="1"/>
        <v>0</v>
      </c>
      <c r="BB19" s="521">
        <f ca="1"/>
        <v>0</v>
      </c>
      <c r="BC19" s="521">
        <f ca="1"/>
        <v>0</v>
      </c>
      <c r="BD19" s="521">
        <f ca="1"/>
        <v>0</v>
      </c>
      <c r="BE19" s="521">
        <f ca="1"/>
        <v>0</v>
      </c>
      <c r="BF19" s="521">
        <f ca="1"/>
        <v>0</v>
      </c>
      <c r="BG19" s="521">
        <f ca="1"/>
        <v>0</v>
      </c>
      <c r="BH19" s="521">
        <f ca="1"/>
        <v>0</v>
      </c>
      <c r="BI19" s="521">
        <f ca="1"/>
        <v>0</v>
      </c>
      <c r="BJ19" s="521">
        <f ca="1"/>
        <v>0</v>
      </c>
      <c r="BK19" s="521">
        <f ca="1"/>
        <v>2</v>
      </c>
      <c r="BL19" s="521">
        <f ca="1"/>
        <v>0</v>
      </c>
      <c r="BM19" s="521">
        <f ca="1"/>
        <v>0</v>
      </c>
      <c r="BN19" s="521">
        <f ca="1"/>
        <v>0</v>
      </c>
      <c r="BO19" s="521">
        <f ca="1"/>
        <v>0</v>
      </c>
      <c r="BP19" s="521">
        <f ca="1"/>
        <v>0</v>
      </c>
      <c r="BQ19" s="521">
        <f ca="1"/>
        <v>0</v>
      </c>
      <c r="BR19" s="521">
        <f ca="1"/>
        <v>0</v>
      </c>
      <c r="BS19" s="521">
        <f ca="1"/>
        <v>0</v>
      </c>
      <c r="BT19" s="517" t="str">
        <f ca="1"/>
        <v>000300</v>
      </c>
      <c r="BU19" s="511">
        <f ca="1"/>
        <v>0.125</v>
      </c>
      <c r="BV19" s="511">
        <f ca="1"/>
        <v>0.4</v>
      </c>
      <c r="BW19" s="511">
        <f ca="1"/>
        <v>0</v>
      </c>
      <c r="BX19" s="516">
        <f ca="1"/>
        <v>300</v>
      </c>
      <c r="BY19" s="516">
        <f ca="1"/>
        <v>4205.5862999999999</v>
      </c>
      <c r="BZ19" s="516">
        <f ca="1"/>
        <v>0</v>
      </c>
      <c r="CA19" s="516" t="str">
        <f ca="1"/>
        <v>index</v>
      </c>
      <c r="CB19" s="516" t="str">
        <f ca="1"/>
        <v>点</v>
      </c>
      <c r="CC19" s="516" t="str">
        <f ca="1"/>
        <v>中证指数有限公司</v>
      </c>
      <c r="CD19" s="516" t="str">
        <f ca="1"/>
        <v>沪深300</v>
      </c>
      <c r="CE19" s="511">
        <f ca="1"/>
        <v>0.1</v>
      </c>
      <c r="CF19" s="511">
        <f ca="1"/>
        <v>0.2</v>
      </c>
      <c r="CG19" s="511">
        <f ca="1"/>
        <v>0.05</v>
      </c>
      <c r="CH19" s="511">
        <f ca="1"/>
        <v>0.06</v>
      </c>
      <c r="CI19" s="474" t="str">
        <f t="shared" si="46"/>
        <v>Expired</v>
      </c>
      <c r="CJ19" s="474">
        <f t="shared" ca="1" si="47"/>
        <v>0.1125</v>
      </c>
      <c r="CK19" s="474">
        <f t="shared" si="2"/>
        <v>0.02</v>
      </c>
      <c r="CL19" s="490">
        <f t="shared" ca="1" si="3"/>
        <v>43111.701449189815</v>
      </c>
      <c r="CM19" s="474">
        <f t="shared" ca="1" si="48"/>
        <v>2.6897370972034818E-2</v>
      </c>
      <c r="CN19" s="500" t="str">
        <f>'_book_ options'!A19</f>
        <v>20171115-SYPZ-A44-000300-Dig-P-33</v>
      </c>
      <c r="CO19" s="500" t="str">
        <f>'_book_ options'!B19</f>
        <v>CICC</v>
      </c>
      <c r="CP19" s="500" t="str">
        <f>'_book_ options'!C19</f>
        <v>CICC-FICC-SYPZ</v>
      </c>
      <c r="CQ19" s="500" t="str">
        <f>'_book_ options'!D19</f>
        <v>Expired</v>
      </c>
      <c r="CR19" s="550" t="str">
        <f>'_book_ options'!E19</f>
        <v>000300</v>
      </c>
      <c r="CS19" s="473">
        <f>'_book_ options'!F19</f>
        <v>43054</v>
      </c>
      <c r="CT19" s="498">
        <f>'_book_ options'!G19</f>
        <v>43054.625</v>
      </c>
      <c r="CU19" s="498">
        <f>'_book_ options'!H19</f>
        <v>43087.625</v>
      </c>
      <c r="CV19" s="473">
        <f>'_book_ options'!I19</f>
        <v>43087</v>
      </c>
      <c r="CW19" s="473">
        <f>'_book_ options'!J19</f>
        <v>43087</v>
      </c>
      <c r="CX19" s="473">
        <f>'_book_ options'!K19</f>
        <v>43054</v>
      </c>
      <c r="CY19" s="502">
        <f>'_book_ options'!L19</f>
        <v>-1500000</v>
      </c>
      <c r="CZ19" s="500" t="str">
        <f>'_book_ options'!M19</f>
        <v>notional</v>
      </c>
      <c r="DA19" s="474">
        <f>'_book_ options'!N19</f>
        <v>3.9837943000000001E-2</v>
      </c>
      <c r="DB19" s="499" t="str">
        <f>IF(ISBLANK('_book_ options'!O19),"",'_book_ options'!O19)</f>
        <v/>
      </c>
      <c r="DC19" s="500">
        <f>'_book_ options'!P19</f>
        <v>4095.43</v>
      </c>
      <c r="DD19" s="474">
        <f>'_book_ options'!Q19</f>
        <v>0.02</v>
      </c>
      <c r="DE19" s="500">
        <f>'_book_ options'!AG19</f>
        <v>50</v>
      </c>
      <c r="DF19" s="500">
        <f>'_book_ options'!AH19</f>
        <v>0</v>
      </c>
      <c r="DG19" s="499">
        <f>'_book_ options'!AI19</f>
        <v>0</v>
      </c>
      <c r="DH19" s="499">
        <f>IF(ISBLANK('_book_ options'!AJ19),"",'_book_ options'!AJ19)</f>
        <v>3985.29</v>
      </c>
      <c r="DI19" s="499">
        <f>IF(ISBLANK('_book_ options'!AK19),"",'_book_ options'!AK19)</f>
        <v>-4090.4707438356181</v>
      </c>
      <c r="DJ19" s="490">
        <f>IF(ISBLANK('_book_ options'!AL19),"",'_book_ options'!AL19)</f>
        <v>43087.672071759262</v>
      </c>
      <c r="DK19" s="499">
        <f>IF(ISBLANK('_book_ options'!AM19),"",'_book_ options'!AM19)</f>
        <v>9493.1506849315083</v>
      </c>
      <c r="DL19" s="500" t="str">
        <f>'_book_ options'!R19</f>
        <v>CON</v>
      </c>
      <c r="DM19" s="500" t="str">
        <f>IF(ISBLANK('_book_ options'!S19),"",'_book_ options'!S19)</f>
        <v>p</v>
      </c>
      <c r="DN19" s="499" t="str">
        <f>IF(ISBLANK('_book_ options'!T19),"",'_book_ options'!T19)</f>
        <v/>
      </c>
      <c r="DO19" s="474">
        <f>IF(ISBLANK('_book_ options'!U19),"",'_book_ options'!U19)</f>
        <v>1</v>
      </c>
      <c r="DP19" s="474" t="str">
        <f>IF(ISBLANK('_book_ options'!V19),"",'_book_ options'!V19)</f>
        <v/>
      </c>
      <c r="DQ19" s="474" t="str">
        <f>IF(ISBLANK('_book_ options'!W19),"",'_book_ options'!W19)</f>
        <v/>
      </c>
      <c r="DR19" s="474" t="str">
        <f>IF(ISBLANK('_book_ options'!X19),"",'_book_ options'!X19)</f>
        <v/>
      </c>
      <c r="DS19" s="474" t="str">
        <f>IF(ISBLANK('_book_ options'!Y19),"",'_book_ options'!Y19)</f>
        <v/>
      </c>
      <c r="DT19" s="474" t="str">
        <f>IF(ISBLANK('_book_ options'!Z19),"",'_book_ options'!Z19)</f>
        <v/>
      </c>
      <c r="DU19" s="474">
        <f>IF(ISBLANK('_book_ options'!AA19),"",'_book_ options'!AA19)</f>
        <v>7.0000000000000007E-2</v>
      </c>
      <c r="DV19" s="474" t="str">
        <f>IF(ISBLANK('_book_ options'!AB19),"",'_book_ options'!AB19)</f>
        <v/>
      </c>
      <c r="DW19" s="474">
        <f>'_book_ options'!AC19</f>
        <v>1</v>
      </c>
      <c r="DX19" s="474">
        <f>'_book_ options'!AD19</f>
        <v>0</v>
      </c>
      <c r="DY19" s="474" t="str">
        <f>IF(ISBLANK('_book_ options'!AE19),"",'_book_ options'!AE19)</f>
        <v/>
      </c>
      <c r="DZ19" s="474" t="str">
        <f>IF(ISBLANK('_book_ options'!AF19),"",'_book_ options'!AF19)</f>
        <v/>
      </c>
      <c r="EA19" s="500">
        <f t="shared" si="49"/>
        <v>4095.43</v>
      </c>
      <c r="EB19" s="500" t="str">
        <f t="shared" si="50"/>
        <v/>
      </c>
      <c r="EC19" s="500" t="str">
        <f t="shared" si="51"/>
        <v/>
      </c>
      <c r="ED19" s="500" t="str">
        <f t="shared" si="52"/>
        <v/>
      </c>
      <c r="EE19" s="500" t="str">
        <f t="shared" si="53"/>
        <v/>
      </c>
      <c r="EF19" s="500" t="str">
        <f t="shared" si="54"/>
        <v/>
      </c>
      <c r="EG19" s="500">
        <f t="shared" si="55"/>
        <v>2017</v>
      </c>
      <c r="EH19" s="500">
        <f t="shared" si="56"/>
        <v>11</v>
      </c>
      <c r="EI19" s="500">
        <f>'_book_ options'!AN19</f>
        <v>0</v>
      </c>
      <c r="EJ19" s="500" t="str">
        <f>'_book_ options'!AO19</f>
        <v>FI Mainland</v>
      </c>
      <c r="EK19" s="500" t="str">
        <f>'_book_ options'!AP19</f>
        <v>cny</v>
      </c>
      <c r="EL19" s="500" t="str">
        <f>'_book_ options'!AQ19</f>
        <v>cny</v>
      </c>
      <c r="EM19" s="500">
        <f>'_book_ options'!AR19</f>
        <v>0</v>
      </c>
      <c r="EN19" s="500">
        <f>'_book_ options'!AS19</f>
        <v>0</v>
      </c>
      <c r="EO19" s="500">
        <f>'_book_ options'!AT19</f>
        <v>0</v>
      </c>
      <c r="EP19" s="500">
        <f>'_book_ options'!AU19</f>
        <v>0</v>
      </c>
      <c r="EQ19" s="500">
        <f>'_book_ options'!AV19</f>
        <v>0</v>
      </c>
      <c r="ER19" s="490">
        <f t="shared" si="57"/>
        <v>43061</v>
      </c>
      <c r="ES19" s="490">
        <f t="shared" si="58"/>
        <v>43101</v>
      </c>
      <c r="ET19" s="500">
        <f>'_book_ options'!AY19</f>
        <v>0</v>
      </c>
      <c r="EU19" s="500">
        <f>'_book_ options'!AZ19</f>
        <v>0</v>
      </c>
    </row>
    <row r="20" spans="1:151" s="709" customFormat="1" ht="16.5" customHeight="1">
      <c r="A20" s="500" t="str">
        <f t="shared" ca="1" si="0"/>
        <v/>
      </c>
      <c r="B20" s="502">
        <f t="shared" ca="1" si="5"/>
        <v>1227.21</v>
      </c>
      <c r="C20" s="502">
        <f t="shared" si="6"/>
        <v>1227.21</v>
      </c>
      <c r="D20" s="502">
        <f t="shared" ca="1" si="7"/>
        <v>0</v>
      </c>
      <c r="E20" s="502">
        <f t="shared" ca="1" si="8"/>
        <v>0</v>
      </c>
      <c r="F20" s="502">
        <f t="shared" ca="1" si="9"/>
        <v>0</v>
      </c>
      <c r="G20" s="502">
        <f t="shared" si="10"/>
        <v>1391.8684931506853</v>
      </c>
      <c r="H20" s="502">
        <f t="shared" si="1"/>
        <v>1391.8684931506853</v>
      </c>
      <c r="I20" s="502">
        <f t="shared" si="11"/>
        <v>-69.652280834839701</v>
      </c>
      <c r="J20" s="504">
        <f t="shared" ca="1" si="12"/>
        <v>-0.23217426944946568</v>
      </c>
      <c r="K20" s="502">
        <f t="shared" ca="1" si="13"/>
        <v>-0.23217426944946568</v>
      </c>
      <c r="L20" s="502">
        <f t="shared" si="14"/>
        <v>-3763200</v>
      </c>
      <c r="M20" s="502">
        <f t="shared" si="15"/>
        <v>-278373.69863013702</v>
      </c>
      <c r="N20" s="502">
        <f t="shared" si="16"/>
        <v>3763200</v>
      </c>
      <c r="O20" s="502">
        <f t="shared" si="17"/>
        <v>278373.69863013702</v>
      </c>
      <c r="P20" s="502">
        <f t="shared" si="18"/>
        <v>3763200</v>
      </c>
      <c r="Q20" s="502">
        <f t="shared" si="19"/>
        <v>3763200</v>
      </c>
      <c r="R20" s="502">
        <f t="shared" si="20"/>
        <v>5350.63</v>
      </c>
      <c r="S20" s="502">
        <f t="shared" si="21"/>
        <v>372683.58</v>
      </c>
      <c r="T20" s="502">
        <f t="shared" si="22"/>
        <v>372683.58</v>
      </c>
      <c r="U20" s="499">
        <f t="shared" si="23"/>
        <v>27</v>
      </c>
      <c r="V20" s="500">
        <f t="shared" si="24"/>
        <v>27</v>
      </c>
      <c r="W20" s="502" t="str">
        <f t="shared" si="25"/>
        <v>Expired</v>
      </c>
      <c r="X20" s="500">
        <f t="shared" si="26"/>
        <v>19</v>
      </c>
      <c r="Y20" s="500" t="str">
        <f t="shared" si="27"/>
        <v>Expired</v>
      </c>
      <c r="Z20" s="476">
        <f t="shared" si="28"/>
        <v>7.3972602739726029E-2</v>
      </c>
      <c r="AA20" s="476">
        <f t="shared" si="29"/>
        <v>7.3972602739726029E-2</v>
      </c>
      <c r="AB20" s="470">
        <f>VLOOKUP(CR20,'_info_ ticker'!A:I,9,FALSE)+DD20</f>
        <v>0.42000000000000004</v>
      </c>
      <c r="AC20" s="502">
        <f t="shared" si="30"/>
        <v>0</v>
      </c>
      <c r="AD20" s="502">
        <f t="shared" si="31"/>
        <v>0</v>
      </c>
      <c r="AE20" s="502">
        <f t="shared" ca="1" si="32"/>
        <v>0</v>
      </c>
      <c r="AF20" s="502">
        <f t="shared" ca="1" si="33"/>
        <v>0</v>
      </c>
      <c r="AG20" s="502">
        <f t="shared" ca="1" si="34"/>
        <v>0</v>
      </c>
      <c r="AH20" s="502">
        <f t="shared" ca="1" si="35"/>
        <v>0</v>
      </c>
      <c r="AI20" s="505">
        <f t="shared" ca="1" si="36"/>
        <v>0</v>
      </c>
      <c r="AJ20" s="502">
        <f t="shared" ca="1" si="37"/>
        <v>0</v>
      </c>
      <c r="AK20" s="502">
        <f t="shared" ca="1" si="38"/>
        <v>0</v>
      </c>
      <c r="AL20" s="502">
        <f t="shared" ca="1" si="39"/>
        <v>0</v>
      </c>
      <c r="AM20" s="502">
        <f t="shared" ca="1" si="40"/>
        <v>0</v>
      </c>
      <c r="AN20" s="502">
        <f t="shared" ca="1" si="41"/>
        <v>0</v>
      </c>
      <c r="AO20" s="502">
        <f t="shared" si="42"/>
        <v>0</v>
      </c>
      <c r="AP20" s="502">
        <f t="shared" si="43"/>
        <v>0</v>
      </c>
      <c r="AQ20" s="502">
        <f t="shared" si="44"/>
        <v>0</v>
      </c>
      <c r="AR20" s="502">
        <f t="shared" si="45"/>
        <v>0</v>
      </c>
      <c r="AS20" s="521">
        <f ca="1"/>
        <v>-69.652280834839686</v>
      </c>
      <c r="AT20" s="521">
        <f ca="1"/>
        <v>0</v>
      </c>
      <c r="AU20" s="521">
        <f ca="1"/>
        <v>0</v>
      </c>
      <c r="AV20" s="521">
        <f ca="1"/>
        <v>0</v>
      </c>
      <c r="AW20" s="521" t="str">
        <f ca="1"/>
        <v>Expired</v>
      </c>
      <c r="AX20" s="521">
        <f ca="1"/>
        <v>0</v>
      </c>
      <c r="AY20" s="521" t="str">
        <f ca="1"/>
        <v>Expired</v>
      </c>
      <c r="AZ20" s="521">
        <f ca="1"/>
        <v>0</v>
      </c>
      <c r="BA20" s="525">
        <f ca="1"/>
        <v>0</v>
      </c>
      <c r="BB20" s="521">
        <f ca="1"/>
        <v>0</v>
      </c>
      <c r="BC20" s="521">
        <f ca="1"/>
        <v>0</v>
      </c>
      <c r="BD20" s="521">
        <f ca="1"/>
        <v>0</v>
      </c>
      <c r="BE20" s="521">
        <f ca="1"/>
        <v>0</v>
      </c>
      <c r="BF20" s="521">
        <f ca="1"/>
        <v>0</v>
      </c>
      <c r="BG20" s="521">
        <f ca="1"/>
        <v>0</v>
      </c>
      <c r="BH20" s="521">
        <f ca="1"/>
        <v>0</v>
      </c>
      <c r="BI20" s="521">
        <f ca="1"/>
        <v>0</v>
      </c>
      <c r="BJ20" s="521">
        <f ca="1"/>
        <v>0</v>
      </c>
      <c r="BK20" s="521">
        <f ca="1"/>
        <v>3</v>
      </c>
      <c r="BL20" s="521">
        <f ca="1"/>
        <v>0</v>
      </c>
      <c r="BM20" s="521">
        <f ca="1"/>
        <v>0</v>
      </c>
      <c r="BN20" s="521">
        <f ca="1"/>
        <v>0</v>
      </c>
      <c r="BO20" s="521">
        <f ca="1"/>
        <v>0</v>
      </c>
      <c r="BP20" s="521">
        <f ca="1"/>
        <v>0</v>
      </c>
      <c r="BQ20" s="521">
        <f ca="1"/>
        <v>0</v>
      </c>
      <c r="BR20" s="521">
        <f ca="1"/>
        <v>0</v>
      </c>
      <c r="BS20" s="521">
        <f ca="1"/>
        <v>0</v>
      </c>
      <c r="BT20" s="517" t="str">
        <f ca="1"/>
        <v>000300</v>
      </c>
      <c r="BU20" s="511">
        <f ca="1"/>
        <v>0.125</v>
      </c>
      <c r="BV20" s="511">
        <f ca="1"/>
        <v>0.4</v>
      </c>
      <c r="BW20" s="511">
        <f ca="1"/>
        <v>0</v>
      </c>
      <c r="BX20" s="516">
        <f ca="1"/>
        <v>300</v>
      </c>
      <c r="BY20" s="516">
        <f ca="1"/>
        <v>4205.5862999999999</v>
      </c>
      <c r="BZ20" s="516">
        <f ca="1"/>
        <v>0</v>
      </c>
      <c r="CA20" s="516" t="str">
        <f ca="1"/>
        <v>index</v>
      </c>
      <c r="CB20" s="516" t="str">
        <f ca="1"/>
        <v>点</v>
      </c>
      <c r="CC20" s="516" t="str">
        <f ca="1"/>
        <v>中证指数有限公司</v>
      </c>
      <c r="CD20" s="516" t="str">
        <f ca="1"/>
        <v>沪深300</v>
      </c>
      <c r="CE20" s="511">
        <f ca="1"/>
        <v>0.1</v>
      </c>
      <c r="CF20" s="511">
        <f ca="1"/>
        <v>0.2</v>
      </c>
      <c r="CG20" s="511">
        <f ca="1"/>
        <v>0.05</v>
      </c>
      <c r="CH20" s="511">
        <f ca="1"/>
        <v>0.06</v>
      </c>
      <c r="CI20" s="474" t="str">
        <f t="shared" si="46"/>
        <v>Expired</v>
      </c>
      <c r="CJ20" s="474">
        <f t="shared" ca="1" si="47"/>
        <v>0.1125</v>
      </c>
      <c r="CK20" s="474">
        <f t="shared" si="2"/>
        <v>0.02</v>
      </c>
      <c r="CL20" s="490">
        <f t="shared" ca="1" si="3"/>
        <v>43111.701449189815</v>
      </c>
      <c r="CM20" s="474">
        <f t="shared" ca="1" si="48"/>
        <v>5.2285756464212296E-2</v>
      </c>
      <c r="CN20" s="500" t="str">
        <f>'_book_ options'!A20</f>
        <v>20171101-SYPZ-A41-000300-SF-C-27</v>
      </c>
      <c r="CO20" s="500" t="str">
        <f>'_book_ options'!B20</f>
        <v>CICC</v>
      </c>
      <c r="CP20" s="500" t="str">
        <f>'_book_ options'!C20</f>
        <v>CICC-FICC-SYPZ</v>
      </c>
      <c r="CQ20" s="500" t="str">
        <f>'_book_ options'!D20</f>
        <v>Expired</v>
      </c>
      <c r="CR20" s="550" t="str">
        <f>'_book_ options'!E20</f>
        <v>000300</v>
      </c>
      <c r="CS20" s="473">
        <f>'_book_ options'!F20</f>
        <v>43040</v>
      </c>
      <c r="CT20" s="498">
        <f>'_book_ options'!G20</f>
        <v>43040.625</v>
      </c>
      <c r="CU20" s="498">
        <f>'_book_ options'!H20</f>
        <v>43067.625</v>
      </c>
      <c r="CV20" s="473">
        <f>'_book_ options'!I20</f>
        <v>43067</v>
      </c>
      <c r="CW20" s="473">
        <f>'_book_ options'!J20</f>
        <v>43067</v>
      </c>
      <c r="CX20" s="473">
        <f>'_book_ options'!K20</f>
        <v>43040</v>
      </c>
      <c r="CY20" s="502">
        <f>'_book_ options'!L20</f>
        <v>-3763200</v>
      </c>
      <c r="CZ20" s="500" t="str">
        <f>'_book_ options'!M20</f>
        <v>notional</v>
      </c>
      <c r="DA20" s="474">
        <f>'_book_ options'!N20</f>
        <v>1.9221032828640714E-2</v>
      </c>
      <c r="DB20" s="499">
        <f>IF(ISBLANK('_book_ options'!O20),"",'_book_ options'!O20)</f>
        <v>5350.63</v>
      </c>
      <c r="DC20" s="500">
        <f>'_book_ options'!P20</f>
        <v>3996.62</v>
      </c>
      <c r="DD20" s="474">
        <f>'_book_ options'!Q20</f>
        <v>0.02</v>
      </c>
      <c r="DE20" s="500">
        <f>'_book_ options'!AG20</f>
        <v>50</v>
      </c>
      <c r="DF20" s="500">
        <f>'_book_ options'!AH20</f>
        <v>0</v>
      </c>
      <c r="DG20" s="499">
        <f>'_book_ options'!AI20</f>
        <v>0</v>
      </c>
      <c r="DH20" s="499">
        <f>IF(ISBLANK('_book_ options'!AJ20),"",'_book_ options'!AJ20)</f>
        <v>4055.82</v>
      </c>
      <c r="DI20" s="499">
        <f>IF(ISBLANK('_book_ options'!AK20),"",'_book_ options'!AK20)</f>
        <v>1227.21</v>
      </c>
      <c r="DJ20" s="490">
        <f>IF(ISBLANK('_book_ options'!AL20),"",'_book_ options'!AL20)</f>
        <v>43067</v>
      </c>
      <c r="DK20" s="499">
        <f>IF(ISBLANK('_book_ options'!AM20),"",'_book_ options'!AM20)</f>
        <v>4123.42</v>
      </c>
      <c r="DL20" s="500" t="str">
        <f>'_book_ options'!R20</f>
        <v>SF</v>
      </c>
      <c r="DM20" s="500" t="str">
        <f>IF(ISBLANK('_book_ options'!S20),"",'_book_ options'!S20)</f>
        <v>c</v>
      </c>
      <c r="DN20" s="499" t="str">
        <f>IF(ISBLANK('_book_ options'!T20),"",'_book_ options'!T20)</f>
        <v/>
      </c>
      <c r="DO20" s="474">
        <f>IF(ISBLANK('_book_ options'!U20),"",'_book_ options'!U20)</f>
        <v>1</v>
      </c>
      <c r="DP20" s="474" t="str">
        <f>IF(ISBLANK('_book_ options'!V20),"",'_book_ options'!V20)</f>
        <v/>
      </c>
      <c r="DQ20" s="474" t="str">
        <f>IF(ISBLANK('_book_ options'!W20),"",'_book_ options'!W20)</f>
        <v/>
      </c>
      <c r="DR20" s="474" t="str">
        <f>IF(ISBLANK('_book_ options'!X20),"",'_book_ options'!X20)</f>
        <v/>
      </c>
      <c r="DS20" s="474">
        <f>IF(ISBLANK('_book_ options'!Y20),"",'_book_ options'!Y20)</f>
        <v>1.0900000000000001</v>
      </c>
      <c r="DT20" s="474" t="str">
        <f>IF(ISBLANK('_book_ options'!Z20),"",'_book_ options'!Z20)</f>
        <v/>
      </c>
      <c r="DU20" s="474">
        <f>IF(ISBLANK('_book_ options'!AA20),"",'_book_ options'!AA20)</f>
        <v>2.3800000000000002E-2</v>
      </c>
      <c r="DV20" s="474" t="str">
        <f>IF(ISBLANK('_book_ options'!AB20),"",'_book_ options'!AB20)</f>
        <v/>
      </c>
      <c r="DW20" s="474">
        <f>'_book_ options'!AC20</f>
        <v>1</v>
      </c>
      <c r="DX20" s="474">
        <f>'_book_ options'!AD20</f>
        <v>0</v>
      </c>
      <c r="DY20" s="474" t="str">
        <f>IF(ISBLANK('_book_ options'!AE20),"",'_book_ options'!AE20)</f>
        <v/>
      </c>
      <c r="DZ20" s="474" t="str">
        <f>IF(ISBLANK('_book_ options'!AF20),"",'_book_ options'!AF20)</f>
        <v/>
      </c>
      <c r="EA20" s="500">
        <f t="shared" si="49"/>
        <v>3996.62</v>
      </c>
      <c r="EB20" s="500" t="str">
        <f t="shared" si="50"/>
        <v/>
      </c>
      <c r="EC20" s="500" t="str">
        <f t="shared" si="51"/>
        <v/>
      </c>
      <c r="ED20" s="500" t="str">
        <f t="shared" si="52"/>
        <v/>
      </c>
      <c r="EE20" s="500">
        <f t="shared" si="53"/>
        <v>4356.3158000000003</v>
      </c>
      <c r="EF20" s="500" t="str">
        <f t="shared" si="54"/>
        <v/>
      </c>
      <c r="EG20" s="500">
        <f t="shared" si="55"/>
        <v>2017</v>
      </c>
      <c r="EH20" s="500">
        <f t="shared" si="56"/>
        <v>11</v>
      </c>
      <c r="EI20" s="500">
        <f>'_book_ options'!AN20</f>
        <v>0</v>
      </c>
      <c r="EJ20" s="500" t="str">
        <f>'_book_ options'!AO20</f>
        <v>FI Mainland</v>
      </c>
      <c r="EK20" s="500" t="str">
        <f>'_book_ options'!AP20</f>
        <v>cny</v>
      </c>
      <c r="EL20" s="500" t="str">
        <f>'_book_ options'!AQ20</f>
        <v>cny</v>
      </c>
      <c r="EM20" s="500">
        <f>'_book_ options'!AR20</f>
        <v>0</v>
      </c>
      <c r="EN20" s="500">
        <f>'_book_ options'!AS20</f>
        <v>0</v>
      </c>
      <c r="EO20" s="500">
        <f>'_book_ options'!AT20</f>
        <v>0</v>
      </c>
      <c r="EP20" s="500">
        <f>'_book_ options'!AU20</f>
        <v>0</v>
      </c>
      <c r="EQ20" s="500">
        <f>'_book_ options'!AV20</f>
        <v>0</v>
      </c>
      <c r="ER20" s="490">
        <f t="shared" si="57"/>
        <v>43047</v>
      </c>
      <c r="ES20" s="490">
        <f t="shared" si="58"/>
        <v>43081</v>
      </c>
      <c r="ET20" s="500">
        <f>'_book_ options'!AY20</f>
        <v>0</v>
      </c>
      <c r="EU20" s="500">
        <f>'_book_ options'!AZ20</f>
        <v>0</v>
      </c>
    </row>
    <row r="21" spans="1:151" s="284" customFormat="1" ht="16.5" customHeight="1">
      <c r="A21" s="500" t="str">
        <f t="shared" ca="1" si="0"/>
        <v/>
      </c>
      <c r="B21" s="502">
        <f t="shared" ca="1" si="5"/>
        <v>5673.1</v>
      </c>
      <c r="C21" s="502">
        <f t="shared" si="6"/>
        <v>5673.1</v>
      </c>
      <c r="D21" s="502">
        <f t="shared" ca="1" si="7"/>
        <v>0</v>
      </c>
      <c r="E21" s="502">
        <f t="shared" ca="1" si="8"/>
        <v>0</v>
      </c>
      <c r="F21" s="502">
        <f t="shared" ca="1" si="9"/>
        <v>0</v>
      </c>
      <c r="G21" s="502">
        <f t="shared" si="10"/>
        <v>1475.7534246575344</v>
      </c>
      <c r="H21" s="502">
        <f t="shared" si="1"/>
        <v>1475.7534246575344</v>
      </c>
      <c r="I21" s="502">
        <f t="shared" si="11"/>
        <v>-73.850074545867983</v>
      </c>
      <c r="J21" s="504">
        <f t="shared" ca="1" si="12"/>
        <v>-0.24616691515289327</v>
      </c>
      <c r="K21" s="502">
        <f t="shared" ca="1" si="13"/>
        <v>-0.24616691515289327</v>
      </c>
      <c r="L21" s="502">
        <f t="shared" si="14"/>
        <v>-3990000</v>
      </c>
      <c r="M21" s="502">
        <f t="shared" si="15"/>
        <v>-295150.68493150687</v>
      </c>
      <c r="N21" s="502">
        <f t="shared" si="16"/>
        <v>3990000</v>
      </c>
      <c r="O21" s="502">
        <f t="shared" si="17"/>
        <v>295150.68493150687</v>
      </c>
      <c r="P21" s="502">
        <f t="shared" si="18"/>
        <v>3990000</v>
      </c>
      <c r="Q21" s="502">
        <f t="shared" si="19"/>
        <v>3990000</v>
      </c>
      <c r="R21" s="502">
        <f t="shared" si="20"/>
        <v>5673.1</v>
      </c>
      <c r="S21" s="502">
        <f t="shared" si="21"/>
        <v>418958.86</v>
      </c>
      <c r="T21" s="502">
        <f t="shared" si="22"/>
        <v>418958.86</v>
      </c>
      <c r="U21" s="499">
        <f t="shared" si="23"/>
        <v>27</v>
      </c>
      <c r="V21" s="500">
        <f t="shared" si="24"/>
        <v>27</v>
      </c>
      <c r="W21" s="502" t="str">
        <f t="shared" si="25"/>
        <v>Expired</v>
      </c>
      <c r="X21" s="500">
        <f t="shared" si="26"/>
        <v>19</v>
      </c>
      <c r="Y21" s="500" t="str">
        <f t="shared" si="27"/>
        <v>Expired</v>
      </c>
      <c r="Z21" s="476">
        <f t="shared" si="28"/>
        <v>7.3972602739726029E-2</v>
      </c>
      <c r="AA21" s="476">
        <f t="shared" si="29"/>
        <v>7.3972602739726029E-2</v>
      </c>
      <c r="AB21" s="470">
        <f>VLOOKUP(CR21,'_info_ ticker'!A:I,9,FALSE)+DD21</f>
        <v>0.42000000000000004</v>
      </c>
      <c r="AC21" s="502">
        <f t="shared" si="30"/>
        <v>0</v>
      </c>
      <c r="AD21" s="502">
        <f t="shared" si="31"/>
        <v>0</v>
      </c>
      <c r="AE21" s="502">
        <f t="shared" ca="1" si="32"/>
        <v>0</v>
      </c>
      <c r="AF21" s="502">
        <f t="shared" ca="1" si="33"/>
        <v>0</v>
      </c>
      <c r="AG21" s="502">
        <f t="shared" ca="1" si="34"/>
        <v>0</v>
      </c>
      <c r="AH21" s="502">
        <f t="shared" ca="1" si="35"/>
        <v>0</v>
      </c>
      <c r="AI21" s="505">
        <f t="shared" ca="1" si="36"/>
        <v>0</v>
      </c>
      <c r="AJ21" s="502">
        <f t="shared" ca="1" si="37"/>
        <v>0</v>
      </c>
      <c r="AK21" s="502">
        <f t="shared" ca="1" si="38"/>
        <v>0</v>
      </c>
      <c r="AL21" s="502">
        <f t="shared" ca="1" si="39"/>
        <v>0</v>
      </c>
      <c r="AM21" s="502">
        <f t="shared" ca="1" si="40"/>
        <v>0</v>
      </c>
      <c r="AN21" s="502">
        <f t="shared" ca="1" si="41"/>
        <v>0</v>
      </c>
      <c r="AO21" s="502">
        <f t="shared" si="42"/>
        <v>0</v>
      </c>
      <c r="AP21" s="502">
        <f t="shared" si="43"/>
        <v>0</v>
      </c>
      <c r="AQ21" s="502">
        <f t="shared" si="44"/>
        <v>0</v>
      </c>
      <c r="AR21" s="502">
        <f t="shared" si="45"/>
        <v>0</v>
      </c>
      <c r="AS21" s="521">
        <f ca="1"/>
        <v>-73.850074545867969</v>
      </c>
      <c r="AT21" s="521">
        <f ca="1"/>
        <v>0</v>
      </c>
      <c r="AU21" s="521">
        <f ca="1"/>
        <v>0</v>
      </c>
      <c r="AV21" s="521">
        <f ca="1"/>
        <v>0</v>
      </c>
      <c r="AW21" s="521" t="str">
        <f ca="1"/>
        <v>Expired</v>
      </c>
      <c r="AX21" s="521">
        <f ca="1"/>
        <v>0</v>
      </c>
      <c r="AY21" s="521" t="str">
        <f ca="1"/>
        <v>Expired</v>
      </c>
      <c r="AZ21" s="521">
        <f ca="1"/>
        <v>0</v>
      </c>
      <c r="BA21" s="525">
        <f ca="1"/>
        <v>0</v>
      </c>
      <c r="BB21" s="521">
        <f ca="1"/>
        <v>0</v>
      </c>
      <c r="BC21" s="521">
        <f ca="1"/>
        <v>0</v>
      </c>
      <c r="BD21" s="521">
        <f ca="1"/>
        <v>0</v>
      </c>
      <c r="BE21" s="521">
        <f ca="1"/>
        <v>0</v>
      </c>
      <c r="BF21" s="521">
        <f ca="1"/>
        <v>0</v>
      </c>
      <c r="BG21" s="521">
        <f ca="1"/>
        <v>0</v>
      </c>
      <c r="BH21" s="521">
        <f ca="1"/>
        <v>0</v>
      </c>
      <c r="BI21" s="521">
        <f ca="1"/>
        <v>0</v>
      </c>
      <c r="BJ21" s="521">
        <f ca="1"/>
        <v>0</v>
      </c>
      <c r="BK21" s="521">
        <f ca="1"/>
        <v>3</v>
      </c>
      <c r="BL21" s="521">
        <f ca="1"/>
        <v>0</v>
      </c>
      <c r="BM21" s="521">
        <f ca="1"/>
        <v>0</v>
      </c>
      <c r="BN21" s="521">
        <f ca="1"/>
        <v>0</v>
      </c>
      <c r="BO21" s="521">
        <f ca="1"/>
        <v>0</v>
      </c>
      <c r="BP21" s="521">
        <f ca="1"/>
        <v>0</v>
      </c>
      <c r="BQ21" s="521">
        <f ca="1"/>
        <v>0</v>
      </c>
      <c r="BR21" s="521">
        <f ca="1"/>
        <v>0</v>
      </c>
      <c r="BS21" s="521">
        <f ca="1"/>
        <v>0</v>
      </c>
      <c r="BT21" s="517" t="str">
        <f ca="1"/>
        <v>000300</v>
      </c>
      <c r="BU21" s="511">
        <f ca="1"/>
        <v>0.125</v>
      </c>
      <c r="BV21" s="511">
        <f ca="1"/>
        <v>0.4</v>
      </c>
      <c r="BW21" s="511">
        <f ca="1"/>
        <v>0</v>
      </c>
      <c r="BX21" s="516">
        <f ca="1"/>
        <v>300</v>
      </c>
      <c r="BY21" s="516">
        <f ca="1"/>
        <v>4205.5862999999999</v>
      </c>
      <c r="BZ21" s="516">
        <f ca="1"/>
        <v>0</v>
      </c>
      <c r="CA21" s="516" t="str">
        <f ca="1"/>
        <v>index</v>
      </c>
      <c r="CB21" s="516" t="str">
        <f ca="1"/>
        <v>点</v>
      </c>
      <c r="CC21" s="516" t="str">
        <f ca="1"/>
        <v>中证指数有限公司</v>
      </c>
      <c r="CD21" s="516" t="str">
        <f ca="1"/>
        <v>沪深300</v>
      </c>
      <c r="CE21" s="511">
        <f ca="1"/>
        <v>0.1</v>
      </c>
      <c r="CF21" s="511">
        <f ca="1"/>
        <v>0.2</v>
      </c>
      <c r="CG21" s="511">
        <f ca="1"/>
        <v>0.05</v>
      </c>
      <c r="CH21" s="511">
        <f ca="1"/>
        <v>0.06</v>
      </c>
      <c r="CI21" s="474" t="str">
        <f t="shared" si="46"/>
        <v>Expired</v>
      </c>
      <c r="CJ21" s="474">
        <f t="shared" ca="1" si="47"/>
        <v>0.1125</v>
      </c>
      <c r="CK21" s="474">
        <f t="shared" si="2"/>
        <v>0.02</v>
      </c>
      <c r="CL21" s="490">
        <f t="shared" ca="1" si="3"/>
        <v>43111.701449189815</v>
      </c>
      <c r="CM21" s="474">
        <f t="shared" ca="1" si="48"/>
        <v>5.2285756464212296E-2</v>
      </c>
      <c r="CN21" s="500" t="str">
        <f>'_book_ options'!A21</f>
        <v>20171101-SYPZ-A42-000300-SF-P-27</v>
      </c>
      <c r="CO21" s="500" t="str">
        <f>'_book_ options'!B21</f>
        <v>CICC</v>
      </c>
      <c r="CP21" s="500" t="str">
        <f>'_book_ options'!C21</f>
        <v>CICC-FICC-SYPZ</v>
      </c>
      <c r="CQ21" s="500" t="str">
        <f>'_book_ options'!D21</f>
        <v>Expired</v>
      </c>
      <c r="CR21" s="550" t="str">
        <f>'_book_ options'!E21</f>
        <v>000300</v>
      </c>
      <c r="CS21" s="473">
        <f>'_book_ options'!F21</f>
        <v>43040</v>
      </c>
      <c r="CT21" s="498">
        <f>'_book_ options'!G21</f>
        <v>43040.625</v>
      </c>
      <c r="CU21" s="498">
        <f>'_book_ options'!H21</f>
        <v>43067.625</v>
      </c>
      <c r="CV21" s="473">
        <f>'_book_ options'!I21</f>
        <v>43067</v>
      </c>
      <c r="CW21" s="473">
        <f>'_book_ options'!J21</f>
        <v>43067</v>
      </c>
      <c r="CX21" s="473">
        <f>'_book_ options'!K21</f>
        <v>43040</v>
      </c>
      <c r="CY21" s="502">
        <f>'_book_ options'!L21</f>
        <v>-3990000</v>
      </c>
      <c r="CZ21" s="500" t="str">
        <f>'_book_ options'!M21</f>
        <v>notional</v>
      </c>
      <c r="DA21" s="474">
        <f>'_book_ options'!N21</f>
        <v>1.9221029425415391E-2</v>
      </c>
      <c r="DB21" s="499">
        <f>IF(ISBLANK('_book_ options'!O21),"",'_book_ options'!O21)</f>
        <v>5673.1</v>
      </c>
      <c r="DC21" s="500">
        <f>'_book_ options'!P21</f>
        <v>3996.62</v>
      </c>
      <c r="DD21" s="474">
        <f>'_book_ options'!Q21</f>
        <v>0.02</v>
      </c>
      <c r="DE21" s="500">
        <f>'_book_ options'!AG21</f>
        <v>50</v>
      </c>
      <c r="DF21" s="500">
        <f>'_book_ options'!AH21</f>
        <v>0</v>
      </c>
      <c r="DG21" s="499">
        <f>'_book_ options'!AI21</f>
        <v>0</v>
      </c>
      <c r="DH21" s="499">
        <f>IF(ISBLANK('_book_ options'!AJ21),"",'_book_ options'!AJ21)</f>
        <v>4055.82</v>
      </c>
      <c r="DI21" s="499">
        <f>IF(ISBLANK('_book_ options'!AK21),"",'_book_ options'!AK21)</f>
        <v>5673.1</v>
      </c>
      <c r="DJ21" s="490">
        <f>IF(ISBLANK('_book_ options'!AL21),"",'_book_ options'!AL21)</f>
        <v>43067</v>
      </c>
      <c r="DK21" s="499">
        <f>IF(ISBLANK('_book_ options'!AM21),"",'_book_ options'!AM21)</f>
        <v>0</v>
      </c>
      <c r="DL21" s="500" t="str">
        <f>'_book_ options'!R21</f>
        <v>SF</v>
      </c>
      <c r="DM21" s="500" t="str">
        <f>IF(ISBLANK('_book_ options'!S21),"",'_book_ options'!S21)</f>
        <v>p</v>
      </c>
      <c r="DN21" s="499" t="str">
        <f>IF(ISBLANK('_book_ options'!T21),"",'_book_ options'!T21)</f>
        <v/>
      </c>
      <c r="DO21" s="474">
        <f>IF(ISBLANK('_book_ options'!U21),"",'_book_ options'!U21)</f>
        <v>0.995</v>
      </c>
      <c r="DP21" s="474" t="str">
        <f>IF(ISBLANK('_book_ options'!V21),"",'_book_ options'!V21)</f>
        <v/>
      </c>
      <c r="DQ21" s="474" t="str">
        <f>IF(ISBLANK('_book_ options'!W21),"",'_book_ options'!W21)</f>
        <v/>
      </c>
      <c r="DR21" s="474" t="str">
        <f>IF(ISBLANK('_book_ options'!X21),"",'_book_ options'!X21)</f>
        <v/>
      </c>
      <c r="DS21" s="474">
        <f>IF(ISBLANK('_book_ options'!Y21),"",'_book_ options'!Y21)</f>
        <v>0.90500000000000003</v>
      </c>
      <c r="DT21" s="474" t="str">
        <f>IF(ISBLANK('_book_ options'!Z21),"",'_book_ options'!Z21)</f>
        <v/>
      </c>
      <c r="DU21" s="474">
        <f>IF(ISBLANK('_book_ options'!AA21),"",'_book_ options'!AA21)</f>
        <v>2.3800000000000002E-2</v>
      </c>
      <c r="DV21" s="474" t="str">
        <f>IF(ISBLANK('_book_ options'!AB21),"",'_book_ options'!AB21)</f>
        <v/>
      </c>
      <c r="DW21" s="474">
        <f>'_book_ options'!AC21</f>
        <v>1</v>
      </c>
      <c r="DX21" s="474">
        <f>'_book_ options'!AD21</f>
        <v>0</v>
      </c>
      <c r="DY21" s="474" t="str">
        <f>IF(ISBLANK('_book_ options'!AE21),"",'_book_ options'!AE21)</f>
        <v/>
      </c>
      <c r="DZ21" s="474" t="str">
        <f>IF(ISBLANK('_book_ options'!AF21),"",'_book_ options'!AF21)</f>
        <v/>
      </c>
      <c r="EA21" s="500">
        <f t="shared" si="49"/>
        <v>3976.6369</v>
      </c>
      <c r="EB21" s="500" t="str">
        <f t="shared" si="50"/>
        <v/>
      </c>
      <c r="EC21" s="500" t="str">
        <f t="shared" si="51"/>
        <v/>
      </c>
      <c r="ED21" s="500" t="str">
        <f t="shared" si="52"/>
        <v/>
      </c>
      <c r="EE21" s="500">
        <f t="shared" si="53"/>
        <v>3616.9411</v>
      </c>
      <c r="EF21" s="500" t="str">
        <f t="shared" si="54"/>
        <v/>
      </c>
      <c r="EG21" s="500">
        <f t="shared" si="55"/>
        <v>2017</v>
      </c>
      <c r="EH21" s="500">
        <f t="shared" si="56"/>
        <v>11</v>
      </c>
      <c r="EI21" s="500">
        <f>'_book_ options'!AN21</f>
        <v>0</v>
      </c>
      <c r="EJ21" s="500" t="str">
        <f>'_book_ options'!AO21</f>
        <v>FI Mainland</v>
      </c>
      <c r="EK21" s="500" t="str">
        <f>'_book_ options'!AP21</f>
        <v>cny</v>
      </c>
      <c r="EL21" s="500" t="str">
        <f>'_book_ options'!AQ21</f>
        <v>cny</v>
      </c>
      <c r="EM21" s="500">
        <f>'_book_ options'!AR21</f>
        <v>0</v>
      </c>
      <c r="EN21" s="500">
        <f>'_book_ options'!AS21</f>
        <v>0</v>
      </c>
      <c r="EO21" s="500">
        <f>'_book_ options'!AT21</f>
        <v>0</v>
      </c>
      <c r="EP21" s="500">
        <f>'_book_ options'!AU21</f>
        <v>0</v>
      </c>
      <c r="EQ21" s="500">
        <f>'_book_ options'!AV21</f>
        <v>0</v>
      </c>
      <c r="ER21" s="490">
        <f t="shared" si="57"/>
        <v>43047</v>
      </c>
      <c r="ES21" s="490">
        <f t="shared" si="58"/>
        <v>43081</v>
      </c>
      <c r="ET21" s="500">
        <f>'_book_ options'!AY21</f>
        <v>0</v>
      </c>
      <c r="EU21" s="500">
        <f>'_book_ options'!AZ21</f>
        <v>0</v>
      </c>
    </row>
    <row r="22" spans="1:151" s="709" customFormat="1" ht="16.5" customHeight="1">
      <c r="A22" s="500" t="str">
        <f t="shared" ca="1" si="0"/>
        <v/>
      </c>
      <c r="B22" s="502">
        <f t="shared" ca="1" si="5"/>
        <v>9004.4595616438364</v>
      </c>
      <c r="C22" s="502">
        <f t="shared" si="6"/>
        <v>9004.4595616438364</v>
      </c>
      <c r="D22" s="502">
        <f t="shared" ca="1" si="7"/>
        <v>0</v>
      </c>
      <c r="E22" s="502">
        <f t="shared" ca="1" si="8"/>
        <v>0</v>
      </c>
      <c r="F22" s="502">
        <f t="shared" ca="1" si="9"/>
        <v>0</v>
      </c>
      <c r="G22" s="502">
        <f t="shared" si="10"/>
        <v>4520.5479452054797</v>
      </c>
      <c r="H22" s="502">
        <f t="shared" si="1"/>
        <v>4520.5479452054797</v>
      </c>
      <c r="I22" s="502">
        <f t="shared" si="11"/>
        <v>-137.74934928042245</v>
      </c>
      <c r="J22" s="504">
        <f t="shared" ca="1" si="12"/>
        <v>-0.6887467464021122</v>
      </c>
      <c r="K22" s="502">
        <f t="shared" ca="1" si="13"/>
        <v>-0.6887467464021122</v>
      </c>
      <c r="L22" s="502">
        <f t="shared" si="14"/>
        <v>-10000000</v>
      </c>
      <c r="M22" s="502">
        <f t="shared" si="15"/>
        <v>-904109.58904109593</v>
      </c>
      <c r="N22" s="502">
        <f t="shared" si="16"/>
        <v>10000000</v>
      </c>
      <c r="O22" s="502">
        <f t="shared" si="17"/>
        <v>904109.58904109593</v>
      </c>
      <c r="P22" s="502">
        <f t="shared" si="18"/>
        <v>10000000</v>
      </c>
      <c r="Q22" s="502">
        <f t="shared" si="19"/>
        <v>10000000</v>
      </c>
      <c r="R22" s="502">
        <f t="shared" si="20"/>
        <v>65.368436284319998</v>
      </c>
      <c r="S22" s="502">
        <f t="shared" si="21"/>
        <v>9004.4599999999991</v>
      </c>
      <c r="T22" s="502">
        <f t="shared" si="22"/>
        <v>9004.4599999999991</v>
      </c>
      <c r="U22" s="499">
        <f t="shared" si="23"/>
        <v>33</v>
      </c>
      <c r="V22" s="500">
        <f t="shared" si="24"/>
        <v>33</v>
      </c>
      <c r="W22" s="502" t="str">
        <f t="shared" si="25"/>
        <v>Expired</v>
      </c>
      <c r="X22" s="500">
        <f t="shared" si="26"/>
        <v>23</v>
      </c>
      <c r="Y22" s="500" t="str">
        <f t="shared" si="27"/>
        <v>Expired</v>
      </c>
      <c r="Z22" s="476">
        <f t="shared" si="28"/>
        <v>9.0410958904109592E-2</v>
      </c>
      <c r="AA22" s="476">
        <f t="shared" si="29"/>
        <v>9.0410958904109592E-2</v>
      </c>
      <c r="AB22" s="470">
        <f>VLOOKUP(CR22,'_info_ ticker'!A:I,9,FALSE)+DD22</f>
        <v>0.12000000000000001</v>
      </c>
      <c r="AC22" s="502">
        <f t="shared" si="30"/>
        <v>0</v>
      </c>
      <c r="AD22" s="502">
        <f t="shared" si="31"/>
        <v>0</v>
      </c>
      <c r="AE22" s="502">
        <f t="shared" ca="1" si="32"/>
        <v>0</v>
      </c>
      <c r="AF22" s="502">
        <f t="shared" ca="1" si="33"/>
        <v>0</v>
      </c>
      <c r="AG22" s="502">
        <f t="shared" ca="1" si="34"/>
        <v>0</v>
      </c>
      <c r="AH22" s="502">
        <f t="shared" ca="1" si="35"/>
        <v>0</v>
      </c>
      <c r="AI22" s="505">
        <f t="shared" ca="1" si="36"/>
        <v>0</v>
      </c>
      <c r="AJ22" s="502">
        <f t="shared" ca="1" si="37"/>
        <v>0</v>
      </c>
      <c r="AK22" s="502">
        <f t="shared" ca="1" si="38"/>
        <v>0</v>
      </c>
      <c r="AL22" s="502">
        <f t="shared" ca="1" si="39"/>
        <v>0</v>
      </c>
      <c r="AM22" s="502">
        <f t="shared" ca="1" si="40"/>
        <v>0</v>
      </c>
      <c r="AN22" s="502">
        <f t="shared" ca="1" si="41"/>
        <v>0</v>
      </c>
      <c r="AO22" s="502">
        <f t="shared" si="42"/>
        <v>0</v>
      </c>
      <c r="AP22" s="502">
        <f t="shared" si="43"/>
        <v>0</v>
      </c>
      <c r="AQ22" s="502">
        <f t="shared" si="44"/>
        <v>0</v>
      </c>
      <c r="AR22" s="502">
        <f t="shared" si="45"/>
        <v>0</v>
      </c>
      <c r="AS22" s="521">
        <f ca="1"/>
        <v>-137.74934928042245</v>
      </c>
      <c r="AT22" s="521">
        <f ca="1"/>
        <v>0</v>
      </c>
      <c r="AU22" s="521">
        <f ca="1"/>
        <v>0</v>
      </c>
      <c r="AV22" s="521">
        <f ca="1"/>
        <v>0</v>
      </c>
      <c r="AW22" s="521" t="str">
        <f ca="1"/>
        <v>Expired</v>
      </c>
      <c r="AX22" s="521">
        <f ca="1"/>
        <v>0</v>
      </c>
      <c r="AY22" s="521" t="str">
        <f ca="1"/>
        <v>Expired</v>
      </c>
      <c r="AZ22" s="521">
        <f ca="1"/>
        <v>0</v>
      </c>
      <c r="BA22" s="525">
        <f ca="1"/>
        <v>0</v>
      </c>
      <c r="BB22" s="521">
        <f ca="1"/>
        <v>0</v>
      </c>
      <c r="BC22" s="521">
        <f ca="1"/>
        <v>0</v>
      </c>
      <c r="BD22" s="521">
        <f ca="1"/>
        <v>0</v>
      </c>
      <c r="BE22" s="521">
        <f ca="1"/>
        <v>0</v>
      </c>
      <c r="BF22" s="521">
        <f ca="1"/>
        <v>0</v>
      </c>
      <c r="BG22" s="521">
        <f ca="1"/>
        <v>0</v>
      </c>
      <c r="BH22" s="521">
        <f ca="1"/>
        <v>0</v>
      </c>
      <c r="BI22" s="521">
        <f ca="1"/>
        <v>0</v>
      </c>
      <c r="BJ22" s="521">
        <f ca="1"/>
        <v>0</v>
      </c>
      <c r="BK22" s="521">
        <f ca="1"/>
        <v>2</v>
      </c>
      <c r="BL22" s="521">
        <f ca="1"/>
        <v>0</v>
      </c>
      <c r="BM22" s="521">
        <f ca="1"/>
        <v>0</v>
      </c>
      <c r="BN22" s="521">
        <f ca="1"/>
        <v>0</v>
      </c>
      <c r="BO22" s="521">
        <f ca="1"/>
        <v>0</v>
      </c>
      <c r="BP22" s="521">
        <f ca="1"/>
        <v>0</v>
      </c>
      <c r="BQ22" s="521">
        <f ca="1"/>
        <v>0</v>
      </c>
      <c r="BR22" s="521">
        <f ca="1"/>
        <v>0</v>
      </c>
      <c r="BS22" s="521">
        <f ca="1"/>
        <v>0</v>
      </c>
      <c r="BT22" s="517" t="str">
        <f ca="1"/>
        <v>000905</v>
      </c>
      <c r="BU22" s="511">
        <f ca="1"/>
        <v>0.15</v>
      </c>
      <c r="BV22" s="511">
        <f ca="1"/>
        <v>0.1</v>
      </c>
      <c r="BW22" s="511">
        <f ca="1"/>
        <v>0</v>
      </c>
      <c r="BX22" s="516">
        <f ca="1"/>
        <v>200</v>
      </c>
      <c r="BY22" s="516">
        <f ca="1"/>
        <v>6425.9400999999998</v>
      </c>
      <c r="BZ22" s="516">
        <f ca="1"/>
        <v>0</v>
      </c>
      <c r="CA22" s="516" t="str">
        <f ca="1"/>
        <v>index</v>
      </c>
      <c r="CB22" s="516" t="str">
        <f ca="1"/>
        <v>点</v>
      </c>
      <c r="CC22" s="516">
        <f ca="1"/>
        <v>0</v>
      </c>
      <c r="CD22" s="516" t="str">
        <f ca="1"/>
        <v>中证500</v>
      </c>
      <c r="CE22" s="511">
        <f ca="1"/>
        <v>0.1</v>
      </c>
      <c r="CF22" s="511">
        <f ca="1"/>
        <v>0.2</v>
      </c>
      <c r="CG22" s="511">
        <f ca="1"/>
        <v>0.05</v>
      </c>
      <c r="CH22" s="511">
        <f ca="1"/>
        <v>0.06</v>
      </c>
      <c r="CI22" s="474" t="str">
        <f t="shared" si="46"/>
        <v>Expired</v>
      </c>
      <c r="CJ22" s="474">
        <f t="shared" ca="1" si="47"/>
        <v>0.13500000000000001</v>
      </c>
      <c r="CK22" s="474">
        <f t="shared" si="2"/>
        <v>0.02</v>
      </c>
      <c r="CL22" s="490">
        <f t="shared" ca="1" si="3"/>
        <v>43111.701449189815</v>
      </c>
      <c r="CM22" s="474">
        <f t="shared" ca="1" si="48"/>
        <v>-2.0949364967151385E-2</v>
      </c>
      <c r="CN22" s="500" t="str">
        <f>'_book_ options'!A22</f>
        <v>20171018-SYPZ-A40-000905-SF-C-33</v>
      </c>
      <c r="CO22" s="500" t="str">
        <f>'_book_ options'!B22</f>
        <v>CICC</v>
      </c>
      <c r="CP22" s="500" t="str">
        <f>'_book_ options'!C22</f>
        <v>CICC-FICC-SYPZ</v>
      </c>
      <c r="CQ22" s="500" t="str">
        <f>'_book_ options'!D22</f>
        <v>Expired</v>
      </c>
      <c r="CR22" s="550" t="str">
        <f>'_book_ options'!E22</f>
        <v>000905</v>
      </c>
      <c r="CS22" s="473">
        <f>'_book_ options'!F22</f>
        <v>43026</v>
      </c>
      <c r="CT22" s="498">
        <f>'_book_ options'!G22</f>
        <v>43026.625</v>
      </c>
      <c r="CU22" s="498">
        <f>'_book_ options'!H22</f>
        <v>43059.625</v>
      </c>
      <c r="CV22" s="473">
        <f>'_book_ options'!I22</f>
        <v>43059</v>
      </c>
      <c r="CW22" s="473">
        <f>'_book_ options'!J22</f>
        <v>43059</v>
      </c>
      <c r="CX22" s="473">
        <f>'_book_ options'!K22</f>
        <v>43026</v>
      </c>
      <c r="CY22" s="502">
        <f>'_book_ options'!L22</f>
        <v>-10000000</v>
      </c>
      <c r="CZ22" s="500" t="str">
        <f>'_book_ options'!M22</f>
        <v>notional</v>
      </c>
      <c r="DA22" s="474">
        <f>'_book_ options'!N22</f>
        <v>9.9594780000000008E-3</v>
      </c>
      <c r="DB22" s="499" t="str">
        <f>IF(ISBLANK('_book_ options'!O22),"",'_book_ options'!O22)</f>
        <v/>
      </c>
      <c r="DC22" s="500">
        <f>'_book_ options'!P22</f>
        <v>6563.44</v>
      </c>
      <c r="DD22" s="474">
        <f>'_book_ options'!Q22</f>
        <v>0.02</v>
      </c>
      <c r="DE22" s="500">
        <f>'_book_ options'!AG22</f>
        <v>50</v>
      </c>
      <c r="DF22" s="500">
        <f>'_book_ options'!AH22</f>
        <v>0</v>
      </c>
      <c r="DG22" s="499">
        <f>'_book_ options'!AI22</f>
        <v>0</v>
      </c>
      <c r="DH22" s="499">
        <f>IF(ISBLANK('_book_ options'!AJ22),"",'_book_ options'!AJ22)</f>
        <v>6433.17</v>
      </c>
      <c r="DI22" s="499">
        <f>IF(ISBLANK('_book_ options'!AK22),"",'_book_ options'!AK22)</f>
        <v>9004.4595616438364</v>
      </c>
      <c r="DJ22" s="490">
        <f>IF(ISBLANK('_book_ options'!AL22),"",'_book_ options'!AL22)</f>
        <v>43059.786261574074</v>
      </c>
      <c r="DK22" s="499">
        <f>IF(ISBLANK('_book_ options'!AM22),"",'_book_ options'!AM22)</f>
        <v>0</v>
      </c>
      <c r="DL22" s="500" t="str">
        <f>'_book_ options'!R22</f>
        <v>SF</v>
      </c>
      <c r="DM22" s="500" t="str">
        <f>IF(ISBLANK('_book_ options'!S22),"",'_book_ options'!S22)</f>
        <v>c</v>
      </c>
      <c r="DN22" s="499" t="str">
        <f>IF(ISBLANK('_book_ options'!T22),"",'_book_ options'!T22)</f>
        <v/>
      </c>
      <c r="DO22" s="474">
        <f>IF(ISBLANK('_book_ options'!U22),"",'_book_ options'!U22)</f>
        <v>1.02</v>
      </c>
      <c r="DP22" s="474" t="str">
        <f>IF(ISBLANK('_book_ options'!V22),"",'_book_ options'!V22)</f>
        <v/>
      </c>
      <c r="DQ22" s="474" t="str">
        <f>IF(ISBLANK('_book_ options'!W22),"",'_book_ options'!W22)</f>
        <v/>
      </c>
      <c r="DR22" s="474" t="str">
        <f>IF(ISBLANK('_book_ options'!X22),"",'_book_ options'!X22)</f>
        <v/>
      </c>
      <c r="DS22" s="474">
        <f>IF(ISBLANK('_book_ options'!Y22),"",'_book_ options'!Y22)</f>
        <v>1.08</v>
      </c>
      <c r="DT22" s="474" t="str">
        <f>IF(ISBLANK('_book_ options'!Z22),"",'_book_ options'!Z22)</f>
        <v/>
      </c>
      <c r="DU22" s="474">
        <f>IF(ISBLANK('_book_ options'!AA22),"",'_book_ options'!AA22)</f>
        <v>0</v>
      </c>
      <c r="DV22" s="474" t="str">
        <f>IF(ISBLANK('_book_ options'!AB22),"",'_book_ options'!AB22)</f>
        <v/>
      </c>
      <c r="DW22" s="474">
        <f>'_book_ options'!AC22</f>
        <v>1</v>
      </c>
      <c r="DX22" s="474">
        <f>'_book_ options'!AD22</f>
        <v>0</v>
      </c>
      <c r="DY22" s="474" t="str">
        <f>IF(ISBLANK('_book_ options'!AE22),"",'_book_ options'!AE22)</f>
        <v/>
      </c>
      <c r="DZ22" s="474" t="str">
        <f>IF(ISBLANK('_book_ options'!AF22),"",'_book_ options'!AF22)</f>
        <v/>
      </c>
      <c r="EA22" s="500">
        <f t="shared" si="49"/>
        <v>6694.7087999999994</v>
      </c>
      <c r="EB22" s="500" t="str">
        <f t="shared" si="50"/>
        <v/>
      </c>
      <c r="EC22" s="500" t="str">
        <f t="shared" si="51"/>
        <v/>
      </c>
      <c r="ED22" s="500" t="str">
        <f t="shared" si="52"/>
        <v/>
      </c>
      <c r="EE22" s="500">
        <f t="shared" si="53"/>
        <v>7088.5151999999998</v>
      </c>
      <c r="EF22" s="500" t="str">
        <f t="shared" si="54"/>
        <v/>
      </c>
      <c r="EG22" s="500">
        <f t="shared" si="55"/>
        <v>2017</v>
      </c>
      <c r="EH22" s="500">
        <f t="shared" si="56"/>
        <v>10</v>
      </c>
      <c r="EI22" s="500">
        <f>'_book_ options'!AN22</f>
        <v>0</v>
      </c>
      <c r="EJ22" s="500" t="str">
        <f>'_book_ options'!AO22</f>
        <v>FI Mainland</v>
      </c>
      <c r="EK22" s="500" t="str">
        <f>'_book_ options'!AP22</f>
        <v>cny</v>
      </c>
      <c r="EL22" s="500" t="str">
        <f>'_book_ options'!AQ22</f>
        <v>cny</v>
      </c>
      <c r="EM22" s="500">
        <f>'_book_ options'!AR22</f>
        <v>0</v>
      </c>
      <c r="EN22" s="500">
        <f>'_book_ options'!AS22</f>
        <v>0</v>
      </c>
      <c r="EO22" s="500">
        <f>'_book_ options'!AT22</f>
        <v>0</v>
      </c>
      <c r="EP22" s="500">
        <f>'_book_ options'!AU22</f>
        <v>0</v>
      </c>
      <c r="EQ22" s="500">
        <f>'_book_ options'!AV22</f>
        <v>0</v>
      </c>
      <c r="ER22" s="490">
        <f t="shared" si="57"/>
        <v>43033</v>
      </c>
      <c r="ES22" s="490">
        <f t="shared" si="58"/>
        <v>43073</v>
      </c>
      <c r="ET22" s="500">
        <f>'_book_ options'!AY22</f>
        <v>0</v>
      </c>
      <c r="EU22" s="500">
        <f>'_book_ options'!AZ22</f>
        <v>0</v>
      </c>
    </row>
    <row r="23" spans="1:151">
      <c r="A23" s="500" t="str">
        <f t="shared" ca="1" si="0"/>
        <v/>
      </c>
      <c r="B23" s="502">
        <f t="shared" ca="1" si="5"/>
        <v>125254.26</v>
      </c>
      <c r="C23" s="502">
        <f t="shared" si="6"/>
        <v>125254.26</v>
      </c>
      <c r="D23" s="502">
        <f t="shared" ca="1" si="7"/>
        <v>0</v>
      </c>
      <c r="E23" s="502">
        <f t="shared" ca="1" si="8"/>
        <v>0</v>
      </c>
      <c r="F23" s="502">
        <f t="shared" ca="1" si="9"/>
        <v>0</v>
      </c>
      <c r="G23" s="502">
        <f t="shared" si="10"/>
        <v>49315.068493150691</v>
      </c>
      <c r="H23" s="502">
        <f t="shared" si="1"/>
        <v>49315.068493150691</v>
      </c>
      <c r="I23" s="502">
        <f t="shared" si="11"/>
        <v>-2570.8363609097191</v>
      </c>
      <c r="J23" s="504">
        <f t="shared" ca="1" si="12"/>
        <v>-8.5694545363657308</v>
      </c>
      <c r="K23" s="502">
        <f t="shared" ca="1" si="13"/>
        <v>-8.5694545363657308</v>
      </c>
      <c r="L23" s="502">
        <f t="shared" si="14"/>
        <v>-20000000</v>
      </c>
      <c r="M23" s="502">
        <f t="shared" si="15"/>
        <v>-9863013.6986301374</v>
      </c>
      <c r="N23" s="502">
        <f t="shared" si="16"/>
        <v>20000000</v>
      </c>
      <c r="O23" s="502">
        <f t="shared" si="17"/>
        <v>9863013.6986301374</v>
      </c>
      <c r="P23" s="502">
        <f t="shared" si="18"/>
        <v>20000000</v>
      </c>
      <c r="Q23" s="502">
        <f t="shared" si="19"/>
        <v>20000000</v>
      </c>
      <c r="R23" s="502">
        <f t="shared" si="20"/>
        <v>48.721209734999995</v>
      </c>
      <c r="S23" s="502">
        <f t="shared" si="21"/>
        <v>125254.26</v>
      </c>
      <c r="T23" s="502">
        <f t="shared" si="22"/>
        <v>125254.26</v>
      </c>
      <c r="U23" s="499">
        <f t="shared" si="23"/>
        <v>180</v>
      </c>
      <c r="V23" s="500">
        <f t="shared" si="24"/>
        <v>180</v>
      </c>
      <c r="W23" s="502" t="str">
        <f t="shared" si="25"/>
        <v>Expired</v>
      </c>
      <c r="X23" s="500">
        <f t="shared" si="26"/>
        <v>128</v>
      </c>
      <c r="Y23" s="500" t="str">
        <f t="shared" si="27"/>
        <v>Expired</v>
      </c>
      <c r="Z23" s="476">
        <f t="shared" si="28"/>
        <v>0.49315068493150682</v>
      </c>
      <c r="AA23" s="476">
        <f t="shared" si="29"/>
        <v>0.49315068493150682</v>
      </c>
      <c r="AB23" s="470">
        <f>VLOOKUP(CR23,'_info_ ticker'!A:I,9,FALSE)+DD23</f>
        <v>0.42000000000000004</v>
      </c>
      <c r="AC23" s="502">
        <f t="shared" si="30"/>
        <v>0</v>
      </c>
      <c r="AD23" s="502">
        <f t="shared" si="31"/>
        <v>0</v>
      </c>
      <c r="AE23" s="502">
        <f t="shared" ca="1" si="32"/>
        <v>0</v>
      </c>
      <c r="AF23" s="502">
        <f t="shared" ca="1" si="33"/>
        <v>0</v>
      </c>
      <c r="AG23" s="502">
        <f t="shared" ca="1" si="34"/>
        <v>0</v>
      </c>
      <c r="AH23" s="502">
        <f t="shared" ca="1" si="35"/>
        <v>0</v>
      </c>
      <c r="AI23" s="505">
        <f t="shared" ca="1" si="36"/>
        <v>0</v>
      </c>
      <c r="AJ23" s="502">
        <f t="shared" ca="1" si="37"/>
        <v>0</v>
      </c>
      <c r="AK23" s="502">
        <f t="shared" ca="1" si="38"/>
        <v>0</v>
      </c>
      <c r="AL23" s="502">
        <f t="shared" ca="1" si="39"/>
        <v>0</v>
      </c>
      <c r="AM23" s="502">
        <f t="shared" ca="1" si="40"/>
        <v>0</v>
      </c>
      <c r="AN23" s="502">
        <f t="shared" ca="1" si="41"/>
        <v>0</v>
      </c>
      <c r="AO23" s="502">
        <f t="shared" si="42"/>
        <v>0</v>
      </c>
      <c r="AP23" s="502">
        <f t="shared" si="43"/>
        <v>0</v>
      </c>
      <c r="AQ23" s="502">
        <f t="shared" si="44"/>
        <v>0</v>
      </c>
      <c r="AR23" s="502">
        <f t="shared" si="45"/>
        <v>0</v>
      </c>
      <c r="AS23" s="521">
        <f ca="1"/>
        <v>-2570.8363609097187</v>
      </c>
      <c r="AT23" s="521">
        <f ca="1"/>
        <v>0</v>
      </c>
      <c r="AU23" s="521">
        <f ca="1"/>
        <v>0</v>
      </c>
      <c r="AV23" s="521">
        <f ca="1"/>
        <v>0</v>
      </c>
      <c r="AW23" s="521" t="str">
        <f ca="1"/>
        <v>Expired</v>
      </c>
      <c r="AX23" s="521">
        <f ca="1"/>
        <v>0</v>
      </c>
      <c r="AY23" s="521" t="str">
        <f ca="1"/>
        <v>Expired</v>
      </c>
      <c r="AZ23" s="521">
        <f ca="1"/>
        <v>0</v>
      </c>
      <c r="BA23" s="525">
        <f ca="1"/>
        <v>0</v>
      </c>
      <c r="BB23" s="521">
        <f ca="1"/>
        <v>0</v>
      </c>
      <c r="BC23" s="521">
        <f ca="1"/>
        <v>0</v>
      </c>
      <c r="BD23" s="521">
        <f ca="1"/>
        <v>0</v>
      </c>
      <c r="BE23" s="521">
        <f ca="1"/>
        <v>0</v>
      </c>
      <c r="BF23" s="521">
        <f ca="1"/>
        <v>0</v>
      </c>
      <c r="BG23" s="521">
        <f ca="1"/>
        <v>0</v>
      </c>
      <c r="BH23" s="521">
        <f ca="1"/>
        <v>0</v>
      </c>
      <c r="BI23" s="521">
        <f ca="1"/>
        <v>0</v>
      </c>
      <c r="BJ23" s="521">
        <f ca="1"/>
        <v>0</v>
      </c>
      <c r="BK23" s="521">
        <f ca="1"/>
        <v>3</v>
      </c>
      <c r="BL23" s="521">
        <f ca="1"/>
        <v>0</v>
      </c>
      <c r="BM23" s="521">
        <f ca="1"/>
        <v>0</v>
      </c>
      <c r="BN23" s="521">
        <f ca="1"/>
        <v>0</v>
      </c>
      <c r="BO23" s="521">
        <f ca="1"/>
        <v>0</v>
      </c>
      <c r="BP23" s="521">
        <f ca="1"/>
        <v>0</v>
      </c>
      <c r="BQ23" s="521">
        <f ca="1"/>
        <v>0</v>
      </c>
      <c r="BR23" s="521">
        <f ca="1"/>
        <v>0</v>
      </c>
      <c r="BS23" s="521">
        <f ca="1"/>
        <v>0</v>
      </c>
      <c r="BT23" s="517" t="str">
        <f ca="1"/>
        <v>000300</v>
      </c>
      <c r="BU23" s="511">
        <f ca="1"/>
        <v>0.125</v>
      </c>
      <c r="BV23" s="511">
        <f ca="1"/>
        <v>0.4</v>
      </c>
      <c r="BW23" s="511">
        <f ca="1"/>
        <v>0</v>
      </c>
      <c r="BX23" s="516">
        <f ca="1"/>
        <v>300</v>
      </c>
      <c r="BY23" s="516">
        <f ca="1"/>
        <v>4205.5862999999999</v>
      </c>
      <c r="BZ23" s="516">
        <f ca="1"/>
        <v>0</v>
      </c>
      <c r="CA23" s="516" t="str">
        <f ca="1"/>
        <v>index</v>
      </c>
      <c r="CB23" s="516" t="str">
        <f ca="1"/>
        <v>点</v>
      </c>
      <c r="CC23" s="516" t="str">
        <f ca="1"/>
        <v>中证指数有限公司</v>
      </c>
      <c r="CD23" s="516" t="str">
        <f ca="1"/>
        <v>沪深300</v>
      </c>
      <c r="CE23" s="511">
        <f ca="1"/>
        <v>0.1</v>
      </c>
      <c r="CF23" s="511">
        <f ca="1"/>
        <v>0.2</v>
      </c>
      <c r="CG23" s="511">
        <f ca="1"/>
        <v>0.05</v>
      </c>
      <c r="CH23" s="511">
        <f ca="1"/>
        <v>0.06</v>
      </c>
      <c r="CI23" s="474" t="str">
        <f t="shared" si="46"/>
        <v>Expired</v>
      </c>
      <c r="CJ23" s="474">
        <f t="shared" ca="1" si="47"/>
        <v>0.1125</v>
      </c>
      <c r="CK23" s="474">
        <f t="shared" si="2"/>
        <v>0.02</v>
      </c>
      <c r="CL23" s="490">
        <f t="shared" ca="1" si="3"/>
        <v>43111.701449189815</v>
      </c>
      <c r="CM23" s="474">
        <f t="shared" ca="1" si="48"/>
        <v>9.6203909813632249E-2</v>
      </c>
      <c r="CN23" s="500" t="str">
        <f>'_book_ options'!A23</f>
        <v>20170929-SYPZ-A37-000300-SF-C-180</v>
      </c>
      <c r="CO23" s="500" t="str">
        <f>'_book_ options'!B23</f>
        <v>CICC</v>
      </c>
      <c r="CP23" s="500" t="str">
        <f>'_book_ options'!C23</f>
        <v>CICC-FICC-SYPZ</v>
      </c>
      <c r="CQ23" s="500" t="str">
        <f>'_book_ options'!D23</f>
        <v>Expired</v>
      </c>
      <c r="CR23" s="550" t="str">
        <f>'_book_ options'!E23</f>
        <v>000300</v>
      </c>
      <c r="CS23" s="473">
        <f>'_book_ options'!F23</f>
        <v>43007</v>
      </c>
      <c r="CT23" s="498">
        <f>'_book_ options'!G23</f>
        <v>43007.625</v>
      </c>
      <c r="CU23" s="498">
        <f>'_book_ options'!H23</f>
        <v>43187.625</v>
      </c>
      <c r="CV23" s="473">
        <f>'_book_ options'!I23</f>
        <v>43187</v>
      </c>
      <c r="CW23" s="473">
        <f>'_book_ options'!J23</f>
        <v>43187</v>
      </c>
      <c r="CX23" s="473">
        <f>'_book_ options'!K23</f>
        <v>43007</v>
      </c>
      <c r="CY23" s="502">
        <f>'_book_ options'!L23</f>
        <v>-20000000</v>
      </c>
      <c r="CZ23" s="500" t="str">
        <f>'_book_ options'!M23</f>
        <v>notional</v>
      </c>
      <c r="DA23" s="474">
        <f>'_book_ options'!N23</f>
        <v>1.269939E-2</v>
      </c>
      <c r="DB23" s="499" t="str">
        <f>IF(ISBLANK('_book_ options'!O23),"",'_book_ options'!O23)</f>
        <v/>
      </c>
      <c r="DC23" s="500">
        <f>'_book_ options'!P23</f>
        <v>3836.5</v>
      </c>
      <c r="DD23" s="474">
        <f>'_book_ options'!Q23</f>
        <v>0.02</v>
      </c>
      <c r="DE23" s="500">
        <f>'_book_ options'!AG23</f>
        <v>50</v>
      </c>
      <c r="DF23" s="500">
        <f>'_book_ options'!AH23</f>
        <v>0</v>
      </c>
      <c r="DG23" s="499">
        <f>'_book_ options'!AI23</f>
        <v>0</v>
      </c>
      <c r="DH23" s="499">
        <f>IF(ISBLANK('_book_ options'!AJ23),"",'_book_ options'!AJ23)</f>
        <v>4143.83</v>
      </c>
      <c r="DI23" s="499">
        <f>IF(ISBLANK('_book_ options'!AK23),"",'_book_ options'!AK23)</f>
        <v>125254.26</v>
      </c>
      <c r="DJ23" s="490">
        <f>IF(ISBLANK('_book_ options'!AL23),"",'_book_ options'!AL23)</f>
        <v>43059</v>
      </c>
      <c r="DK23" s="499">
        <f>IF(ISBLANK('_book_ options'!AM23),"",'_book_ options'!AM23)</f>
        <v>0</v>
      </c>
      <c r="DL23" s="500" t="str">
        <f>'_book_ options'!R23</f>
        <v>SF</v>
      </c>
      <c r="DM23" s="500" t="str">
        <f>IF(ISBLANK('_book_ options'!S23),"",'_book_ options'!S23)</f>
        <v>c</v>
      </c>
      <c r="DN23" s="499" t="str">
        <f>IF(ISBLANK('_book_ options'!T23),"",'_book_ options'!T23)</f>
        <v/>
      </c>
      <c r="DO23" s="474">
        <f>IF(ISBLANK('_book_ options'!U23),"",'_book_ options'!U23)</f>
        <v>1</v>
      </c>
      <c r="DP23" s="474" t="str">
        <f>IF(ISBLANK('_book_ options'!V23),"",'_book_ options'!V23)</f>
        <v/>
      </c>
      <c r="DQ23" s="474" t="str">
        <f>IF(ISBLANK('_book_ options'!W23),"",'_book_ options'!W23)</f>
        <v/>
      </c>
      <c r="DR23" s="474" t="str">
        <f>IF(ISBLANK('_book_ options'!X23),"",'_book_ options'!X23)</f>
        <v/>
      </c>
      <c r="DS23" s="474">
        <f>IF(ISBLANK('_book_ options'!Y23),"",'_book_ options'!Y23)</f>
        <v>1.08</v>
      </c>
      <c r="DT23" s="474" t="str">
        <f>IF(ISBLANK('_book_ options'!Z23),"",'_book_ options'!Z23)</f>
        <v/>
      </c>
      <c r="DU23" s="474">
        <f>IF(ISBLANK('_book_ options'!AA23),"",'_book_ options'!AA23)</f>
        <v>0</v>
      </c>
      <c r="DV23" s="474" t="str">
        <f>IF(ISBLANK('_book_ options'!AB23),"",'_book_ options'!AB23)</f>
        <v/>
      </c>
      <c r="DW23" s="474">
        <f>'_book_ options'!AC23</f>
        <v>1</v>
      </c>
      <c r="DX23" s="474">
        <f>'_book_ options'!AD23</f>
        <v>0</v>
      </c>
      <c r="DY23" s="474" t="str">
        <f>IF(ISBLANK('_book_ options'!AE23),"",'_book_ options'!AE23)</f>
        <v/>
      </c>
      <c r="DZ23" s="474" t="str">
        <f>IF(ISBLANK('_book_ options'!AF23),"",'_book_ options'!AF23)</f>
        <v/>
      </c>
      <c r="EA23" s="500">
        <f t="shared" si="49"/>
        <v>3836.5</v>
      </c>
      <c r="EB23" s="500" t="str">
        <f t="shared" si="50"/>
        <v/>
      </c>
      <c r="EC23" s="500" t="str">
        <f t="shared" si="51"/>
        <v/>
      </c>
      <c r="ED23" s="500" t="str">
        <f t="shared" si="52"/>
        <v/>
      </c>
      <c r="EE23" s="500">
        <f t="shared" si="53"/>
        <v>4143.42</v>
      </c>
      <c r="EF23" s="500" t="str">
        <f t="shared" si="54"/>
        <v/>
      </c>
      <c r="EG23" s="500">
        <f t="shared" si="55"/>
        <v>2017</v>
      </c>
      <c r="EH23" s="500">
        <f t="shared" si="56"/>
        <v>9</v>
      </c>
      <c r="EI23" s="500">
        <f>'_book_ options'!AN23</f>
        <v>0</v>
      </c>
      <c r="EJ23" s="500" t="str">
        <f>'_book_ options'!AO23</f>
        <v>FI Mainland</v>
      </c>
      <c r="EK23" s="500" t="str">
        <f>'_book_ options'!AP23</f>
        <v>cny</v>
      </c>
      <c r="EL23" s="500" t="str">
        <f>'_book_ options'!AQ23</f>
        <v>cny</v>
      </c>
      <c r="EM23" s="500">
        <f>'_book_ options'!AR23</f>
        <v>0</v>
      </c>
      <c r="EN23" s="500">
        <f>'_book_ options'!AS23</f>
        <v>0</v>
      </c>
      <c r="EO23" s="500">
        <f>'_book_ options'!AT23</f>
        <v>0</v>
      </c>
      <c r="EP23" s="500">
        <f>'_book_ options'!AU23</f>
        <v>0</v>
      </c>
      <c r="EQ23" s="500">
        <f>'_book_ options'!AV23</f>
        <v>0</v>
      </c>
      <c r="ER23" s="490">
        <f t="shared" si="57"/>
        <v>43014</v>
      </c>
      <c r="ES23" s="490">
        <f t="shared" si="58"/>
        <v>43201</v>
      </c>
      <c r="ET23" s="500">
        <f>'_book_ options'!AY23</f>
        <v>0</v>
      </c>
      <c r="EU23" s="500">
        <f>'_book_ options'!AZ23</f>
        <v>0</v>
      </c>
    </row>
    <row r="24" spans="1:151">
      <c r="A24" s="500" t="str">
        <f t="shared" ca="1" si="0"/>
        <v/>
      </c>
      <c r="B24" s="502">
        <f t="shared" ca="1" si="5"/>
        <v>101060.17216438355</v>
      </c>
      <c r="C24" s="502">
        <f t="shared" si="6"/>
        <v>101060.17216438355</v>
      </c>
      <c r="D24" s="502">
        <f t="shared" ca="1" si="7"/>
        <v>0</v>
      </c>
      <c r="E24" s="502">
        <f t="shared" ca="1" si="8"/>
        <v>0</v>
      </c>
      <c r="F24" s="502">
        <f t="shared" ca="1" si="9"/>
        <v>0</v>
      </c>
      <c r="G24" s="502">
        <f t="shared" si="10"/>
        <v>24931.506849315068</v>
      </c>
      <c r="H24" s="502">
        <f t="shared" si="1"/>
        <v>24931.506849315068</v>
      </c>
      <c r="I24" s="502">
        <f t="shared" si="11"/>
        <v>-757.43510997229487</v>
      </c>
      <c r="J24" s="504">
        <f t="shared" ca="1" si="12"/>
        <v>-3.7871755498614745</v>
      </c>
      <c r="K24" s="502">
        <f t="shared" ca="1" si="13"/>
        <v>-3.7871755498614745</v>
      </c>
      <c r="L24" s="502">
        <f t="shared" si="14"/>
        <v>-20000000</v>
      </c>
      <c r="M24" s="502">
        <f t="shared" si="15"/>
        <v>-4986301.3698630137</v>
      </c>
      <c r="N24" s="502">
        <f t="shared" si="16"/>
        <v>20000000</v>
      </c>
      <c r="O24" s="502">
        <f t="shared" si="17"/>
        <v>4986301.3698630137</v>
      </c>
      <c r="P24" s="502">
        <f t="shared" si="18"/>
        <v>20000000</v>
      </c>
      <c r="Q24" s="502">
        <f t="shared" si="19"/>
        <v>20000000</v>
      </c>
      <c r="R24" s="502">
        <f t="shared" si="20"/>
        <v>133.42419810468002</v>
      </c>
      <c r="S24" s="502">
        <f t="shared" si="21"/>
        <v>101060.17</v>
      </c>
      <c r="T24" s="502">
        <f t="shared" si="22"/>
        <v>101060.17</v>
      </c>
      <c r="U24" s="499">
        <f t="shared" si="23"/>
        <v>91</v>
      </c>
      <c r="V24" s="500">
        <f t="shared" si="24"/>
        <v>91</v>
      </c>
      <c r="W24" s="502" t="str">
        <f t="shared" si="25"/>
        <v>Expired</v>
      </c>
      <c r="X24" s="500">
        <f t="shared" si="26"/>
        <v>65</v>
      </c>
      <c r="Y24" s="500" t="str">
        <f t="shared" si="27"/>
        <v>Expired</v>
      </c>
      <c r="Z24" s="476">
        <f t="shared" si="28"/>
        <v>0.24931506849315069</v>
      </c>
      <c r="AA24" s="476">
        <f t="shared" si="29"/>
        <v>0.24931506849315069</v>
      </c>
      <c r="AB24" s="470">
        <f>VLOOKUP(CR24,'_info_ ticker'!A:I,9,FALSE)+DD24</f>
        <v>0.12000000000000001</v>
      </c>
      <c r="AC24" s="502">
        <f t="shared" si="30"/>
        <v>0</v>
      </c>
      <c r="AD24" s="502">
        <f t="shared" si="31"/>
        <v>0</v>
      </c>
      <c r="AE24" s="502">
        <f t="shared" ca="1" si="32"/>
        <v>0</v>
      </c>
      <c r="AF24" s="502">
        <f t="shared" ca="1" si="33"/>
        <v>0</v>
      </c>
      <c r="AG24" s="502">
        <f t="shared" ca="1" si="34"/>
        <v>0</v>
      </c>
      <c r="AH24" s="502">
        <f t="shared" ca="1" si="35"/>
        <v>0</v>
      </c>
      <c r="AI24" s="505">
        <f t="shared" ca="1" si="36"/>
        <v>0</v>
      </c>
      <c r="AJ24" s="502">
        <f t="shared" ca="1" si="37"/>
        <v>0</v>
      </c>
      <c r="AK24" s="502">
        <f t="shared" ca="1" si="38"/>
        <v>0</v>
      </c>
      <c r="AL24" s="502">
        <f t="shared" ca="1" si="39"/>
        <v>0</v>
      </c>
      <c r="AM24" s="502">
        <f t="shared" ca="1" si="40"/>
        <v>0</v>
      </c>
      <c r="AN24" s="502">
        <f t="shared" ca="1" si="41"/>
        <v>0</v>
      </c>
      <c r="AO24" s="502">
        <f t="shared" si="42"/>
        <v>0</v>
      </c>
      <c r="AP24" s="502">
        <f t="shared" si="43"/>
        <v>0</v>
      </c>
      <c r="AQ24" s="502">
        <f t="shared" si="44"/>
        <v>0</v>
      </c>
      <c r="AR24" s="502">
        <f t="shared" si="45"/>
        <v>0</v>
      </c>
      <c r="AS24" s="521">
        <f ca="1"/>
        <v>-757.43510997229487</v>
      </c>
      <c r="AT24" s="521">
        <f ca="1"/>
        <v>0</v>
      </c>
      <c r="AU24" s="521">
        <f ca="1"/>
        <v>0</v>
      </c>
      <c r="AV24" s="521">
        <f ca="1"/>
        <v>0</v>
      </c>
      <c r="AW24" s="521" t="str">
        <f ca="1"/>
        <v>Expired</v>
      </c>
      <c r="AX24" s="521">
        <f ca="1"/>
        <v>0</v>
      </c>
      <c r="AY24" s="521" t="str">
        <f ca="1"/>
        <v>Expired</v>
      </c>
      <c r="AZ24" s="521">
        <f ca="1"/>
        <v>0</v>
      </c>
      <c r="BA24" s="525">
        <f ca="1"/>
        <v>0</v>
      </c>
      <c r="BB24" s="521">
        <f ca="1"/>
        <v>0</v>
      </c>
      <c r="BC24" s="521">
        <f ca="1"/>
        <v>0</v>
      </c>
      <c r="BD24" s="521">
        <f ca="1"/>
        <v>0</v>
      </c>
      <c r="BE24" s="521">
        <f ca="1"/>
        <v>0</v>
      </c>
      <c r="BF24" s="521">
        <f ca="1"/>
        <v>0</v>
      </c>
      <c r="BG24" s="521">
        <f ca="1"/>
        <v>0</v>
      </c>
      <c r="BH24" s="521">
        <f ca="1"/>
        <v>0</v>
      </c>
      <c r="BI24" s="521">
        <f ca="1"/>
        <v>0</v>
      </c>
      <c r="BJ24" s="521">
        <f ca="1"/>
        <v>0</v>
      </c>
      <c r="BK24" s="521">
        <f ca="1"/>
        <v>2</v>
      </c>
      <c r="BL24" s="521">
        <f ca="1"/>
        <v>0</v>
      </c>
      <c r="BM24" s="521">
        <f ca="1"/>
        <v>0</v>
      </c>
      <c r="BN24" s="521">
        <f ca="1"/>
        <v>0</v>
      </c>
      <c r="BO24" s="521">
        <f ca="1"/>
        <v>0</v>
      </c>
      <c r="BP24" s="521">
        <f ca="1"/>
        <v>0</v>
      </c>
      <c r="BQ24" s="521">
        <f ca="1"/>
        <v>0</v>
      </c>
      <c r="BR24" s="521">
        <f ca="1"/>
        <v>0</v>
      </c>
      <c r="BS24" s="521">
        <f ca="1"/>
        <v>0</v>
      </c>
      <c r="BT24" s="517" t="str">
        <f ca="1"/>
        <v>000905</v>
      </c>
      <c r="BU24" s="511">
        <f ca="1"/>
        <v>0.15</v>
      </c>
      <c r="BV24" s="511">
        <f ca="1"/>
        <v>0.1</v>
      </c>
      <c r="BW24" s="511">
        <f ca="1"/>
        <v>0</v>
      </c>
      <c r="BX24" s="516">
        <f ca="1"/>
        <v>200</v>
      </c>
      <c r="BY24" s="516">
        <f ca="1"/>
        <v>6425.9400999999998</v>
      </c>
      <c r="BZ24" s="516">
        <f ca="1"/>
        <v>0</v>
      </c>
      <c r="CA24" s="516" t="str">
        <f ca="1"/>
        <v>index</v>
      </c>
      <c r="CB24" s="516" t="str">
        <f ca="1"/>
        <v>点</v>
      </c>
      <c r="CC24" s="516">
        <f ca="1"/>
        <v>0</v>
      </c>
      <c r="CD24" s="516" t="str">
        <f ca="1"/>
        <v>中证500</v>
      </c>
      <c r="CE24" s="511">
        <f ca="1"/>
        <v>0.1</v>
      </c>
      <c r="CF24" s="511">
        <f ca="1"/>
        <v>0.2</v>
      </c>
      <c r="CG24" s="511">
        <f ca="1"/>
        <v>0.05</v>
      </c>
      <c r="CH24" s="511">
        <f ca="1"/>
        <v>0.06</v>
      </c>
      <c r="CI24" s="474" t="str">
        <f t="shared" si="46"/>
        <v>Expired</v>
      </c>
      <c r="CJ24" s="474">
        <f t="shared" ca="1" si="47"/>
        <v>0.13500000000000001</v>
      </c>
      <c r="CK24" s="474">
        <f t="shared" si="2"/>
        <v>0.02</v>
      </c>
      <c r="CL24" s="490">
        <f t="shared" ca="1" si="3"/>
        <v>43111.701449189815</v>
      </c>
      <c r="CM24" s="474">
        <f t="shared" ca="1" si="48"/>
        <v>-2.3879167084400521E-2</v>
      </c>
      <c r="CN24" s="500" t="str">
        <f>'_book_ options'!A24</f>
        <v>20170927-SYPZ-A39-000905-SF-C-91</v>
      </c>
      <c r="CO24" s="500" t="str">
        <f>'_book_ options'!B24</f>
        <v>CICC</v>
      </c>
      <c r="CP24" s="500" t="str">
        <f>'_book_ options'!C24</f>
        <v>CICC-FICC-SYPZ</v>
      </c>
      <c r="CQ24" s="500" t="str">
        <f>'_book_ options'!D24</f>
        <v>Expired</v>
      </c>
      <c r="CR24" s="550" t="str">
        <f>'_book_ options'!E24</f>
        <v>000905</v>
      </c>
      <c r="CS24" s="473">
        <f>'_book_ options'!F24</f>
        <v>43005</v>
      </c>
      <c r="CT24" s="498">
        <f>'_book_ options'!G24</f>
        <v>43005.625</v>
      </c>
      <c r="CU24" s="498">
        <f>'_book_ options'!H24</f>
        <v>43096.625</v>
      </c>
      <c r="CV24" s="473">
        <f>'_book_ options'!I24</f>
        <v>43096</v>
      </c>
      <c r="CW24" s="473">
        <f>'_book_ options'!J24</f>
        <v>43096</v>
      </c>
      <c r="CX24" s="473">
        <f>'_book_ options'!K24</f>
        <v>43005</v>
      </c>
      <c r="CY24" s="502">
        <f>'_book_ options'!L24</f>
        <v>-20000000</v>
      </c>
      <c r="CZ24" s="500" t="str">
        <f>'_book_ options'!M24</f>
        <v>notional</v>
      </c>
      <c r="DA24" s="474">
        <f>'_book_ options'!N24</f>
        <v>2.0267561999999999E-2</v>
      </c>
      <c r="DB24" s="499" t="str">
        <f>IF(ISBLANK('_book_ options'!O24),"",'_book_ options'!O24)</f>
        <v/>
      </c>
      <c r="DC24" s="500">
        <f>'_book_ options'!P24</f>
        <v>6583.14</v>
      </c>
      <c r="DD24" s="474">
        <f>'_book_ options'!Q24</f>
        <v>0.02</v>
      </c>
      <c r="DE24" s="500">
        <f>'_book_ options'!AG24</f>
        <v>50</v>
      </c>
      <c r="DF24" s="500">
        <f>'_book_ options'!AH24</f>
        <v>0</v>
      </c>
      <c r="DG24" s="499">
        <f>'_book_ options'!AI24</f>
        <v>0</v>
      </c>
      <c r="DH24" s="499">
        <f>IF(ISBLANK('_book_ options'!AJ24),"",'_book_ options'!AJ24)</f>
        <v>6173.1500000000005</v>
      </c>
      <c r="DI24" s="499">
        <f>IF(ISBLANK('_book_ options'!AK24),"",'_book_ options'!AK24)</f>
        <v>101060.17216438355</v>
      </c>
      <c r="DJ24" s="490">
        <f>IF(ISBLANK('_book_ options'!AL24),"",'_book_ options'!AL24)</f>
        <v>43096.628888888888</v>
      </c>
      <c r="DK24" s="499">
        <f>IF(ISBLANK('_book_ options'!AM24),"",'_book_ options'!AM24)</f>
        <v>0</v>
      </c>
      <c r="DL24" s="500" t="str">
        <f>'_book_ options'!R24</f>
        <v>SF</v>
      </c>
      <c r="DM24" s="500" t="str">
        <f>IF(ISBLANK('_book_ options'!S24),"",'_book_ options'!S24)</f>
        <v>c</v>
      </c>
      <c r="DN24" s="499" t="str">
        <f>IF(ISBLANK('_book_ options'!T24),"",'_book_ options'!T24)</f>
        <v/>
      </c>
      <c r="DO24" s="474">
        <f>IF(ISBLANK('_book_ options'!U24),"",'_book_ options'!U24)</f>
        <v>1</v>
      </c>
      <c r="DP24" s="474" t="str">
        <f>IF(ISBLANK('_book_ options'!V24),"",'_book_ options'!V24)</f>
        <v/>
      </c>
      <c r="DQ24" s="474" t="str">
        <f>IF(ISBLANK('_book_ options'!W24),"",'_book_ options'!W24)</f>
        <v/>
      </c>
      <c r="DR24" s="474" t="str">
        <f>IF(ISBLANK('_book_ options'!X24),"",'_book_ options'!X24)</f>
        <v/>
      </c>
      <c r="DS24" s="474">
        <f>IF(ISBLANK('_book_ options'!Y24),"",'_book_ options'!Y24)</f>
        <v>1.0900000000000001</v>
      </c>
      <c r="DT24" s="474" t="str">
        <f>IF(ISBLANK('_book_ options'!Z24),"",'_book_ options'!Z24)</f>
        <v/>
      </c>
      <c r="DU24" s="474">
        <f>IF(ISBLANK('_book_ options'!AA24),"",'_book_ options'!AA24)</f>
        <v>2.5000000000000001E-2</v>
      </c>
      <c r="DV24" s="474" t="str">
        <f>IF(ISBLANK('_book_ options'!AB24),"",'_book_ options'!AB24)</f>
        <v/>
      </c>
      <c r="DW24" s="474">
        <f>'_book_ options'!AC24</f>
        <v>1</v>
      </c>
      <c r="DX24" s="474">
        <f>'_book_ options'!AD24</f>
        <v>0</v>
      </c>
      <c r="DY24" s="474" t="str">
        <f>IF(ISBLANK('_book_ options'!AE24),"",'_book_ options'!AE24)</f>
        <v/>
      </c>
      <c r="DZ24" s="474" t="str">
        <f>IF(ISBLANK('_book_ options'!AF24),"",'_book_ options'!AF24)</f>
        <v/>
      </c>
      <c r="EA24" s="500">
        <f t="shared" si="49"/>
        <v>6583.14</v>
      </c>
      <c r="EB24" s="500" t="str">
        <f t="shared" si="50"/>
        <v/>
      </c>
      <c r="EC24" s="500" t="str">
        <f t="shared" si="51"/>
        <v/>
      </c>
      <c r="ED24" s="500" t="str">
        <f t="shared" si="52"/>
        <v/>
      </c>
      <c r="EE24" s="500">
        <f t="shared" si="53"/>
        <v>7175.6226000000006</v>
      </c>
      <c r="EF24" s="500" t="str">
        <f t="shared" si="54"/>
        <v/>
      </c>
      <c r="EG24" s="500">
        <f t="shared" si="55"/>
        <v>2017</v>
      </c>
      <c r="EH24" s="500">
        <f t="shared" si="56"/>
        <v>9</v>
      </c>
      <c r="EI24" s="500">
        <f>'_book_ options'!AN24</f>
        <v>0</v>
      </c>
      <c r="EJ24" s="500" t="str">
        <f>'_book_ options'!AO24</f>
        <v>FI Mainland</v>
      </c>
      <c r="EK24" s="500" t="str">
        <f>'_book_ options'!AP24</f>
        <v>cny</v>
      </c>
      <c r="EL24" s="500" t="str">
        <f>'_book_ options'!AQ24</f>
        <v>cny</v>
      </c>
      <c r="EM24" s="500">
        <f>'_book_ options'!AR24</f>
        <v>0</v>
      </c>
      <c r="EN24" s="500">
        <f>'_book_ options'!AS24</f>
        <v>0</v>
      </c>
      <c r="EO24" s="500">
        <f>'_book_ options'!AT24</f>
        <v>0</v>
      </c>
      <c r="EP24" s="500">
        <f>'_book_ options'!AU24</f>
        <v>0</v>
      </c>
      <c r="EQ24" s="500">
        <f>'_book_ options'!AV24</f>
        <v>0</v>
      </c>
      <c r="ER24" s="490">
        <f t="shared" si="57"/>
        <v>43012</v>
      </c>
      <c r="ES24" s="490">
        <f t="shared" si="58"/>
        <v>43110</v>
      </c>
      <c r="ET24" s="500">
        <f>'_book_ options'!AY24</f>
        <v>0</v>
      </c>
      <c r="EU24" s="500">
        <f>'_book_ options'!AZ24</f>
        <v>0</v>
      </c>
    </row>
    <row r="25" spans="1:151" ht="16.5" customHeight="1">
      <c r="A25" s="500" t="str">
        <f t="shared" ca="1" si="0"/>
        <v/>
      </c>
      <c r="B25" s="502">
        <f t="shared" ca="1" si="5"/>
        <v>-101313.26857380822</v>
      </c>
      <c r="C25" s="502">
        <f t="shared" si="6"/>
        <v>-101313.26857380822</v>
      </c>
      <c r="D25" s="502">
        <f t="shared" ca="1" si="7"/>
        <v>0</v>
      </c>
      <c r="E25" s="502">
        <f t="shared" ca="1" si="8"/>
        <v>0</v>
      </c>
      <c r="F25" s="502">
        <f t="shared" ca="1" si="9"/>
        <v>0</v>
      </c>
      <c r="G25" s="502">
        <f t="shared" si="10"/>
        <v>17994.082191780821</v>
      </c>
      <c r="H25" s="502">
        <f t="shared" si="1"/>
        <v>17994.082191780821</v>
      </c>
      <c r="I25" s="502">
        <f t="shared" si="11"/>
        <v>-544.28149187561564</v>
      </c>
      <c r="J25" s="504">
        <f t="shared" ca="1" si="12"/>
        <v>-2.7214074593780784</v>
      </c>
      <c r="K25" s="502">
        <f t="shared" ca="1" si="13"/>
        <v>-2.7214074593780784</v>
      </c>
      <c r="L25" s="502">
        <f t="shared" si="14"/>
        <v>-41049000</v>
      </c>
      <c r="M25" s="502">
        <f t="shared" si="15"/>
        <v>-3598816.4383561644</v>
      </c>
      <c r="N25" s="502">
        <f t="shared" si="16"/>
        <v>41049000</v>
      </c>
      <c r="O25" s="502">
        <f t="shared" si="17"/>
        <v>3598816.4383561644</v>
      </c>
      <c r="P25" s="502">
        <f t="shared" si="18"/>
        <v>41049000</v>
      </c>
      <c r="Q25" s="502">
        <f t="shared" si="19"/>
        <v>41049000</v>
      </c>
      <c r="R25" s="502">
        <f t="shared" si="20"/>
        <v>243.6419424485</v>
      </c>
      <c r="S25" s="502">
        <f t="shared" si="21"/>
        <v>132609.79999999999</v>
      </c>
      <c r="T25" s="502">
        <f t="shared" si="22"/>
        <v>132609.79999999999</v>
      </c>
      <c r="U25" s="499">
        <f t="shared" si="23"/>
        <v>32</v>
      </c>
      <c r="V25" s="500">
        <f t="shared" si="24"/>
        <v>32</v>
      </c>
      <c r="W25" s="502" t="str">
        <f t="shared" si="25"/>
        <v>Expired</v>
      </c>
      <c r="X25" s="500">
        <f t="shared" si="26"/>
        <v>22</v>
      </c>
      <c r="Y25" s="500" t="str">
        <f t="shared" si="27"/>
        <v>Expired</v>
      </c>
      <c r="Z25" s="476">
        <f t="shared" si="28"/>
        <v>8.7671232876712329E-2</v>
      </c>
      <c r="AA25" s="476">
        <f t="shared" si="29"/>
        <v>8.7671232876712329E-2</v>
      </c>
      <c r="AB25" s="470">
        <f>VLOOKUP(CR25,'_info_ ticker'!A:I,9,FALSE)+DD25</f>
        <v>0.12000000000000001</v>
      </c>
      <c r="AC25" s="502">
        <f t="shared" si="30"/>
        <v>0</v>
      </c>
      <c r="AD25" s="502">
        <f t="shared" si="31"/>
        <v>0</v>
      </c>
      <c r="AE25" s="502">
        <f t="shared" ca="1" si="32"/>
        <v>0</v>
      </c>
      <c r="AF25" s="502">
        <f t="shared" ca="1" si="33"/>
        <v>0</v>
      </c>
      <c r="AG25" s="502">
        <f t="shared" ca="1" si="34"/>
        <v>0</v>
      </c>
      <c r="AH25" s="502">
        <f t="shared" ca="1" si="35"/>
        <v>0</v>
      </c>
      <c r="AI25" s="505">
        <f t="shared" ca="1" si="36"/>
        <v>0</v>
      </c>
      <c r="AJ25" s="502">
        <f t="shared" ca="1" si="37"/>
        <v>0</v>
      </c>
      <c r="AK25" s="502">
        <f t="shared" ca="1" si="38"/>
        <v>0</v>
      </c>
      <c r="AL25" s="502">
        <f t="shared" ca="1" si="39"/>
        <v>0</v>
      </c>
      <c r="AM25" s="502">
        <f t="shared" ca="1" si="40"/>
        <v>0</v>
      </c>
      <c r="AN25" s="502">
        <f t="shared" ca="1" si="41"/>
        <v>0</v>
      </c>
      <c r="AO25" s="502">
        <f t="shared" si="42"/>
        <v>0</v>
      </c>
      <c r="AP25" s="502">
        <f t="shared" si="43"/>
        <v>0</v>
      </c>
      <c r="AQ25" s="502">
        <f t="shared" si="44"/>
        <v>0</v>
      </c>
      <c r="AR25" s="502">
        <f t="shared" si="45"/>
        <v>0</v>
      </c>
      <c r="AS25" s="521">
        <f ca="1"/>
        <v>-544.28149187561564</v>
      </c>
      <c r="AT25" s="521">
        <f ca="1"/>
        <v>0</v>
      </c>
      <c r="AU25" s="521">
        <f ca="1"/>
        <v>0</v>
      </c>
      <c r="AV25" s="521">
        <f ca="1"/>
        <v>0</v>
      </c>
      <c r="AW25" s="521" t="str">
        <f ca="1"/>
        <v>Expired</v>
      </c>
      <c r="AX25" s="521">
        <f ca="1"/>
        <v>0</v>
      </c>
      <c r="AY25" s="521" t="str">
        <f ca="1"/>
        <v>no barrier</v>
      </c>
      <c r="AZ25" s="521">
        <f ca="1"/>
        <v>0</v>
      </c>
      <c r="BA25" s="525">
        <f ca="1"/>
        <v>0</v>
      </c>
      <c r="BB25" s="521">
        <f ca="1"/>
        <v>0</v>
      </c>
      <c r="BC25" s="521">
        <f ca="1"/>
        <v>0</v>
      </c>
      <c r="BD25" s="521">
        <f ca="1"/>
        <v>0</v>
      </c>
      <c r="BE25" s="521">
        <f ca="1"/>
        <v>0</v>
      </c>
      <c r="BF25" s="521">
        <f ca="1"/>
        <v>0</v>
      </c>
      <c r="BG25" s="521">
        <f ca="1"/>
        <v>0</v>
      </c>
      <c r="BH25" s="521">
        <f ca="1"/>
        <v>0</v>
      </c>
      <c r="BI25" s="521">
        <f ca="1"/>
        <v>0</v>
      </c>
      <c r="BJ25" s="521">
        <f ca="1"/>
        <v>0</v>
      </c>
      <c r="BK25" s="521">
        <f ca="1"/>
        <v>1</v>
      </c>
      <c r="BL25" s="521">
        <f ca="1"/>
        <v>0</v>
      </c>
      <c r="BM25" s="521">
        <f ca="1"/>
        <v>0</v>
      </c>
      <c r="BN25" s="521">
        <f ca="1"/>
        <v>0</v>
      </c>
      <c r="BO25" s="521">
        <f ca="1"/>
        <v>0</v>
      </c>
      <c r="BP25" s="521">
        <f ca="1"/>
        <v>0</v>
      </c>
      <c r="BQ25" s="521">
        <f ca="1"/>
        <v>0</v>
      </c>
      <c r="BR25" s="521">
        <f ca="1"/>
        <v>0</v>
      </c>
      <c r="BS25" s="521">
        <f ca="1"/>
        <v>0</v>
      </c>
      <c r="BT25" s="517" t="str">
        <f ca="1"/>
        <v>000905</v>
      </c>
      <c r="BU25" s="511">
        <f ca="1"/>
        <v>0.15</v>
      </c>
      <c r="BV25" s="511">
        <f ca="1"/>
        <v>0.1</v>
      </c>
      <c r="BW25" s="511">
        <f ca="1"/>
        <v>0</v>
      </c>
      <c r="BX25" s="516">
        <f ca="1"/>
        <v>200</v>
      </c>
      <c r="BY25" s="516">
        <f ca="1"/>
        <v>6425.9400999999998</v>
      </c>
      <c r="BZ25" s="516">
        <f ca="1"/>
        <v>0</v>
      </c>
      <c r="CA25" s="516" t="str">
        <f ca="1"/>
        <v>index</v>
      </c>
      <c r="CB25" s="516" t="str">
        <f ca="1"/>
        <v>点</v>
      </c>
      <c r="CC25" s="516">
        <f ca="1"/>
        <v>0</v>
      </c>
      <c r="CD25" s="516" t="str">
        <f ca="1"/>
        <v>中证500</v>
      </c>
      <c r="CE25" s="511">
        <f ca="1"/>
        <v>0.1</v>
      </c>
      <c r="CF25" s="511">
        <f ca="1"/>
        <v>0.2</v>
      </c>
      <c r="CG25" s="511">
        <f ca="1"/>
        <v>0.05</v>
      </c>
      <c r="CH25" s="511">
        <f ca="1"/>
        <v>0.06</v>
      </c>
      <c r="CI25" s="474" t="str">
        <f t="shared" si="46"/>
        <v>Expired</v>
      </c>
      <c r="CJ25" s="474">
        <f t="shared" ca="1" si="47"/>
        <v>0.13500000000000001</v>
      </c>
      <c r="CK25" s="474">
        <f t="shared" si="2"/>
        <v>0.02</v>
      </c>
      <c r="CL25" s="490">
        <f t="shared" ca="1" si="3"/>
        <v>43111.701449189815</v>
      </c>
      <c r="CM25" s="474">
        <f t="shared" ca="1" si="48"/>
        <v>-2.8147079952510978E-2</v>
      </c>
      <c r="CN25" s="500" t="str">
        <f>'_book_ options'!A25</f>
        <v>20170921-SYPZ-A34-000905-Dig-C-32</v>
      </c>
      <c r="CO25" s="500" t="str">
        <f>'_book_ options'!B25</f>
        <v>CICC</v>
      </c>
      <c r="CP25" s="500" t="str">
        <f>'_book_ options'!C25</f>
        <v>CICC-FICC-SYPZ</v>
      </c>
      <c r="CQ25" s="500" t="str">
        <f>'_book_ options'!D25</f>
        <v>Expired</v>
      </c>
      <c r="CR25" s="550" t="str">
        <f>'_book_ options'!E25</f>
        <v>000905</v>
      </c>
      <c r="CS25" s="473">
        <f>'_book_ options'!F25</f>
        <v>42999</v>
      </c>
      <c r="CT25" s="498">
        <f>'_book_ options'!G25</f>
        <v>42999.625</v>
      </c>
      <c r="CU25" s="498">
        <f>'_book_ options'!H25</f>
        <v>43031.625</v>
      </c>
      <c r="CV25" s="473">
        <f>'_book_ options'!I25</f>
        <v>43031</v>
      </c>
      <c r="CW25" s="473">
        <f>'_book_ options'!J25</f>
        <v>43031</v>
      </c>
      <c r="CX25" s="473">
        <f>'_book_ options'!K25</f>
        <v>42999</v>
      </c>
      <c r="CY25" s="502">
        <f>'_book_ options'!L25</f>
        <v>-41049000</v>
      </c>
      <c r="CZ25" s="500" t="str">
        <f>'_book_ options'!M25</f>
        <v>notional</v>
      </c>
      <c r="DA25" s="474">
        <f>'_book_ options'!N25</f>
        <v>3.684817E-2</v>
      </c>
      <c r="DB25" s="499" t="str">
        <f>IF(ISBLANK('_book_ options'!O25),"",'_book_ options'!O25)</f>
        <v/>
      </c>
      <c r="DC25" s="500">
        <f>'_book_ options'!P25</f>
        <v>6612.05</v>
      </c>
      <c r="DD25" s="474">
        <f>'_book_ options'!Q25</f>
        <v>0.02</v>
      </c>
      <c r="DE25" s="500">
        <f>'_book_ options'!AG25</f>
        <v>50</v>
      </c>
      <c r="DF25" s="500">
        <f>'_book_ options'!AH25</f>
        <v>0</v>
      </c>
      <c r="DG25" s="499">
        <f>'_book_ options'!AI25</f>
        <v>0</v>
      </c>
      <c r="DH25" s="499">
        <f>IF(ISBLANK('_book_ options'!AJ25),"",'_book_ options'!AJ25)</f>
        <v>6612.76</v>
      </c>
      <c r="DI25" s="499">
        <f>IF(ISBLANK('_book_ options'!AK25),"",'_book_ options'!AK25)</f>
        <v>-101313.26857380822</v>
      </c>
      <c r="DJ25" s="490">
        <f>IF(ISBLANK('_book_ options'!AL25),"",'_book_ options'!AL25)</f>
        <v>43031.634212962963</v>
      </c>
      <c r="DK25" s="499">
        <f>IF(ISBLANK('_book_ options'!AM25),"",'_book_ options'!AM25)</f>
        <v>233923.0684931507</v>
      </c>
      <c r="DL25" s="500" t="str">
        <f>'_book_ options'!R25</f>
        <v>CON</v>
      </c>
      <c r="DM25" s="500" t="str">
        <f>IF(ISBLANK('_book_ options'!S25),"",'_book_ options'!S25)</f>
        <v>c</v>
      </c>
      <c r="DN25" s="499" t="str">
        <f>IF(ISBLANK('_book_ options'!T25),"",'_book_ options'!T25)</f>
        <v/>
      </c>
      <c r="DO25" s="474">
        <f>IF(ISBLANK('_book_ options'!U25),"",'_book_ options'!U25)</f>
        <v>1</v>
      </c>
      <c r="DP25" s="474" t="str">
        <f>IF(ISBLANK('_book_ options'!V25),"",'_book_ options'!V25)</f>
        <v/>
      </c>
      <c r="DQ25" s="474" t="str">
        <f>IF(ISBLANK('_book_ options'!W25),"",'_book_ options'!W25)</f>
        <v/>
      </c>
      <c r="DR25" s="474" t="str">
        <f>IF(ISBLANK('_book_ options'!X25),"",'_book_ options'!X25)</f>
        <v/>
      </c>
      <c r="DS25" s="474" t="str">
        <f>IF(ISBLANK('_book_ options'!Y25),"",'_book_ options'!Y25)</f>
        <v/>
      </c>
      <c r="DT25" s="474" t="str">
        <f>IF(ISBLANK('_book_ options'!Z25),"",'_book_ options'!Z25)</f>
        <v/>
      </c>
      <c r="DU25" s="474">
        <f>IF(ISBLANK('_book_ options'!AA25),"",'_book_ options'!AA25)</f>
        <v>6.5000000000000002E-2</v>
      </c>
      <c r="DV25" s="474" t="str">
        <f>IF(ISBLANK('_book_ options'!AB25),"",'_book_ options'!AB25)</f>
        <v/>
      </c>
      <c r="DW25" s="474">
        <f>'_book_ options'!AC25</f>
        <v>1</v>
      </c>
      <c r="DX25" s="474">
        <f>'_book_ options'!AD25</f>
        <v>0</v>
      </c>
      <c r="DY25" s="474" t="str">
        <f>IF(ISBLANK('_book_ options'!AE25),"",'_book_ options'!AE25)</f>
        <v/>
      </c>
      <c r="DZ25" s="474" t="str">
        <f>IF(ISBLANK('_book_ options'!AF25),"",'_book_ options'!AF25)</f>
        <v/>
      </c>
      <c r="EA25" s="500">
        <f t="shared" si="49"/>
        <v>6612.05</v>
      </c>
      <c r="EB25" s="500" t="str">
        <f t="shared" si="50"/>
        <v/>
      </c>
      <c r="EC25" s="500" t="str">
        <f t="shared" si="51"/>
        <v/>
      </c>
      <c r="ED25" s="500" t="str">
        <f t="shared" si="52"/>
        <v/>
      </c>
      <c r="EE25" s="500" t="str">
        <f t="shared" si="53"/>
        <v/>
      </c>
      <c r="EF25" s="500" t="str">
        <f t="shared" si="54"/>
        <v/>
      </c>
      <c r="EG25" s="500">
        <f t="shared" si="55"/>
        <v>2017</v>
      </c>
      <c r="EH25" s="500">
        <f t="shared" si="56"/>
        <v>9</v>
      </c>
      <c r="EI25" s="500">
        <f>'_book_ options'!AN25</f>
        <v>0</v>
      </c>
      <c r="EJ25" s="500" t="str">
        <f>'_book_ options'!AO25</f>
        <v>FI Mainland</v>
      </c>
      <c r="EK25" s="500" t="str">
        <f>'_book_ options'!AP25</f>
        <v>cny</v>
      </c>
      <c r="EL25" s="500" t="str">
        <f>'_book_ options'!AQ25</f>
        <v>cny</v>
      </c>
      <c r="EM25" s="500">
        <f>'_book_ options'!AR25</f>
        <v>0</v>
      </c>
      <c r="EN25" s="500">
        <f>'_book_ options'!AS25</f>
        <v>0</v>
      </c>
      <c r="EO25" s="500">
        <f>'_book_ options'!AT25</f>
        <v>0</v>
      </c>
      <c r="EP25" s="500">
        <f>'_book_ options'!AU25</f>
        <v>0</v>
      </c>
      <c r="EQ25" s="500">
        <f>'_book_ options'!AV25</f>
        <v>0</v>
      </c>
      <c r="ER25" s="490">
        <f t="shared" si="57"/>
        <v>43006</v>
      </c>
      <c r="ES25" s="490">
        <f t="shared" si="58"/>
        <v>43045</v>
      </c>
      <c r="ET25" s="500">
        <f>'_book_ options'!AY25</f>
        <v>0</v>
      </c>
      <c r="EU25" s="500">
        <f>'_book_ options'!AZ25</f>
        <v>0</v>
      </c>
    </row>
    <row r="26" spans="1:151" ht="16.5" customHeight="1">
      <c r="A26" s="500" t="str">
        <f t="shared" ca="1" si="0"/>
        <v/>
      </c>
      <c r="B26" s="502">
        <f t="shared" ca="1" si="5"/>
        <v>10347.369951561643</v>
      </c>
      <c r="C26" s="502">
        <f t="shared" si="6"/>
        <v>10347.369951561643</v>
      </c>
      <c r="D26" s="502">
        <f t="shared" ca="1" si="7"/>
        <v>0</v>
      </c>
      <c r="E26" s="502">
        <f t="shared" ca="1" si="8"/>
        <v>0</v>
      </c>
      <c r="F26" s="502">
        <f t="shared" ca="1" si="9"/>
        <v>0</v>
      </c>
      <c r="G26" s="502">
        <f t="shared" si="10"/>
        <v>1404.0547945205481</v>
      </c>
      <c r="H26" s="502">
        <f t="shared" si="1"/>
        <v>1404.0547945205481</v>
      </c>
      <c r="I26" s="502">
        <f t="shared" si="11"/>
        <v>-42.469575835650005</v>
      </c>
      <c r="J26" s="504">
        <f t="shared" ca="1" si="12"/>
        <v>-0.21234787917825002</v>
      </c>
      <c r="K26" s="502">
        <f t="shared" ca="1" si="13"/>
        <v>-0.21234787917825002</v>
      </c>
      <c r="L26" s="502">
        <f t="shared" si="14"/>
        <v>-3203000</v>
      </c>
      <c r="M26" s="502">
        <f t="shared" si="15"/>
        <v>-280810.9589041096</v>
      </c>
      <c r="N26" s="502">
        <f t="shared" si="16"/>
        <v>3203000</v>
      </c>
      <c r="O26" s="502">
        <f t="shared" si="17"/>
        <v>280810.9589041096</v>
      </c>
      <c r="P26" s="502">
        <f t="shared" si="18"/>
        <v>3203000</v>
      </c>
      <c r="Q26" s="502">
        <f t="shared" si="19"/>
        <v>3203000</v>
      </c>
      <c r="R26" s="502">
        <f t="shared" si="20"/>
        <v>243.6419424485</v>
      </c>
      <c r="S26" s="502">
        <f t="shared" si="21"/>
        <v>10347.370000000001</v>
      </c>
      <c r="T26" s="502">
        <f t="shared" si="22"/>
        <v>10347.370000000001</v>
      </c>
      <c r="U26" s="499">
        <f t="shared" si="23"/>
        <v>32</v>
      </c>
      <c r="V26" s="500">
        <f t="shared" si="24"/>
        <v>32</v>
      </c>
      <c r="W26" s="502" t="str">
        <f t="shared" si="25"/>
        <v>Expired</v>
      </c>
      <c r="X26" s="500">
        <f t="shared" si="26"/>
        <v>22</v>
      </c>
      <c r="Y26" s="500" t="str">
        <f t="shared" si="27"/>
        <v>Expired</v>
      </c>
      <c r="Z26" s="476">
        <f t="shared" si="28"/>
        <v>8.7671232876712329E-2</v>
      </c>
      <c r="AA26" s="476">
        <f t="shared" si="29"/>
        <v>8.7671232876712329E-2</v>
      </c>
      <c r="AB26" s="470">
        <f>VLOOKUP(CR26,'_info_ ticker'!A:I,9,FALSE)+DD26</f>
        <v>0.12000000000000001</v>
      </c>
      <c r="AC26" s="502">
        <f t="shared" si="30"/>
        <v>0</v>
      </c>
      <c r="AD26" s="502">
        <f t="shared" si="31"/>
        <v>0</v>
      </c>
      <c r="AE26" s="502">
        <f t="shared" ca="1" si="32"/>
        <v>0</v>
      </c>
      <c r="AF26" s="502">
        <f t="shared" ca="1" si="33"/>
        <v>0</v>
      </c>
      <c r="AG26" s="502">
        <f t="shared" ca="1" si="34"/>
        <v>0</v>
      </c>
      <c r="AH26" s="502">
        <f t="shared" ca="1" si="35"/>
        <v>0</v>
      </c>
      <c r="AI26" s="505">
        <f t="shared" ca="1" si="36"/>
        <v>0</v>
      </c>
      <c r="AJ26" s="502">
        <f t="shared" ca="1" si="37"/>
        <v>0</v>
      </c>
      <c r="AK26" s="502">
        <f t="shared" ca="1" si="38"/>
        <v>0</v>
      </c>
      <c r="AL26" s="502">
        <f t="shared" ca="1" si="39"/>
        <v>0</v>
      </c>
      <c r="AM26" s="502">
        <f t="shared" ca="1" si="40"/>
        <v>0</v>
      </c>
      <c r="AN26" s="502">
        <f t="shared" ca="1" si="41"/>
        <v>0</v>
      </c>
      <c r="AO26" s="502">
        <f t="shared" si="42"/>
        <v>0</v>
      </c>
      <c r="AP26" s="502">
        <f t="shared" si="43"/>
        <v>0</v>
      </c>
      <c r="AQ26" s="502">
        <f t="shared" si="44"/>
        <v>0</v>
      </c>
      <c r="AR26" s="502">
        <f t="shared" si="45"/>
        <v>0</v>
      </c>
      <c r="AS26" s="521">
        <f ca="1"/>
        <v>-42.469575835649998</v>
      </c>
      <c r="AT26" s="521">
        <f ca="1"/>
        <v>0</v>
      </c>
      <c r="AU26" s="521">
        <f ca="1"/>
        <v>0</v>
      </c>
      <c r="AV26" s="521">
        <f ca="1"/>
        <v>0</v>
      </c>
      <c r="AW26" s="521" t="str">
        <f ca="1"/>
        <v>Expired</v>
      </c>
      <c r="AX26" s="521">
        <f ca="1"/>
        <v>0</v>
      </c>
      <c r="AY26" s="521" t="str">
        <f ca="1"/>
        <v>no barrier</v>
      </c>
      <c r="AZ26" s="521">
        <f ca="1"/>
        <v>0</v>
      </c>
      <c r="BA26" s="525">
        <f ca="1"/>
        <v>0</v>
      </c>
      <c r="BB26" s="521">
        <f ca="1"/>
        <v>0</v>
      </c>
      <c r="BC26" s="521">
        <f ca="1"/>
        <v>0</v>
      </c>
      <c r="BD26" s="521">
        <f ca="1"/>
        <v>0</v>
      </c>
      <c r="BE26" s="521">
        <f ca="1"/>
        <v>0</v>
      </c>
      <c r="BF26" s="521">
        <f ca="1"/>
        <v>0</v>
      </c>
      <c r="BG26" s="521">
        <f ca="1"/>
        <v>0</v>
      </c>
      <c r="BH26" s="521">
        <f ca="1"/>
        <v>0</v>
      </c>
      <c r="BI26" s="521">
        <f ca="1"/>
        <v>0</v>
      </c>
      <c r="BJ26" s="521">
        <f ca="1"/>
        <v>0</v>
      </c>
      <c r="BK26" s="521">
        <f ca="1"/>
        <v>1</v>
      </c>
      <c r="BL26" s="521">
        <f ca="1"/>
        <v>0</v>
      </c>
      <c r="BM26" s="521">
        <f ca="1"/>
        <v>0</v>
      </c>
      <c r="BN26" s="521">
        <f ca="1"/>
        <v>0</v>
      </c>
      <c r="BO26" s="521">
        <f ca="1"/>
        <v>0</v>
      </c>
      <c r="BP26" s="521">
        <f ca="1"/>
        <v>0</v>
      </c>
      <c r="BQ26" s="521">
        <f ca="1"/>
        <v>0</v>
      </c>
      <c r="BR26" s="521">
        <f ca="1"/>
        <v>0</v>
      </c>
      <c r="BS26" s="521">
        <f ca="1"/>
        <v>0</v>
      </c>
      <c r="BT26" s="517" t="str">
        <f ca="1"/>
        <v>000905</v>
      </c>
      <c r="BU26" s="511">
        <f ca="1"/>
        <v>0.15</v>
      </c>
      <c r="BV26" s="511">
        <f ca="1"/>
        <v>0.1</v>
      </c>
      <c r="BW26" s="511">
        <f ca="1"/>
        <v>0</v>
      </c>
      <c r="BX26" s="516">
        <f ca="1"/>
        <v>200</v>
      </c>
      <c r="BY26" s="516">
        <f ca="1"/>
        <v>6425.9400999999998</v>
      </c>
      <c r="BZ26" s="516">
        <f ca="1"/>
        <v>0</v>
      </c>
      <c r="CA26" s="516" t="str">
        <f ca="1"/>
        <v>index</v>
      </c>
      <c r="CB26" s="516" t="str">
        <f ca="1"/>
        <v>点</v>
      </c>
      <c r="CC26" s="516">
        <f ca="1"/>
        <v>0</v>
      </c>
      <c r="CD26" s="516" t="str">
        <f ca="1"/>
        <v>中证500</v>
      </c>
      <c r="CE26" s="511">
        <f ca="1"/>
        <v>0.1</v>
      </c>
      <c r="CF26" s="511">
        <f ca="1"/>
        <v>0.2</v>
      </c>
      <c r="CG26" s="511">
        <f ca="1"/>
        <v>0.05</v>
      </c>
      <c r="CH26" s="511">
        <f ca="1"/>
        <v>0.06</v>
      </c>
      <c r="CI26" s="474" t="str">
        <f t="shared" si="46"/>
        <v>Expired</v>
      </c>
      <c r="CJ26" s="474">
        <f t="shared" ca="1" si="47"/>
        <v>0.13500000000000001</v>
      </c>
      <c r="CK26" s="474">
        <f t="shared" si="2"/>
        <v>0.02</v>
      </c>
      <c r="CL26" s="490">
        <f t="shared" ca="1" si="3"/>
        <v>43111.701449189815</v>
      </c>
      <c r="CM26" s="474">
        <f t="shared" ca="1" si="48"/>
        <v>-2.8147079952510978E-2</v>
      </c>
      <c r="CN26" s="500" t="str">
        <f>'_book_ options'!A26</f>
        <v>20170921-SYPZ-A35-000905-Dig-P-32</v>
      </c>
      <c r="CO26" s="500" t="str">
        <f>'_book_ options'!B26</f>
        <v>CICC</v>
      </c>
      <c r="CP26" s="500" t="str">
        <f>'_book_ options'!C26</f>
        <v>CICC-FICC-SYPZ</v>
      </c>
      <c r="CQ26" s="500" t="str">
        <f>'_book_ options'!D26</f>
        <v>Expired</v>
      </c>
      <c r="CR26" s="550" t="str">
        <f>'_book_ options'!E26</f>
        <v>000905</v>
      </c>
      <c r="CS26" s="473">
        <f>'_book_ options'!F26</f>
        <v>42999</v>
      </c>
      <c r="CT26" s="498">
        <f>'_book_ options'!G26</f>
        <v>42999.625</v>
      </c>
      <c r="CU26" s="498">
        <f>'_book_ options'!H26</f>
        <v>43031.625</v>
      </c>
      <c r="CV26" s="473">
        <f>'_book_ options'!I26</f>
        <v>43031</v>
      </c>
      <c r="CW26" s="473">
        <f>'_book_ options'!J26</f>
        <v>43031</v>
      </c>
      <c r="CX26" s="473">
        <f>'_book_ options'!K26</f>
        <v>42999</v>
      </c>
      <c r="CY26" s="502">
        <f>'_book_ options'!L26</f>
        <v>-3203000</v>
      </c>
      <c r="CZ26" s="500" t="str">
        <f>'_book_ options'!M26</f>
        <v>notional</v>
      </c>
      <c r="DA26" s="474">
        <f>'_book_ options'!N26</f>
        <v>3.684817E-2</v>
      </c>
      <c r="DB26" s="499" t="str">
        <f>IF(ISBLANK('_book_ options'!O26),"",'_book_ options'!O26)</f>
        <v/>
      </c>
      <c r="DC26" s="500">
        <f>'_book_ options'!P26</f>
        <v>6612.05</v>
      </c>
      <c r="DD26" s="474">
        <f>'_book_ options'!Q26</f>
        <v>0.02</v>
      </c>
      <c r="DE26" s="500">
        <f>'_book_ options'!AG26</f>
        <v>50</v>
      </c>
      <c r="DF26" s="500">
        <f>'_book_ options'!AH26</f>
        <v>0</v>
      </c>
      <c r="DG26" s="499">
        <f>'_book_ options'!AI26</f>
        <v>0</v>
      </c>
      <c r="DH26" s="499">
        <f>IF(ISBLANK('_book_ options'!AJ26),"",'_book_ options'!AJ26)</f>
        <v>6612.76</v>
      </c>
      <c r="DI26" s="499">
        <f>IF(ISBLANK('_book_ options'!AK26),"",'_book_ options'!AK26)</f>
        <v>10347.369951561643</v>
      </c>
      <c r="DJ26" s="490">
        <f>IF(ISBLANK('_book_ options'!AL26),"",'_book_ options'!AL26)</f>
        <v>43031.634236111109</v>
      </c>
      <c r="DK26" s="499">
        <f>IF(ISBLANK('_book_ options'!AM26),"",'_book_ options'!AM26)</f>
        <v>0</v>
      </c>
      <c r="DL26" s="500" t="str">
        <f>'_book_ options'!R26</f>
        <v>CON</v>
      </c>
      <c r="DM26" s="500" t="str">
        <f>IF(ISBLANK('_book_ options'!S26),"",'_book_ options'!S26)</f>
        <v>p</v>
      </c>
      <c r="DN26" s="499" t="str">
        <f>IF(ISBLANK('_book_ options'!T26),"",'_book_ options'!T26)</f>
        <v/>
      </c>
      <c r="DO26" s="474">
        <f>IF(ISBLANK('_book_ options'!U26),"",'_book_ options'!U26)</f>
        <v>1</v>
      </c>
      <c r="DP26" s="474" t="str">
        <f>IF(ISBLANK('_book_ options'!V26),"",'_book_ options'!V26)</f>
        <v/>
      </c>
      <c r="DQ26" s="474" t="str">
        <f>IF(ISBLANK('_book_ options'!W26),"",'_book_ options'!W26)</f>
        <v/>
      </c>
      <c r="DR26" s="474" t="str">
        <f>IF(ISBLANK('_book_ options'!X26),"",'_book_ options'!X26)</f>
        <v/>
      </c>
      <c r="DS26" s="474" t="str">
        <f>IF(ISBLANK('_book_ options'!Y26),"",'_book_ options'!Y26)</f>
        <v/>
      </c>
      <c r="DT26" s="474" t="str">
        <f>IF(ISBLANK('_book_ options'!Z26),"",'_book_ options'!Z26)</f>
        <v/>
      </c>
      <c r="DU26" s="474">
        <f>IF(ISBLANK('_book_ options'!AA26),"",'_book_ options'!AA26)</f>
        <v>6.5000000000000002E-2</v>
      </c>
      <c r="DV26" s="474" t="str">
        <f>IF(ISBLANK('_book_ options'!AB26),"",'_book_ options'!AB26)</f>
        <v/>
      </c>
      <c r="DW26" s="474">
        <f>'_book_ options'!AC26</f>
        <v>1</v>
      </c>
      <c r="DX26" s="474">
        <f>'_book_ options'!AD26</f>
        <v>0</v>
      </c>
      <c r="DY26" s="474" t="str">
        <f>IF(ISBLANK('_book_ options'!AE26),"",'_book_ options'!AE26)</f>
        <v/>
      </c>
      <c r="DZ26" s="474" t="str">
        <f>IF(ISBLANK('_book_ options'!AF26),"",'_book_ options'!AF26)</f>
        <v/>
      </c>
      <c r="EA26" s="500">
        <f t="shared" si="49"/>
        <v>6612.05</v>
      </c>
      <c r="EB26" s="500" t="str">
        <f t="shared" si="50"/>
        <v/>
      </c>
      <c r="EC26" s="500" t="str">
        <f t="shared" si="51"/>
        <v/>
      </c>
      <c r="ED26" s="500" t="str">
        <f t="shared" si="52"/>
        <v/>
      </c>
      <c r="EE26" s="500" t="str">
        <f t="shared" si="53"/>
        <v/>
      </c>
      <c r="EF26" s="500" t="str">
        <f t="shared" si="54"/>
        <v/>
      </c>
      <c r="EG26" s="500">
        <f t="shared" si="55"/>
        <v>2017</v>
      </c>
      <c r="EH26" s="500">
        <f t="shared" si="56"/>
        <v>9</v>
      </c>
      <c r="EI26" s="500">
        <f>'_book_ options'!AN26</f>
        <v>0</v>
      </c>
      <c r="EJ26" s="500" t="str">
        <f>'_book_ options'!AO26</f>
        <v>FI Mainland</v>
      </c>
      <c r="EK26" s="500" t="str">
        <f>'_book_ options'!AP26</f>
        <v>cny</v>
      </c>
      <c r="EL26" s="500" t="str">
        <f>'_book_ options'!AQ26</f>
        <v>cny</v>
      </c>
      <c r="EM26" s="500">
        <f>'_book_ options'!AR26</f>
        <v>0</v>
      </c>
      <c r="EN26" s="500">
        <f>'_book_ options'!AS26</f>
        <v>0</v>
      </c>
      <c r="EO26" s="500">
        <f>'_book_ options'!AT26</f>
        <v>0</v>
      </c>
      <c r="EP26" s="500">
        <f>'_book_ options'!AU26</f>
        <v>0</v>
      </c>
      <c r="EQ26" s="500">
        <f>'_book_ options'!AV26</f>
        <v>0</v>
      </c>
      <c r="ER26" s="490">
        <f t="shared" si="57"/>
        <v>43006</v>
      </c>
      <c r="ES26" s="490">
        <f t="shared" si="58"/>
        <v>43045</v>
      </c>
      <c r="ET26" s="500">
        <f>'_book_ options'!AY26</f>
        <v>0</v>
      </c>
      <c r="EU26" s="500">
        <f>'_book_ options'!AZ26</f>
        <v>0</v>
      </c>
    </row>
    <row r="27" spans="1:151">
      <c r="A27" s="500" t="str">
        <f t="shared" ca="1" si="0"/>
        <v/>
      </c>
      <c r="B27" s="502">
        <f t="shared" ca="1" si="5"/>
        <v>-23597.364246575351</v>
      </c>
      <c r="C27" s="502">
        <f t="shared" si="6"/>
        <v>-23597.364246575351</v>
      </c>
      <c r="D27" s="502">
        <f t="shared" ca="1" si="7"/>
        <v>0</v>
      </c>
      <c r="E27" s="502">
        <f t="shared" ca="1" si="8"/>
        <v>0</v>
      </c>
      <c r="F27" s="502">
        <f t="shared" ca="1" si="9"/>
        <v>0</v>
      </c>
      <c r="G27" s="502">
        <f t="shared" si="10"/>
        <v>24931.506849315068</v>
      </c>
      <c r="H27" s="502">
        <f t="shared" si="1"/>
        <v>24931.506849315068</v>
      </c>
      <c r="I27" s="502">
        <f t="shared" si="11"/>
        <v>-1297.6914069869702</v>
      </c>
      <c r="J27" s="504">
        <f t="shared" ca="1" si="12"/>
        <v>-4.3256380232899003</v>
      </c>
      <c r="K27" s="502">
        <f t="shared" ca="1" si="13"/>
        <v>-4.3256380232899003</v>
      </c>
      <c r="L27" s="502">
        <f t="shared" si="14"/>
        <v>-20000000</v>
      </c>
      <c r="M27" s="502">
        <f t="shared" si="15"/>
        <v>-4986301.3698630137</v>
      </c>
      <c r="N27" s="502">
        <f t="shared" si="16"/>
        <v>20000000</v>
      </c>
      <c r="O27" s="502">
        <f t="shared" si="17"/>
        <v>4986301.3698630137</v>
      </c>
      <c r="P27" s="502">
        <f t="shared" si="18"/>
        <v>20000000</v>
      </c>
      <c r="Q27" s="502">
        <f t="shared" si="19"/>
        <v>20000000</v>
      </c>
      <c r="R27" s="502">
        <f t="shared" si="20"/>
        <v>77.876890931280002</v>
      </c>
      <c r="S27" s="502">
        <f t="shared" si="21"/>
        <v>101060.17</v>
      </c>
      <c r="T27" s="502">
        <f t="shared" si="22"/>
        <v>101060.17</v>
      </c>
      <c r="U27" s="499">
        <f t="shared" si="23"/>
        <v>91</v>
      </c>
      <c r="V27" s="500">
        <f t="shared" si="24"/>
        <v>91</v>
      </c>
      <c r="W27" s="502" t="str">
        <f t="shared" si="25"/>
        <v>Expired</v>
      </c>
      <c r="X27" s="500">
        <f t="shared" si="26"/>
        <v>65</v>
      </c>
      <c r="Y27" s="500" t="str">
        <f t="shared" si="27"/>
        <v>Expired</v>
      </c>
      <c r="Z27" s="476">
        <f t="shared" si="28"/>
        <v>0.24931506849315069</v>
      </c>
      <c r="AA27" s="476">
        <f t="shared" si="29"/>
        <v>0.24931506849315069</v>
      </c>
      <c r="AB27" s="470">
        <f>VLOOKUP(CR27,'_info_ ticker'!A:I,9,FALSE)+DD27</f>
        <v>0.42000000000000004</v>
      </c>
      <c r="AC27" s="502">
        <f t="shared" si="30"/>
        <v>0</v>
      </c>
      <c r="AD27" s="502">
        <f t="shared" si="31"/>
        <v>0</v>
      </c>
      <c r="AE27" s="502">
        <f t="shared" ca="1" si="32"/>
        <v>0</v>
      </c>
      <c r="AF27" s="502">
        <f t="shared" ca="1" si="33"/>
        <v>0</v>
      </c>
      <c r="AG27" s="502">
        <f t="shared" ca="1" si="34"/>
        <v>0</v>
      </c>
      <c r="AH27" s="502">
        <f t="shared" ca="1" si="35"/>
        <v>0</v>
      </c>
      <c r="AI27" s="505">
        <f t="shared" ca="1" si="36"/>
        <v>0</v>
      </c>
      <c r="AJ27" s="502">
        <f t="shared" ca="1" si="37"/>
        <v>0</v>
      </c>
      <c r="AK27" s="502">
        <f t="shared" ca="1" si="38"/>
        <v>0</v>
      </c>
      <c r="AL27" s="502">
        <f t="shared" ca="1" si="39"/>
        <v>0</v>
      </c>
      <c r="AM27" s="502">
        <f t="shared" ca="1" si="40"/>
        <v>0</v>
      </c>
      <c r="AN27" s="502">
        <f t="shared" ca="1" si="41"/>
        <v>0</v>
      </c>
      <c r="AO27" s="502">
        <f t="shared" si="42"/>
        <v>0</v>
      </c>
      <c r="AP27" s="502">
        <f t="shared" si="43"/>
        <v>0</v>
      </c>
      <c r="AQ27" s="502">
        <f t="shared" si="44"/>
        <v>0</v>
      </c>
      <c r="AR27" s="502">
        <f t="shared" si="45"/>
        <v>0</v>
      </c>
      <c r="AS27" s="521">
        <f ca="1"/>
        <v>-1297.6914069869702</v>
      </c>
      <c r="AT27" s="521">
        <f ca="1"/>
        <v>0</v>
      </c>
      <c r="AU27" s="521">
        <f ca="1"/>
        <v>0</v>
      </c>
      <c r="AV27" s="521">
        <f ca="1"/>
        <v>0</v>
      </c>
      <c r="AW27" s="521" t="str">
        <f ca="1"/>
        <v>Expired</v>
      </c>
      <c r="AX27" s="521">
        <f ca="1"/>
        <v>0</v>
      </c>
      <c r="AY27" s="521" t="str">
        <f ca="1"/>
        <v>Expired</v>
      </c>
      <c r="AZ27" s="521">
        <f ca="1"/>
        <v>0</v>
      </c>
      <c r="BA27" s="525">
        <f ca="1"/>
        <v>0</v>
      </c>
      <c r="BB27" s="521">
        <f ca="1"/>
        <v>0</v>
      </c>
      <c r="BC27" s="521">
        <f ca="1"/>
        <v>0</v>
      </c>
      <c r="BD27" s="521">
        <f ca="1"/>
        <v>0</v>
      </c>
      <c r="BE27" s="521">
        <f ca="1"/>
        <v>0</v>
      </c>
      <c r="BF27" s="521">
        <f ca="1"/>
        <v>0</v>
      </c>
      <c r="BG27" s="521">
        <f ca="1"/>
        <v>0</v>
      </c>
      <c r="BH27" s="521">
        <f ca="1"/>
        <v>0</v>
      </c>
      <c r="BI27" s="521">
        <f ca="1"/>
        <v>0</v>
      </c>
      <c r="BJ27" s="521">
        <f ca="1"/>
        <v>0</v>
      </c>
      <c r="BK27" s="521">
        <f ca="1"/>
        <v>3</v>
      </c>
      <c r="BL27" s="521">
        <f ca="1"/>
        <v>0</v>
      </c>
      <c r="BM27" s="521">
        <f ca="1"/>
        <v>0</v>
      </c>
      <c r="BN27" s="521">
        <f ca="1"/>
        <v>0</v>
      </c>
      <c r="BO27" s="521">
        <f ca="1"/>
        <v>0</v>
      </c>
      <c r="BP27" s="521">
        <f ca="1"/>
        <v>0</v>
      </c>
      <c r="BQ27" s="521">
        <f ca="1"/>
        <v>0</v>
      </c>
      <c r="BR27" s="521">
        <f ca="1"/>
        <v>0</v>
      </c>
      <c r="BS27" s="521">
        <f ca="1"/>
        <v>0</v>
      </c>
      <c r="BT27" s="517" t="str">
        <f ca="1"/>
        <v>000300</v>
      </c>
      <c r="BU27" s="511">
        <f ca="1"/>
        <v>0.125</v>
      </c>
      <c r="BV27" s="511">
        <f ca="1"/>
        <v>0.4</v>
      </c>
      <c r="BW27" s="511">
        <f ca="1"/>
        <v>0</v>
      </c>
      <c r="BX27" s="516">
        <f ca="1"/>
        <v>300</v>
      </c>
      <c r="BY27" s="516">
        <f ca="1"/>
        <v>4205.5862999999999</v>
      </c>
      <c r="BZ27" s="516">
        <f ca="1"/>
        <v>0</v>
      </c>
      <c r="CA27" s="516" t="str">
        <f ca="1"/>
        <v>index</v>
      </c>
      <c r="CB27" s="516" t="str">
        <f ca="1"/>
        <v>点</v>
      </c>
      <c r="CC27" s="516" t="str">
        <f ca="1"/>
        <v>中证指数有限公司</v>
      </c>
      <c r="CD27" s="516" t="str">
        <f ca="1"/>
        <v>沪深300</v>
      </c>
      <c r="CE27" s="511">
        <f ca="1"/>
        <v>0.1</v>
      </c>
      <c r="CF27" s="511">
        <f ca="1"/>
        <v>0.2</v>
      </c>
      <c r="CG27" s="511">
        <f ca="1"/>
        <v>0.05</v>
      </c>
      <c r="CH27" s="511">
        <f ca="1"/>
        <v>0.06</v>
      </c>
      <c r="CI27" s="474" t="str">
        <f t="shared" si="46"/>
        <v>Expired</v>
      </c>
      <c r="CJ27" s="474">
        <f t="shared" ca="1" si="47"/>
        <v>0.1125</v>
      </c>
      <c r="CK27" s="474">
        <f t="shared" si="2"/>
        <v>0.02</v>
      </c>
      <c r="CL27" s="490">
        <f t="shared" ca="1" si="3"/>
        <v>43111.701449189815</v>
      </c>
      <c r="CM27" s="474">
        <f t="shared" ca="1" si="48"/>
        <v>9.4509296176387814E-2</v>
      </c>
      <c r="CN27" s="500" t="str">
        <f>'_book_ options'!A27</f>
        <v>20170920-SYPZ-A36-000300-SF-C-91</v>
      </c>
      <c r="CO27" s="500" t="str">
        <f>'_book_ options'!B27</f>
        <v>CICC</v>
      </c>
      <c r="CP27" s="500" t="str">
        <f>'_book_ options'!C27</f>
        <v>CICC-FICC-SYPZ</v>
      </c>
      <c r="CQ27" s="500" t="str">
        <f>'_book_ options'!D27</f>
        <v>Expired</v>
      </c>
      <c r="CR27" s="550" t="str">
        <f>'_book_ options'!E27</f>
        <v>000300</v>
      </c>
      <c r="CS27" s="473">
        <f>'_book_ options'!F27</f>
        <v>42998</v>
      </c>
      <c r="CT27" s="498">
        <f>'_book_ options'!G27</f>
        <v>42998.625</v>
      </c>
      <c r="CU27" s="498">
        <f>'_book_ options'!H27</f>
        <v>43089.625</v>
      </c>
      <c r="CV27" s="473">
        <f>'_book_ options'!I27</f>
        <v>43089</v>
      </c>
      <c r="CW27" s="473">
        <f>'_book_ options'!J27</f>
        <v>43089</v>
      </c>
      <c r="CX27" s="473">
        <f>'_book_ options'!K27</f>
        <v>42998</v>
      </c>
      <c r="CY27" s="502">
        <f>'_book_ options'!L27</f>
        <v>-20000000</v>
      </c>
      <c r="CZ27" s="500" t="str">
        <f>'_book_ options'!M27</f>
        <v>notional</v>
      </c>
      <c r="DA27" s="474">
        <f>'_book_ options'!N27</f>
        <v>2.0267561999999999E-2</v>
      </c>
      <c r="DB27" s="499" t="str">
        <f>IF(ISBLANK('_book_ options'!O27),"",'_book_ options'!O27)</f>
        <v/>
      </c>
      <c r="DC27" s="500">
        <f>'_book_ options'!P27</f>
        <v>3842.44</v>
      </c>
      <c r="DD27" s="474">
        <f>'_book_ options'!Q27</f>
        <v>0.02</v>
      </c>
      <c r="DE27" s="500">
        <f>'_book_ options'!AG27</f>
        <v>50</v>
      </c>
      <c r="DF27" s="500">
        <f>'_book_ options'!AH27</f>
        <v>0</v>
      </c>
      <c r="DG27" s="499">
        <f>'_book_ options'!AI27</f>
        <v>0</v>
      </c>
      <c r="DH27" s="499">
        <f>IF(ISBLANK('_book_ options'!AJ27),"",'_book_ options'!AJ27)</f>
        <v>4217.7</v>
      </c>
      <c r="DI27" s="499">
        <f>IF(ISBLANK('_book_ options'!AK27),"",'_book_ options'!AK27)</f>
        <v>-23597.364246575351</v>
      </c>
      <c r="DJ27" s="490">
        <f>IF(ISBLANK('_book_ options'!AL27),"",'_book_ options'!AL27)</f>
        <v>43060</v>
      </c>
      <c r="DK27" s="499">
        <f>IF(ISBLANK('_book_ options'!AM27),"",'_book_ options'!AM27)</f>
        <v>1994520.54794521</v>
      </c>
      <c r="DL27" s="500" t="str">
        <f>'_book_ options'!R27</f>
        <v>SF</v>
      </c>
      <c r="DM27" s="500" t="str">
        <f>IF(ISBLANK('_book_ options'!S27),"",'_book_ options'!S27)</f>
        <v>c</v>
      </c>
      <c r="DN27" s="499" t="str">
        <f>IF(ISBLANK('_book_ options'!T27),"",'_book_ options'!T27)</f>
        <v/>
      </c>
      <c r="DO27" s="474">
        <f>IF(ISBLANK('_book_ options'!U27),"",'_book_ options'!U27)</f>
        <v>1</v>
      </c>
      <c r="DP27" s="474" t="str">
        <f>IF(ISBLANK('_book_ options'!V27),"",'_book_ options'!V27)</f>
        <v/>
      </c>
      <c r="DQ27" s="474" t="str">
        <f>IF(ISBLANK('_book_ options'!W27),"",'_book_ options'!W27)</f>
        <v/>
      </c>
      <c r="DR27" s="474" t="str">
        <f>IF(ISBLANK('_book_ options'!X27),"",'_book_ options'!X27)</f>
        <v/>
      </c>
      <c r="DS27" s="474">
        <f>IF(ISBLANK('_book_ options'!Y27),"",'_book_ options'!Y27)</f>
        <v>1.0900000000000001</v>
      </c>
      <c r="DT27" s="474" t="str">
        <f>IF(ISBLANK('_book_ options'!Z27),"",'_book_ options'!Z27)</f>
        <v/>
      </c>
      <c r="DU27" s="474">
        <f>IF(ISBLANK('_book_ options'!AA27),"",'_book_ options'!AA27)</f>
        <v>2.5000000000000001E-2</v>
      </c>
      <c r="DV27" s="474" t="str">
        <f>IF(ISBLANK('_book_ options'!AB27),"",'_book_ options'!AB27)</f>
        <v/>
      </c>
      <c r="DW27" s="474">
        <f>'_book_ options'!AC27</f>
        <v>1</v>
      </c>
      <c r="DX27" s="474">
        <f>'_book_ options'!AD27</f>
        <v>0</v>
      </c>
      <c r="DY27" s="474" t="str">
        <f>IF(ISBLANK('_book_ options'!AE27),"",'_book_ options'!AE27)</f>
        <v/>
      </c>
      <c r="DZ27" s="474" t="str">
        <f>IF(ISBLANK('_book_ options'!AF27),"",'_book_ options'!AF27)</f>
        <v/>
      </c>
      <c r="EA27" s="500">
        <f t="shared" si="49"/>
        <v>3842.44</v>
      </c>
      <c r="EB27" s="500" t="str">
        <f t="shared" si="50"/>
        <v/>
      </c>
      <c r="EC27" s="500" t="str">
        <f t="shared" si="51"/>
        <v/>
      </c>
      <c r="ED27" s="500" t="str">
        <f t="shared" si="52"/>
        <v/>
      </c>
      <c r="EE27" s="500">
        <f t="shared" si="53"/>
        <v>4188.2596000000003</v>
      </c>
      <c r="EF27" s="500" t="str">
        <f t="shared" si="54"/>
        <v/>
      </c>
      <c r="EG27" s="500">
        <f t="shared" si="55"/>
        <v>2017</v>
      </c>
      <c r="EH27" s="500">
        <f t="shared" si="56"/>
        <v>9</v>
      </c>
      <c r="EI27" s="500">
        <f>'_book_ options'!AN27</f>
        <v>0</v>
      </c>
      <c r="EJ27" s="500" t="str">
        <f>'_book_ options'!AO27</f>
        <v>FI Mainland</v>
      </c>
      <c r="EK27" s="500" t="str">
        <f>'_book_ options'!AP27</f>
        <v>cny</v>
      </c>
      <c r="EL27" s="500" t="str">
        <f>'_book_ options'!AQ27</f>
        <v>cny</v>
      </c>
      <c r="EM27" s="500">
        <f>'_book_ options'!AR27</f>
        <v>0</v>
      </c>
      <c r="EN27" s="500">
        <f>'_book_ options'!AS27</f>
        <v>0</v>
      </c>
      <c r="EO27" s="500">
        <f>'_book_ options'!AT27</f>
        <v>0</v>
      </c>
      <c r="EP27" s="500">
        <f>'_book_ options'!AU27</f>
        <v>0</v>
      </c>
      <c r="EQ27" s="500">
        <f>'_book_ options'!AV27</f>
        <v>0</v>
      </c>
      <c r="ER27" s="490">
        <f t="shared" si="57"/>
        <v>43005</v>
      </c>
      <c r="ES27" s="490">
        <f t="shared" si="58"/>
        <v>43103</v>
      </c>
      <c r="ET27" s="500">
        <f>'_book_ options'!AY27</f>
        <v>0</v>
      </c>
      <c r="EU27" s="500">
        <f>'_book_ options'!AZ27</f>
        <v>0</v>
      </c>
    </row>
    <row r="28" spans="1:151">
      <c r="A28" s="500" t="str">
        <f t="shared" ca="1" si="0"/>
        <v/>
      </c>
      <c r="B28" s="502">
        <f t="shared" ca="1" si="5"/>
        <v>6666.7</v>
      </c>
      <c r="C28" s="502">
        <f t="shared" si="6"/>
        <v>6666.7</v>
      </c>
      <c r="D28" s="502">
        <f t="shared" ca="1" si="7"/>
        <v>0</v>
      </c>
      <c r="E28" s="502">
        <f t="shared" ca="1" si="8"/>
        <v>0</v>
      </c>
      <c r="F28" s="502">
        <f t="shared" ca="1" si="9"/>
        <v>0</v>
      </c>
      <c r="G28" s="502">
        <f t="shared" si="10"/>
        <v>8219.17808219178</v>
      </c>
      <c r="H28" s="502">
        <f t="shared" si="1"/>
        <v>8219.17808219178</v>
      </c>
      <c r="I28" s="502">
        <f t="shared" si="11"/>
        <v>-247.20708015909997</v>
      </c>
      <c r="J28" s="504">
        <f t="shared" ca="1" si="12"/>
        <v>-1.2360354007954999</v>
      </c>
      <c r="K28" s="502">
        <f t="shared" ca="1" si="13"/>
        <v>-1.2360354007954999</v>
      </c>
      <c r="L28" s="502">
        <f t="shared" si="14"/>
        <v>-20000000</v>
      </c>
      <c r="M28" s="502">
        <f t="shared" si="15"/>
        <v>-1643835.616438356</v>
      </c>
      <c r="N28" s="502">
        <f t="shared" si="16"/>
        <v>20000000</v>
      </c>
      <c r="O28" s="502">
        <f t="shared" si="17"/>
        <v>1643835.616438356</v>
      </c>
      <c r="P28" s="502">
        <f t="shared" si="18"/>
        <v>20000000</v>
      </c>
      <c r="Q28" s="502">
        <f t="shared" si="19"/>
        <v>20000000</v>
      </c>
      <c r="R28" s="502">
        <f t="shared" si="20"/>
        <v>125.89801000854999</v>
      </c>
      <c r="S28" s="502">
        <f t="shared" si="21"/>
        <v>31122.880000000001</v>
      </c>
      <c r="T28" s="502">
        <f t="shared" si="22"/>
        <v>31122.880000000001</v>
      </c>
      <c r="U28" s="499">
        <f t="shared" si="23"/>
        <v>30</v>
      </c>
      <c r="V28" s="500">
        <f t="shared" si="24"/>
        <v>30</v>
      </c>
      <c r="W28" s="502" t="str">
        <f t="shared" si="25"/>
        <v>Expired</v>
      </c>
      <c r="X28" s="500">
        <f t="shared" si="26"/>
        <v>21</v>
      </c>
      <c r="Y28" s="500" t="str">
        <f t="shared" si="27"/>
        <v>Expired</v>
      </c>
      <c r="Z28" s="476">
        <f t="shared" si="28"/>
        <v>8.2191780821917804E-2</v>
      </c>
      <c r="AA28" s="476">
        <f t="shared" si="29"/>
        <v>8.2191780821917804E-2</v>
      </c>
      <c r="AB28" s="470">
        <f>VLOOKUP(CR28,'_info_ ticker'!A:I,9,FALSE)+DD28</f>
        <v>0.12000000000000001</v>
      </c>
      <c r="AC28" s="502">
        <f t="shared" si="30"/>
        <v>0</v>
      </c>
      <c r="AD28" s="502">
        <f t="shared" si="31"/>
        <v>0</v>
      </c>
      <c r="AE28" s="502">
        <f t="shared" ca="1" si="32"/>
        <v>0</v>
      </c>
      <c r="AF28" s="502">
        <f t="shared" ca="1" si="33"/>
        <v>0</v>
      </c>
      <c r="AG28" s="502">
        <f t="shared" ca="1" si="34"/>
        <v>0</v>
      </c>
      <c r="AH28" s="502">
        <f t="shared" ca="1" si="35"/>
        <v>0</v>
      </c>
      <c r="AI28" s="505">
        <f t="shared" ca="1" si="36"/>
        <v>0</v>
      </c>
      <c r="AJ28" s="502">
        <f t="shared" ca="1" si="37"/>
        <v>0</v>
      </c>
      <c r="AK28" s="502">
        <f t="shared" ca="1" si="38"/>
        <v>0</v>
      </c>
      <c r="AL28" s="502">
        <f t="shared" ca="1" si="39"/>
        <v>0</v>
      </c>
      <c r="AM28" s="502">
        <f t="shared" ca="1" si="40"/>
        <v>0</v>
      </c>
      <c r="AN28" s="502">
        <f t="shared" ca="1" si="41"/>
        <v>0</v>
      </c>
      <c r="AO28" s="502">
        <f t="shared" si="42"/>
        <v>0</v>
      </c>
      <c r="AP28" s="502">
        <f t="shared" si="43"/>
        <v>0</v>
      </c>
      <c r="AQ28" s="502">
        <f t="shared" si="44"/>
        <v>0</v>
      </c>
      <c r="AR28" s="502">
        <f t="shared" si="45"/>
        <v>0</v>
      </c>
      <c r="AS28" s="521">
        <f ca="1"/>
        <v>-247.20708015909997</v>
      </c>
      <c r="AT28" s="521">
        <f ca="1"/>
        <v>0</v>
      </c>
      <c r="AU28" s="521">
        <f ca="1"/>
        <v>0</v>
      </c>
      <c r="AV28" s="521">
        <f ca="1"/>
        <v>0</v>
      </c>
      <c r="AW28" s="521" t="str">
        <f ca="1"/>
        <v>Expired</v>
      </c>
      <c r="AX28" s="521">
        <f ca="1"/>
        <v>0</v>
      </c>
      <c r="AY28" s="521" t="str">
        <f ca="1"/>
        <v>Expired</v>
      </c>
      <c r="AZ28" s="521">
        <f ca="1"/>
        <v>0</v>
      </c>
      <c r="BA28" s="525">
        <f ca="1"/>
        <v>0</v>
      </c>
      <c r="BB28" s="521">
        <f ca="1"/>
        <v>0</v>
      </c>
      <c r="BC28" s="521">
        <f ca="1"/>
        <v>0</v>
      </c>
      <c r="BD28" s="521">
        <f ca="1"/>
        <v>0</v>
      </c>
      <c r="BE28" s="521">
        <f ca="1"/>
        <v>0</v>
      </c>
      <c r="BF28" s="521">
        <f ca="1"/>
        <v>0</v>
      </c>
      <c r="BG28" s="521">
        <f ca="1"/>
        <v>0</v>
      </c>
      <c r="BH28" s="521">
        <f ca="1"/>
        <v>0</v>
      </c>
      <c r="BI28" s="521">
        <f ca="1"/>
        <v>0</v>
      </c>
      <c r="BJ28" s="521">
        <f ca="1"/>
        <v>0</v>
      </c>
      <c r="BK28" s="521">
        <f ca="1"/>
        <v>2</v>
      </c>
      <c r="BL28" s="521">
        <f ca="1"/>
        <v>0</v>
      </c>
      <c r="BM28" s="521">
        <f ca="1"/>
        <v>0</v>
      </c>
      <c r="BN28" s="521">
        <f ca="1"/>
        <v>0</v>
      </c>
      <c r="BO28" s="521">
        <f ca="1"/>
        <v>0</v>
      </c>
      <c r="BP28" s="521">
        <f ca="1"/>
        <v>0</v>
      </c>
      <c r="BQ28" s="521">
        <f ca="1"/>
        <v>0</v>
      </c>
      <c r="BR28" s="521">
        <f ca="1"/>
        <v>0</v>
      </c>
      <c r="BS28" s="521">
        <f ca="1"/>
        <v>0</v>
      </c>
      <c r="BT28" s="517" t="str">
        <f ca="1"/>
        <v>000905</v>
      </c>
      <c r="BU28" s="511">
        <f ca="1"/>
        <v>0.15</v>
      </c>
      <c r="BV28" s="511">
        <f ca="1"/>
        <v>0.1</v>
      </c>
      <c r="BW28" s="511">
        <f ca="1"/>
        <v>0</v>
      </c>
      <c r="BX28" s="516">
        <f ca="1"/>
        <v>200</v>
      </c>
      <c r="BY28" s="516">
        <f ca="1"/>
        <v>6425.9400999999998</v>
      </c>
      <c r="BZ28" s="516">
        <f ca="1"/>
        <v>0</v>
      </c>
      <c r="CA28" s="516" t="str">
        <f ca="1"/>
        <v>index</v>
      </c>
      <c r="CB28" s="516" t="str">
        <f ca="1"/>
        <v>点</v>
      </c>
      <c r="CC28" s="516">
        <f ca="1"/>
        <v>0</v>
      </c>
      <c r="CD28" s="516" t="str">
        <f ca="1"/>
        <v>中证500</v>
      </c>
      <c r="CE28" s="511">
        <f ca="1"/>
        <v>0.1</v>
      </c>
      <c r="CF28" s="511">
        <f ca="1"/>
        <v>0.2</v>
      </c>
      <c r="CG28" s="511">
        <f ca="1"/>
        <v>0.05</v>
      </c>
      <c r="CH28" s="511">
        <f ca="1"/>
        <v>0.06</v>
      </c>
      <c r="CI28" s="474" t="str">
        <f t="shared" si="46"/>
        <v>Expired</v>
      </c>
      <c r="CJ28" s="474">
        <f t="shared" ca="1" si="47"/>
        <v>0.13500000000000001</v>
      </c>
      <c r="CK28" s="474">
        <f t="shared" si="2"/>
        <v>0.02</v>
      </c>
      <c r="CL28" s="490">
        <f t="shared" ca="1" si="3"/>
        <v>43111.701449189815</v>
      </c>
      <c r="CM28" s="474">
        <f t="shared" ca="1" si="48"/>
        <v>-3.3639450616049338E-2</v>
      </c>
      <c r="CN28" s="500" t="str">
        <f>'_book_ options'!A28</f>
        <v>20170911-SYPZ-A33-000905-SF-C-30</v>
      </c>
      <c r="CO28" s="500" t="str">
        <f>'_book_ options'!B28</f>
        <v>CICC</v>
      </c>
      <c r="CP28" s="500" t="str">
        <f>'_book_ options'!C28</f>
        <v>CICC-FICC-SYPZ</v>
      </c>
      <c r="CQ28" s="500" t="str">
        <f>'_book_ options'!D28</f>
        <v>Expired</v>
      </c>
      <c r="CR28" s="550" t="str">
        <f>'_book_ options'!E28</f>
        <v>000905</v>
      </c>
      <c r="CS28" s="473">
        <f>'_book_ options'!F28</f>
        <v>42989</v>
      </c>
      <c r="CT28" s="498">
        <f>'_book_ options'!G28</f>
        <v>42989.625</v>
      </c>
      <c r="CU28" s="498">
        <f>'_book_ options'!H28</f>
        <v>43019.625</v>
      </c>
      <c r="CV28" s="473">
        <f>'_book_ options'!I28</f>
        <v>43019</v>
      </c>
      <c r="CW28" s="473">
        <f>'_book_ options'!J28</f>
        <v>43019</v>
      </c>
      <c r="CX28" s="473">
        <f>'_book_ options'!K28</f>
        <v>42989</v>
      </c>
      <c r="CY28" s="502">
        <f>'_book_ options'!L28</f>
        <v>-20000000</v>
      </c>
      <c r="CZ28" s="500" t="str">
        <f>'_book_ options'!M28</f>
        <v>notional</v>
      </c>
      <c r="DA28" s="474">
        <f>'_book_ options'!N28</f>
        <v>1.8933084999999999E-2</v>
      </c>
      <c r="DB28" s="499" t="str">
        <f>IF(ISBLANK('_book_ options'!O28),"",'_book_ options'!O28)</f>
        <v/>
      </c>
      <c r="DC28" s="500">
        <f>'_book_ options'!P28</f>
        <v>6649.63</v>
      </c>
      <c r="DD28" s="474">
        <f>'_book_ options'!Q28</f>
        <v>0.02</v>
      </c>
      <c r="DE28" s="500">
        <f>'_book_ options'!AG28</f>
        <v>50</v>
      </c>
      <c r="DF28" s="500">
        <f>'_book_ options'!AH28</f>
        <v>0</v>
      </c>
      <c r="DG28" s="499">
        <f>'_book_ options'!AI28</f>
        <v>0</v>
      </c>
      <c r="DH28" s="499">
        <f>IF(ISBLANK('_book_ options'!AJ28),"",'_book_ options'!AJ28)</f>
        <v>6666.7</v>
      </c>
      <c r="DI28" s="499">
        <f>IF(ISBLANK('_book_ options'!AK28),"",'_book_ options'!AK28)</f>
        <v>6666.7</v>
      </c>
      <c r="DJ28" s="490">
        <f>IF(ISBLANK('_book_ options'!AL28),"",'_book_ options'!AL28)</f>
        <v>43019</v>
      </c>
      <c r="DK28" s="499">
        <f>IF(ISBLANK('_book_ options'!AM28),"",'_book_ options'!AM28)</f>
        <v>4162.9672298791802</v>
      </c>
      <c r="DL28" s="500" t="str">
        <f>'_book_ options'!R28</f>
        <v>SF</v>
      </c>
      <c r="DM28" s="500" t="str">
        <f>IF(ISBLANK('_book_ options'!S28),"",'_book_ options'!S28)</f>
        <v>c</v>
      </c>
      <c r="DN28" s="499" t="str">
        <f>IF(ISBLANK('_book_ options'!T28),"",'_book_ options'!T28)</f>
        <v/>
      </c>
      <c r="DO28" s="474">
        <f>IF(ISBLANK('_book_ options'!U28),"",'_book_ options'!U28)</f>
        <v>1</v>
      </c>
      <c r="DP28" s="474" t="str">
        <f>IF(ISBLANK('_book_ options'!V28),"",'_book_ options'!V28)</f>
        <v/>
      </c>
      <c r="DQ28" s="474" t="str">
        <f>IF(ISBLANK('_book_ options'!W28),"",'_book_ options'!W28)</f>
        <v/>
      </c>
      <c r="DR28" s="474" t="str">
        <f>IF(ISBLANK('_book_ options'!X28),"",'_book_ options'!X28)</f>
        <v/>
      </c>
      <c r="DS28" s="474">
        <f>IF(ISBLANK('_book_ options'!Y28),"",'_book_ options'!Y28)</f>
        <v>1.08</v>
      </c>
      <c r="DT28" s="474" t="str">
        <f>IF(ISBLANK('_book_ options'!Z28),"",'_book_ options'!Z28)</f>
        <v/>
      </c>
      <c r="DU28" s="474">
        <f>IF(ISBLANK('_book_ options'!AA28),"",'_book_ options'!AA28)</f>
        <v>2.5000000000000001E-2</v>
      </c>
      <c r="DV28" s="474" t="str">
        <f>IF(ISBLANK('_book_ options'!AB28),"",'_book_ options'!AB28)</f>
        <v/>
      </c>
      <c r="DW28" s="474">
        <f>'_book_ options'!AC28</f>
        <v>1</v>
      </c>
      <c r="DX28" s="474">
        <f>'_book_ options'!AD28</f>
        <v>0</v>
      </c>
      <c r="DY28" s="474" t="str">
        <f>IF(ISBLANK('_book_ options'!AE28),"",'_book_ options'!AE28)</f>
        <v/>
      </c>
      <c r="DZ28" s="474" t="str">
        <f>IF(ISBLANK('_book_ options'!AF28),"",'_book_ options'!AF28)</f>
        <v/>
      </c>
      <c r="EA28" s="500">
        <f t="shared" si="49"/>
        <v>6649.63</v>
      </c>
      <c r="EB28" s="500" t="str">
        <f t="shared" si="50"/>
        <v/>
      </c>
      <c r="EC28" s="500" t="str">
        <f t="shared" si="51"/>
        <v/>
      </c>
      <c r="ED28" s="500" t="str">
        <f t="shared" si="52"/>
        <v/>
      </c>
      <c r="EE28" s="500">
        <f t="shared" si="53"/>
        <v>7181.6004000000003</v>
      </c>
      <c r="EF28" s="500" t="str">
        <f t="shared" si="54"/>
        <v/>
      </c>
      <c r="EG28" s="500">
        <f t="shared" si="55"/>
        <v>2017</v>
      </c>
      <c r="EH28" s="500">
        <f t="shared" si="56"/>
        <v>9</v>
      </c>
      <c r="EI28" s="500">
        <f>'_book_ options'!AN28</f>
        <v>0</v>
      </c>
      <c r="EJ28" s="500" t="str">
        <f>'_book_ options'!AO28</f>
        <v>FI Mainland</v>
      </c>
      <c r="EK28" s="500" t="str">
        <f>'_book_ options'!AP28</f>
        <v>cny</v>
      </c>
      <c r="EL28" s="500" t="str">
        <f>'_book_ options'!AQ28</f>
        <v>cny</v>
      </c>
      <c r="EM28" s="500">
        <f>'_book_ options'!AR28</f>
        <v>0</v>
      </c>
      <c r="EN28" s="500">
        <f>'_book_ options'!AS28</f>
        <v>0</v>
      </c>
      <c r="EO28" s="500">
        <f>'_book_ options'!AT28</f>
        <v>0</v>
      </c>
      <c r="EP28" s="500">
        <f>'_book_ options'!AU28</f>
        <v>0</v>
      </c>
      <c r="EQ28" s="500">
        <f>'_book_ options'!AV28</f>
        <v>0</v>
      </c>
      <c r="ER28" s="490">
        <f t="shared" si="57"/>
        <v>42996</v>
      </c>
      <c r="ES28" s="490">
        <f t="shared" si="58"/>
        <v>43033</v>
      </c>
      <c r="ET28" s="500">
        <f>'_book_ options'!AY28</f>
        <v>0</v>
      </c>
      <c r="EU28" s="500">
        <f>'_book_ options'!AZ28</f>
        <v>0</v>
      </c>
    </row>
    <row r="29" spans="1:151" ht="16.5" customHeight="1">
      <c r="A29" s="500" t="str">
        <f t="shared" ca="1" si="0"/>
        <v/>
      </c>
      <c r="B29" s="502">
        <f t="shared" ca="1" si="5"/>
        <v>-140857.04794520559</v>
      </c>
      <c r="C29" s="502">
        <f t="shared" si="6"/>
        <v>-140857.04794520559</v>
      </c>
      <c r="D29" s="502">
        <f t="shared" ca="1" si="7"/>
        <v>0</v>
      </c>
      <c r="E29" s="502">
        <f t="shared" ca="1" si="8"/>
        <v>0</v>
      </c>
      <c r="F29" s="502">
        <f t="shared" ca="1" si="9"/>
        <v>0</v>
      </c>
      <c r="G29" s="502">
        <f t="shared" si="10"/>
        <v>498630.13698630146</v>
      </c>
      <c r="H29" s="502">
        <f t="shared" si="1"/>
        <v>498630.13698630146</v>
      </c>
      <c r="I29" s="502">
        <f t="shared" si="11"/>
        <v>-25952.004548160094</v>
      </c>
      <c r="J29" s="504">
        <f t="shared" ca="1" si="12"/>
        <v>-86.50668182720031</v>
      </c>
      <c r="K29" s="502">
        <f t="shared" ca="1" si="13"/>
        <v>-86.50668182720031</v>
      </c>
      <c r="L29" s="502">
        <f t="shared" si="14"/>
        <v>-200000000</v>
      </c>
      <c r="M29" s="502">
        <f t="shared" si="15"/>
        <v>-99726027.397260278</v>
      </c>
      <c r="N29" s="502">
        <f t="shared" si="16"/>
        <v>200000000</v>
      </c>
      <c r="O29" s="502">
        <f t="shared" si="17"/>
        <v>99726027.397260278</v>
      </c>
      <c r="P29" s="502">
        <f t="shared" si="18"/>
        <v>200000000</v>
      </c>
      <c r="Q29" s="502">
        <f t="shared" si="19"/>
        <v>200000000</v>
      </c>
      <c r="R29" s="502">
        <f t="shared" si="20"/>
        <v>71.426602687599996</v>
      </c>
      <c r="S29" s="502">
        <f t="shared" si="21"/>
        <v>1853663.52</v>
      </c>
      <c r="T29" s="502">
        <f t="shared" si="22"/>
        <v>1853663.52</v>
      </c>
      <c r="U29" s="499">
        <f t="shared" si="23"/>
        <v>182</v>
      </c>
      <c r="V29" s="500">
        <f t="shared" si="24"/>
        <v>182</v>
      </c>
      <c r="W29" s="502" t="str">
        <f t="shared" si="25"/>
        <v>Expired</v>
      </c>
      <c r="X29" s="500">
        <f t="shared" si="26"/>
        <v>130</v>
      </c>
      <c r="Y29" s="500" t="str">
        <f t="shared" si="27"/>
        <v>Expired</v>
      </c>
      <c r="Z29" s="476">
        <f t="shared" si="28"/>
        <v>0.49863013698630138</v>
      </c>
      <c r="AA29" s="476">
        <f t="shared" si="29"/>
        <v>0.49863013698630138</v>
      </c>
      <c r="AB29" s="470">
        <f>VLOOKUP(CR29,'_info_ ticker'!A:I,9,FALSE)+DD29</f>
        <v>0.42000000000000004</v>
      </c>
      <c r="AC29" s="502">
        <f t="shared" si="30"/>
        <v>0</v>
      </c>
      <c r="AD29" s="502">
        <f t="shared" si="31"/>
        <v>0</v>
      </c>
      <c r="AE29" s="502">
        <f t="shared" ca="1" si="32"/>
        <v>0</v>
      </c>
      <c r="AF29" s="502">
        <f t="shared" ca="1" si="33"/>
        <v>0</v>
      </c>
      <c r="AG29" s="502">
        <f t="shared" ca="1" si="34"/>
        <v>0</v>
      </c>
      <c r="AH29" s="502">
        <f t="shared" ca="1" si="35"/>
        <v>0</v>
      </c>
      <c r="AI29" s="505">
        <f t="shared" ca="1" si="36"/>
        <v>0</v>
      </c>
      <c r="AJ29" s="502">
        <f t="shared" ca="1" si="37"/>
        <v>0</v>
      </c>
      <c r="AK29" s="502">
        <f t="shared" ca="1" si="38"/>
        <v>0</v>
      </c>
      <c r="AL29" s="502">
        <f t="shared" ca="1" si="39"/>
        <v>0</v>
      </c>
      <c r="AM29" s="502">
        <f t="shared" ca="1" si="40"/>
        <v>0</v>
      </c>
      <c r="AN29" s="502">
        <f t="shared" ca="1" si="41"/>
        <v>0</v>
      </c>
      <c r="AO29" s="502">
        <f t="shared" si="42"/>
        <v>0</v>
      </c>
      <c r="AP29" s="502">
        <f t="shared" si="43"/>
        <v>0</v>
      </c>
      <c r="AQ29" s="502">
        <f t="shared" si="44"/>
        <v>0</v>
      </c>
      <c r="AR29" s="502">
        <f t="shared" si="45"/>
        <v>0</v>
      </c>
      <c r="AS29" s="521">
        <f ca="1"/>
        <v>-25952.004548160094</v>
      </c>
      <c r="AT29" s="521">
        <f ca="1"/>
        <v>0</v>
      </c>
      <c r="AU29" s="521">
        <f ca="1"/>
        <v>0</v>
      </c>
      <c r="AV29" s="521">
        <f ca="1"/>
        <v>0</v>
      </c>
      <c r="AW29" s="521" t="str">
        <f ca="1"/>
        <v>Expired</v>
      </c>
      <c r="AX29" s="521">
        <f ca="1"/>
        <v>0</v>
      </c>
      <c r="AY29" s="521" t="str">
        <f ca="1"/>
        <v>Expired</v>
      </c>
      <c r="AZ29" s="521">
        <f ca="1"/>
        <v>0</v>
      </c>
      <c r="BA29" s="525">
        <f ca="1"/>
        <v>0</v>
      </c>
      <c r="BB29" s="521">
        <f ca="1"/>
        <v>0</v>
      </c>
      <c r="BC29" s="521">
        <f ca="1"/>
        <v>0</v>
      </c>
      <c r="BD29" s="521">
        <f ca="1"/>
        <v>0</v>
      </c>
      <c r="BE29" s="521">
        <f ca="1"/>
        <v>0</v>
      </c>
      <c r="BF29" s="521">
        <f ca="1"/>
        <v>0</v>
      </c>
      <c r="BG29" s="521">
        <f ca="1"/>
        <v>0</v>
      </c>
      <c r="BH29" s="521">
        <f ca="1"/>
        <v>0</v>
      </c>
      <c r="BI29" s="521">
        <f ca="1"/>
        <v>0</v>
      </c>
      <c r="BJ29" s="521">
        <f ca="1"/>
        <v>0</v>
      </c>
      <c r="BK29" s="521">
        <f ca="1"/>
        <v>3</v>
      </c>
      <c r="BL29" s="521">
        <f ca="1"/>
        <v>0</v>
      </c>
      <c r="BM29" s="521">
        <f ca="1"/>
        <v>0</v>
      </c>
      <c r="BN29" s="521">
        <f ca="1"/>
        <v>0</v>
      </c>
      <c r="BO29" s="521">
        <f ca="1"/>
        <v>0</v>
      </c>
      <c r="BP29" s="521">
        <f ca="1"/>
        <v>0</v>
      </c>
      <c r="BQ29" s="521">
        <f ca="1"/>
        <v>0</v>
      </c>
      <c r="BR29" s="521">
        <f ca="1"/>
        <v>0</v>
      </c>
      <c r="BS29" s="521">
        <f ca="1"/>
        <v>0</v>
      </c>
      <c r="BT29" s="517" t="str">
        <f ca="1"/>
        <v>000300</v>
      </c>
      <c r="BU29" s="511">
        <f ca="1"/>
        <v>0.125</v>
      </c>
      <c r="BV29" s="511">
        <f ca="1"/>
        <v>0.4</v>
      </c>
      <c r="BW29" s="511">
        <f ca="1"/>
        <v>0</v>
      </c>
      <c r="BX29" s="516">
        <f ca="1"/>
        <v>300</v>
      </c>
      <c r="BY29" s="516">
        <f ca="1"/>
        <v>4205.5862999999999</v>
      </c>
      <c r="BZ29" s="516">
        <f ca="1"/>
        <v>0</v>
      </c>
      <c r="CA29" s="516" t="str">
        <f ca="1"/>
        <v>index</v>
      </c>
      <c r="CB29" s="516" t="str">
        <f ca="1"/>
        <v>点</v>
      </c>
      <c r="CC29" s="516" t="str">
        <f ca="1"/>
        <v>中证指数有限公司</v>
      </c>
      <c r="CD29" s="516" t="str">
        <f ca="1"/>
        <v>沪深300</v>
      </c>
      <c r="CE29" s="511">
        <f ca="1"/>
        <v>0.1</v>
      </c>
      <c r="CF29" s="511">
        <f ca="1"/>
        <v>0.2</v>
      </c>
      <c r="CG29" s="511">
        <f ca="1"/>
        <v>0.05</v>
      </c>
      <c r="CH29" s="511">
        <f ca="1"/>
        <v>0.06</v>
      </c>
      <c r="CI29" s="474" t="str">
        <f t="shared" si="46"/>
        <v>Expired</v>
      </c>
      <c r="CJ29" s="474">
        <f t="shared" ca="1" si="47"/>
        <v>0.1125</v>
      </c>
      <c r="CK29" s="474">
        <f t="shared" si="2"/>
        <v>0.02</v>
      </c>
      <c r="CL29" s="490">
        <f t="shared" ca="1" si="3"/>
        <v>43111.701449189815</v>
      </c>
      <c r="CM29" s="474">
        <f t="shared" ca="1" si="48"/>
        <v>9.4432392764481232E-2</v>
      </c>
      <c r="CN29" s="500" t="str">
        <f>'_book_ options'!A29</f>
        <v>20170828-SYPZ-A29-000300-SF-C-182</v>
      </c>
      <c r="CO29" s="500" t="str">
        <f>'_book_ options'!B29</f>
        <v>CICC</v>
      </c>
      <c r="CP29" s="500" t="str">
        <f>'_book_ options'!C29</f>
        <v>CICC-FICC-SYPZ</v>
      </c>
      <c r="CQ29" s="500" t="str">
        <f>'_book_ options'!D29</f>
        <v>Expired</v>
      </c>
      <c r="CR29" s="550" t="str">
        <f>'_book_ options'!E29</f>
        <v>000300</v>
      </c>
      <c r="CS29" s="473">
        <f>'_book_ options'!F29</f>
        <v>42975</v>
      </c>
      <c r="CT29" s="498">
        <f>'_book_ options'!G29</f>
        <v>42975.625</v>
      </c>
      <c r="CU29" s="498">
        <f>'_book_ options'!H29</f>
        <v>43157.625</v>
      </c>
      <c r="CV29" s="473">
        <f>'_book_ options'!I29</f>
        <v>43157</v>
      </c>
      <c r="CW29" s="473">
        <f>'_book_ options'!J29</f>
        <v>43157</v>
      </c>
      <c r="CX29" s="473">
        <f>'_book_ options'!K29</f>
        <v>42975</v>
      </c>
      <c r="CY29" s="502">
        <f>'_book_ options'!L29</f>
        <v>-200000000</v>
      </c>
      <c r="CZ29" s="500" t="str">
        <f>'_book_ options'!M29</f>
        <v>notional</v>
      </c>
      <c r="DA29" s="474">
        <f>'_book_ options'!N29</f>
        <v>1.8587559999999999E-2</v>
      </c>
      <c r="DB29" s="499" t="str">
        <f>IF(ISBLANK('_book_ options'!O29),"",'_book_ options'!O29)</f>
        <v/>
      </c>
      <c r="DC29" s="500">
        <f>'_book_ options'!P29</f>
        <v>3842.71</v>
      </c>
      <c r="DD29" s="474">
        <f>'_book_ options'!Q29</f>
        <v>0.02</v>
      </c>
      <c r="DE29" s="500">
        <f>'_book_ options'!AG29</f>
        <v>50</v>
      </c>
      <c r="DF29" s="500">
        <f>'_book_ options'!AH29</f>
        <v>0</v>
      </c>
      <c r="DG29" s="499">
        <f>'_book_ options'!AI29</f>
        <v>0</v>
      </c>
      <c r="DH29" s="499">
        <f>IF(ISBLANK('_book_ options'!AJ29),"",'_book_ options'!AJ29)</f>
        <v>4217.7</v>
      </c>
      <c r="DI29" s="499">
        <f>IF(ISBLANK('_book_ options'!AK29),"",'_book_ options'!AK29)</f>
        <v>-140857.04794520559</v>
      </c>
      <c r="DJ29" s="490">
        <f>IF(ISBLANK('_book_ options'!AL29),"",'_book_ options'!AL29)</f>
        <v>43060</v>
      </c>
      <c r="DK29" s="499">
        <f>IF(ISBLANK('_book_ options'!AM29),"",'_book_ options'!AM29)</f>
        <v>124657.534246575</v>
      </c>
      <c r="DL29" s="500" t="str">
        <f>'_book_ options'!R29</f>
        <v>SF</v>
      </c>
      <c r="DM29" s="500" t="str">
        <f>IF(ISBLANK('_book_ options'!S29),"",'_book_ options'!S29)</f>
        <v>c</v>
      </c>
      <c r="DN29" s="499" t="str">
        <f>IF(ISBLANK('_book_ options'!T29),"",'_book_ options'!T29)</f>
        <v/>
      </c>
      <c r="DO29" s="474">
        <f>IF(ISBLANK('_book_ options'!U29),"",'_book_ options'!U29)</f>
        <v>1</v>
      </c>
      <c r="DP29" s="474" t="str">
        <f>IF(ISBLANK('_book_ options'!V29),"",'_book_ options'!V29)</f>
        <v/>
      </c>
      <c r="DQ29" s="474" t="str">
        <f>IF(ISBLANK('_book_ options'!W29),"",'_book_ options'!W29)</f>
        <v/>
      </c>
      <c r="DR29" s="474" t="str">
        <f>IF(ISBLANK('_book_ options'!X29),"",'_book_ options'!X29)</f>
        <v/>
      </c>
      <c r="DS29" s="474">
        <f>IF(ISBLANK('_book_ options'!Y29),"",'_book_ options'!Y29)</f>
        <v>1.08</v>
      </c>
      <c r="DT29" s="474" t="str">
        <f>IF(ISBLANK('_book_ options'!Z29),"",'_book_ options'!Z29)</f>
        <v/>
      </c>
      <c r="DU29" s="474">
        <f>IF(ISBLANK('_book_ options'!AA29),"",'_book_ options'!AA29)</f>
        <v>0.02</v>
      </c>
      <c r="DV29" s="474" t="str">
        <f>IF(ISBLANK('_book_ options'!AB29),"",'_book_ options'!AB29)</f>
        <v/>
      </c>
      <c r="DW29" s="474">
        <f>'_book_ options'!AC29</f>
        <v>1</v>
      </c>
      <c r="DX29" s="474">
        <f>'_book_ options'!AD29</f>
        <v>0</v>
      </c>
      <c r="DY29" s="474" t="str">
        <f>IF(ISBLANK('_book_ options'!AE29),"",'_book_ options'!AE29)</f>
        <v/>
      </c>
      <c r="DZ29" s="474" t="str">
        <f>IF(ISBLANK('_book_ options'!AF29),"",'_book_ options'!AF29)</f>
        <v/>
      </c>
      <c r="EA29" s="500">
        <f t="shared" si="49"/>
        <v>3842.71</v>
      </c>
      <c r="EB29" s="500" t="str">
        <f t="shared" si="50"/>
        <v/>
      </c>
      <c r="EC29" s="500" t="str">
        <f t="shared" si="51"/>
        <v/>
      </c>
      <c r="ED29" s="500" t="str">
        <f t="shared" si="52"/>
        <v/>
      </c>
      <c r="EE29" s="500">
        <f t="shared" si="53"/>
        <v>4150.1268</v>
      </c>
      <c r="EF29" s="500" t="str">
        <f t="shared" si="54"/>
        <v/>
      </c>
      <c r="EG29" s="500">
        <f t="shared" si="55"/>
        <v>2017</v>
      </c>
      <c r="EH29" s="500">
        <f t="shared" si="56"/>
        <v>8</v>
      </c>
      <c r="EI29" s="500">
        <f>'_book_ options'!AN29</f>
        <v>0</v>
      </c>
      <c r="EJ29" s="500" t="str">
        <f>'_book_ options'!AO29</f>
        <v>FI Mainland</v>
      </c>
      <c r="EK29" s="500" t="str">
        <f>'_book_ options'!AP29</f>
        <v>cny</v>
      </c>
      <c r="EL29" s="500" t="str">
        <f>'_book_ options'!AQ29</f>
        <v>cny</v>
      </c>
      <c r="EM29" s="500">
        <f>'_book_ options'!AR29</f>
        <v>0</v>
      </c>
      <c r="EN29" s="500">
        <f>'_book_ options'!AS29</f>
        <v>0</v>
      </c>
      <c r="EO29" s="500">
        <f>'_book_ options'!AT29</f>
        <v>0</v>
      </c>
      <c r="EP29" s="500">
        <f>'_book_ options'!AU29</f>
        <v>0</v>
      </c>
      <c r="EQ29" s="500">
        <f>'_book_ options'!AV29</f>
        <v>0</v>
      </c>
      <c r="ER29" s="490">
        <f t="shared" si="57"/>
        <v>42982</v>
      </c>
      <c r="ES29" s="490">
        <f t="shared" si="58"/>
        <v>43171</v>
      </c>
      <c r="ET29" s="500">
        <f>'_book_ options'!AY29</f>
        <v>0</v>
      </c>
      <c r="EU29" s="500">
        <f>'_book_ options'!AZ29</f>
        <v>0</v>
      </c>
    </row>
    <row r="30" spans="1:151" ht="16.5" customHeight="1">
      <c r="A30" s="500" t="str">
        <f t="shared" ca="1" si="0"/>
        <v/>
      </c>
      <c r="B30" s="502">
        <f t="shared" ca="1" si="5"/>
        <v>-301359.94836986338</v>
      </c>
      <c r="C30" s="502">
        <f t="shared" si="6"/>
        <v>-301359.94836986338</v>
      </c>
      <c r="D30" s="502">
        <f t="shared" ca="1" si="7"/>
        <v>0</v>
      </c>
      <c r="E30" s="502">
        <f t="shared" ca="1" si="8"/>
        <v>0</v>
      </c>
      <c r="F30" s="502">
        <f t="shared" ca="1" si="9"/>
        <v>0</v>
      </c>
      <c r="G30" s="502">
        <f t="shared" si="10"/>
        <v>21945.205479452055</v>
      </c>
      <c r="H30" s="502">
        <f t="shared" si="1"/>
        <v>21945.205479452055</v>
      </c>
      <c r="I30" s="502">
        <f t="shared" si="11"/>
        <v>-1002.7922317779601</v>
      </c>
      <c r="J30" s="504">
        <f t="shared" ca="1" si="12"/>
        <v>-3.3426407725932004</v>
      </c>
      <c r="K30" s="502">
        <f t="shared" ca="1" si="13"/>
        <v>-4.0111689271118403</v>
      </c>
      <c r="L30" s="502">
        <f t="shared" si="14"/>
        <v>-15000000</v>
      </c>
      <c r="M30" s="502">
        <f t="shared" si="15"/>
        <v>-3657534.2465753425</v>
      </c>
      <c r="N30" s="502">
        <f t="shared" si="16"/>
        <v>18000000</v>
      </c>
      <c r="O30" s="502">
        <f t="shared" si="17"/>
        <v>4389041.0958904112</v>
      </c>
      <c r="P30" s="502">
        <f t="shared" si="18"/>
        <v>15000000</v>
      </c>
      <c r="Q30" s="502">
        <f t="shared" si="19"/>
        <v>15000000</v>
      </c>
      <c r="R30" s="502">
        <f t="shared" si="20"/>
        <v>137.16117542645</v>
      </c>
      <c r="S30" s="502">
        <f t="shared" si="21"/>
        <v>137544.16</v>
      </c>
      <c r="T30" s="502">
        <f t="shared" si="22"/>
        <v>137544.16</v>
      </c>
      <c r="U30" s="499">
        <f t="shared" si="23"/>
        <v>89</v>
      </c>
      <c r="V30" s="500">
        <f t="shared" si="24"/>
        <v>89</v>
      </c>
      <c r="W30" s="502" t="str">
        <f t="shared" si="25"/>
        <v>Expired</v>
      </c>
      <c r="X30" s="500">
        <f t="shared" si="26"/>
        <v>63</v>
      </c>
      <c r="Y30" s="500" t="str">
        <f t="shared" si="27"/>
        <v>Expired</v>
      </c>
      <c r="Z30" s="476">
        <f t="shared" si="28"/>
        <v>0.24383561643835616</v>
      </c>
      <c r="AA30" s="476">
        <f t="shared" si="29"/>
        <v>0.24383561643835616</v>
      </c>
      <c r="AB30" s="470">
        <f>VLOOKUP(CR30,'_info_ ticker'!A:I,9,FALSE)+DD30</f>
        <v>0.42000000000000004</v>
      </c>
      <c r="AC30" s="502">
        <f t="shared" si="30"/>
        <v>0</v>
      </c>
      <c r="AD30" s="502">
        <f t="shared" si="31"/>
        <v>0</v>
      </c>
      <c r="AE30" s="502">
        <f t="shared" ca="1" si="32"/>
        <v>0</v>
      </c>
      <c r="AF30" s="502">
        <f t="shared" ca="1" si="33"/>
        <v>0</v>
      </c>
      <c r="AG30" s="502">
        <f t="shared" ca="1" si="34"/>
        <v>0</v>
      </c>
      <c r="AH30" s="502">
        <f t="shared" ca="1" si="35"/>
        <v>0</v>
      </c>
      <c r="AI30" s="505">
        <f t="shared" ca="1" si="36"/>
        <v>0</v>
      </c>
      <c r="AJ30" s="502">
        <f t="shared" ca="1" si="37"/>
        <v>0</v>
      </c>
      <c r="AK30" s="502">
        <f t="shared" ca="1" si="38"/>
        <v>0</v>
      </c>
      <c r="AL30" s="502">
        <f t="shared" ca="1" si="39"/>
        <v>0</v>
      </c>
      <c r="AM30" s="502">
        <f t="shared" ca="1" si="40"/>
        <v>0</v>
      </c>
      <c r="AN30" s="502">
        <f t="shared" ca="1" si="41"/>
        <v>0</v>
      </c>
      <c r="AO30" s="502">
        <f t="shared" si="42"/>
        <v>0</v>
      </c>
      <c r="AP30" s="502">
        <f t="shared" si="43"/>
        <v>0</v>
      </c>
      <c r="AQ30" s="502">
        <f t="shared" si="44"/>
        <v>0</v>
      </c>
      <c r="AR30" s="502">
        <f t="shared" si="45"/>
        <v>0</v>
      </c>
      <c r="AS30" s="521">
        <f ca="1"/>
        <v>-1002.7922317779601</v>
      </c>
      <c r="AT30" s="521">
        <f ca="1"/>
        <v>0</v>
      </c>
      <c r="AU30" s="521">
        <f ca="1"/>
        <v>0</v>
      </c>
      <c r="AV30" s="521">
        <f ca="1"/>
        <v>0</v>
      </c>
      <c r="AW30" s="521" t="str">
        <f ca="1"/>
        <v>Expired</v>
      </c>
      <c r="AX30" s="521">
        <f ca="1"/>
        <v>0</v>
      </c>
      <c r="AY30" s="521" t="str">
        <f ca="1"/>
        <v>no barrier</v>
      </c>
      <c r="AZ30" s="521">
        <f ca="1"/>
        <v>0</v>
      </c>
      <c r="BA30" s="525">
        <f ca="1"/>
        <v>0</v>
      </c>
      <c r="BB30" s="521">
        <f ca="1"/>
        <v>0</v>
      </c>
      <c r="BC30" s="521">
        <f ca="1"/>
        <v>0</v>
      </c>
      <c r="BD30" s="521">
        <f ca="1"/>
        <v>0</v>
      </c>
      <c r="BE30" s="521">
        <f ca="1"/>
        <v>0</v>
      </c>
      <c r="BF30" s="521">
        <f ca="1"/>
        <v>0</v>
      </c>
      <c r="BG30" s="521">
        <f ca="1"/>
        <v>0</v>
      </c>
      <c r="BH30" s="521">
        <f ca="1"/>
        <v>0</v>
      </c>
      <c r="BI30" s="521">
        <f ca="1"/>
        <v>0</v>
      </c>
      <c r="BJ30" s="521">
        <f ca="1"/>
        <v>0</v>
      </c>
      <c r="BK30" s="521">
        <f ca="1"/>
        <v>3</v>
      </c>
      <c r="BL30" s="521">
        <f ca="1"/>
        <v>0</v>
      </c>
      <c r="BM30" s="521">
        <f ca="1"/>
        <v>0</v>
      </c>
      <c r="BN30" s="521">
        <f ca="1"/>
        <v>0</v>
      </c>
      <c r="BO30" s="521">
        <f ca="1"/>
        <v>0</v>
      </c>
      <c r="BP30" s="521">
        <f ca="1"/>
        <v>0</v>
      </c>
      <c r="BQ30" s="521">
        <f ca="1"/>
        <v>0</v>
      </c>
      <c r="BR30" s="521">
        <f ca="1"/>
        <v>0</v>
      </c>
      <c r="BS30" s="521">
        <f ca="1"/>
        <v>0</v>
      </c>
      <c r="BT30" s="517" t="str">
        <f ca="1"/>
        <v>000300</v>
      </c>
      <c r="BU30" s="511">
        <f ca="1"/>
        <v>0.125</v>
      </c>
      <c r="BV30" s="511">
        <f ca="1"/>
        <v>0.4</v>
      </c>
      <c r="BW30" s="511">
        <f ca="1"/>
        <v>0</v>
      </c>
      <c r="BX30" s="516">
        <f ca="1"/>
        <v>300</v>
      </c>
      <c r="BY30" s="516">
        <f ca="1"/>
        <v>4205.5862999999999</v>
      </c>
      <c r="BZ30" s="516">
        <f ca="1"/>
        <v>0</v>
      </c>
      <c r="CA30" s="516" t="str">
        <f ca="1"/>
        <v>index</v>
      </c>
      <c r="CB30" s="516" t="str">
        <f ca="1"/>
        <v>点</v>
      </c>
      <c r="CC30" s="516" t="str">
        <f ca="1"/>
        <v>中证指数有限公司</v>
      </c>
      <c r="CD30" s="516" t="str">
        <f ca="1"/>
        <v>沪深300</v>
      </c>
      <c r="CE30" s="511">
        <f ca="1"/>
        <v>0.1</v>
      </c>
      <c r="CF30" s="511">
        <f ca="1"/>
        <v>0.2</v>
      </c>
      <c r="CG30" s="511">
        <f ca="1"/>
        <v>0.05</v>
      </c>
      <c r="CH30" s="511">
        <f ca="1"/>
        <v>0.06</v>
      </c>
      <c r="CI30" s="474" t="str">
        <f t="shared" si="46"/>
        <v>Expired</v>
      </c>
      <c r="CJ30" s="474">
        <f t="shared" ca="1" si="47"/>
        <v>0.1125</v>
      </c>
      <c r="CK30" s="474">
        <f t="shared" si="2"/>
        <v>0.02</v>
      </c>
      <c r="CL30" s="490">
        <f t="shared" ca="1" si="3"/>
        <v>43111.701449189815</v>
      </c>
      <c r="CM30" s="474">
        <f t="shared" ca="1" si="48"/>
        <v>0.15305257241558934</v>
      </c>
      <c r="CN30" s="500" t="str">
        <f>'_book_ options'!A30</f>
        <v>20170811-SYPZ-A32-000300-CPS-C-89</v>
      </c>
      <c r="CO30" s="500" t="str">
        <f>'_book_ options'!B30</f>
        <v>CICC</v>
      </c>
      <c r="CP30" s="500" t="str">
        <f>'_book_ options'!C30</f>
        <v>CICC-FICC-SYPZ</v>
      </c>
      <c r="CQ30" s="500" t="str">
        <f>'_book_ options'!D30</f>
        <v>Expired</v>
      </c>
      <c r="CR30" s="550" t="str">
        <f>'_book_ options'!E30</f>
        <v>000300</v>
      </c>
      <c r="CS30" s="473">
        <f>'_book_ options'!F30</f>
        <v>42958</v>
      </c>
      <c r="CT30" s="498">
        <f>'_book_ options'!G30</f>
        <v>42958.625</v>
      </c>
      <c r="CU30" s="498">
        <f>'_book_ options'!H30</f>
        <v>43047.625</v>
      </c>
      <c r="CV30" s="473">
        <f>'_book_ options'!I30</f>
        <v>43047</v>
      </c>
      <c r="CW30" s="473">
        <f>'_book_ options'!J30</f>
        <v>43047</v>
      </c>
      <c r="CX30" s="473">
        <f>'_book_ options'!K30</f>
        <v>42958</v>
      </c>
      <c r="CY30" s="502">
        <f>'_book_ options'!L30</f>
        <v>-15000000</v>
      </c>
      <c r="CZ30" s="500" t="str">
        <f>'_book_ options'!M30</f>
        <v>notional</v>
      </c>
      <c r="DA30" s="474">
        <f>'_book_ options'!N30</f>
        <v>3.7605707000000002E-2</v>
      </c>
      <c r="DB30" s="499" t="str">
        <f>IF(ISBLANK('_book_ options'!O30),"",'_book_ options'!O30)</f>
        <v/>
      </c>
      <c r="DC30" s="500">
        <f>'_book_ options'!P30</f>
        <v>3647.35</v>
      </c>
      <c r="DD30" s="474">
        <f>'_book_ options'!Q30</f>
        <v>0.02</v>
      </c>
      <c r="DE30" s="500">
        <f>'_book_ options'!AG30</f>
        <v>50</v>
      </c>
      <c r="DF30" s="500">
        <f>'_book_ options'!AH30</f>
        <v>0</v>
      </c>
      <c r="DG30" s="499">
        <f>'_book_ options'!AI30</f>
        <v>0</v>
      </c>
      <c r="DH30" s="499">
        <f>IF(ISBLANK('_book_ options'!AJ30),"",'_book_ options'!AJ30)</f>
        <v>4048.01</v>
      </c>
      <c r="DI30" s="499">
        <f>IF(ISBLANK('_book_ options'!AK30),"",'_book_ options'!AK30)</f>
        <v>-301359.94836986338</v>
      </c>
      <c r="DJ30" s="490">
        <f>IF(ISBLANK('_book_ options'!AL30),"",'_book_ options'!AL30)</f>
        <v>43047.825972222221</v>
      </c>
      <c r="DK30" s="499">
        <f>IF(ISBLANK('_book_ options'!AM30),"",'_book_ options'!AM30)</f>
        <v>438904.1095890415</v>
      </c>
      <c r="DL30" s="500" t="str">
        <f>'_book_ options'!R30</f>
        <v>CPS</v>
      </c>
      <c r="DM30" s="500" t="str">
        <f>IF(ISBLANK('_book_ options'!S30),"",'_book_ options'!S30)</f>
        <v>c</v>
      </c>
      <c r="DN30" s="499" t="str">
        <f>IF(ISBLANK('_book_ options'!T30),"",'_book_ options'!T30)</f>
        <v/>
      </c>
      <c r="DO30" s="474">
        <f>IF(ISBLANK('_book_ options'!U30),"",'_book_ options'!U30)</f>
        <v>1</v>
      </c>
      <c r="DP30" s="474">
        <f>IF(ISBLANK('_book_ options'!V30),"",'_book_ options'!V30)</f>
        <v>1.1000000000000001</v>
      </c>
      <c r="DQ30" s="474" t="str">
        <f>IF(ISBLANK('_book_ options'!W30),"",'_book_ options'!W30)</f>
        <v/>
      </c>
      <c r="DR30" s="474" t="str">
        <f>IF(ISBLANK('_book_ options'!X30),"",'_book_ options'!X30)</f>
        <v/>
      </c>
      <c r="DS30" s="474" t="str">
        <f>IF(ISBLANK('_book_ options'!Y30),"",'_book_ options'!Y30)</f>
        <v/>
      </c>
      <c r="DT30" s="474" t="str">
        <f>IF(ISBLANK('_book_ options'!Z30),"",'_book_ options'!Z30)</f>
        <v/>
      </c>
      <c r="DU30" s="474" t="str">
        <f>IF(ISBLANK('_book_ options'!AA30),"",'_book_ options'!AA30)</f>
        <v/>
      </c>
      <c r="DV30" s="474" t="str">
        <f>IF(ISBLANK('_book_ options'!AB30),"",'_book_ options'!AB30)</f>
        <v/>
      </c>
      <c r="DW30" s="474">
        <f>'_book_ options'!AC30</f>
        <v>1.2</v>
      </c>
      <c r="DX30" s="474">
        <f>'_book_ options'!AD30</f>
        <v>0</v>
      </c>
      <c r="DY30" s="474" t="str">
        <f>IF(ISBLANK('_book_ options'!AE30),"",'_book_ options'!AE30)</f>
        <v/>
      </c>
      <c r="DZ30" s="474" t="str">
        <f>IF(ISBLANK('_book_ options'!AF30),"",'_book_ options'!AF30)</f>
        <v/>
      </c>
      <c r="EA30" s="500">
        <f t="shared" si="49"/>
        <v>3647.35</v>
      </c>
      <c r="EB30" s="500">
        <f t="shared" si="50"/>
        <v>4012.085</v>
      </c>
      <c r="EC30" s="500" t="str">
        <f t="shared" si="51"/>
        <v/>
      </c>
      <c r="ED30" s="500" t="str">
        <f t="shared" si="52"/>
        <v/>
      </c>
      <c r="EE30" s="500" t="str">
        <f t="shared" si="53"/>
        <v/>
      </c>
      <c r="EF30" s="500" t="str">
        <f t="shared" si="54"/>
        <v/>
      </c>
      <c r="EG30" s="500">
        <f t="shared" si="55"/>
        <v>2017</v>
      </c>
      <c r="EH30" s="500">
        <f t="shared" si="56"/>
        <v>8</v>
      </c>
      <c r="EI30" s="500">
        <f>'_book_ options'!AN30</f>
        <v>0</v>
      </c>
      <c r="EJ30" s="500" t="str">
        <f>'_book_ options'!AO30</f>
        <v>FI Mainland</v>
      </c>
      <c r="EK30" s="500" t="str">
        <f>'_book_ options'!AP30</f>
        <v>cny</v>
      </c>
      <c r="EL30" s="500" t="str">
        <f>'_book_ options'!AQ30</f>
        <v>cny</v>
      </c>
      <c r="EM30" s="500">
        <f>'_book_ options'!AR30</f>
        <v>0</v>
      </c>
      <c r="EN30" s="500">
        <f>'_book_ options'!AS30</f>
        <v>0</v>
      </c>
      <c r="EO30" s="500">
        <f>'_book_ options'!AT30</f>
        <v>0</v>
      </c>
      <c r="EP30" s="500">
        <f>'_book_ options'!AU30</f>
        <v>0</v>
      </c>
      <c r="EQ30" s="500">
        <f>'_book_ options'!AV30</f>
        <v>0</v>
      </c>
      <c r="ER30" s="490">
        <f t="shared" si="57"/>
        <v>42965</v>
      </c>
      <c r="ES30" s="490">
        <f t="shared" si="58"/>
        <v>43061</v>
      </c>
      <c r="ET30" s="500">
        <f>'_book_ options'!AY30</f>
        <v>0</v>
      </c>
      <c r="EU30" s="500">
        <f>'_book_ options'!AZ30</f>
        <v>0</v>
      </c>
    </row>
    <row r="31" spans="1:151">
      <c r="A31" s="500" t="str">
        <f t="shared" ca="1" si="0"/>
        <v/>
      </c>
      <c r="B31" s="502">
        <f t="shared" ca="1" si="5"/>
        <v>-126000</v>
      </c>
      <c r="C31" s="502">
        <f t="shared" si="6"/>
        <v>-126000</v>
      </c>
      <c r="D31" s="502">
        <f t="shared" ca="1" si="7"/>
        <v>0</v>
      </c>
      <c r="E31" s="502">
        <f t="shared" ca="1" si="8"/>
        <v>0</v>
      </c>
      <c r="F31" s="502">
        <f t="shared" ca="1" si="9"/>
        <v>0</v>
      </c>
      <c r="G31" s="502">
        <f t="shared" si="10"/>
        <v>100000</v>
      </c>
      <c r="H31" s="502">
        <f t="shared" si="1"/>
        <v>100000</v>
      </c>
      <c r="I31" s="502">
        <f t="shared" si="11"/>
        <v>3191.8289179699968</v>
      </c>
      <c r="J31" s="504">
        <f t="shared" ca="1" si="12"/>
        <v>15.959144589849984</v>
      </c>
      <c r="K31" s="502">
        <f t="shared" ca="1" si="13"/>
        <v>15.959144589849984</v>
      </c>
      <c r="L31" s="502">
        <f t="shared" si="14"/>
        <v>66363636.363636367</v>
      </c>
      <c r="M31" s="502">
        <f t="shared" si="15"/>
        <v>20000000</v>
      </c>
      <c r="N31" s="502">
        <f t="shared" si="16"/>
        <v>66363636.363636367</v>
      </c>
      <c r="O31" s="502">
        <f t="shared" si="17"/>
        <v>20000000</v>
      </c>
      <c r="P31" s="502">
        <f t="shared" si="18"/>
        <v>20000000</v>
      </c>
      <c r="Q31" s="502">
        <f t="shared" si="19"/>
        <v>20000000</v>
      </c>
      <c r="R31" s="502">
        <f t="shared" si="20"/>
        <v>39.4758</v>
      </c>
      <c r="S31" s="502">
        <f t="shared" si="21"/>
        <v>-126000</v>
      </c>
      <c r="T31" s="502">
        <f t="shared" si="22"/>
        <v>126000</v>
      </c>
      <c r="U31" s="499">
        <f t="shared" si="23"/>
        <v>110</v>
      </c>
      <c r="V31" s="500">
        <f t="shared" si="24"/>
        <v>110</v>
      </c>
      <c r="W31" s="502" t="str">
        <f t="shared" si="25"/>
        <v>Expired</v>
      </c>
      <c r="X31" s="500">
        <f t="shared" si="26"/>
        <v>78</v>
      </c>
      <c r="Y31" s="500" t="str">
        <f t="shared" si="27"/>
        <v>Expired</v>
      </c>
      <c r="Z31" s="476">
        <f t="shared" si="28"/>
        <v>0.30136986301369861</v>
      </c>
      <c r="AA31" s="476">
        <f t="shared" si="29"/>
        <v>0.30136986301369861</v>
      </c>
      <c r="AB31" s="470">
        <f>VLOOKUP(CR31,'_info_ ticker'!A:I,9,FALSE)+DD31</f>
        <v>0.12000000000000001</v>
      </c>
      <c r="AC31" s="502">
        <f t="shared" ca="1" si="30"/>
        <v>0</v>
      </c>
      <c r="AD31" s="502">
        <f t="shared" ca="1" si="31"/>
        <v>0</v>
      </c>
      <c r="AE31" s="502">
        <f t="shared" ca="1" si="32"/>
        <v>0</v>
      </c>
      <c r="AF31" s="502">
        <f t="shared" ca="1" si="33"/>
        <v>0</v>
      </c>
      <c r="AG31" s="502">
        <f t="shared" ca="1" si="34"/>
        <v>0</v>
      </c>
      <c r="AH31" s="502">
        <f t="shared" ca="1" si="35"/>
        <v>0</v>
      </c>
      <c r="AI31" s="505">
        <f t="shared" ca="1" si="36"/>
        <v>0</v>
      </c>
      <c r="AJ31" s="502">
        <f t="shared" ca="1" si="37"/>
        <v>0</v>
      </c>
      <c r="AK31" s="502">
        <f t="shared" ca="1" si="38"/>
        <v>0</v>
      </c>
      <c r="AL31" s="502">
        <f t="shared" ca="1" si="39"/>
        <v>0</v>
      </c>
      <c r="AM31" s="502">
        <f t="shared" ca="1" si="40"/>
        <v>0</v>
      </c>
      <c r="AN31" s="502">
        <f t="shared" ca="1" si="41"/>
        <v>0</v>
      </c>
      <c r="AO31" s="502">
        <f t="shared" ca="1" si="42"/>
        <v>0</v>
      </c>
      <c r="AP31" s="502">
        <f t="shared" ca="1" si="43"/>
        <v>0</v>
      </c>
      <c r="AQ31" s="502">
        <f t="shared" ca="1" si="44"/>
        <v>0</v>
      </c>
      <c r="AR31" s="502">
        <f t="shared" ca="1" si="45"/>
        <v>0</v>
      </c>
      <c r="AS31" s="521">
        <f ca="1"/>
        <v>3191.8289179699968</v>
      </c>
      <c r="AT31" s="521">
        <f ca="1"/>
        <v>0</v>
      </c>
      <c r="AU31" s="521">
        <f ca="1"/>
        <v>0</v>
      </c>
      <c r="AV31" s="521">
        <f ca="1"/>
        <v>0</v>
      </c>
      <c r="AW31" s="521" t="str">
        <f ca="1"/>
        <v>Expired</v>
      </c>
      <c r="AX31" s="521">
        <f ca="1"/>
        <v>0</v>
      </c>
      <c r="AY31" s="521" t="str">
        <f ca="1"/>
        <v>Expired</v>
      </c>
      <c r="AZ31" s="521">
        <f ca="1"/>
        <v>0</v>
      </c>
      <c r="BA31" s="525">
        <f ca="1"/>
        <v>0</v>
      </c>
      <c r="BB31" s="521">
        <f ca="1"/>
        <v>0</v>
      </c>
      <c r="BC31" s="521">
        <f ca="1"/>
        <v>0</v>
      </c>
      <c r="BD31" s="521">
        <f ca="1"/>
        <v>0</v>
      </c>
      <c r="BE31" s="521">
        <f ca="1"/>
        <v>0</v>
      </c>
      <c r="BF31" s="521">
        <f ca="1"/>
        <v>0</v>
      </c>
      <c r="BG31" s="521">
        <f ca="1"/>
        <v>0</v>
      </c>
      <c r="BH31" s="521">
        <f ca="1"/>
        <v>0</v>
      </c>
      <c r="BI31" s="521">
        <f ca="1"/>
        <v>0</v>
      </c>
      <c r="BJ31" s="521">
        <f ca="1"/>
        <v>0</v>
      </c>
      <c r="BK31" s="521">
        <f ca="1"/>
        <v>3</v>
      </c>
      <c r="BL31" s="521">
        <f ca="1"/>
        <v>0</v>
      </c>
      <c r="BM31" s="521">
        <f ca="1"/>
        <v>0</v>
      </c>
      <c r="BN31" s="521">
        <f ca="1"/>
        <v>0</v>
      </c>
      <c r="BO31" s="521">
        <f ca="1"/>
        <v>0</v>
      </c>
      <c r="BP31" s="521">
        <f ca="1"/>
        <v>0</v>
      </c>
      <c r="BQ31" s="521">
        <f ca="1"/>
        <v>0</v>
      </c>
      <c r="BR31" s="521">
        <f ca="1"/>
        <v>0</v>
      </c>
      <c r="BS31" s="521">
        <f ca="1"/>
        <v>0</v>
      </c>
      <c r="BT31" s="517" t="str">
        <f ca="1"/>
        <v>000905</v>
      </c>
      <c r="BU31" s="511">
        <f ca="1"/>
        <v>0.15</v>
      </c>
      <c r="BV31" s="511">
        <f ca="1"/>
        <v>0.1</v>
      </c>
      <c r="BW31" s="511">
        <f ca="1"/>
        <v>0</v>
      </c>
      <c r="BX31" s="516">
        <f ca="1"/>
        <v>200</v>
      </c>
      <c r="BY31" s="516">
        <f ca="1"/>
        <v>6425.9400999999998</v>
      </c>
      <c r="BZ31" s="516">
        <f ca="1"/>
        <v>0</v>
      </c>
      <c r="CA31" s="516" t="str">
        <f ca="1"/>
        <v>index</v>
      </c>
      <c r="CB31" s="516" t="str">
        <f ca="1"/>
        <v>点</v>
      </c>
      <c r="CC31" s="516">
        <f ca="1"/>
        <v>0</v>
      </c>
      <c r="CD31" s="516" t="str">
        <f ca="1"/>
        <v>中证500</v>
      </c>
      <c r="CE31" s="511">
        <f ca="1"/>
        <v>0.1</v>
      </c>
      <c r="CF31" s="511">
        <f ca="1"/>
        <v>0.2</v>
      </c>
      <c r="CG31" s="511">
        <f ca="1"/>
        <v>0.05</v>
      </c>
      <c r="CH31" s="511">
        <f ca="1"/>
        <v>0.06</v>
      </c>
      <c r="CI31" s="474" t="str">
        <f t="shared" si="46"/>
        <v>Expired</v>
      </c>
      <c r="CJ31" s="474">
        <f t="shared" ca="1" si="47"/>
        <v>0.16500000000000001</v>
      </c>
      <c r="CK31" s="474">
        <f t="shared" si="2"/>
        <v>0.02</v>
      </c>
      <c r="CL31" s="490">
        <f t="shared" ca="1" si="3"/>
        <v>43111.701449189815</v>
      </c>
      <c r="CM31" s="474">
        <f t="shared" ca="1" si="48"/>
        <v>2.5525071816150602E-2</v>
      </c>
      <c r="CN31" s="500" t="str">
        <f>'_book_ options'!A31</f>
        <v>20170804-CICC-FICC-EDS-000905-SF-C-110</v>
      </c>
      <c r="CO31" s="500" t="str">
        <f>'_book_ options'!B31</f>
        <v>CICC</v>
      </c>
      <c r="CP31" s="500" t="str">
        <f>'_book_ options'!C31</f>
        <v>CICC-FICC-EDS</v>
      </c>
      <c r="CQ31" s="500" t="str">
        <f>'_book_ options'!D31</f>
        <v>Expired</v>
      </c>
      <c r="CR31" s="550" t="str">
        <f>'_book_ options'!E31</f>
        <v>000905</v>
      </c>
      <c r="CS31" s="473">
        <f>'_book_ options'!F31</f>
        <v>42951</v>
      </c>
      <c r="CT31" s="498">
        <f>'_book_ options'!G31</f>
        <v>42951.625</v>
      </c>
      <c r="CU31" s="498">
        <f>'_book_ options'!H31</f>
        <v>43061.625</v>
      </c>
      <c r="CV31" s="473">
        <f>'_book_ options'!I31</f>
        <v>43061</v>
      </c>
      <c r="CW31" s="473">
        <f>'_book_ options'!J31</f>
        <v>43061</v>
      </c>
      <c r="CX31" s="473">
        <f>'_book_ options'!K31</f>
        <v>42951</v>
      </c>
      <c r="CY31" s="502">
        <f>'_book_ options'!L31</f>
        <v>20000000</v>
      </c>
      <c r="CZ31" s="500" t="str">
        <f>'_book_ options'!M31</f>
        <v>option notional</v>
      </c>
      <c r="DA31" s="474">
        <f>'_book_ options'!N31</f>
        <v>6.3E-3</v>
      </c>
      <c r="DB31" s="499" t="str">
        <f>IF(ISBLANK('_book_ options'!O31),"",'_book_ options'!O31)</f>
        <v/>
      </c>
      <c r="DC31" s="500">
        <f>'_book_ options'!P31</f>
        <v>6266</v>
      </c>
      <c r="DD31" s="474">
        <f>'_book_ options'!Q31</f>
        <v>0.02</v>
      </c>
      <c r="DE31" s="500">
        <f>'_book_ options'!AG31</f>
        <v>50</v>
      </c>
      <c r="DF31" s="500">
        <f>'_book_ options'!AH31</f>
        <v>0</v>
      </c>
      <c r="DG31" s="499">
        <f>'_book_ options'!AI31</f>
        <v>0</v>
      </c>
      <c r="DH31" s="499" t="str">
        <f>IF(ISBLANK('_book_ options'!AJ31),"",'_book_ options'!AJ31)</f>
        <v/>
      </c>
      <c r="DI31" s="499">
        <f>IF(ISBLANK('_book_ options'!AK31),"",'_book_ options'!AK31)</f>
        <v>-126000</v>
      </c>
      <c r="DJ31" s="490">
        <f>IF(ISBLANK('_book_ options'!AL31),"",'_book_ options'!AL31)</f>
        <v>42982</v>
      </c>
      <c r="DK31" s="499">
        <f>IF(ISBLANK('_book_ options'!AM31),"",'_book_ options'!AM31)</f>
        <v>0</v>
      </c>
      <c r="DL31" s="500" t="str">
        <f>'_book_ options'!R31</f>
        <v>SF</v>
      </c>
      <c r="DM31" s="500" t="str">
        <f>IF(ISBLANK('_book_ options'!S31),"",'_book_ options'!S31)</f>
        <v>c</v>
      </c>
      <c r="DN31" s="499" t="str">
        <f>IF(ISBLANK('_book_ options'!T31),"",'_book_ options'!T31)</f>
        <v/>
      </c>
      <c r="DO31" s="474">
        <f>IF(ISBLANK('_book_ options'!U31),"",'_book_ options'!U31)</f>
        <v>0.95754867499999996</v>
      </c>
      <c r="DP31" s="474" t="str">
        <f>IF(ISBLANK('_book_ options'!V31),"",'_book_ options'!V31)</f>
        <v/>
      </c>
      <c r="DQ31" s="474" t="str">
        <f>IF(ISBLANK('_book_ options'!W31),"",'_book_ options'!W31)</f>
        <v/>
      </c>
      <c r="DR31" s="474" t="str">
        <f>IF(ISBLANK('_book_ options'!X31),"",'_book_ options'!X31)</f>
        <v/>
      </c>
      <c r="DS31" s="474">
        <f>IF(ISBLANK('_book_ options'!Y31),"",'_book_ options'!Y31)</f>
        <v>1.043408873</v>
      </c>
      <c r="DT31" s="474" t="str">
        <f>IF(ISBLANK('_book_ options'!Z31),"",'_book_ options'!Z31)</f>
        <v/>
      </c>
      <c r="DU31" s="474">
        <f>IF(ISBLANK('_book_ options'!AA31),"",'_book_ options'!AA31)</f>
        <v>0</v>
      </c>
      <c r="DV31" s="474" t="str">
        <f>IF(ISBLANK('_book_ options'!AB31),"",'_book_ options'!AB31)</f>
        <v/>
      </c>
      <c r="DW31" s="474">
        <f>'_book_ options'!AC31</f>
        <v>1</v>
      </c>
      <c r="DX31" s="474">
        <f>'_book_ options'!AD31</f>
        <v>0</v>
      </c>
      <c r="DY31" s="474" t="str">
        <f>IF(ISBLANK('_book_ options'!AE31),"",'_book_ options'!AE31)</f>
        <v/>
      </c>
      <c r="DZ31" s="474" t="str">
        <f>IF(ISBLANK('_book_ options'!AF31),"",'_book_ options'!AF31)</f>
        <v/>
      </c>
      <c r="EA31" s="500">
        <f t="shared" si="49"/>
        <v>5999.9999975499995</v>
      </c>
      <c r="EB31" s="500" t="str">
        <f t="shared" si="50"/>
        <v/>
      </c>
      <c r="EC31" s="500" t="str">
        <f t="shared" si="51"/>
        <v/>
      </c>
      <c r="ED31" s="500" t="str">
        <f t="shared" si="52"/>
        <v/>
      </c>
      <c r="EE31" s="500">
        <f t="shared" si="53"/>
        <v>6537.9999982179997</v>
      </c>
      <c r="EF31" s="500" t="str">
        <f t="shared" si="54"/>
        <v/>
      </c>
      <c r="EG31" s="500">
        <f t="shared" si="55"/>
        <v>2017</v>
      </c>
      <c r="EH31" s="500">
        <f t="shared" si="56"/>
        <v>8</v>
      </c>
      <c r="EI31" s="500">
        <f>'_book_ options'!AN31</f>
        <v>0</v>
      </c>
      <c r="EJ31" s="500" t="str">
        <f>'_book_ options'!AO31</f>
        <v>FI Mainland</v>
      </c>
      <c r="EK31" s="500" t="str">
        <f>'_book_ options'!AP31</f>
        <v>cny</v>
      </c>
      <c r="EL31" s="500" t="str">
        <f>'_book_ options'!AQ31</f>
        <v>cny</v>
      </c>
      <c r="EM31" s="500">
        <f>'_book_ options'!AR31</f>
        <v>1</v>
      </c>
      <c r="EN31" s="500">
        <f>'_book_ options'!AS31</f>
        <v>0</v>
      </c>
      <c r="EO31" s="500">
        <f>'_book_ options'!AT31</f>
        <v>0</v>
      </c>
      <c r="EP31" s="500">
        <f>'_book_ options'!AU31</f>
        <v>0</v>
      </c>
      <c r="EQ31" s="500">
        <f>'_book_ options'!AV31</f>
        <v>0</v>
      </c>
      <c r="ER31" s="490">
        <f t="shared" si="57"/>
        <v>42958</v>
      </c>
      <c r="ES31" s="490">
        <f t="shared" si="58"/>
        <v>43075</v>
      </c>
      <c r="ET31" s="500">
        <f>'_book_ options'!AY31</f>
        <v>0</v>
      </c>
      <c r="EU31" s="500">
        <f>'_book_ options'!AZ31</f>
        <v>0</v>
      </c>
    </row>
    <row r="32" spans="1:151">
      <c r="A32" s="500" t="str">
        <f t="shared" ca="1" si="0"/>
        <v/>
      </c>
      <c r="B32" s="502">
        <f t="shared" ca="1" si="5"/>
        <v>-17136.9863013699</v>
      </c>
      <c r="C32" s="502">
        <f t="shared" si="6"/>
        <v>-17136.9863013699</v>
      </c>
      <c r="D32" s="502">
        <f t="shared" ca="1" si="7"/>
        <v>0</v>
      </c>
      <c r="E32" s="502">
        <f t="shared" ca="1" si="8"/>
        <v>0</v>
      </c>
      <c r="F32" s="502">
        <f t="shared" ca="1" si="9"/>
        <v>0</v>
      </c>
      <c r="G32" s="502">
        <f t="shared" si="10"/>
        <v>292.80821909999997</v>
      </c>
      <c r="H32" s="502">
        <f t="shared" si="1"/>
        <v>292.80821909999997</v>
      </c>
      <c r="I32" s="502">
        <f t="shared" si="11"/>
        <v>9.6220215569295178</v>
      </c>
      <c r="J32" s="504">
        <f t="shared" ca="1" si="12"/>
        <v>4.8110107784647589E-2</v>
      </c>
      <c r="K32" s="502">
        <f t="shared" ca="1" si="13"/>
        <v>4.8110107784647589E-2</v>
      </c>
      <c r="L32" s="502">
        <f t="shared" si="14"/>
        <v>712499.99981000007</v>
      </c>
      <c r="M32" s="502">
        <f t="shared" si="15"/>
        <v>58561.643819999998</v>
      </c>
      <c r="N32" s="502">
        <f t="shared" si="16"/>
        <v>712499.99981000007</v>
      </c>
      <c r="O32" s="502">
        <f t="shared" si="17"/>
        <v>58561.643819999998</v>
      </c>
      <c r="P32" s="502">
        <f t="shared" si="18"/>
        <v>58561.643819999998</v>
      </c>
      <c r="Q32" s="502">
        <f t="shared" si="19"/>
        <v>58561.643819999998</v>
      </c>
      <c r="R32" s="502">
        <f t="shared" si="20"/>
        <v>1781.0172424255898</v>
      </c>
      <c r="S32" s="502">
        <f t="shared" si="21"/>
        <v>-17136.986299882188</v>
      </c>
      <c r="T32" s="502">
        <f t="shared" si="22"/>
        <v>17136.986299882188</v>
      </c>
      <c r="U32" s="499">
        <f t="shared" si="23"/>
        <v>30</v>
      </c>
      <c r="V32" s="500">
        <f t="shared" si="24"/>
        <v>30</v>
      </c>
      <c r="W32" s="502" t="str">
        <f t="shared" si="25"/>
        <v>Expired</v>
      </c>
      <c r="X32" s="500">
        <f t="shared" si="26"/>
        <v>21</v>
      </c>
      <c r="Y32" s="500" t="str">
        <f t="shared" si="27"/>
        <v>Expired</v>
      </c>
      <c r="Z32" s="476">
        <f t="shared" si="28"/>
        <v>8.2191780821917804E-2</v>
      </c>
      <c r="AA32" s="476">
        <f t="shared" si="29"/>
        <v>8.2191780821917804E-2</v>
      </c>
      <c r="AB32" s="470">
        <f>VLOOKUP(CR32,'_info_ ticker'!A:I,9,FALSE)+DD32</f>
        <v>0.12000000000000001</v>
      </c>
      <c r="AC32" s="502">
        <f t="shared" ca="1" si="30"/>
        <v>0</v>
      </c>
      <c r="AD32" s="502">
        <f t="shared" ca="1" si="31"/>
        <v>0</v>
      </c>
      <c r="AE32" s="502">
        <f t="shared" ca="1" si="32"/>
        <v>0</v>
      </c>
      <c r="AF32" s="502">
        <f t="shared" ca="1" si="33"/>
        <v>0</v>
      </c>
      <c r="AG32" s="502">
        <f t="shared" ca="1" si="34"/>
        <v>0</v>
      </c>
      <c r="AH32" s="502">
        <f t="shared" ca="1" si="35"/>
        <v>0</v>
      </c>
      <c r="AI32" s="505">
        <f t="shared" ca="1" si="36"/>
        <v>0</v>
      </c>
      <c r="AJ32" s="502">
        <f t="shared" ca="1" si="37"/>
        <v>0</v>
      </c>
      <c r="AK32" s="502">
        <f t="shared" ca="1" si="38"/>
        <v>0</v>
      </c>
      <c r="AL32" s="502">
        <f t="shared" ca="1" si="39"/>
        <v>0</v>
      </c>
      <c r="AM32" s="502">
        <f t="shared" ca="1" si="40"/>
        <v>0</v>
      </c>
      <c r="AN32" s="502">
        <f t="shared" ca="1" si="41"/>
        <v>0</v>
      </c>
      <c r="AO32" s="502">
        <f t="shared" ca="1" si="42"/>
        <v>0</v>
      </c>
      <c r="AP32" s="502">
        <f t="shared" ca="1" si="43"/>
        <v>0</v>
      </c>
      <c r="AQ32" s="502">
        <f t="shared" ca="1" si="44"/>
        <v>0</v>
      </c>
      <c r="AR32" s="502">
        <f t="shared" ca="1" si="45"/>
        <v>0</v>
      </c>
      <c r="AS32" s="521">
        <f ca="1"/>
        <v>9.6220215569295178</v>
      </c>
      <c r="AT32" s="521">
        <f ca="1"/>
        <v>0</v>
      </c>
      <c r="AU32" s="521">
        <f ca="1"/>
        <v>0</v>
      </c>
      <c r="AV32" s="521">
        <f ca="1"/>
        <v>0</v>
      </c>
      <c r="AW32" s="521" t="str">
        <f ca="1"/>
        <v>Expired</v>
      </c>
      <c r="AX32" s="521">
        <f ca="1"/>
        <v>0</v>
      </c>
      <c r="AY32" s="521" t="str">
        <f ca="1"/>
        <v>no barrier</v>
      </c>
      <c r="AZ32" s="521">
        <f ca="1"/>
        <v>0</v>
      </c>
      <c r="BA32" s="525">
        <f ca="1"/>
        <v>0</v>
      </c>
      <c r="BB32" s="521">
        <f ca="1"/>
        <v>0</v>
      </c>
      <c r="BC32" s="521">
        <f ca="1"/>
        <v>0</v>
      </c>
      <c r="BD32" s="521">
        <f ca="1"/>
        <v>0</v>
      </c>
      <c r="BE32" s="521">
        <f ca="1"/>
        <v>0</v>
      </c>
      <c r="BF32" s="521">
        <f ca="1"/>
        <v>0</v>
      </c>
      <c r="BG32" s="521">
        <f ca="1"/>
        <v>0</v>
      </c>
      <c r="BH32" s="521">
        <f ca="1"/>
        <v>0</v>
      </c>
      <c r="BI32" s="521">
        <f ca="1"/>
        <v>0</v>
      </c>
      <c r="BJ32" s="521">
        <f ca="1"/>
        <v>0</v>
      </c>
      <c r="BK32" s="521">
        <f ca="1"/>
        <v>2</v>
      </c>
      <c r="BL32" s="521">
        <f ca="1"/>
        <v>0</v>
      </c>
      <c r="BM32" s="521">
        <f ca="1"/>
        <v>0</v>
      </c>
      <c r="BN32" s="521">
        <f ca="1"/>
        <v>0</v>
      </c>
      <c r="BO32" s="521">
        <f ca="1"/>
        <v>0</v>
      </c>
      <c r="BP32" s="521">
        <f ca="1"/>
        <v>0</v>
      </c>
      <c r="BQ32" s="521">
        <f ca="1"/>
        <v>0</v>
      </c>
      <c r="BR32" s="521">
        <f ca="1"/>
        <v>0</v>
      </c>
      <c r="BS32" s="521">
        <f ca="1"/>
        <v>0</v>
      </c>
      <c r="BT32" s="517" t="str">
        <f ca="1"/>
        <v>000905</v>
      </c>
      <c r="BU32" s="511">
        <f ca="1"/>
        <v>0.15</v>
      </c>
      <c r="BV32" s="511">
        <f ca="1"/>
        <v>0.1</v>
      </c>
      <c r="BW32" s="511">
        <f ca="1"/>
        <v>0</v>
      </c>
      <c r="BX32" s="516">
        <f ca="1"/>
        <v>200</v>
      </c>
      <c r="BY32" s="516">
        <f ca="1"/>
        <v>6425.9400999999998</v>
      </c>
      <c r="BZ32" s="516">
        <f ca="1"/>
        <v>0</v>
      </c>
      <c r="CA32" s="516" t="str">
        <f ca="1"/>
        <v>index</v>
      </c>
      <c r="CB32" s="516" t="str">
        <f ca="1"/>
        <v>点</v>
      </c>
      <c r="CC32" s="516">
        <f ca="1"/>
        <v>0</v>
      </c>
      <c r="CD32" s="516" t="str">
        <f ca="1"/>
        <v>中证500</v>
      </c>
      <c r="CE32" s="511">
        <f ca="1"/>
        <v>0.1</v>
      </c>
      <c r="CF32" s="511">
        <f ca="1"/>
        <v>0.2</v>
      </c>
      <c r="CG32" s="511">
        <f ca="1"/>
        <v>0.05</v>
      </c>
      <c r="CH32" s="511">
        <f ca="1"/>
        <v>0.06</v>
      </c>
      <c r="CI32" s="474" t="str">
        <f t="shared" si="46"/>
        <v>Expired</v>
      </c>
      <c r="CJ32" s="474">
        <f t="shared" ca="1" si="47"/>
        <v>0.16500000000000001</v>
      </c>
      <c r="CK32" s="474">
        <f t="shared" si="2"/>
        <v>0.02</v>
      </c>
      <c r="CL32" s="490">
        <f t="shared" ca="1" si="3"/>
        <v>43111.701449189815</v>
      </c>
      <c r="CM32" s="474">
        <f t="shared" ca="1" si="48"/>
        <v>5.5819648023975432E-2</v>
      </c>
      <c r="CN32" s="500" t="str">
        <f>'_book_ options'!A32</f>
        <v>20170628-EDS-000905-CON-C-30</v>
      </c>
      <c r="CO32" s="500" t="str">
        <f>'_book_ options'!B32</f>
        <v>CICC</v>
      </c>
      <c r="CP32" s="500" t="str">
        <f>'_book_ options'!C32</f>
        <v>CICC-EDS</v>
      </c>
      <c r="CQ32" s="500" t="str">
        <f>'_book_ options'!D32</f>
        <v>Expired</v>
      </c>
      <c r="CR32" s="550" t="str">
        <f>'_book_ options'!E32</f>
        <v>000905</v>
      </c>
      <c r="CS32" s="473">
        <f>'_book_ options'!F32</f>
        <v>42914</v>
      </c>
      <c r="CT32" s="498">
        <f>'_book_ options'!G32</f>
        <v>42914.625</v>
      </c>
      <c r="CU32" s="498">
        <f>'_book_ options'!H32</f>
        <v>42944.625</v>
      </c>
      <c r="CV32" s="473">
        <f>'_book_ options'!I32</f>
        <v>42944</v>
      </c>
      <c r="CW32" s="473">
        <f>'_book_ options'!J32</f>
        <v>42944</v>
      </c>
      <c r="CX32" s="473">
        <f>'_book_ options'!K32</f>
        <v>42944</v>
      </c>
      <c r="CY32" s="502">
        <f>'_book_ options'!L32</f>
        <v>58561.643819999998</v>
      </c>
      <c r="CZ32" s="500" t="str">
        <f>'_book_ options'!M32</f>
        <v>option notional</v>
      </c>
      <c r="DA32" s="474">
        <f>'_book_ options'!N32</f>
        <v>0.29263157899999998</v>
      </c>
      <c r="DB32" s="499" t="str">
        <f>IF(ISBLANK('_book_ options'!O32),"",'_book_ options'!O32)</f>
        <v/>
      </c>
      <c r="DC32" s="500">
        <f>'_book_ options'!P32</f>
        <v>6086.21</v>
      </c>
      <c r="DD32" s="474">
        <f>'_book_ options'!Q32</f>
        <v>0.02</v>
      </c>
      <c r="DE32" s="500">
        <f>'_book_ options'!AG32</f>
        <v>50</v>
      </c>
      <c r="DF32" s="500">
        <f>'_book_ options'!AH32</f>
        <v>0</v>
      </c>
      <c r="DG32" s="499">
        <f>'_book_ options'!AI32</f>
        <v>0</v>
      </c>
      <c r="DH32" s="499">
        <f>IF(ISBLANK('_book_ options'!AJ32),"",'_book_ options'!AJ32)</f>
        <v>5988</v>
      </c>
      <c r="DI32" s="499">
        <f>IF(ISBLANK('_book_ options'!AK32),"",'_book_ options'!AK32)</f>
        <v>-17136.9863013699</v>
      </c>
      <c r="DJ32" s="490">
        <f>IF(ISBLANK('_book_ options'!AL32),"",'_book_ options'!AL32)</f>
        <v>42944</v>
      </c>
      <c r="DK32" s="499">
        <f>IF(ISBLANK('_book_ options'!AM32),"",'_book_ options'!AM32)</f>
        <v>0</v>
      </c>
      <c r="DL32" s="500" t="str">
        <f>'_book_ options'!R32</f>
        <v>CON</v>
      </c>
      <c r="DM32" s="500" t="str">
        <f>IF(ISBLANK('_book_ options'!S32),"",'_book_ options'!S32)</f>
        <v>c</v>
      </c>
      <c r="DN32" s="499" t="str">
        <f>IF(ISBLANK('_book_ options'!T32),"",'_book_ options'!T32)</f>
        <v/>
      </c>
      <c r="DO32" s="474">
        <f>IF(ISBLANK('_book_ options'!U32),"",'_book_ options'!U32)</f>
        <v>1.03</v>
      </c>
      <c r="DP32" s="474" t="str">
        <f>IF(ISBLANK('_book_ options'!V32),"",'_book_ options'!V32)</f>
        <v/>
      </c>
      <c r="DQ32" s="474" t="str">
        <f>IF(ISBLANK('_book_ options'!W32),"",'_book_ options'!W32)</f>
        <v/>
      </c>
      <c r="DR32" s="474" t="str">
        <f>IF(ISBLANK('_book_ options'!X32),"",'_book_ options'!X32)</f>
        <v/>
      </c>
      <c r="DS32" s="474" t="str">
        <f>IF(ISBLANK('_book_ options'!Y32),"",'_book_ options'!Y32)</f>
        <v/>
      </c>
      <c r="DT32" s="474" t="str">
        <f>IF(ISBLANK('_book_ options'!Z32),"",'_book_ options'!Z32)</f>
        <v/>
      </c>
      <c r="DU32" s="474">
        <f>IF(ISBLANK('_book_ options'!AA32),"",'_book_ options'!AA32)</f>
        <v>1</v>
      </c>
      <c r="DV32" s="474" t="str">
        <f>IF(ISBLANK('_book_ options'!AB32),"",'_book_ options'!AB32)</f>
        <v/>
      </c>
      <c r="DW32" s="474">
        <f>'_book_ options'!AC32</f>
        <v>1</v>
      </c>
      <c r="DX32" s="474">
        <f>'_book_ options'!AD32</f>
        <v>0</v>
      </c>
      <c r="DY32" s="474" t="str">
        <f>IF(ISBLANK('_book_ options'!AE32),"",'_book_ options'!AE32)</f>
        <v/>
      </c>
      <c r="DZ32" s="474" t="str">
        <f>IF(ISBLANK('_book_ options'!AF32),"",'_book_ options'!AF32)</f>
        <v/>
      </c>
      <c r="EA32" s="500">
        <f t="shared" si="49"/>
        <v>6268.7963</v>
      </c>
      <c r="EB32" s="500" t="str">
        <f t="shared" si="50"/>
        <v/>
      </c>
      <c r="EC32" s="500" t="str">
        <f t="shared" si="51"/>
        <v/>
      </c>
      <c r="ED32" s="500" t="str">
        <f t="shared" si="52"/>
        <v/>
      </c>
      <c r="EE32" s="500" t="str">
        <f t="shared" si="53"/>
        <v/>
      </c>
      <c r="EF32" s="500" t="str">
        <f t="shared" si="54"/>
        <v/>
      </c>
      <c r="EG32" s="500">
        <f t="shared" si="55"/>
        <v>2017</v>
      </c>
      <c r="EH32" s="500">
        <f t="shared" si="56"/>
        <v>6</v>
      </c>
      <c r="EI32" s="500" t="str">
        <f>'_book_ options'!AN32</f>
        <v>y</v>
      </c>
      <c r="EJ32" s="500" t="str">
        <f>'_book_ options'!AO32</f>
        <v>FI Mainland</v>
      </c>
      <c r="EK32" s="500" t="str">
        <f>'_book_ options'!AP32</f>
        <v>cny</v>
      </c>
      <c r="EL32" s="500" t="str">
        <f>'_book_ options'!AQ32</f>
        <v>cny</v>
      </c>
      <c r="EM32" s="500">
        <f>'_book_ options'!AR32</f>
        <v>0</v>
      </c>
      <c r="EN32" s="500">
        <f>'_book_ options'!AS32</f>
        <v>0</v>
      </c>
      <c r="EO32" s="500">
        <f>'_book_ options'!AT32</f>
        <v>0</v>
      </c>
      <c r="EP32" s="500">
        <f>'_book_ options'!AU32</f>
        <v>0</v>
      </c>
      <c r="EQ32" s="500">
        <f>'_book_ options'!AV32</f>
        <v>0</v>
      </c>
      <c r="ER32" s="490">
        <f t="shared" si="57"/>
        <v>42921</v>
      </c>
      <c r="ES32" s="490">
        <f t="shared" si="58"/>
        <v>42958</v>
      </c>
      <c r="ET32" s="500">
        <f>'_book_ options'!AY32</f>
        <v>0</v>
      </c>
      <c r="EU32" s="500">
        <f>'_book_ options'!AZ32</f>
        <v>0</v>
      </c>
    </row>
    <row r="33" spans="1:151" ht="16.5" customHeight="1">
      <c r="A33" s="500" t="str">
        <f t="shared" ca="1" si="0"/>
        <v/>
      </c>
      <c r="B33" s="502">
        <f t="shared" ca="1" si="5"/>
        <v>-150000</v>
      </c>
      <c r="C33" s="502">
        <f t="shared" si="6"/>
        <v>-150000</v>
      </c>
      <c r="D33" s="502">
        <f t="shared" ca="1" si="7"/>
        <v>0</v>
      </c>
      <c r="E33" s="502">
        <f t="shared" ca="1" si="8"/>
        <v>0</v>
      </c>
      <c r="F33" s="502">
        <f t="shared" ca="1" si="9"/>
        <v>0</v>
      </c>
      <c r="G33" s="502">
        <f t="shared" si="10"/>
        <v>860.25205479452052</v>
      </c>
      <c r="H33" s="502">
        <f t="shared" si="1"/>
        <v>860.25205479452052</v>
      </c>
      <c r="I33" s="502">
        <f t="shared" si="11"/>
        <v>423.86762195903515</v>
      </c>
      <c r="J33" s="504">
        <f t="shared" ca="1" si="12"/>
        <v>1.4128920731967838</v>
      </c>
      <c r="K33" s="502">
        <f t="shared" ca="1" si="13"/>
        <v>2.8257841463935676</v>
      </c>
      <c r="L33" s="502">
        <f t="shared" si="14"/>
        <v>37380000</v>
      </c>
      <c r="M33" s="502">
        <f t="shared" si="15"/>
        <v>1433753.4246575343</v>
      </c>
      <c r="N33" s="502">
        <f t="shared" si="16"/>
        <v>74760000</v>
      </c>
      <c r="O33" s="502">
        <f t="shared" si="17"/>
        <v>2867506.8493150687</v>
      </c>
      <c r="P33" s="502">
        <f t="shared" si="18"/>
        <v>37380000</v>
      </c>
      <c r="Q33" s="502">
        <f t="shared" si="19"/>
        <v>37380000</v>
      </c>
      <c r="R33" s="502">
        <f t="shared" si="20"/>
        <v>352.51416305263513</v>
      </c>
      <c r="S33" s="502">
        <f t="shared" si="21"/>
        <v>-149419.34</v>
      </c>
      <c r="T33" s="502">
        <f t="shared" si="22"/>
        <v>149419.34</v>
      </c>
      <c r="U33" s="499">
        <f t="shared" si="23"/>
        <v>14</v>
      </c>
      <c r="V33" s="500">
        <f t="shared" si="24"/>
        <v>14</v>
      </c>
      <c r="W33" s="502" t="str">
        <f t="shared" si="25"/>
        <v>Expired</v>
      </c>
      <c r="X33" s="500">
        <f t="shared" si="26"/>
        <v>10</v>
      </c>
      <c r="Y33" s="500" t="str">
        <f t="shared" si="27"/>
        <v>Expired</v>
      </c>
      <c r="Z33" s="476">
        <f t="shared" si="28"/>
        <v>3.8356164383561646E-2</v>
      </c>
      <c r="AA33" s="476">
        <f t="shared" si="29"/>
        <v>3.8356164383561646E-2</v>
      </c>
      <c r="AB33" s="470">
        <f>VLOOKUP(CR33,'_info_ ticker'!A:I,9,FALSE)+DD33</f>
        <v>0.42000000000000004</v>
      </c>
      <c r="AC33" s="502">
        <f t="shared" ca="1" si="30"/>
        <v>0</v>
      </c>
      <c r="AD33" s="502">
        <f t="shared" ca="1" si="31"/>
        <v>0</v>
      </c>
      <c r="AE33" s="502">
        <f t="shared" ca="1" si="32"/>
        <v>0</v>
      </c>
      <c r="AF33" s="502">
        <f t="shared" ca="1" si="33"/>
        <v>0</v>
      </c>
      <c r="AG33" s="502">
        <f t="shared" ca="1" si="34"/>
        <v>0</v>
      </c>
      <c r="AH33" s="502">
        <f t="shared" ca="1" si="35"/>
        <v>0</v>
      </c>
      <c r="AI33" s="505">
        <f t="shared" ca="1" si="36"/>
        <v>0</v>
      </c>
      <c r="AJ33" s="502">
        <f t="shared" ca="1" si="37"/>
        <v>0</v>
      </c>
      <c r="AK33" s="502">
        <f t="shared" ca="1" si="38"/>
        <v>0</v>
      </c>
      <c r="AL33" s="502">
        <f t="shared" ca="1" si="39"/>
        <v>0</v>
      </c>
      <c r="AM33" s="502">
        <f t="shared" ca="1" si="40"/>
        <v>0</v>
      </c>
      <c r="AN33" s="502">
        <f t="shared" ca="1" si="41"/>
        <v>0</v>
      </c>
      <c r="AO33" s="502">
        <f t="shared" ca="1" si="42"/>
        <v>0</v>
      </c>
      <c r="AP33" s="502">
        <f t="shared" ca="1" si="43"/>
        <v>0</v>
      </c>
      <c r="AQ33" s="502">
        <f t="shared" ca="1" si="44"/>
        <v>0</v>
      </c>
      <c r="AR33" s="502">
        <f t="shared" ca="1" si="45"/>
        <v>0</v>
      </c>
      <c r="AS33" s="521">
        <f ca="1"/>
        <v>423.86762195903515</v>
      </c>
      <c r="AT33" s="521">
        <f ca="1"/>
        <v>0</v>
      </c>
      <c r="AU33" s="521">
        <f ca="1"/>
        <v>0</v>
      </c>
      <c r="AV33" s="521">
        <f ca="1"/>
        <v>0</v>
      </c>
      <c r="AW33" s="521" t="str">
        <f ca="1"/>
        <v>Expired</v>
      </c>
      <c r="AX33" s="521">
        <f ca="1"/>
        <v>0</v>
      </c>
      <c r="AY33" s="521" t="str">
        <f ca="1"/>
        <v>Expired</v>
      </c>
      <c r="AZ33" s="521">
        <f ca="1"/>
        <v>0</v>
      </c>
      <c r="BA33" s="525">
        <f ca="1"/>
        <v>0</v>
      </c>
      <c r="BB33" s="521">
        <f ca="1"/>
        <v>0</v>
      </c>
      <c r="BC33" s="521">
        <f ca="1"/>
        <v>0</v>
      </c>
      <c r="BD33" s="521">
        <f ca="1"/>
        <v>0</v>
      </c>
      <c r="BE33" s="521">
        <f ca="1"/>
        <v>0</v>
      </c>
      <c r="BF33" s="521">
        <f ca="1"/>
        <v>0</v>
      </c>
      <c r="BG33" s="521">
        <f ca="1"/>
        <v>0</v>
      </c>
      <c r="BH33" s="521">
        <f ca="1"/>
        <v>0</v>
      </c>
      <c r="BI33" s="521">
        <f ca="1"/>
        <v>0</v>
      </c>
      <c r="BJ33" s="521">
        <f ca="1"/>
        <v>0</v>
      </c>
      <c r="BK33" s="521">
        <f ca="1"/>
        <v>3</v>
      </c>
      <c r="BL33" s="521">
        <f ca="1"/>
        <v>0</v>
      </c>
      <c r="BM33" s="521">
        <f ca="1"/>
        <v>0</v>
      </c>
      <c r="BN33" s="521">
        <f ca="1"/>
        <v>0</v>
      </c>
      <c r="BO33" s="521">
        <f ca="1"/>
        <v>0</v>
      </c>
      <c r="BP33" s="521">
        <f ca="1"/>
        <v>0</v>
      </c>
      <c r="BQ33" s="521">
        <f ca="1"/>
        <v>0</v>
      </c>
      <c r="BR33" s="521">
        <f ca="1"/>
        <v>0</v>
      </c>
      <c r="BS33" s="521">
        <f ca="1"/>
        <v>0</v>
      </c>
      <c r="BT33" s="517" t="str">
        <f ca="1"/>
        <v>000300</v>
      </c>
      <c r="BU33" s="511">
        <f ca="1"/>
        <v>0.125</v>
      </c>
      <c r="BV33" s="511">
        <f ca="1"/>
        <v>0.4</v>
      </c>
      <c r="BW33" s="511">
        <f ca="1"/>
        <v>0</v>
      </c>
      <c r="BX33" s="516">
        <f ca="1"/>
        <v>300</v>
      </c>
      <c r="BY33" s="516">
        <f ca="1"/>
        <v>4205.5862999999999</v>
      </c>
      <c r="BZ33" s="516">
        <f ca="1"/>
        <v>0</v>
      </c>
      <c r="CA33" s="516" t="str">
        <f ca="1"/>
        <v>index</v>
      </c>
      <c r="CB33" s="516" t="str">
        <f ca="1"/>
        <v>点</v>
      </c>
      <c r="CC33" s="516" t="str">
        <f ca="1"/>
        <v>中证指数有限公司</v>
      </c>
      <c r="CD33" s="516" t="str">
        <f ca="1"/>
        <v>沪深300</v>
      </c>
      <c r="CE33" s="511">
        <f ca="1"/>
        <v>0.1</v>
      </c>
      <c r="CF33" s="511">
        <f ca="1"/>
        <v>0.2</v>
      </c>
      <c r="CG33" s="511">
        <f ca="1"/>
        <v>0.05</v>
      </c>
      <c r="CH33" s="511">
        <f ca="1"/>
        <v>0.06</v>
      </c>
      <c r="CI33" s="474" t="str">
        <f t="shared" si="46"/>
        <v>Expired</v>
      </c>
      <c r="CJ33" s="474">
        <f t="shared" ca="1" si="47"/>
        <v>0.13750000000000001</v>
      </c>
      <c r="CK33" s="474">
        <f t="shared" si="2"/>
        <v>0.02</v>
      </c>
      <c r="CL33" s="490">
        <f t="shared" ca="1" si="3"/>
        <v>43111.701449189815</v>
      </c>
      <c r="CM33" s="474">
        <f t="shared" ca="1" si="48"/>
        <v>0.24331829536887839</v>
      </c>
      <c r="CN33" s="500" t="str">
        <f>'_book_ options'!A33</f>
        <v>20170505-SYPZ-A23-000300-SF-C-89-UW</v>
      </c>
      <c r="CO33" s="500" t="str">
        <f>'_book_ options'!B33</f>
        <v>CICC</v>
      </c>
      <c r="CP33" s="500" t="str">
        <f>'_book_ options'!C33</f>
        <v>CICC-FICC-SYPZ</v>
      </c>
      <c r="CQ33" s="500" t="str">
        <f>'_book_ options'!D33</f>
        <v>Expired</v>
      </c>
      <c r="CR33" s="550" t="str">
        <f>'_book_ options'!E33</f>
        <v>000300</v>
      </c>
      <c r="CS33" s="473">
        <f>'_book_ options'!F33</f>
        <v>42935</v>
      </c>
      <c r="CT33" s="498">
        <f>'_book_ options'!G33</f>
        <v>42935.625</v>
      </c>
      <c r="CU33" s="498">
        <f>'_book_ options'!H33</f>
        <v>42949.625</v>
      </c>
      <c r="CV33" s="473">
        <f>'_book_ options'!I33</f>
        <v>42949</v>
      </c>
      <c r="CW33" s="473">
        <f>'_book_ options'!J33</f>
        <v>42949</v>
      </c>
      <c r="CX33" s="473">
        <f>'_book_ options'!K33</f>
        <v>42860</v>
      </c>
      <c r="CY33" s="502">
        <f>'_book_ options'!L33</f>
        <v>37380000</v>
      </c>
      <c r="CZ33" s="500" t="str">
        <f>'_book_ options'!M33</f>
        <v>notional</v>
      </c>
      <c r="DA33" s="474">
        <f>'_book_ options'!N33</f>
        <v>0.10421550695559123</v>
      </c>
      <c r="DB33" s="499" t="str">
        <f>IF(ISBLANK('_book_ options'!O33),"",'_book_ options'!O33)</f>
        <v/>
      </c>
      <c r="DC33" s="500">
        <f>'_book_ options'!P33</f>
        <v>3382.55</v>
      </c>
      <c r="DD33" s="474">
        <f>'_book_ options'!Q33</f>
        <v>0.02</v>
      </c>
      <c r="DE33" s="500">
        <f>'_book_ options'!AG33</f>
        <v>3</v>
      </c>
      <c r="DF33" s="500">
        <f>'_book_ options'!AH33</f>
        <v>0</v>
      </c>
      <c r="DG33" s="499">
        <f>'_book_ options'!AI33</f>
        <v>0</v>
      </c>
      <c r="DH33" s="499" t="str">
        <f>IF(ISBLANK('_book_ options'!AJ33),"",'_book_ options'!AJ33)</f>
        <v/>
      </c>
      <c r="DI33" s="499">
        <f>IF(ISBLANK('_book_ options'!AK33),"",'_book_ options'!AK33)</f>
        <v>-150000</v>
      </c>
      <c r="DJ33" s="490">
        <f>IF(ISBLANK('_book_ options'!AL33),"",'_book_ options'!AL33)</f>
        <v>42948</v>
      </c>
      <c r="DK33" s="499">
        <f>IF(ISBLANK('_book_ options'!AM33),"",'_book_ options'!AM33)</f>
        <v>0</v>
      </c>
      <c r="DL33" s="500" t="str">
        <f>'_book_ options'!R33</f>
        <v>SF</v>
      </c>
      <c r="DM33" s="500" t="str">
        <f>IF(ISBLANK('_book_ options'!S33),"",'_book_ options'!S33)</f>
        <v>c</v>
      </c>
      <c r="DN33" s="499" t="str">
        <f>IF(ISBLANK('_book_ options'!T33),"",'_book_ options'!T33)</f>
        <v/>
      </c>
      <c r="DO33" s="474">
        <f>IF(ISBLANK('_book_ options'!U33),"",'_book_ options'!U33)</f>
        <v>1</v>
      </c>
      <c r="DP33" s="474" t="str">
        <f>IF(ISBLANK('_book_ options'!V33),"",'_book_ options'!V33)</f>
        <v/>
      </c>
      <c r="DQ33" s="474" t="str">
        <f>IF(ISBLANK('_book_ options'!W33),"",'_book_ options'!W33)</f>
        <v/>
      </c>
      <c r="DR33" s="474" t="str">
        <f>IF(ISBLANK('_book_ options'!X33),"",'_book_ options'!X33)</f>
        <v/>
      </c>
      <c r="DS33" s="474">
        <f>IF(ISBLANK('_book_ options'!Y33),"",'_book_ options'!Y33)</f>
        <v>1.1100000000000001</v>
      </c>
      <c r="DT33" s="474" t="str">
        <f>IF(ISBLANK('_book_ options'!Z33),"",'_book_ options'!Z33)</f>
        <v/>
      </c>
      <c r="DU33" s="474">
        <f>IF(ISBLANK('_book_ options'!AA33),"",'_book_ options'!AA33)</f>
        <v>0.05</v>
      </c>
      <c r="DV33" s="474" t="str">
        <f>IF(ISBLANK('_book_ options'!AB33),"",'_book_ options'!AB33)</f>
        <v/>
      </c>
      <c r="DW33" s="474">
        <f>'_book_ options'!AC33</f>
        <v>2</v>
      </c>
      <c r="DX33" s="474">
        <f>'_book_ options'!AD33</f>
        <v>0</v>
      </c>
      <c r="DY33" s="474" t="str">
        <f>IF(ISBLANK('_book_ options'!AE33),"",'_book_ options'!AE33)</f>
        <v/>
      </c>
      <c r="DZ33" s="474" t="str">
        <f>IF(ISBLANK('_book_ options'!AF33),"",'_book_ options'!AF33)</f>
        <v/>
      </c>
      <c r="EA33" s="500">
        <f t="shared" si="49"/>
        <v>3382.55</v>
      </c>
      <c r="EB33" s="500" t="str">
        <f t="shared" si="50"/>
        <v/>
      </c>
      <c r="EC33" s="500" t="str">
        <f t="shared" si="51"/>
        <v/>
      </c>
      <c r="ED33" s="500" t="str">
        <f t="shared" si="52"/>
        <v/>
      </c>
      <c r="EE33" s="500">
        <f t="shared" si="53"/>
        <v>3754.6305000000007</v>
      </c>
      <c r="EF33" s="500" t="str">
        <f t="shared" si="54"/>
        <v/>
      </c>
      <c r="EG33" s="500">
        <f t="shared" si="55"/>
        <v>2017</v>
      </c>
      <c r="EH33" s="500">
        <f t="shared" si="56"/>
        <v>7</v>
      </c>
      <c r="EI33" s="500">
        <f>'_book_ options'!AN33</f>
        <v>0</v>
      </c>
      <c r="EJ33" s="500" t="str">
        <f>'_book_ options'!AO33</f>
        <v>FI Mainland</v>
      </c>
      <c r="EK33" s="500" t="str">
        <f>'_book_ options'!AP33</f>
        <v>cny</v>
      </c>
      <c r="EL33" s="500" t="str">
        <f>'_book_ options'!AQ33</f>
        <v>cny</v>
      </c>
      <c r="EM33" s="500" t="str">
        <f>'_book_ options'!AR33</f>
        <v>sw_c_e_nc_nt_m1_互换通用</v>
      </c>
      <c r="EN33" s="500" t="str">
        <f>'_book_ options'!AS33</f>
        <v>stm</v>
      </c>
      <c r="EO33" s="500" t="str">
        <f>'_book_ options'!AT33</f>
        <v>权益互换-权益互换通用</v>
      </c>
      <c r="EP33" s="500">
        <f>'_book_ options'!AU33</f>
        <v>0</v>
      </c>
      <c r="EQ33" s="500">
        <f>'_book_ options'!AV33</f>
        <v>0</v>
      </c>
      <c r="ER33" s="490">
        <f t="shared" si="57"/>
        <v>42942</v>
      </c>
      <c r="ES33" s="490">
        <f t="shared" si="58"/>
        <v>42963</v>
      </c>
      <c r="ET33" s="500">
        <f>'_book_ options'!AY33</f>
        <v>0</v>
      </c>
      <c r="EU33" s="500">
        <f>'_book_ options'!AZ33</f>
        <v>0</v>
      </c>
    </row>
    <row r="34" spans="1:151" ht="16.5" customHeight="1">
      <c r="A34" s="500" t="str">
        <f t="shared" ca="1" si="0"/>
        <v/>
      </c>
      <c r="B34" s="502">
        <f t="shared" ca="1" si="5"/>
        <v>-22795.315342465765</v>
      </c>
      <c r="C34" s="502">
        <f t="shared" si="6"/>
        <v>-22795.315342465765</v>
      </c>
      <c r="D34" s="502">
        <f t="shared" ca="1" si="7"/>
        <v>0</v>
      </c>
      <c r="E34" s="502">
        <f t="shared" ca="1" si="8"/>
        <v>0</v>
      </c>
      <c r="F34" s="502">
        <f t="shared" ca="1" si="9"/>
        <v>0</v>
      </c>
      <c r="G34" s="502">
        <f t="shared" si="10"/>
        <v>24177.315068493153</v>
      </c>
      <c r="H34" s="502">
        <f t="shared" si="1"/>
        <v>24177.315068493153</v>
      </c>
      <c r="I34" s="502">
        <f t="shared" si="11"/>
        <v>-1374.1951749191846</v>
      </c>
      <c r="J34" s="504">
        <f t="shared" ca="1" si="12"/>
        <v>-4.5806505830639486</v>
      </c>
      <c r="K34" s="502">
        <f t="shared" ca="1" si="13"/>
        <v>-4.5806505830639486</v>
      </c>
      <c r="L34" s="502">
        <f t="shared" si="14"/>
        <v>-18776000</v>
      </c>
      <c r="M34" s="502">
        <f t="shared" si="15"/>
        <v>-4835463.01369863</v>
      </c>
      <c r="N34" s="502">
        <f t="shared" si="16"/>
        <v>18776000</v>
      </c>
      <c r="O34" s="502">
        <f t="shared" si="17"/>
        <v>4835463.01369863</v>
      </c>
      <c r="P34" s="502">
        <f t="shared" si="18"/>
        <v>18776000</v>
      </c>
      <c r="Q34" s="502">
        <f t="shared" si="19"/>
        <v>18776000</v>
      </c>
      <c r="R34" s="502">
        <f t="shared" si="20"/>
        <v>71.380879201799999</v>
      </c>
      <c r="S34" s="502">
        <f t="shared" si="21"/>
        <v>98091.26</v>
      </c>
      <c r="T34" s="502">
        <f t="shared" si="22"/>
        <v>98091.26</v>
      </c>
      <c r="U34" s="499">
        <f t="shared" si="23"/>
        <v>94</v>
      </c>
      <c r="V34" s="500">
        <f t="shared" si="24"/>
        <v>94</v>
      </c>
      <c r="W34" s="502" t="str">
        <f t="shared" si="25"/>
        <v>Expired</v>
      </c>
      <c r="X34" s="500">
        <f t="shared" si="26"/>
        <v>67</v>
      </c>
      <c r="Y34" s="500" t="str">
        <f t="shared" si="27"/>
        <v>Expired</v>
      </c>
      <c r="Z34" s="476">
        <f t="shared" si="28"/>
        <v>0.25753424657534246</v>
      </c>
      <c r="AA34" s="476">
        <f t="shared" si="29"/>
        <v>0.25753424657534246</v>
      </c>
      <c r="AB34" s="470">
        <f>VLOOKUP(CR34,'_info_ ticker'!A:I,9,FALSE)+DD34</f>
        <v>0.42000000000000004</v>
      </c>
      <c r="AC34" s="502">
        <f t="shared" si="30"/>
        <v>0</v>
      </c>
      <c r="AD34" s="502">
        <f t="shared" si="31"/>
        <v>0</v>
      </c>
      <c r="AE34" s="502">
        <f t="shared" ca="1" si="32"/>
        <v>0</v>
      </c>
      <c r="AF34" s="502">
        <f t="shared" ca="1" si="33"/>
        <v>0</v>
      </c>
      <c r="AG34" s="502">
        <f t="shared" ca="1" si="34"/>
        <v>0</v>
      </c>
      <c r="AH34" s="502">
        <f t="shared" ca="1" si="35"/>
        <v>0</v>
      </c>
      <c r="AI34" s="505">
        <f t="shared" ca="1" si="36"/>
        <v>0</v>
      </c>
      <c r="AJ34" s="502">
        <f t="shared" ca="1" si="37"/>
        <v>0</v>
      </c>
      <c r="AK34" s="502">
        <f t="shared" ca="1" si="38"/>
        <v>0</v>
      </c>
      <c r="AL34" s="502">
        <f t="shared" ca="1" si="39"/>
        <v>0</v>
      </c>
      <c r="AM34" s="502">
        <f t="shared" ca="1" si="40"/>
        <v>0</v>
      </c>
      <c r="AN34" s="502">
        <f t="shared" ca="1" si="41"/>
        <v>0</v>
      </c>
      <c r="AO34" s="502">
        <f t="shared" si="42"/>
        <v>0</v>
      </c>
      <c r="AP34" s="502">
        <f t="shared" si="43"/>
        <v>0</v>
      </c>
      <c r="AQ34" s="502">
        <f t="shared" si="44"/>
        <v>0</v>
      </c>
      <c r="AR34" s="502">
        <f t="shared" si="45"/>
        <v>0</v>
      </c>
      <c r="AS34" s="521">
        <f ca="1"/>
        <v>-1374.1951749191846</v>
      </c>
      <c r="AT34" s="521">
        <f ca="1"/>
        <v>0</v>
      </c>
      <c r="AU34" s="521">
        <f ca="1"/>
        <v>0</v>
      </c>
      <c r="AV34" s="521">
        <f ca="1"/>
        <v>0</v>
      </c>
      <c r="AW34" s="521" t="str">
        <f ca="1"/>
        <v>Expired</v>
      </c>
      <c r="AX34" s="521">
        <f ca="1"/>
        <v>0</v>
      </c>
      <c r="AY34" s="521" t="str">
        <f ca="1"/>
        <v>Expired</v>
      </c>
      <c r="AZ34" s="521">
        <f ca="1"/>
        <v>0</v>
      </c>
      <c r="BA34" s="525">
        <f ca="1"/>
        <v>0</v>
      </c>
      <c r="BB34" s="521">
        <f ca="1"/>
        <v>0</v>
      </c>
      <c r="BC34" s="521">
        <f ca="1"/>
        <v>0</v>
      </c>
      <c r="BD34" s="521">
        <f ca="1"/>
        <v>0</v>
      </c>
      <c r="BE34" s="521">
        <f ca="1"/>
        <v>0</v>
      </c>
      <c r="BF34" s="521">
        <f ca="1"/>
        <v>0</v>
      </c>
      <c r="BG34" s="521">
        <f ca="1"/>
        <v>0</v>
      </c>
      <c r="BH34" s="521">
        <f ca="1"/>
        <v>0</v>
      </c>
      <c r="BI34" s="521">
        <f ca="1"/>
        <v>0</v>
      </c>
      <c r="BJ34" s="521">
        <f ca="1"/>
        <v>0</v>
      </c>
      <c r="BK34" s="521">
        <f ca="1"/>
        <v>3</v>
      </c>
      <c r="BL34" s="521">
        <f ca="1"/>
        <v>0</v>
      </c>
      <c r="BM34" s="521">
        <f ca="1"/>
        <v>0</v>
      </c>
      <c r="BN34" s="521">
        <f ca="1"/>
        <v>0</v>
      </c>
      <c r="BO34" s="521">
        <f ca="1"/>
        <v>0</v>
      </c>
      <c r="BP34" s="521">
        <f ca="1"/>
        <v>0</v>
      </c>
      <c r="BQ34" s="521">
        <f ca="1"/>
        <v>0</v>
      </c>
      <c r="BR34" s="521">
        <f ca="1"/>
        <v>0</v>
      </c>
      <c r="BS34" s="521">
        <f ca="1"/>
        <v>0</v>
      </c>
      <c r="BT34" s="517" t="str">
        <f ca="1"/>
        <v>000300</v>
      </c>
      <c r="BU34" s="511">
        <f ca="1"/>
        <v>0.125</v>
      </c>
      <c r="BV34" s="511">
        <f ca="1"/>
        <v>0.4</v>
      </c>
      <c r="BW34" s="511">
        <f ca="1"/>
        <v>0</v>
      </c>
      <c r="BX34" s="516">
        <f ca="1"/>
        <v>300</v>
      </c>
      <c r="BY34" s="516">
        <f ca="1"/>
        <v>4205.5862999999999</v>
      </c>
      <c r="BZ34" s="516">
        <f ca="1"/>
        <v>0</v>
      </c>
      <c r="CA34" s="516" t="str">
        <f ca="1"/>
        <v>index</v>
      </c>
      <c r="CB34" s="516" t="str">
        <f ca="1"/>
        <v>点</v>
      </c>
      <c r="CC34" s="516" t="str">
        <f ca="1"/>
        <v>中证指数有限公司</v>
      </c>
      <c r="CD34" s="516" t="str">
        <f ca="1"/>
        <v>沪深300</v>
      </c>
      <c r="CE34" s="511">
        <f ca="1"/>
        <v>0.1</v>
      </c>
      <c r="CF34" s="511">
        <f ca="1"/>
        <v>0.2</v>
      </c>
      <c r="CG34" s="511">
        <f ca="1"/>
        <v>0.05</v>
      </c>
      <c r="CH34" s="511">
        <f ca="1"/>
        <v>0.06</v>
      </c>
      <c r="CI34" s="474" t="str">
        <f t="shared" si="46"/>
        <v>Expired</v>
      </c>
      <c r="CJ34" s="474">
        <f t="shared" ca="1" si="47"/>
        <v>0.1125</v>
      </c>
      <c r="CK34" s="474">
        <f t="shared" si="2"/>
        <v>0.02</v>
      </c>
      <c r="CL34" s="490">
        <f t="shared" ca="1" si="3"/>
        <v>43111.701449189815</v>
      </c>
      <c r="CM34" s="474">
        <f t="shared" ca="1" si="48"/>
        <v>0.19518986802168947</v>
      </c>
      <c r="CN34" s="500" t="str">
        <f>'_book_ options'!A34</f>
        <v>20170616-SYPZ-A28-000300-SF-C-94</v>
      </c>
      <c r="CO34" s="500" t="str">
        <f>'_book_ options'!B34</f>
        <v>CICC</v>
      </c>
      <c r="CP34" s="500" t="str">
        <f>'_book_ options'!C34</f>
        <v>CICC-FICC-SYPZ</v>
      </c>
      <c r="CQ34" s="500" t="str">
        <f>'_book_ options'!D34</f>
        <v>Expired</v>
      </c>
      <c r="CR34" s="550" t="str">
        <f>'_book_ options'!E34</f>
        <v>000300</v>
      </c>
      <c r="CS34" s="473">
        <f>'_book_ options'!F34</f>
        <v>42902</v>
      </c>
      <c r="CT34" s="498">
        <f>'_book_ options'!G34</f>
        <v>42902.625</v>
      </c>
      <c r="CU34" s="498">
        <f>'_book_ options'!H34</f>
        <v>42996.625</v>
      </c>
      <c r="CV34" s="473">
        <f>'_book_ options'!I34</f>
        <v>42996</v>
      </c>
      <c r="CW34" s="473">
        <f>'_book_ options'!J34</f>
        <v>42996</v>
      </c>
      <c r="CX34" s="473">
        <f>'_book_ options'!K34</f>
        <v>42905</v>
      </c>
      <c r="CY34" s="502">
        <f>'_book_ options'!L34</f>
        <v>-18776000</v>
      </c>
      <c r="CZ34" s="500" t="str">
        <f>'_book_ options'!M34</f>
        <v>notional</v>
      </c>
      <c r="DA34" s="474">
        <f>'_book_ options'!N34</f>
        <v>2.0285805000000001E-2</v>
      </c>
      <c r="DB34" s="499" t="str">
        <f>IF(ISBLANK('_book_ options'!O34),"",'_book_ options'!O34)</f>
        <v/>
      </c>
      <c r="DC34" s="500">
        <f>'_book_ options'!P34</f>
        <v>3518.76</v>
      </c>
      <c r="DD34" s="474">
        <f>'_book_ options'!Q34</f>
        <v>0.02</v>
      </c>
      <c r="DE34" s="500">
        <f>'_book_ options'!AG34</f>
        <v>50</v>
      </c>
      <c r="DF34" s="500">
        <f>'_book_ options'!AH34</f>
        <v>0</v>
      </c>
      <c r="DG34" s="499">
        <f>'_book_ options'!AI34</f>
        <v>0</v>
      </c>
      <c r="DH34" s="499">
        <f>IF(ISBLANK('_book_ options'!AJ34),"",'_book_ options'!AJ34)</f>
        <v>3842.71</v>
      </c>
      <c r="DI34" s="499">
        <f>IF(ISBLANK('_book_ options'!AK34),"",'_book_ options'!AK34)</f>
        <v>-22795.315342465765</v>
      </c>
      <c r="DJ34" s="490">
        <f>IF(ISBLANK('_book_ options'!AL34),"",'_book_ options'!AL34)</f>
        <v>42975</v>
      </c>
      <c r="DK34" s="499">
        <f>IF(ISBLANK('_book_ options'!AM34),"",'_book_ options'!AM34)</f>
        <v>120886.57534246576</v>
      </c>
      <c r="DL34" s="500" t="str">
        <f>'_book_ options'!R34</f>
        <v>SF</v>
      </c>
      <c r="DM34" s="500" t="str">
        <f>IF(ISBLANK('_book_ options'!S34),"",'_book_ options'!S34)</f>
        <v>c</v>
      </c>
      <c r="DN34" s="499" t="str">
        <f>IF(ISBLANK('_book_ options'!T34),"",'_book_ options'!T34)</f>
        <v/>
      </c>
      <c r="DO34" s="474">
        <f>IF(ISBLANK('_book_ options'!U34),"",'_book_ options'!U34)</f>
        <v>1</v>
      </c>
      <c r="DP34" s="474" t="str">
        <f>IF(ISBLANK('_book_ options'!V34),"",'_book_ options'!V34)</f>
        <v/>
      </c>
      <c r="DQ34" s="474" t="str">
        <f>IF(ISBLANK('_book_ options'!W34),"",'_book_ options'!W34)</f>
        <v/>
      </c>
      <c r="DR34" s="474" t="str">
        <f>IF(ISBLANK('_book_ options'!X34),"",'_book_ options'!X34)</f>
        <v/>
      </c>
      <c r="DS34" s="474">
        <f>IF(ISBLANK('_book_ options'!Y34),"",'_book_ options'!Y34)</f>
        <v>1.0900000000000001</v>
      </c>
      <c r="DT34" s="474" t="str">
        <f>IF(ISBLANK('_book_ options'!Z34),"",'_book_ options'!Z34)</f>
        <v/>
      </c>
      <c r="DU34" s="474">
        <f>IF(ISBLANK('_book_ options'!AA34),"",'_book_ options'!AA34)</f>
        <v>2.5000000000000001E-2</v>
      </c>
      <c r="DV34" s="474" t="str">
        <f>IF(ISBLANK('_book_ options'!AB34),"",'_book_ options'!AB34)</f>
        <v/>
      </c>
      <c r="DW34" s="474">
        <f>'_book_ options'!AC34</f>
        <v>1</v>
      </c>
      <c r="DX34" s="474">
        <f>'_book_ options'!AD34</f>
        <v>0</v>
      </c>
      <c r="DY34" s="474" t="str">
        <f>IF(ISBLANK('_book_ options'!AE34),"",'_book_ options'!AE34)</f>
        <v/>
      </c>
      <c r="DZ34" s="474" t="str">
        <f>IF(ISBLANK('_book_ options'!AF34),"",'_book_ options'!AF34)</f>
        <v/>
      </c>
      <c r="EA34" s="500">
        <f t="shared" si="49"/>
        <v>3518.76</v>
      </c>
      <c r="EB34" s="500" t="str">
        <f t="shared" si="50"/>
        <v/>
      </c>
      <c r="EC34" s="500" t="str">
        <f t="shared" si="51"/>
        <v/>
      </c>
      <c r="ED34" s="500" t="str">
        <f t="shared" si="52"/>
        <v/>
      </c>
      <c r="EE34" s="500">
        <f t="shared" si="53"/>
        <v>3835.4484000000007</v>
      </c>
      <c r="EF34" s="500" t="str">
        <f t="shared" si="54"/>
        <v/>
      </c>
      <c r="EG34" s="500">
        <f t="shared" si="55"/>
        <v>2017</v>
      </c>
      <c r="EH34" s="500">
        <f t="shared" si="56"/>
        <v>6</v>
      </c>
      <c r="EI34" s="500">
        <f>'_book_ options'!AN34</f>
        <v>0</v>
      </c>
      <c r="EJ34" s="500" t="str">
        <f>'_book_ options'!AO34</f>
        <v>FI Mainland</v>
      </c>
      <c r="EK34" s="500" t="str">
        <f>'_book_ options'!AP34</f>
        <v>cny</v>
      </c>
      <c r="EL34" s="500" t="str">
        <f>'_book_ options'!AQ34</f>
        <v>cny</v>
      </c>
      <c r="EM34" s="500">
        <f>'_book_ options'!AR34</f>
        <v>0</v>
      </c>
      <c r="EN34" s="500">
        <f>'_book_ options'!AS34</f>
        <v>0</v>
      </c>
      <c r="EO34" s="500">
        <f>'_book_ options'!AT34</f>
        <v>0</v>
      </c>
      <c r="EP34" s="500">
        <f>'_book_ options'!AU34</f>
        <v>0</v>
      </c>
      <c r="EQ34" s="500">
        <f>'_book_ options'!AV34</f>
        <v>0</v>
      </c>
      <c r="ER34" s="490">
        <f t="shared" si="57"/>
        <v>42909</v>
      </c>
      <c r="ES34" s="490">
        <f t="shared" si="58"/>
        <v>43010</v>
      </c>
      <c r="ET34" s="500">
        <f>'_book_ options'!AY34</f>
        <v>0</v>
      </c>
      <c r="EU34" s="500">
        <f>'_book_ options'!AZ34</f>
        <v>0</v>
      </c>
    </row>
    <row r="35" spans="1:151" ht="16.5" customHeight="1">
      <c r="A35" s="500" t="str">
        <f t="shared" ca="1" si="0"/>
        <v/>
      </c>
      <c r="B35" s="502">
        <f t="shared" ca="1" si="5"/>
        <v>-35544.298767123284</v>
      </c>
      <c r="C35" s="502">
        <f t="shared" si="6"/>
        <v>-35544.298767123284</v>
      </c>
      <c r="D35" s="502">
        <f t="shared" ca="1" si="7"/>
        <v>0</v>
      </c>
      <c r="E35" s="502">
        <f t="shared" ca="1" si="8"/>
        <v>0</v>
      </c>
      <c r="F35" s="502">
        <f t="shared" ca="1" si="9"/>
        <v>0</v>
      </c>
      <c r="G35" s="502">
        <f t="shared" si="10"/>
        <v>26626.465753424658</v>
      </c>
      <c r="H35" s="502">
        <f t="shared" si="1"/>
        <v>26626.465753424658</v>
      </c>
      <c r="I35" s="502">
        <f t="shared" si="11"/>
        <v>-461.2624253086114</v>
      </c>
      <c r="J35" s="504">
        <f t="shared" ca="1" si="12"/>
        <v>-2.3063121265430571</v>
      </c>
      <c r="K35" s="502">
        <f t="shared" ca="1" si="13"/>
        <v>-4.6126242530861141</v>
      </c>
      <c r="L35" s="502">
        <f t="shared" si="14"/>
        <v>-10339000</v>
      </c>
      <c r="M35" s="502">
        <f t="shared" si="15"/>
        <v>-2662646.5753424657</v>
      </c>
      <c r="N35" s="502">
        <f t="shared" si="16"/>
        <v>20678000</v>
      </c>
      <c r="O35" s="502">
        <f t="shared" si="17"/>
        <v>5325293.1506849313</v>
      </c>
      <c r="P35" s="502">
        <f t="shared" si="18"/>
        <v>10339000</v>
      </c>
      <c r="Q35" s="502">
        <f t="shared" si="19"/>
        <v>10339000</v>
      </c>
      <c r="R35" s="502">
        <f t="shared" si="20"/>
        <v>211.56726820528002</v>
      </c>
      <c r="S35" s="502">
        <f t="shared" si="21"/>
        <v>97588.03</v>
      </c>
      <c r="T35" s="502">
        <f t="shared" si="22"/>
        <v>97588.03</v>
      </c>
      <c r="U35" s="499">
        <f t="shared" si="23"/>
        <v>94</v>
      </c>
      <c r="V35" s="500">
        <f t="shared" si="24"/>
        <v>94</v>
      </c>
      <c r="W35" s="502" t="str">
        <f t="shared" si="25"/>
        <v>Expired</v>
      </c>
      <c r="X35" s="500">
        <f t="shared" si="26"/>
        <v>67</v>
      </c>
      <c r="Y35" s="500" t="str">
        <f t="shared" si="27"/>
        <v>Expired</v>
      </c>
      <c r="Z35" s="476">
        <f t="shared" si="28"/>
        <v>0.25753424657534246</v>
      </c>
      <c r="AA35" s="476">
        <f t="shared" si="29"/>
        <v>0.25753424657534246</v>
      </c>
      <c r="AB35" s="470">
        <f>VLOOKUP(CR35,'_info_ ticker'!A:I,9,FALSE)+DD35</f>
        <v>0.12000000000000001</v>
      </c>
      <c r="AC35" s="502">
        <f t="shared" si="30"/>
        <v>0</v>
      </c>
      <c r="AD35" s="502">
        <f t="shared" si="31"/>
        <v>0</v>
      </c>
      <c r="AE35" s="502">
        <f t="shared" ca="1" si="32"/>
        <v>0</v>
      </c>
      <c r="AF35" s="502">
        <f t="shared" ca="1" si="33"/>
        <v>0</v>
      </c>
      <c r="AG35" s="502">
        <f t="shared" ca="1" si="34"/>
        <v>0</v>
      </c>
      <c r="AH35" s="502">
        <f t="shared" ca="1" si="35"/>
        <v>0</v>
      </c>
      <c r="AI35" s="505">
        <f t="shared" ca="1" si="36"/>
        <v>0</v>
      </c>
      <c r="AJ35" s="502">
        <f t="shared" ca="1" si="37"/>
        <v>0</v>
      </c>
      <c r="AK35" s="502">
        <f t="shared" ca="1" si="38"/>
        <v>0</v>
      </c>
      <c r="AL35" s="502">
        <f t="shared" ca="1" si="39"/>
        <v>0</v>
      </c>
      <c r="AM35" s="502">
        <f t="shared" ca="1" si="40"/>
        <v>0</v>
      </c>
      <c r="AN35" s="502">
        <f t="shared" ca="1" si="41"/>
        <v>0</v>
      </c>
      <c r="AO35" s="502">
        <f t="shared" si="42"/>
        <v>0</v>
      </c>
      <c r="AP35" s="502">
        <f t="shared" si="43"/>
        <v>0</v>
      </c>
      <c r="AQ35" s="502">
        <f t="shared" si="44"/>
        <v>0</v>
      </c>
      <c r="AR35" s="502">
        <f t="shared" si="45"/>
        <v>0</v>
      </c>
      <c r="AS35" s="521">
        <f ca="1"/>
        <v>-461.2624253086114</v>
      </c>
      <c r="AT35" s="521">
        <f ca="1"/>
        <v>0</v>
      </c>
      <c r="AU35" s="521">
        <f ca="1"/>
        <v>0</v>
      </c>
      <c r="AV35" s="521">
        <f ca="1"/>
        <v>0</v>
      </c>
      <c r="AW35" s="521" t="str">
        <f ca="1"/>
        <v>Expired</v>
      </c>
      <c r="AX35" s="521">
        <f ca="1"/>
        <v>0</v>
      </c>
      <c r="AY35" s="521" t="str">
        <f ca="1"/>
        <v>Expired</v>
      </c>
      <c r="AZ35" s="521">
        <f ca="1"/>
        <v>0</v>
      </c>
      <c r="BA35" s="525">
        <f ca="1"/>
        <v>0</v>
      </c>
      <c r="BB35" s="521">
        <f ca="1"/>
        <v>0</v>
      </c>
      <c r="BC35" s="521">
        <f ca="1"/>
        <v>0</v>
      </c>
      <c r="BD35" s="521">
        <f ca="1"/>
        <v>0</v>
      </c>
      <c r="BE35" s="521">
        <f ca="1"/>
        <v>0</v>
      </c>
      <c r="BF35" s="521">
        <f ca="1"/>
        <v>0</v>
      </c>
      <c r="BG35" s="521">
        <f ca="1"/>
        <v>0</v>
      </c>
      <c r="BH35" s="521">
        <f ca="1"/>
        <v>0</v>
      </c>
      <c r="BI35" s="521">
        <f ca="1"/>
        <v>0</v>
      </c>
      <c r="BJ35" s="521">
        <f ca="1"/>
        <v>0</v>
      </c>
      <c r="BK35" s="521">
        <f ca="1"/>
        <v>3</v>
      </c>
      <c r="BL35" s="521">
        <f ca="1"/>
        <v>0</v>
      </c>
      <c r="BM35" s="521">
        <f ca="1"/>
        <v>0</v>
      </c>
      <c r="BN35" s="521">
        <f ca="1"/>
        <v>0</v>
      </c>
      <c r="BO35" s="521">
        <f ca="1"/>
        <v>0</v>
      </c>
      <c r="BP35" s="521">
        <f ca="1"/>
        <v>0</v>
      </c>
      <c r="BQ35" s="521">
        <f ca="1"/>
        <v>0</v>
      </c>
      <c r="BR35" s="521">
        <f ca="1"/>
        <v>0</v>
      </c>
      <c r="BS35" s="521">
        <f ca="1"/>
        <v>0</v>
      </c>
      <c r="BT35" s="517" t="str">
        <f ca="1"/>
        <v>000905</v>
      </c>
      <c r="BU35" s="511">
        <f ca="1"/>
        <v>0.15</v>
      </c>
      <c r="BV35" s="511">
        <f ca="1"/>
        <v>0.1</v>
      </c>
      <c r="BW35" s="511">
        <f ca="1"/>
        <v>0</v>
      </c>
      <c r="BX35" s="516">
        <f ca="1"/>
        <v>200</v>
      </c>
      <c r="BY35" s="516">
        <f ca="1"/>
        <v>6425.9400999999998</v>
      </c>
      <c r="BZ35" s="516">
        <f ca="1"/>
        <v>0</v>
      </c>
      <c r="CA35" s="516" t="str">
        <f ca="1"/>
        <v>index</v>
      </c>
      <c r="CB35" s="516" t="str">
        <f ca="1"/>
        <v>点</v>
      </c>
      <c r="CC35" s="516">
        <f ca="1"/>
        <v>0</v>
      </c>
      <c r="CD35" s="516" t="str">
        <f ca="1"/>
        <v>中证500</v>
      </c>
      <c r="CE35" s="511">
        <f ca="1"/>
        <v>0.1</v>
      </c>
      <c r="CF35" s="511">
        <f ca="1"/>
        <v>0.2</v>
      </c>
      <c r="CG35" s="511">
        <f ca="1"/>
        <v>0.05</v>
      </c>
      <c r="CH35" s="511">
        <f ca="1"/>
        <v>0.06</v>
      </c>
      <c r="CI35" s="474" t="str">
        <f t="shared" si="46"/>
        <v>Expired</v>
      </c>
      <c r="CJ35" s="474">
        <f t="shared" ca="1" si="47"/>
        <v>0.13500000000000001</v>
      </c>
      <c r="CK35" s="474">
        <f t="shared" si="2"/>
        <v>0.02</v>
      </c>
      <c r="CL35" s="490">
        <f t="shared" ca="1" si="3"/>
        <v>43111.701449189815</v>
      </c>
      <c r="CM35" s="474">
        <f t="shared" ca="1" si="48"/>
        <v>0.11319494778710149</v>
      </c>
      <c r="CN35" s="500" t="str">
        <f>'_book_ options'!A35</f>
        <v>20170602-SYPZ-A25-000905-SF-C-94</v>
      </c>
      <c r="CO35" s="500" t="str">
        <f>'_book_ options'!B35</f>
        <v>CICC</v>
      </c>
      <c r="CP35" s="500" t="str">
        <f>'_book_ options'!C35</f>
        <v>CICC-FICC-SYPZ</v>
      </c>
      <c r="CQ35" s="500" t="str">
        <f>'_book_ options'!D35</f>
        <v>Expired</v>
      </c>
      <c r="CR35" s="550" t="str">
        <f>'_book_ options'!E35</f>
        <v>000905</v>
      </c>
      <c r="CS35" s="473">
        <f>'_book_ options'!F35</f>
        <v>42888</v>
      </c>
      <c r="CT35" s="498">
        <f>'_book_ options'!G35</f>
        <v>42888.625</v>
      </c>
      <c r="CU35" s="498">
        <f>'_book_ options'!H35</f>
        <v>42982.625</v>
      </c>
      <c r="CV35" s="473">
        <f>'_book_ options'!I35</f>
        <v>42982</v>
      </c>
      <c r="CW35" s="473">
        <f>'_book_ options'!J35</f>
        <v>42982</v>
      </c>
      <c r="CX35" s="473">
        <f>'_book_ options'!K35</f>
        <v>42888</v>
      </c>
      <c r="CY35" s="502">
        <f>'_book_ options'!L35</f>
        <v>-10339000</v>
      </c>
      <c r="CZ35" s="500" t="str">
        <f>'_book_ options'!M35</f>
        <v>notional</v>
      </c>
      <c r="DA35" s="474">
        <f>'_book_ options'!N35</f>
        <v>3.6650764000000002E-2</v>
      </c>
      <c r="DB35" s="499" t="str">
        <f>IF(ISBLANK('_book_ options'!O35),"",'_book_ options'!O35)</f>
        <v/>
      </c>
      <c r="DC35" s="500">
        <f>'_book_ options'!P35</f>
        <v>5772.52</v>
      </c>
      <c r="DD35" s="474">
        <f>'_book_ options'!Q35</f>
        <v>0.02</v>
      </c>
      <c r="DE35" s="500">
        <f>'_book_ options'!AG35</f>
        <v>50</v>
      </c>
      <c r="DF35" s="500">
        <f>'_book_ options'!AH35</f>
        <v>0</v>
      </c>
      <c r="DG35" s="499">
        <f>'_book_ options'!AI35</f>
        <v>0</v>
      </c>
      <c r="DH35" s="499">
        <f>IF(ISBLANK('_book_ options'!AJ35),"",'_book_ options'!AJ35)</f>
        <v>6366.03</v>
      </c>
      <c r="DI35" s="499">
        <f>IF(ISBLANK('_book_ options'!AK35),"",'_book_ options'!AK35)</f>
        <v>-35544.298767123284</v>
      </c>
      <c r="DJ35" s="490">
        <f>IF(ISBLANK('_book_ options'!AL35),"",'_book_ options'!AL35)</f>
        <v>42964</v>
      </c>
      <c r="DK35" s="499">
        <f>IF(ISBLANK('_book_ options'!AM35),"",'_book_ options'!AM35)</f>
        <v>133132.32876712299</v>
      </c>
      <c r="DL35" s="500" t="str">
        <f>'_book_ options'!R35</f>
        <v>SF</v>
      </c>
      <c r="DM35" s="500" t="str">
        <f>IF(ISBLANK('_book_ options'!S35),"",'_book_ options'!S35)</f>
        <v>c</v>
      </c>
      <c r="DN35" s="499" t="str">
        <f>IF(ISBLANK('_book_ options'!T35),"",'_book_ options'!T35)</f>
        <v/>
      </c>
      <c r="DO35" s="474">
        <f>IF(ISBLANK('_book_ options'!U35),"",'_book_ options'!U35)</f>
        <v>1</v>
      </c>
      <c r="DP35" s="474" t="str">
        <f>IF(ISBLANK('_book_ options'!V35),"",'_book_ options'!V35)</f>
        <v/>
      </c>
      <c r="DQ35" s="474" t="str">
        <f>IF(ISBLANK('_book_ options'!W35),"",'_book_ options'!W35)</f>
        <v/>
      </c>
      <c r="DR35" s="474" t="str">
        <f>IF(ISBLANK('_book_ options'!X35),"",'_book_ options'!X35)</f>
        <v/>
      </c>
      <c r="DS35" s="474">
        <f>IF(ISBLANK('_book_ options'!Y35),"",'_book_ options'!Y35)</f>
        <v>1.1000000000000001</v>
      </c>
      <c r="DT35" s="474" t="str">
        <f>IF(ISBLANK('_book_ options'!Z35),"",'_book_ options'!Z35)</f>
        <v/>
      </c>
      <c r="DU35" s="474">
        <f>IF(ISBLANK('_book_ options'!AA35),"",'_book_ options'!AA35)</f>
        <v>0.05</v>
      </c>
      <c r="DV35" s="474" t="str">
        <f>IF(ISBLANK('_book_ options'!AB35),"",'_book_ options'!AB35)</f>
        <v/>
      </c>
      <c r="DW35" s="474">
        <f>'_book_ options'!AC35</f>
        <v>2</v>
      </c>
      <c r="DX35" s="474">
        <f>'_book_ options'!AD35</f>
        <v>0</v>
      </c>
      <c r="DY35" s="474" t="str">
        <f>IF(ISBLANK('_book_ options'!AE35),"",'_book_ options'!AE35)</f>
        <v/>
      </c>
      <c r="DZ35" s="474" t="str">
        <f>IF(ISBLANK('_book_ options'!AF35),"",'_book_ options'!AF35)</f>
        <v/>
      </c>
      <c r="EA35" s="500">
        <f t="shared" si="49"/>
        <v>5772.52</v>
      </c>
      <c r="EB35" s="500" t="str">
        <f t="shared" si="50"/>
        <v/>
      </c>
      <c r="EC35" s="500" t="str">
        <f t="shared" si="51"/>
        <v/>
      </c>
      <c r="ED35" s="500" t="str">
        <f t="shared" si="52"/>
        <v/>
      </c>
      <c r="EE35" s="500">
        <f t="shared" si="53"/>
        <v>6349.7720000000008</v>
      </c>
      <c r="EF35" s="500" t="str">
        <f t="shared" si="54"/>
        <v/>
      </c>
      <c r="EG35" s="500">
        <f t="shared" si="55"/>
        <v>2017</v>
      </c>
      <c r="EH35" s="500">
        <f t="shared" si="56"/>
        <v>6</v>
      </c>
      <c r="EI35" s="500">
        <f>'_book_ options'!AN35</f>
        <v>0</v>
      </c>
      <c r="EJ35" s="500" t="str">
        <f>'_book_ options'!AO35</f>
        <v>FI Mainland</v>
      </c>
      <c r="EK35" s="500" t="str">
        <f>'_book_ options'!AP35</f>
        <v>cny</v>
      </c>
      <c r="EL35" s="500" t="str">
        <f>'_book_ options'!AQ35</f>
        <v>cny</v>
      </c>
      <c r="EM35" s="500">
        <f>'_book_ options'!AR35</f>
        <v>0</v>
      </c>
      <c r="EN35" s="500">
        <f>'_book_ options'!AS35</f>
        <v>0</v>
      </c>
      <c r="EO35" s="500">
        <f>'_book_ options'!AT35</f>
        <v>0</v>
      </c>
      <c r="EP35" s="500">
        <f>'_book_ options'!AU35</f>
        <v>0</v>
      </c>
      <c r="EQ35" s="500">
        <f>'_book_ options'!AV35</f>
        <v>0</v>
      </c>
      <c r="ER35" s="490">
        <f t="shared" si="57"/>
        <v>42895</v>
      </c>
      <c r="ES35" s="490">
        <f t="shared" si="58"/>
        <v>42996</v>
      </c>
      <c r="ET35" s="500">
        <f>'_book_ options'!AY35</f>
        <v>0</v>
      </c>
      <c r="EU35" s="500">
        <f>'_book_ options'!AZ35</f>
        <v>0</v>
      </c>
    </row>
    <row r="36" spans="1:151" s="299" customFormat="1">
      <c r="A36" s="500" t="str">
        <f t="shared" ca="1" si="0"/>
        <v/>
      </c>
      <c r="B36" s="502">
        <f t="shared" ca="1" si="5"/>
        <v>-636586.01061919832</v>
      </c>
      <c r="C36" s="502">
        <f t="shared" si="6"/>
        <v>-636586.01061919832</v>
      </c>
      <c r="D36" s="502">
        <f t="shared" ca="1" si="7"/>
        <v>0</v>
      </c>
      <c r="E36" s="502">
        <f t="shared" ca="1" si="8"/>
        <v>0</v>
      </c>
      <c r="F36" s="502">
        <f t="shared" ca="1" si="9"/>
        <v>0</v>
      </c>
      <c r="G36" s="502">
        <f t="shared" si="10"/>
        <v>44383.561643835616</v>
      </c>
      <c r="H36" s="502">
        <f t="shared" si="1"/>
        <v>44383.561643835616</v>
      </c>
      <c r="I36" s="502">
        <f t="shared" si="11"/>
        <v>-1151.5485929515628</v>
      </c>
      <c r="J36" s="504">
        <f t="shared" ca="1" si="12"/>
        <v>-5.7577429647578136</v>
      </c>
      <c r="K36" s="502">
        <f t="shared" ca="1" si="13"/>
        <v>-7.7729530024230495</v>
      </c>
      <c r="L36" s="502">
        <f t="shared" si="14"/>
        <v>-40000000</v>
      </c>
      <c r="M36" s="502">
        <f t="shared" si="15"/>
        <v>-6575342.465753424</v>
      </c>
      <c r="N36" s="502">
        <f t="shared" si="16"/>
        <v>54000000</v>
      </c>
      <c r="O36" s="502">
        <f t="shared" si="17"/>
        <v>8876712.3287671227</v>
      </c>
      <c r="P36" s="502">
        <f t="shared" si="18"/>
        <v>40000000</v>
      </c>
      <c r="Q36" s="502">
        <f t="shared" si="19"/>
        <v>40000000</v>
      </c>
      <c r="R36" s="502">
        <f t="shared" si="20"/>
        <v>240.99136082000001</v>
      </c>
      <c r="S36" s="502">
        <f t="shared" si="21"/>
        <v>277513.26</v>
      </c>
      <c r="T36" s="502">
        <f t="shared" si="22"/>
        <v>277513.26</v>
      </c>
      <c r="U36" s="499">
        <f t="shared" si="23"/>
        <v>60</v>
      </c>
      <c r="V36" s="500">
        <f t="shared" si="24"/>
        <v>60</v>
      </c>
      <c r="W36" s="502" t="str">
        <f t="shared" si="25"/>
        <v>Expired</v>
      </c>
      <c r="X36" s="500">
        <f t="shared" si="26"/>
        <v>42</v>
      </c>
      <c r="Y36" s="500" t="str">
        <f t="shared" si="27"/>
        <v>Expired</v>
      </c>
      <c r="Z36" s="476">
        <f t="shared" si="28"/>
        <v>0.16438356164383561</v>
      </c>
      <c r="AA36" s="476">
        <f t="shared" si="29"/>
        <v>0.16438356164383561</v>
      </c>
      <c r="AB36" s="470">
        <f>VLOOKUP(CR36,'_info_ ticker'!A:I,9,FALSE)+DD36</f>
        <v>0.12000000000000001</v>
      </c>
      <c r="AC36" s="502">
        <f t="shared" si="30"/>
        <v>0</v>
      </c>
      <c r="AD36" s="502">
        <f t="shared" si="31"/>
        <v>0</v>
      </c>
      <c r="AE36" s="502">
        <f t="shared" ca="1" si="32"/>
        <v>0</v>
      </c>
      <c r="AF36" s="502">
        <f t="shared" ca="1" si="33"/>
        <v>0</v>
      </c>
      <c r="AG36" s="502">
        <f t="shared" ca="1" si="34"/>
        <v>0</v>
      </c>
      <c r="AH36" s="502">
        <f t="shared" ca="1" si="35"/>
        <v>0</v>
      </c>
      <c r="AI36" s="505">
        <f t="shared" ca="1" si="36"/>
        <v>0</v>
      </c>
      <c r="AJ36" s="502">
        <f t="shared" ca="1" si="37"/>
        <v>0</v>
      </c>
      <c r="AK36" s="502">
        <f t="shared" ca="1" si="38"/>
        <v>0</v>
      </c>
      <c r="AL36" s="502">
        <f t="shared" ca="1" si="39"/>
        <v>0</v>
      </c>
      <c r="AM36" s="502">
        <f t="shared" ca="1" si="40"/>
        <v>0</v>
      </c>
      <c r="AN36" s="502">
        <f t="shared" ca="1" si="41"/>
        <v>0</v>
      </c>
      <c r="AO36" s="502">
        <f t="shared" si="42"/>
        <v>0</v>
      </c>
      <c r="AP36" s="502">
        <f t="shared" si="43"/>
        <v>0</v>
      </c>
      <c r="AQ36" s="502">
        <f t="shared" si="44"/>
        <v>0</v>
      </c>
      <c r="AR36" s="502">
        <f t="shared" si="45"/>
        <v>0</v>
      </c>
      <c r="AS36" s="521">
        <f ca="1"/>
        <v>-1151.548592951563</v>
      </c>
      <c r="AT36" s="521">
        <f ca="1"/>
        <v>0</v>
      </c>
      <c r="AU36" s="521">
        <f ca="1"/>
        <v>0</v>
      </c>
      <c r="AV36" s="521">
        <f ca="1"/>
        <v>0</v>
      </c>
      <c r="AW36" s="521" t="str">
        <f ca="1"/>
        <v>Expired</v>
      </c>
      <c r="AX36" s="521">
        <f ca="1"/>
        <v>0</v>
      </c>
      <c r="AY36" s="521" t="str">
        <f ca="1"/>
        <v>no barrier</v>
      </c>
      <c r="AZ36" s="521">
        <f ca="1"/>
        <v>0</v>
      </c>
      <c r="BA36" s="525">
        <f ca="1"/>
        <v>0</v>
      </c>
      <c r="BB36" s="521">
        <f ca="1"/>
        <v>0</v>
      </c>
      <c r="BC36" s="521">
        <f ca="1"/>
        <v>0</v>
      </c>
      <c r="BD36" s="521">
        <f ca="1"/>
        <v>0</v>
      </c>
      <c r="BE36" s="521">
        <f ca="1"/>
        <v>0</v>
      </c>
      <c r="BF36" s="521">
        <f ca="1"/>
        <v>0</v>
      </c>
      <c r="BG36" s="521">
        <f ca="1"/>
        <v>0</v>
      </c>
      <c r="BH36" s="521">
        <f ca="1"/>
        <v>0</v>
      </c>
      <c r="BI36" s="521">
        <f ca="1"/>
        <v>0</v>
      </c>
      <c r="BJ36" s="521">
        <f ca="1"/>
        <v>0</v>
      </c>
      <c r="BK36" s="521">
        <f ca="1"/>
        <v>2</v>
      </c>
      <c r="BL36" s="521">
        <f ca="1"/>
        <v>0</v>
      </c>
      <c r="BM36" s="521">
        <f ca="1"/>
        <v>0</v>
      </c>
      <c r="BN36" s="521">
        <f ca="1"/>
        <v>0</v>
      </c>
      <c r="BO36" s="521">
        <f ca="1"/>
        <v>0</v>
      </c>
      <c r="BP36" s="521">
        <f ca="1"/>
        <v>0</v>
      </c>
      <c r="BQ36" s="521">
        <f ca="1"/>
        <v>0</v>
      </c>
      <c r="BR36" s="521">
        <f ca="1"/>
        <v>0</v>
      </c>
      <c r="BS36" s="521">
        <f ca="1"/>
        <v>0</v>
      </c>
      <c r="BT36" s="517" t="str">
        <f ca="1"/>
        <v>000905</v>
      </c>
      <c r="BU36" s="511">
        <f ca="1"/>
        <v>0.15</v>
      </c>
      <c r="BV36" s="511">
        <f ca="1"/>
        <v>0.1</v>
      </c>
      <c r="BW36" s="511">
        <f ca="1"/>
        <v>0</v>
      </c>
      <c r="BX36" s="516">
        <f ca="1"/>
        <v>200</v>
      </c>
      <c r="BY36" s="516">
        <f ca="1"/>
        <v>6425.9400999999998</v>
      </c>
      <c r="BZ36" s="516">
        <f ca="1"/>
        <v>0</v>
      </c>
      <c r="CA36" s="516" t="str">
        <f ca="1"/>
        <v>index</v>
      </c>
      <c r="CB36" s="516" t="str">
        <f ca="1"/>
        <v>点</v>
      </c>
      <c r="CC36" s="516">
        <f ca="1"/>
        <v>0</v>
      </c>
      <c r="CD36" s="516" t="str">
        <f ca="1"/>
        <v>中证500</v>
      </c>
      <c r="CE36" s="511">
        <f ca="1"/>
        <v>0.1</v>
      </c>
      <c r="CF36" s="511">
        <f ca="1"/>
        <v>0.2</v>
      </c>
      <c r="CG36" s="511">
        <f ca="1"/>
        <v>0.05</v>
      </c>
      <c r="CH36" s="511">
        <f ca="1"/>
        <v>0.06</v>
      </c>
      <c r="CI36" s="474" t="str">
        <f t="shared" si="46"/>
        <v>Expired</v>
      </c>
      <c r="CJ36" s="474">
        <f t="shared" ca="1" si="47"/>
        <v>0.13500000000000001</v>
      </c>
      <c r="CK36" s="474">
        <f t="shared" si="2"/>
        <v>0.02</v>
      </c>
      <c r="CL36" s="490">
        <f t="shared" ca="1" si="3"/>
        <v>43111.701449189815</v>
      </c>
      <c r="CM36" s="474">
        <f t="shared" ca="1" si="48"/>
        <v>0.12538355516637467</v>
      </c>
      <c r="CN36" s="500" t="str">
        <f>'_book_ options'!A36</f>
        <v>20170601-SYPZ-A27-000905-VAN-C-60</v>
      </c>
      <c r="CO36" s="500" t="str">
        <f>'_book_ options'!B36</f>
        <v>CICC</v>
      </c>
      <c r="CP36" s="500" t="str">
        <f>'_book_ options'!C36</f>
        <v>CICC-FICC-SYPZ</v>
      </c>
      <c r="CQ36" s="500" t="str">
        <f>'_book_ options'!D36</f>
        <v>Expired</v>
      </c>
      <c r="CR36" s="550" t="str">
        <f>'_book_ options'!E36</f>
        <v>000905</v>
      </c>
      <c r="CS36" s="473">
        <f>'_book_ options'!F36</f>
        <v>42887</v>
      </c>
      <c r="CT36" s="498">
        <f>'_book_ options'!G36</f>
        <v>42887.625</v>
      </c>
      <c r="CU36" s="498">
        <f>'_book_ options'!H36</f>
        <v>42947.625</v>
      </c>
      <c r="CV36" s="473">
        <f>'_book_ options'!I36</f>
        <v>42947</v>
      </c>
      <c r="CW36" s="473">
        <f>'_book_ options'!J36</f>
        <v>42947</v>
      </c>
      <c r="CX36" s="473">
        <f>'_book_ options'!K36</f>
        <v>42887</v>
      </c>
      <c r="CY36" s="502">
        <f>'_book_ options'!L36</f>
        <v>-40000000</v>
      </c>
      <c r="CZ36" s="500" t="str">
        <f>'_book_ options'!M36</f>
        <v>notional</v>
      </c>
      <c r="DA36" s="474">
        <f>'_book_ options'!N36</f>
        <v>4.2205142000000001E-2</v>
      </c>
      <c r="DB36" s="499" t="str">
        <f>IF(ISBLANK('_book_ options'!O36),"",'_book_ options'!O36)</f>
        <v/>
      </c>
      <c r="DC36" s="500">
        <f>'_book_ options'!P36</f>
        <v>5710</v>
      </c>
      <c r="DD36" s="474">
        <f>'_book_ options'!Q36</f>
        <v>0.02</v>
      </c>
      <c r="DE36" s="500">
        <f>'_book_ options'!AG36</f>
        <v>50</v>
      </c>
      <c r="DF36" s="500">
        <f>'_book_ options'!AH36</f>
        <v>0</v>
      </c>
      <c r="DG36" s="499">
        <f>'_book_ options'!AI36</f>
        <v>0</v>
      </c>
      <c r="DH36" s="499">
        <f>IF(ISBLANK('_book_ options'!AJ36),"",'_book_ options'!AJ36)</f>
        <v>6298</v>
      </c>
      <c r="DI36" s="499">
        <f>IF(ISBLANK('_book_ options'!AK36),"",'_book_ options'!AK36)</f>
        <v>-636586.01061919832</v>
      </c>
      <c r="DJ36" s="490">
        <f>IF(ISBLANK('_book_ options'!AL36),"",'_book_ options'!AL36)</f>
        <v>42947.642905092594</v>
      </c>
      <c r="DK36" s="499">
        <f>IF(ISBLANK('_book_ options'!AM36),"",'_book_ options'!AM36)</f>
        <v>914099.27308495168</v>
      </c>
      <c r="DL36" s="500" t="str">
        <f>'_book_ options'!R36</f>
        <v>VAN</v>
      </c>
      <c r="DM36" s="500" t="str">
        <f>IF(ISBLANK('_book_ options'!S36),"",'_book_ options'!S36)</f>
        <v>c</v>
      </c>
      <c r="DN36" s="499" t="str">
        <f>IF(ISBLANK('_book_ options'!T36),"",'_book_ options'!T36)</f>
        <v/>
      </c>
      <c r="DO36" s="474">
        <f>IF(ISBLANK('_book_ options'!U36),"",'_book_ options'!U36)</f>
        <v>1</v>
      </c>
      <c r="DP36" s="474" t="str">
        <f>IF(ISBLANK('_book_ options'!V36),"",'_book_ options'!V36)</f>
        <v/>
      </c>
      <c r="DQ36" s="474" t="str">
        <f>IF(ISBLANK('_book_ options'!W36),"",'_book_ options'!W36)</f>
        <v/>
      </c>
      <c r="DR36" s="474" t="str">
        <f>IF(ISBLANK('_book_ options'!X36),"",'_book_ options'!X36)</f>
        <v/>
      </c>
      <c r="DS36" s="474" t="str">
        <f>IF(ISBLANK('_book_ options'!Y36),"",'_book_ options'!Y36)</f>
        <v/>
      </c>
      <c r="DT36" s="474" t="str">
        <f>IF(ISBLANK('_book_ options'!Z36),"",'_book_ options'!Z36)</f>
        <v/>
      </c>
      <c r="DU36" s="474" t="str">
        <f>IF(ISBLANK('_book_ options'!AA36),"",'_book_ options'!AA36)</f>
        <v/>
      </c>
      <c r="DV36" s="474" t="str">
        <f>IF(ISBLANK('_book_ options'!AB36),"",'_book_ options'!AB36)</f>
        <v/>
      </c>
      <c r="DW36" s="474">
        <f>'_book_ options'!AC36</f>
        <v>1.35</v>
      </c>
      <c r="DX36" s="474">
        <f>'_book_ options'!AD36</f>
        <v>0</v>
      </c>
      <c r="DY36" s="474" t="str">
        <f>IF(ISBLANK('_book_ options'!AE36),"",'_book_ options'!AE36)</f>
        <v/>
      </c>
      <c r="DZ36" s="474" t="str">
        <f>IF(ISBLANK('_book_ options'!AF36),"",'_book_ options'!AF36)</f>
        <v/>
      </c>
      <c r="EA36" s="500">
        <f t="shared" si="49"/>
        <v>5710</v>
      </c>
      <c r="EB36" s="500" t="str">
        <f t="shared" si="50"/>
        <v/>
      </c>
      <c r="EC36" s="500" t="str">
        <f t="shared" si="51"/>
        <v/>
      </c>
      <c r="ED36" s="500" t="str">
        <f t="shared" si="52"/>
        <v/>
      </c>
      <c r="EE36" s="500" t="str">
        <f t="shared" si="53"/>
        <v/>
      </c>
      <c r="EF36" s="500" t="str">
        <f t="shared" si="54"/>
        <v/>
      </c>
      <c r="EG36" s="500">
        <f t="shared" si="55"/>
        <v>2017</v>
      </c>
      <c r="EH36" s="500">
        <f t="shared" si="56"/>
        <v>6</v>
      </c>
      <c r="EI36" s="500">
        <f>'_book_ options'!AN36</f>
        <v>0</v>
      </c>
      <c r="EJ36" s="500" t="str">
        <f>'_book_ options'!AO36</f>
        <v>FI Mainland</v>
      </c>
      <c r="EK36" s="500" t="str">
        <f>'_book_ options'!AP36</f>
        <v>cny</v>
      </c>
      <c r="EL36" s="500" t="str">
        <f>'_book_ options'!AQ36</f>
        <v>cny</v>
      </c>
      <c r="EM36" s="500">
        <f>'_book_ options'!AR36</f>
        <v>0</v>
      </c>
      <c r="EN36" s="500">
        <f>'_book_ options'!AS36</f>
        <v>0</v>
      </c>
      <c r="EO36" s="500">
        <f>'_book_ options'!AT36</f>
        <v>0</v>
      </c>
      <c r="EP36" s="500">
        <f>'_book_ options'!AU36</f>
        <v>0</v>
      </c>
      <c r="EQ36" s="500">
        <f>'_book_ options'!AV36</f>
        <v>0</v>
      </c>
      <c r="ER36" s="490">
        <f t="shared" si="57"/>
        <v>42894</v>
      </c>
      <c r="ES36" s="490">
        <f t="shared" si="58"/>
        <v>42961</v>
      </c>
      <c r="ET36" s="500">
        <f>'_book_ options'!AY36</f>
        <v>0</v>
      </c>
      <c r="EU36" s="500">
        <f>'_book_ options'!AZ36</f>
        <v>0</v>
      </c>
    </row>
    <row r="37" spans="1:151">
      <c r="A37" s="500" t="str">
        <f t="shared" ca="1" si="0"/>
        <v/>
      </c>
      <c r="B37" s="502">
        <f t="shared" ca="1" si="5"/>
        <v>-129652.23758904127</v>
      </c>
      <c r="C37" s="502">
        <f t="shared" si="6"/>
        <v>-129652.23758904127</v>
      </c>
      <c r="D37" s="502">
        <f t="shared" ca="1" si="7"/>
        <v>0</v>
      </c>
      <c r="E37" s="502">
        <f t="shared" ca="1" si="8"/>
        <v>0</v>
      </c>
      <c r="F37" s="502">
        <f t="shared" ca="1" si="9"/>
        <v>0</v>
      </c>
      <c r="G37" s="502">
        <f t="shared" si="10"/>
        <v>12876.712328767124</v>
      </c>
      <c r="H37" s="502">
        <f t="shared" si="1"/>
        <v>12876.712328767124</v>
      </c>
      <c r="I37" s="502">
        <f t="shared" si="11"/>
        <v>-441.21523913314434</v>
      </c>
      <c r="J37" s="504">
        <f t="shared" ca="1" si="12"/>
        <v>-2.2060761956657218</v>
      </c>
      <c r="K37" s="502">
        <f t="shared" ca="1" si="13"/>
        <v>-2.2060761956657218</v>
      </c>
      <c r="L37" s="502">
        <f t="shared" si="14"/>
        <v>-10000000</v>
      </c>
      <c r="M37" s="502">
        <f t="shared" si="15"/>
        <v>-2575342.4657534244</v>
      </c>
      <c r="N37" s="502">
        <f t="shared" si="16"/>
        <v>10000000</v>
      </c>
      <c r="O37" s="502">
        <f t="shared" si="17"/>
        <v>2575342.4657534244</v>
      </c>
      <c r="P37" s="502">
        <f t="shared" si="18"/>
        <v>10000000</v>
      </c>
      <c r="Q37" s="502">
        <f t="shared" si="19"/>
        <v>10000000</v>
      </c>
      <c r="R37" s="502">
        <f t="shared" si="20"/>
        <v>173.10181720216002</v>
      </c>
      <c r="S37" s="502">
        <f t="shared" si="21"/>
        <v>76375.16</v>
      </c>
      <c r="T37" s="502">
        <f t="shared" si="22"/>
        <v>76375.16</v>
      </c>
      <c r="U37" s="499">
        <f t="shared" si="23"/>
        <v>94</v>
      </c>
      <c r="V37" s="500">
        <f t="shared" si="24"/>
        <v>94</v>
      </c>
      <c r="W37" s="502" t="str">
        <f t="shared" si="25"/>
        <v>Expired</v>
      </c>
      <c r="X37" s="500">
        <f t="shared" si="26"/>
        <v>67</v>
      </c>
      <c r="Y37" s="500" t="str">
        <f t="shared" si="27"/>
        <v>Expired</v>
      </c>
      <c r="Z37" s="476">
        <f t="shared" si="28"/>
        <v>0.25753424657534246</v>
      </c>
      <c r="AA37" s="476">
        <f t="shared" si="29"/>
        <v>0.25753424657534246</v>
      </c>
      <c r="AB37" s="470">
        <f>VLOOKUP(CR37,'_info_ ticker'!A:I,9,FALSE)+DD37</f>
        <v>0.12000000000000001</v>
      </c>
      <c r="AC37" s="502">
        <f t="shared" si="30"/>
        <v>0</v>
      </c>
      <c r="AD37" s="502">
        <f t="shared" si="31"/>
        <v>0</v>
      </c>
      <c r="AE37" s="502">
        <f t="shared" ca="1" si="32"/>
        <v>0</v>
      </c>
      <c r="AF37" s="502">
        <f t="shared" ca="1" si="33"/>
        <v>0</v>
      </c>
      <c r="AG37" s="502">
        <f t="shared" ca="1" si="34"/>
        <v>0</v>
      </c>
      <c r="AH37" s="502">
        <f t="shared" ca="1" si="35"/>
        <v>0</v>
      </c>
      <c r="AI37" s="505">
        <f t="shared" ca="1" si="36"/>
        <v>0</v>
      </c>
      <c r="AJ37" s="502">
        <f t="shared" ca="1" si="37"/>
        <v>0</v>
      </c>
      <c r="AK37" s="502">
        <f t="shared" ca="1" si="38"/>
        <v>0</v>
      </c>
      <c r="AL37" s="502">
        <f t="shared" ca="1" si="39"/>
        <v>0</v>
      </c>
      <c r="AM37" s="502">
        <f t="shared" ca="1" si="40"/>
        <v>0</v>
      </c>
      <c r="AN37" s="502">
        <f t="shared" ca="1" si="41"/>
        <v>0</v>
      </c>
      <c r="AO37" s="502">
        <f t="shared" si="42"/>
        <v>0</v>
      </c>
      <c r="AP37" s="502">
        <f t="shared" si="43"/>
        <v>0</v>
      </c>
      <c r="AQ37" s="502">
        <f t="shared" si="44"/>
        <v>0</v>
      </c>
      <c r="AR37" s="502">
        <f t="shared" si="45"/>
        <v>0</v>
      </c>
      <c r="AS37" s="521">
        <f ca="1"/>
        <v>-441.21523913314439</v>
      </c>
      <c r="AT37" s="521">
        <f ca="1"/>
        <v>0</v>
      </c>
      <c r="AU37" s="521">
        <f ca="1"/>
        <v>0</v>
      </c>
      <c r="AV37" s="521">
        <f ca="1"/>
        <v>0</v>
      </c>
      <c r="AW37" s="521" t="str">
        <f ca="1"/>
        <v>Expired</v>
      </c>
      <c r="AX37" s="521">
        <f ca="1"/>
        <v>0</v>
      </c>
      <c r="AY37" s="521" t="str">
        <f ca="1"/>
        <v>no barrier</v>
      </c>
      <c r="AZ37" s="521">
        <f ca="1"/>
        <v>0</v>
      </c>
      <c r="BA37" s="525">
        <f ca="1"/>
        <v>0</v>
      </c>
      <c r="BB37" s="521">
        <f ca="1"/>
        <v>0</v>
      </c>
      <c r="BC37" s="521">
        <f ca="1"/>
        <v>0</v>
      </c>
      <c r="BD37" s="521">
        <f ca="1"/>
        <v>0</v>
      </c>
      <c r="BE37" s="521">
        <f ca="1"/>
        <v>0</v>
      </c>
      <c r="BF37" s="521">
        <f ca="1"/>
        <v>0</v>
      </c>
      <c r="BG37" s="521">
        <f ca="1"/>
        <v>0</v>
      </c>
      <c r="BH37" s="521">
        <f ca="1"/>
        <v>0</v>
      </c>
      <c r="BI37" s="521">
        <f ca="1"/>
        <v>0</v>
      </c>
      <c r="BJ37" s="521">
        <f ca="1"/>
        <v>0</v>
      </c>
      <c r="BK37" s="521">
        <f ca="1"/>
        <v>3</v>
      </c>
      <c r="BL37" s="521">
        <f ca="1"/>
        <v>0</v>
      </c>
      <c r="BM37" s="521">
        <f ca="1"/>
        <v>0</v>
      </c>
      <c r="BN37" s="521">
        <f ca="1"/>
        <v>0</v>
      </c>
      <c r="BO37" s="521">
        <f ca="1"/>
        <v>0</v>
      </c>
      <c r="BP37" s="521">
        <f ca="1"/>
        <v>0</v>
      </c>
      <c r="BQ37" s="521">
        <f ca="1"/>
        <v>0</v>
      </c>
      <c r="BR37" s="521">
        <f ca="1"/>
        <v>0</v>
      </c>
      <c r="BS37" s="521">
        <f ca="1"/>
        <v>0</v>
      </c>
      <c r="BT37" s="517" t="str">
        <f ca="1"/>
        <v>000905</v>
      </c>
      <c r="BU37" s="511">
        <f ca="1"/>
        <v>0.15</v>
      </c>
      <c r="BV37" s="511">
        <f ca="1"/>
        <v>0.1</v>
      </c>
      <c r="BW37" s="511">
        <f ca="1"/>
        <v>0</v>
      </c>
      <c r="BX37" s="516">
        <f ca="1"/>
        <v>200</v>
      </c>
      <c r="BY37" s="516">
        <f ca="1"/>
        <v>6425.9400999999998</v>
      </c>
      <c r="BZ37" s="516">
        <f ca="1"/>
        <v>0</v>
      </c>
      <c r="CA37" s="516" t="str">
        <f ca="1"/>
        <v>index</v>
      </c>
      <c r="CB37" s="516" t="str">
        <f ca="1"/>
        <v>点</v>
      </c>
      <c r="CC37" s="516">
        <f ca="1"/>
        <v>0</v>
      </c>
      <c r="CD37" s="516" t="str">
        <f ca="1"/>
        <v>中证500</v>
      </c>
      <c r="CE37" s="511">
        <f ca="1"/>
        <v>0.1</v>
      </c>
      <c r="CF37" s="511">
        <f ca="1"/>
        <v>0.2</v>
      </c>
      <c r="CG37" s="511">
        <f ca="1"/>
        <v>0.05</v>
      </c>
      <c r="CH37" s="511">
        <f ca="1"/>
        <v>0.06</v>
      </c>
      <c r="CI37" s="474" t="str">
        <f t="shared" si="46"/>
        <v>Expired</v>
      </c>
      <c r="CJ37" s="474">
        <f t="shared" ca="1" si="47"/>
        <v>0.13500000000000001</v>
      </c>
      <c r="CK37" s="474">
        <f t="shared" si="2"/>
        <v>0.02</v>
      </c>
      <c r="CL37" s="490">
        <f t="shared" ca="1" si="3"/>
        <v>43111.701449189815</v>
      </c>
      <c r="CM37" s="474">
        <f t="shared" ca="1" si="48"/>
        <v>0.10091094119682764</v>
      </c>
      <c r="CN37" s="500" t="str">
        <f>'_book_ options'!A37</f>
        <v>20170526-SYPZ-A26-000905-CPS-C-94</v>
      </c>
      <c r="CO37" s="500" t="str">
        <f>'_book_ options'!B37</f>
        <v>CICC</v>
      </c>
      <c r="CP37" s="500" t="str">
        <f>'_book_ options'!C37</f>
        <v>CICC-FICC-SYPZ</v>
      </c>
      <c r="CQ37" s="500" t="str">
        <f>'_book_ options'!D37</f>
        <v>Expired</v>
      </c>
      <c r="CR37" s="550" t="str">
        <f>'_book_ options'!E37</f>
        <v>000905</v>
      </c>
      <c r="CS37" s="473">
        <f>'_book_ options'!F37</f>
        <v>42881</v>
      </c>
      <c r="CT37" s="498">
        <f>'_book_ options'!G37</f>
        <v>42881.625</v>
      </c>
      <c r="CU37" s="498">
        <f>'_book_ options'!H37</f>
        <v>42975.625</v>
      </c>
      <c r="CV37" s="473">
        <f>'_book_ options'!I37</f>
        <v>42975</v>
      </c>
      <c r="CW37" s="473">
        <f>'_book_ options'!J37</f>
        <v>43061</v>
      </c>
      <c r="CX37" s="473">
        <f>'_book_ options'!K37</f>
        <v>42881</v>
      </c>
      <c r="CY37" s="502">
        <f>'_book_ options'!L37</f>
        <v>-10000000</v>
      </c>
      <c r="CZ37" s="500" t="str">
        <f>'_book_ options'!M37</f>
        <v>notional</v>
      </c>
      <c r="DA37" s="474">
        <f>'_book_ options'!N37</f>
        <v>2.9656312000000001E-2</v>
      </c>
      <c r="DB37" s="499" t="str">
        <f>IF(ISBLANK('_book_ options'!O37),"",'_book_ options'!O37)</f>
        <v/>
      </c>
      <c r="DC37" s="500">
        <f>'_book_ options'!P37</f>
        <v>5836.93</v>
      </c>
      <c r="DD37" s="474">
        <f>'_book_ options'!Q37</f>
        <v>0.02</v>
      </c>
      <c r="DE37" s="500">
        <f>'_book_ options'!AG37</f>
        <v>50</v>
      </c>
      <c r="DF37" s="500">
        <f>'_book_ options'!AH37</f>
        <v>0</v>
      </c>
      <c r="DG37" s="499">
        <f>'_book_ options'!AI37</f>
        <v>0</v>
      </c>
      <c r="DH37" s="499">
        <f>IF(ISBLANK('_book_ options'!AJ37),"",'_book_ options'!AJ37)</f>
        <v>6424.58</v>
      </c>
      <c r="DI37" s="499">
        <f>IF(ISBLANK('_book_ options'!AK37),"",'_book_ options'!AK37)</f>
        <v>-129652.23758904127</v>
      </c>
      <c r="DJ37" s="490">
        <f>IF(ISBLANK('_book_ options'!AL37),"",'_book_ options'!AL37)</f>
        <v>42975.740601851852</v>
      </c>
      <c r="DK37" s="499">
        <f>IF(ISBLANK('_book_ options'!AM37),"",'_book_ options'!AM37)</f>
        <v>206027.39726027416</v>
      </c>
      <c r="DL37" s="500" t="str">
        <f>'_book_ options'!R37</f>
        <v>CPS</v>
      </c>
      <c r="DM37" s="500" t="str">
        <f>IF(ISBLANK('_book_ options'!S37),"",'_book_ options'!S37)</f>
        <v>c</v>
      </c>
      <c r="DN37" s="499" t="str">
        <f>IF(ISBLANK('_book_ options'!T37),"",'_book_ options'!T37)</f>
        <v/>
      </c>
      <c r="DO37" s="474">
        <f>IF(ISBLANK('_book_ options'!U37),"",'_book_ options'!U37)</f>
        <v>1.01</v>
      </c>
      <c r="DP37" s="474">
        <f>IF(ISBLANK('_book_ options'!V37),"",'_book_ options'!V37)</f>
        <v>1.0900000000000001</v>
      </c>
      <c r="DQ37" s="474" t="str">
        <f>IF(ISBLANK('_book_ options'!W37),"",'_book_ options'!W37)</f>
        <v/>
      </c>
      <c r="DR37" s="474" t="str">
        <f>IF(ISBLANK('_book_ options'!X37),"",'_book_ options'!X37)</f>
        <v/>
      </c>
      <c r="DS37" s="474" t="str">
        <f>IF(ISBLANK('_book_ options'!Y37),"",'_book_ options'!Y37)</f>
        <v/>
      </c>
      <c r="DT37" s="474" t="str">
        <f>IF(ISBLANK('_book_ options'!Z37),"",'_book_ options'!Z37)</f>
        <v/>
      </c>
      <c r="DU37" s="474" t="str">
        <f>IF(ISBLANK('_book_ options'!AA37),"",'_book_ options'!AA37)</f>
        <v/>
      </c>
      <c r="DV37" s="474" t="str">
        <f>IF(ISBLANK('_book_ options'!AB37),"",'_book_ options'!AB37)</f>
        <v/>
      </c>
      <c r="DW37" s="474">
        <f>'_book_ options'!AC37</f>
        <v>1</v>
      </c>
      <c r="DX37" s="474">
        <f>'_book_ options'!AD37</f>
        <v>0</v>
      </c>
      <c r="DY37" s="474" t="str">
        <f>IF(ISBLANK('_book_ options'!AE37),"",'_book_ options'!AE37)</f>
        <v/>
      </c>
      <c r="DZ37" s="474" t="str">
        <f>IF(ISBLANK('_book_ options'!AF37),"",'_book_ options'!AF37)</f>
        <v/>
      </c>
      <c r="EA37" s="500">
        <f t="shared" si="49"/>
        <v>5895.2993000000006</v>
      </c>
      <c r="EB37" s="500">
        <f t="shared" si="50"/>
        <v>6362.2537000000011</v>
      </c>
      <c r="EC37" s="500" t="str">
        <f t="shared" si="51"/>
        <v/>
      </c>
      <c r="ED37" s="500" t="str">
        <f t="shared" si="52"/>
        <v/>
      </c>
      <c r="EE37" s="500" t="str">
        <f t="shared" si="53"/>
        <v/>
      </c>
      <c r="EF37" s="500" t="str">
        <f t="shared" si="54"/>
        <v/>
      </c>
      <c r="EG37" s="500">
        <f t="shared" si="55"/>
        <v>2017</v>
      </c>
      <c r="EH37" s="500">
        <f t="shared" si="56"/>
        <v>5</v>
      </c>
      <c r="EI37" s="500">
        <f>'_book_ options'!AN37</f>
        <v>0</v>
      </c>
      <c r="EJ37" s="500" t="str">
        <f>'_book_ options'!AO37</f>
        <v>FI Mainland</v>
      </c>
      <c r="EK37" s="500" t="str">
        <f>'_book_ options'!AP37</f>
        <v>cny</v>
      </c>
      <c r="EL37" s="500" t="str">
        <f>'_book_ options'!AQ37</f>
        <v>cny</v>
      </c>
      <c r="EM37" s="500">
        <f>'_book_ options'!AR37</f>
        <v>0</v>
      </c>
      <c r="EN37" s="500">
        <f>'_book_ options'!AS37</f>
        <v>0</v>
      </c>
      <c r="EO37" s="500">
        <f>'_book_ options'!AT37</f>
        <v>0</v>
      </c>
      <c r="EP37" s="500">
        <f>'_book_ options'!AU37</f>
        <v>0</v>
      </c>
      <c r="EQ37" s="500">
        <f>'_book_ options'!AV37</f>
        <v>0</v>
      </c>
      <c r="ER37" s="490">
        <f t="shared" si="57"/>
        <v>42888</v>
      </c>
      <c r="ES37" s="490">
        <f t="shared" si="58"/>
        <v>43075</v>
      </c>
      <c r="ET37" s="500">
        <f>'_book_ options'!AY37</f>
        <v>0</v>
      </c>
      <c r="EU37" s="500">
        <f>'_book_ options'!AZ37</f>
        <v>0</v>
      </c>
    </row>
    <row r="38" spans="1:151">
      <c r="A38" s="500" t="str">
        <f t="shared" ca="1" si="0"/>
        <v/>
      </c>
      <c r="B38" s="502">
        <f t="shared" ca="1" si="5"/>
        <v>489434.73</v>
      </c>
      <c r="C38" s="502">
        <f t="shared" si="6"/>
        <v>489434.73</v>
      </c>
      <c r="D38" s="502">
        <f t="shared" ca="1" si="7"/>
        <v>0</v>
      </c>
      <c r="E38" s="502">
        <f t="shared" ca="1" si="8"/>
        <v>0</v>
      </c>
      <c r="F38" s="502">
        <f t="shared" ca="1" si="9"/>
        <v>0</v>
      </c>
      <c r="G38" s="502">
        <f t="shared" si="10"/>
        <v>128219.17808219181</v>
      </c>
      <c r="H38" s="502">
        <f t="shared" si="1"/>
        <v>128219.17808219181</v>
      </c>
      <c r="I38" s="502">
        <f t="shared" si="11"/>
        <v>-2196.6886373862935</v>
      </c>
      <c r="J38" s="504">
        <f t="shared" ca="1" si="12"/>
        <v>-10.983443186931467</v>
      </c>
      <c r="K38" s="502">
        <f t="shared" ca="1" si="13"/>
        <v>-21.966886373862934</v>
      </c>
      <c r="L38" s="502">
        <f t="shared" si="14"/>
        <v>-26000000</v>
      </c>
      <c r="M38" s="502">
        <f t="shared" si="15"/>
        <v>-12821917.80821918</v>
      </c>
      <c r="N38" s="502">
        <f t="shared" si="16"/>
        <v>52000000</v>
      </c>
      <c r="O38" s="502">
        <f t="shared" si="17"/>
        <v>25643835.616438359</v>
      </c>
      <c r="P38" s="502">
        <f t="shared" si="18"/>
        <v>26000000</v>
      </c>
      <c r="Q38" s="502">
        <f t="shared" si="19"/>
        <v>26000000</v>
      </c>
      <c r="R38" s="502">
        <f t="shared" si="20"/>
        <v>222.80569264118003</v>
      </c>
      <c r="S38" s="502">
        <f t="shared" si="21"/>
        <v>489434.73</v>
      </c>
      <c r="T38" s="502">
        <f t="shared" si="22"/>
        <v>489434.73</v>
      </c>
      <c r="U38" s="499">
        <f t="shared" si="23"/>
        <v>180</v>
      </c>
      <c r="V38" s="500">
        <f t="shared" si="24"/>
        <v>180</v>
      </c>
      <c r="W38" s="502" t="str">
        <f t="shared" si="25"/>
        <v>Expired</v>
      </c>
      <c r="X38" s="500">
        <f t="shared" si="26"/>
        <v>128</v>
      </c>
      <c r="Y38" s="500" t="str">
        <f t="shared" si="27"/>
        <v>Expired</v>
      </c>
      <c r="Z38" s="476">
        <f t="shared" si="28"/>
        <v>0.49315068493150682</v>
      </c>
      <c r="AA38" s="476">
        <f t="shared" si="29"/>
        <v>0.49315068493150682</v>
      </c>
      <c r="AB38" s="470">
        <f>VLOOKUP(CR38,'_info_ ticker'!A:I,9,FALSE)+DD38</f>
        <v>0.12000000000000001</v>
      </c>
      <c r="AC38" s="502">
        <f t="shared" si="30"/>
        <v>0</v>
      </c>
      <c r="AD38" s="502">
        <f t="shared" si="31"/>
        <v>0</v>
      </c>
      <c r="AE38" s="502">
        <f t="shared" ca="1" si="32"/>
        <v>0</v>
      </c>
      <c r="AF38" s="502">
        <f t="shared" ca="1" si="33"/>
        <v>0</v>
      </c>
      <c r="AG38" s="502">
        <f t="shared" ca="1" si="34"/>
        <v>0</v>
      </c>
      <c r="AH38" s="502">
        <f t="shared" ca="1" si="35"/>
        <v>0</v>
      </c>
      <c r="AI38" s="505">
        <f t="shared" ca="1" si="36"/>
        <v>0</v>
      </c>
      <c r="AJ38" s="502">
        <f t="shared" ca="1" si="37"/>
        <v>0</v>
      </c>
      <c r="AK38" s="502">
        <f t="shared" ca="1" si="38"/>
        <v>0</v>
      </c>
      <c r="AL38" s="502">
        <f t="shared" ca="1" si="39"/>
        <v>0</v>
      </c>
      <c r="AM38" s="502">
        <f t="shared" ca="1" si="40"/>
        <v>0</v>
      </c>
      <c r="AN38" s="502">
        <f t="shared" ca="1" si="41"/>
        <v>0</v>
      </c>
      <c r="AO38" s="502">
        <f t="shared" si="42"/>
        <v>0</v>
      </c>
      <c r="AP38" s="502">
        <f t="shared" si="43"/>
        <v>0</v>
      </c>
      <c r="AQ38" s="502">
        <f t="shared" si="44"/>
        <v>0</v>
      </c>
      <c r="AR38" s="502">
        <f t="shared" si="45"/>
        <v>0</v>
      </c>
      <c r="AS38" s="521">
        <f ca="1"/>
        <v>-2196.6886373862931</v>
      </c>
      <c r="AT38" s="521">
        <f ca="1"/>
        <v>0</v>
      </c>
      <c r="AU38" s="521">
        <f ca="1"/>
        <v>0</v>
      </c>
      <c r="AV38" s="521">
        <f ca="1"/>
        <v>0</v>
      </c>
      <c r="AW38" s="521" t="str">
        <f ca="1"/>
        <v>Expired</v>
      </c>
      <c r="AX38" s="521">
        <f ca="1"/>
        <v>0</v>
      </c>
      <c r="AY38" s="521" t="str">
        <f ca="1"/>
        <v>Expired</v>
      </c>
      <c r="AZ38" s="521">
        <f ca="1"/>
        <v>0</v>
      </c>
      <c r="BA38" s="525">
        <f ca="1"/>
        <v>0</v>
      </c>
      <c r="BB38" s="521">
        <f ca="1"/>
        <v>0</v>
      </c>
      <c r="BC38" s="521">
        <f ca="1"/>
        <v>0</v>
      </c>
      <c r="BD38" s="521">
        <f ca="1"/>
        <v>0</v>
      </c>
      <c r="BE38" s="521">
        <f ca="1"/>
        <v>0</v>
      </c>
      <c r="BF38" s="521">
        <f ca="1"/>
        <v>0</v>
      </c>
      <c r="BG38" s="521">
        <f ca="1"/>
        <v>0</v>
      </c>
      <c r="BH38" s="521">
        <f ca="1"/>
        <v>0</v>
      </c>
      <c r="BI38" s="521">
        <f ca="1"/>
        <v>0</v>
      </c>
      <c r="BJ38" s="521">
        <f ca="1"/>
        <v>0</v>
      </c>
      <c r="BK38" s="521">
        <f ca="1"/>
        <v>3</v>
      </c>
      <c r="BL38" s="521">
        <f ca="1"/>
        <v>0</v>
      </c>
      <c r="BM38" s="521">
        <f ca="1"/>
        <v>0</v>
      </c>
      <c r="BN38" s="521">
        <f ca="1"/>
        <v>0</v>
      </c>
      <c r="BO38" s="521">
        <f ca="1"/>
        <v>0</v>
      </c>
      <c r="BP38" s="521">
        <f ca="1"/>
        <v>0</v>
      </c>
      <c r="BQ38" s="521">
        <f ca="1"/>
        <v>0</v>
      </c>
      <c r="BR38" s="521">
        <f ca="1"/>
        <v>0</v>
      </c>
      <c r="BS38" s="521">
        <f ca="1"/>
        <v>0</v>
      </c>
      <c r="BT38" s="517" t="str">
        <f ca="1"/>
        <v>000905</v>
      </c>
      <c r="BU38" s="511">
        <f ca="1"/>
        <v>0.15</v>
      </c>
      <c r="BV38" s="511">
        <f ca="1"/>
        <v>0.1</v>
      </c>
      <c r="BW38" s="511">
        <f ca="1"/>
        <v>0</v>
      </c>
      <c r="BX38" s="516">
        <f ca="1"/>
        <v>200</v>
      </c>
      <c r="BY38" s="516">
        <f ca="1"/>
        <v>6425.9400999999998</v>
      </c>
      <c r="BZ38" s="516">
        <f ca="1"/>
        <v>0</v>
      </c>
      <c r="CA38" s="516" t="str">
        <f ca="1"/>
        <v>index</v>
      </c>
      <c r="CB38" s="516" t="str">
        <f ca="1"/>
        <v>点</v>
      </c>
      <c r="CC38" s="516">
        <f ca="1"/>
        <v>0</v>
      </c>
      <c r="CD38" s="516" t="str">
        <f ca="1"/>
        <v>中证500</v>
      </c>
      <c r="CE38" s="511">
        <f ca="1"/>
        <v>0.1</v>
      </c>
      <c r="CF38" s="511">
        <f ca="1"/>
        <v>0.2</v>
      </c>
      <c r="CG38" s="511">
        <f ca="1"/>
        <v>0.05</v>
      </c>
      <c r="CH38" s="511">
        <f ca="1"/>
        <v>0.06</v>
      </c>
      <c r="CI38" s="474" t="str">
        <f t="shared" si="46"/>
        <v>Expired</v>
      </c>
      <c r="CJ38" s="474">
        <f t="shared" ca="1" si="47"/>
        <v>0.13500000000000001</v>
      </c>
      <c r="CK38" s="474">
        <f t="shared" si="2"/>
        <v>0.02</v>
      </c>
      <c r="CL38" s="490">
        <f t="shared" ca="1" si="3"/>
        <v>43111.701449189815</v>
      </c>
      <c r="CM38" s="474">
        <f t="shared" ca="1" si="48"/>
        <v>0.10091094119682764</v>
      </c>
      <c r="CN38" s="500" t="str">
        <f>'_book_ options'!A38</f>
        <v>20170526-SYPZ-A24-000905-SF-C-180</v>
      </c>
      <c r="CO38" s="500" t="str">
        <f>'_book_ options'!B38</f>
        <v>CICC</v>
      </c>
      <c r="CP38" s="500" t="str">
        <f>'_book_ options'!C38</f>
        <v>CICC-FICC-SYPZ</v>
      </c>
      <c r="CQ38" s="500" t="str">
        <f>'_book_ options'!D38</f>
        <v>Expired</v>
      </c>
      <c r="CR38" s="550" t="str">
        <f>'_book_ options'!E38</f>
        <v>000905</v>
      </c>
      <c r="CS38" s="473">
        <f>'_book_ options'!F38</f>
        <v>42881</v>
      </c>
      <c r="CT38" s="498">
        <f>'_book_ options'!G38</f>
        <v>42881.625</v>
      </c>
      <c r="CU38" s="498">
        <f>'_book_ options'!H38</f>
        <v>43061.625</v>
      </c>
      <c r="CV38" s="473">
        <f>'_book_ options'!I38</f>
        <v>43061</v>
      </c>
      <c r="CW38" s="473">
        <f>'_book_ options'!J38</f>
        <v>43061</v>
      </c>
      <c r="CX38" s="473">
        <f>'_book_ options'!K38</f>
        <v>42881</v>
      </c>
      <c r="CY38" s="502">
        <f>'_book_ options'!L38</f>
        <v>-26000000</v>
      </c>
      <c r="CZ38" s="500" t="str">
        <f>'_book_ options'!M38</f>
        <v>notional</v>
      </c>
      <c r="DA38" s="474">
        <f>'_book_ options'!N38</f>
        <v>3.8171726000000003E-2</v>
      </c>
      <c r="DB38" s="499" t="str">
        <f>IF(ISBLANK('_book_ options'!O38),"",'_book_ options'!O38)</f>
        <v/>
      </c>
      <c r="DC38" s="500">
        <f>'_book_ options'!P38</f>
        <v>5836.93</v>
      </c>
      <c r="DD38" s="474">
        <f>'_book_ options'!Q38</f>
        <v>0.02</v>
      </c>
      <c r="DE38" s="500">
        <f>'_book_ options'!AG38</f>
        <v>50</v>
      </c>
      <c r="DF38" s="500">
        <f>'_book_ options'!AH38</f>
        <v>0</v>
      </c>
      <c r="DG38" s="499">
        <f>'_book_ options'!AI38</f>
        <v>0</v>
      </c>
      <c r="DH38" s="499" t="str">
        <f>IF(ISBLANK('_book_ options'!AJ38),"",'_book_ options'!AJ38)</f>
        <v/>
      </c>
      <c r="DI38" s="499">
        <f>IF(ISBLANK('_book_ options'!AK38),"",'_book_ options'!AK38)</f>
        <v>489434.73</v>
      </c>
      <c r="DJ38" s="490">
        <f>IF(ISBLANK('_book_ options'!AL38),"",'_book_ options'!AL38)</f>
        <v>42982</v>
      </c>
      <c r="DK38" s="499">
        <f>IF(ISBLANK('_book_ options'!AM38),"",'_book_ options'!AM38)</f>
        <v>0</v>
      </c>
      <c r="DL38" s="500" t="str">
        <f>'_book_ options'!R38</f>
        <v>SF</v>
      </c>
      <c r="DM38" s="500" t="str">
        <f>IF(ISBLANK('_book_ options'!S38),"",'_book_ options'!S38)</f>
        <v>c</v>
      </c>
      <c r="DN38" s="499" t="str">
        <f>IF(ISBLANK('_book_ options'!T38),"",'_book_ options'!T38)</f>
        <v/>
      </c>
      <c r="DO38" s="474">
        <f>IF(ISBLANK('_book_ options'!U38),"",'_book_ options'!U38)</f>
        <v>1</v>
      </c>
      <c r="DP38" s="474" t="str">
        <f>IF(ISBLANK('_book_ options'!V38),"",'_book_ options'!V38)</f>
        <v/>
      </c>
      <c r="DQ38" s="474" t="str">
        <f>IF(ISBLANK('_book_ options'!W38),"",'_book_ options'!W38)</f>
        <v/>
      </c>
      <c r="DR38" s="474" t="str">
        <f>IF(ISBLANK('_book_ options'!X38),"",'_book_ options'!X38)</f>
        <v/>
      </c>
      <c r="DS38" s="474">
        <f>IF(ISBLANK('_book_ options'!Y38),"",'_book_ options'!Y38)</f>
        <v>1.1200000000000001</v>
      </c>
      <c r="DT38" s="474" t="str">
        <f>IF(ISBLANK('_book_ options'!Z38),"",'_book_ options'!Z38)</f>
        <v/>
      </c>
      <c r="DU38" s="474">
        <f>IF(ISBLANK('_book_ options'!AA38),"",'_book_ options'!AA38)</f>
        <v>0</v>
      </c>
      <c r="DV38" s="474" t="str">
        <f>IF(ISBLANK('_book_ options'!AB38),"",'_book_ options'!AB38)</f>
        <v/>
      </c>
      <c r="DW38" s="474">
        <f>'_book_ options'!AC38</f>
        <v>2</v>
      </c>
      <c r="DX38" s="474">
        <f>'_book_ options'!AD38</f>
        <v>0</v>
      </c>
      <c r="DY38" s="474" t="str">
        <f>IF(ISBLANK('_book_ options'!AE38),"",'_book_ options'!AE38)</f>
        <v/>
      </c>
      <c r="DZ38" s="474" t="str">
        <f>IF(ISBLANK('_book_ options'!AF38),"",'_book_ options'!AF38)</f>
        <v/>
      </c>
      <c r="EA38" s="500">
        <f t="shared" si="49"/>
        <v>5836.93</v>
      </c>
      <c r="EB38" s="500" t="str">
        <f t="shared" si="50"/>
        <v/>
      </c>
      <c r="EC38" s="500" t="str">
        <f t="shared" si="51"/>
        <v/>
      </c>
      <c r="ED38" s="500" t="str">
        <f t="shared" si="52"/>
        <v/>
      </c>
      <c r="EE38" s="500">
        <f t="shared" si="53"/>
        <v>6537.3616000000011</v>
      </c>
      <c r="EF38" s="500" t="str">
        <f t="shared" si="54"/>
        <v/>
      </c>
      <c r="EG38" s="500">
        <f t="shared" si="55"/>
        <v>2017</v>
      </c>
      <c r="EH38" s="500">
        <f t="shared" si="56"/>
        <v>5</v>
      </c>
      <c r="EI38" s="500">
        <f>'_book_ options'!AN38</f>
        <v>0</v>
      </c>
      <c r="EJ38" s="500" t="str">
        <f>'_book_ options'!AO38</f>
        <v>FI Mainland</v>
      </c>
      <c r="EK38" s="500" t="str">
        <f>'_book_ options'!AP38</f>
        <v>cny</v>
      </c>
      <c r="EL38" s="500" t="str">
        <f>'_book_ options'!AQ38</f>
        <v>cny</v>
      </c>
      <c r="EM38" s="500">
        <f>'_book_ options'!AR38</f>
        <v>0</v>
      </c>
      <c r="EN38" s="500">
        <f>'_book_ options'!AS38</f>
        <v>0</v>
      </c>
      <c r="EO38" s="500">
        <f>'_book_ options'!AT38</f>
        <v>0</v>
      </c>
      <c r="EP38" s="500">
        <f>'_book_ options'!AU38</f>
        <v>0</v>
      </c>
      <c r="EQ38" s="500">
        <f>'_book_ options'!AV38</f>
        <v>0</v>
      </c>
      <c r="ER38" s="490">
        <f t="shared" si="57"/>
        <v>42888</v>
      </c>
      <c r="ES38" s="490">
        <f t="shared" si="58"/>
        <v>43075</v>
      </c>
      <c r="ET38" s="500">
        <f>'_book_ options'!AY38</f>
        <v>0</v>
      </c>
      <c r="EU38" s="500">
        <f>'_book_ options'!AZ38</f>
        <v>0</v>
      </c>
    </row>
    <row r="39" spans="1:151">
      <c r="A39" s="500" t="str">
        <f t="shared" ca="1" si="0"/>
        <v/>
      </c>
      <c r="B39" s="502">
        <f t="shared" ca="1" si="5"/>
        <v>-9116.9245205479492</v>
      </c>
      <c r="C39" s="502">
        <f t="shared" si="6"/>
        <v>-9116.9245205479492</v>
      </c>
      <c r="D39" s="502">
        <f t="shared" ca="1" si="7"/>
        <v>0</v>
      </c>
      <c r="E39" s="502">
        <f t="shared" ca="1" si="8"/>
        <v>0</v>
      </c>
      <c r="F39" s="502">
        <f t="shared" ca="1" si="9"/>
        <v>0</v>
      </c>
      <c r="G39" s="502">
        <f t="shared" si="10"/>
        <v>7690.9589041095905</v>
      </c>
      <c r="H39" s="502">
        <f t="shared" si="1"/>
        <v>7690.9589041095905</v>
      </c>
      <c r="I39" s="502">
        <f t="shared" si="11"/>
        <v>-454.36310866783572</v>
      </c>
      <c r="J39" s="504">
        <f t="shared" ca="1" si="12"/>
        <v>-1.5145436955594525</v>
      </c>
      <c r="K39" s="502">
        <f t="shared" ca="1" si="13"/>
        <v>-1.5145436955594525</v>
      </c>
      <c r="L39" s="502">
        <f t="shared" si="14"/>
        <v>-6380000</v>
      </c>
      <c r="M39" s="502">
        <f t="shared" si="15"/>
        <v>-1538191.7808219178</v>
      </c>
      <c r="N39" s="502">
        <f t="shared" si="16"/>
        <v>6380000</v>
      </c>
      <c r="O39" s="502">
        <f t="shared" si="17"/>
        <v>1538191.7808219178</v>
      </c>
      <c r="P39" s="502">
        <f t="shared" si="18"/>
        <v>6380000</v>
      </c>
      <c r="Q39" s="502">
        <f t="shared" si="19"/>
        <v>6380000</v>
      </c>
      <c r="R39" s="502">
        <f t="shared" si="20"/>
        <v>64.569217324800007</v>
      </c>
      <c r="S39" s="502">
        <f t="shared" si="21"/>
        <v>29337.87</v>
      </c>
      <c r="T39" s="502">
        <f t="shared" si="22"/>
        <v>29337.87</v>
      </c>
      <c r="U39" s="499">
        <f t="shared" si="23"/>
        <v>88</v>
      </c>
      <c r="V39" s="500">
        <f t="shared" si="24"/>
        <v>88</v>
      </c>
      <c r="W39" s="502" t="str">
        <f t="shared" si="25"/>
        <v>Expired</v>
      </c>
      <c r="X39" s="500">
        <f t="shared" si="26"/>
        <v>62</v>
      </c>
      <c r="Y39" s="500" t="str">
        <f t="shared" si="27"/>
        <v>Expired</v>
      </c>
      <c r="Z39" s="476">
        <f t="shared" si="28"/>
        <v>0.24109589041095891</v>
      </c>
      <c r="AA39" s="476">
        <f t="shared" si="29"/>
        <v>0.24109589041095891</v>
      </c>
      <c r="AB39" s="470">
        <f>VLOOKUP(CR39,'_info_ ticker'!A:I,9,FALSE)+DD39</f>
        <v>0.42000000000000004</v>
      </c>
      <c r="AC39" s="502">
        <f t="shared" si="30"/>
        <v>0</v>
      </c>
      <c r="AD39" s="502">
        <f t="shared" si="31"/>
        <v>0</v>
      </c>
      <c r="AE39" s="502">
        <f t="shared" ca="1" si="32"/>
        <v>0</v>
      </c>
      <c r="AF39" s="502">
        <f t="shared" ca="1" si="33"/>
        <v>0</v>
      </c>
      <c r="AG39" s="502">
        <f t="shared" ca="1" si="34"/>
        <v>0</v>
      </c>
      <c r="AH39" s="502">
        <f t="shared" ca="1" si="35"/>
        <v>0</v>
      </c>
      <c r="AI39" s="505">
        <f t="shared" ca="1" si="36"/>
        <v>0</v>
      </c>
      <c r="AJ39" s="502">
        <f t="shared" ca="1" si="37"/>
        <v>0</v>
      </c>
      <c r="AK39" s="502">
        <f t="shared" ca="1" si="38"/>
        <v>0</v>
      </c>
      <c r="AL39" s="502">
        <f t="shared" ca="1" si="39"/>
        <v>0</v>
      </c>
      <c r="AM39" s="502">
        <f t="shared" ca="1" si="40"/>
        <v>0</v>
      </c>
      <c r="AN39" s="502">
        <f t="shared" ca="1" si="41"/>
        <v>0</v>
      </c>
      <c r="AO39" s="502">
        <f t="shared" si="42"/>
        <v>0</v>
      </c>
      <c r="AP39" s="502">
        <f t="shared" si="43"/>
        <v>0</v>
      </c>
      <c r="AQ39" s="502">
        <f t="shared" si="44"/>
        <v>0</v>
      </c>
      <c r="AR39" s="502">
        <f t="shared" si="45"/>
        <v>0</v>
      </c>
      <c r="AS39" s="521">
        <f ca="1"/>
        <v>-454.36310866783577</v>
      </c>
      <c r="AT39" s="521">
        <f ca="1"/>
        <v>0</v>
      </c>
      <c r="AU39" s="521">
        <f ca="1"/>
        <v>0</v>
      </c>
      <c r="AV39" s="521">
        <f ca="1"/>
        <v>0</v>
      </c>
      <c r="AW39" s="521" t="str">
        <f ca="1"/>
        <v>Expired</v>
      </c>
      <c r="AX39" s="521">
        <f ca="1"/>
        <v>0</v>
      </c>
      <c r="AY39" s="521" t="str">
        <f ca="1"/>
        <v>Expired</v>
      </c>
      <c r="AZ39" s="521">
        <f ca="1"/>
        <v>0</v>
      </c>
      <c r="BA39" s="525">
        <f ca="1"/>
        <v>0</v>
      </c>
      <c r="BB39" s="521">
        <f ca="1"/>
        <v>0</v>
      </c>
      <c r="BC39" s="521">
        <f ca="1"/>
        <v>0</v>
      </c>
      <c r="BD39" s="521">
        <f ca="1"/>
        <v>0</v>
      </c>
      <c r="BE39" s="521">
        <f ca="1"/>
        <v>0</v>
      </c>
      <c r="BF39" s="521">
        <f ca="1"/>
        <v>0</v>
      </c>
      <c r="BG39" s="521">
        <f ca="1"/>
        <v>0</v>
      </c>
      <c r="BH39" s="521">
        <f ca="1"/>
        <v>0</v>
      </c>
      <c r="BI39" s="521">
        <f ca="1"/>
        <v>0</v>
      </c>
      <c r="BJ39" s="521">
        <f ca="1"/>
        <v>0</v>
      </c>
      <c r="BK39" s="521">
        <f ca="1"/>
        <v>3</v>
      </c>
      <c r="BL39" s="521">
        <f ca="1"/>
        <v>0</v>
      </c>
      <c r="BM39" s="521">
        <f ca="1"/>
        <v>0</v>
      </c>
      <c r="BN39" s="521">
        <f ca="1"/>
        <v>0</v>
      </c>
      <c r="BO39" s="521">
        <f ca="1"/>
        <v>0</v>
      </c>
      <c r="BP39" s="521">
        <f ca="1"/>
        <v>0</v>
      </c>
      <c r="BQ39" s="521">
        <f ca="1"/>
        <v>0</v>
      </c>
      <c r="BR39" s="521">
        <f ca="1"/>
        <v>0</v>
      </c>
      <c r="BS39" s="521">
        <f ca="1"/>
        <v>0</v>
      </c>
      <c r="BT39" s="517" t="str">
        <f ca="1"/>
        <v>000300</v>
      </c>
      <c r="BU39" s="511">
        <f ca="1"/>
        <v>0.125</v>
      </c>
      <c r="BV39" s="511">
        <f ca="1"/>
        <v>0.4</v>
      </c>
      <c r="BW39" s="511">
        <f ca="1"/>
        <v>0</v>
      </c>
      <c r="BX39" s="516">
        <f ca="1"/>
        <v>300</v>
      </c>
      <c r="BY39" s="516">
        <f ca="1"/>
        <v>4205.5862999999999</v>
      </c>
      <c r="BZ39" s="516">
        <f ca="1"/>
        <v>0</v>
      </c>
      <c r="CA39" s="516" t="str">
        <f ca="1"/>
        <v>index</v>
      </c>
      <c r="CB39" s="516" t="str">
        <f ca="1"/>
        <v>点</v>
      </c>
      <c r="CC39" s="516" t="str">
        <f ca="1"/>
        <v>中证指数有限公司</v>
      </c>
      <c r="CD39" s="516" t="str">
        <f ca="1"/>
        <v>沪深300</v>
      </c>
      <c r="CE39" s="511">
        <f ca="1"/>
        <v>0.1</v>
      </c>
      <c r="CF39" s="511">
        <f ca="1"/>
        <v>0.2</v>
      </c>
      <c r="CG39" s="511">
        <f ca="1"/>
        <v>0.05</v>
      </c>
      <c r="CH39" s="511">
        <f ca="1"/>
        <v>0.06</v>
      </c>
      <c r="CI39" s="474" t="str">
        <f t="shared" si="46"/>
        <v>Expired</v>
      </c>
      <c r="CJ39" s="474">
        <f t="shared" ca="1" si="47"/>
        <v>0.1125</v>
      </c>
      <c r="CK39" s="474">
        <f t="shared" si="2"/>
        <v>0.02</v>
      </c>
      <c r="CL39" s="490">
        <f t="shared" ca="1" si="3"/>
        <v>43111.701449189815</v>
      </c>
      <c r="CM39" s="474">
        <f t="shared" ca="1" si="48"/>
        <v>0.2422789465288977</v>
      </c>
      <c r="CN39" s="500" t="str">
        <f>'_book_ options'!A39</f>
        <v>20170512-SYPZ-A21-000300-SF-C-88</v>
      </c>
      <c r="CO39" s="500" t="str">
        <f>'_book_ options'!B39</f>
        <v>CICC</v>
      </c>
      <c r="CP39" s="500" t="str">
        <f>'_book_ options'!C39</f>
        <v>CICC-FICC-SYPZ</v>
      </c>
      <c r="CQ39" s="500" t="str">
        <f>'_book_ options'!D39</f>
        <v>Expired</v>
      </c>
      <c r="CR39" s="550" t="str">
        <f>'_book_ options'!E39</f>
        <v>000300</v>
      </c>
      <c r="CS39" s="473">
        <f>'_book_ options'!F39</f>
        <v>42867</v>
      </c>
      <c r="CT39" s="498">
        <f>'_book_ options'!G39</f>
        <v>42867.625</v>
      </c>
      <c r="CU39" s="498">
        <f>'_book_ options'!H39</f>
        <v>42955.625</v>
      </c>
      <c r="CV39" s="473">
        <f>'_book_ options'!I39</f>
        <v>42955</v>
      </c>
      <c r="CW39" s="473">
        <f>'_book_ options'!J39</f>
        <v>42955</v>
      </c>
      <c r="CX39" s="473">
        <f>'_book_ options'!K39</f>
        <v>42867</v>
      </c>
      <c r="CY39" s="502">
        <f>'_book_ options'!L39</f>
        <v>-6380000</v>
      </c>
      <c r="CZ39" s="500" t="str">
        <f>'_book_ options'!M39</f>
        <v>notional</v>
      </c>
      <c r="DA39" s="474">
        <f>'_book_ options'!N39</f>
        <v>1.907296E-2</v>
      </c>
      <c r="DB39" s="499" t="str">
        <f>IF(ISBLANK('_book_ options'!O39),"",'_book_ options'!O39)</f>
        <v/>
      </c>
      <c r="DC39" s="500">
        <f>'_book_ options'!P39</f>
        <v>3385.38</v>
      </c>
      <c r="DD39" s="474">
        <f>'_book_ options'!Q39</f>
        <v>0.02</v>
      </c>
      <c r="DE39" s="500">
        <f>'_book_ options'!AG39</f>
        <v>50</v>
      </c>
      <c r="DF39" s="500">
        <f>'_book_ options'!AH39</f>
        <v>0</v>
      </c>
      <c r="DG39" s="499">
        <f>'_book_ options'!AI39</f>
        <v>0</v>
      </c>
      <c r="DH39" s="499">
        <f>IF(ISBLANK('_book_ options'!AJ39),"",'_book_ options'!AJ39)</f>
        <v>3729.75</v>
      </c>
      <c r="DI39" s="499">
        <f>IF(ISBLANK('_book_ options'!AK39),"",'_book_ options'!AK39)</f>
        <v>-9116.9245205479492</v>
      </c>
      <c r="DJ39" s="490">
        <f>IF(ISBLANK('_book_ options'!AL39),"",'_book_ options'!AL39)</f>
        <v>42935</v>
      </c>
      <c r="DK39" s="499">
        <f>IF(ISBLANK('_book_ options'!AM39),"",'_book_ options'!AM39)</f>
        <v>-38454.794520547948</v>
      </c>
      <c r="DL39" s="500" t="str">
        <f>'_book_ options'!R39</f>
        <v>SF</v>
      </c>
      <c r="DM39" s="500" t="str">
        <f>IF(ISBLANK('_book_ options'!S39),"",'_book_ options'!S39)</f>
        <v>c</v>
      </c>
      <c r="DN39" s="499" t="str">
        <f>IF(ISBLANK('_book_ options'!T39),"",'_book_ options'!T39)</f>
        <v/>
      </c>
      <c r="DO39" s="474">
        <f>IF(ISBLANK('_book_ options'!U39),"",'_book_ options'!U39)</f>
        <v>1</v>
      </c>
      <c r="DP39" s="474" t="str">
        <f>IF(ISBLANK('_book_ options'!V39),"",'_book_ options'!V39)</f>
        <v/>
      </c>
      <c r="DQ39" s="474" t="str">
        <f>IF(ISBLANK('_book_ options'!W39),"",'_book_ options'!W39)</f>
        <v/>
      </c>
      <c r="DR39" s="474" t="str">
        <f>IF(ISBLANK('_book_ options'!X39),"",'_book_ options'!X39)</f>
        <v/>
      </c>
      <c r="DS39" s="474">
        <f>IF(ISBLANK('_book_ options'!Y39),"",'_book_ options'!Y39)</f>
        <v>1.1000000000000001</v>
      </c>
      <c r="DT39" s="474" t="str">
        <f>IF(ISBLANK('_book_ options'!Z39),"",'_book_ options'!Z39)</f>
        <v/>
      </c>
      <c r="DU39" s="474">
        <f>IF(ISBLANK('_book_ options'!AA39),"",'_book_ options'!AA39)</f>
        <v>2.5000000000000001E-2</v>
      </c>
      <c r="DV39" s="474" t="str">
        <f>IF(ISBLANK('_book_ options'!AB39),"",'_book_ options'!AB39)</f>
        <v/>
      </c>
      <c r="DW39" s="474">
        <f>'_book_ options'!AC39</f>
        <v>1</v>
      </c>
      <c r="DX39" s="474">
        <f>'_book_ options'!AD39</f>
        <v>0</v>
      </c>
      <c r="DY39" s="474" t="str">
        <f>IF(ISBLANK('_book_ options'!AE39),"",'_book_ options'!AE39)</f>
        <v/>
      </c>
      <c r="DZ39" s="474" t="str">
        <f>IF(ISBLANK('_book_ options'!AF39),"",'_book_ options'!AF39)</f>
        <v/>
      </c>
      <c r="EA39" s="500">
        <f t="shared" si="49"/>
        <v>3385.38</v>
      </c>
      <c r="EB39" s="500" t="str">
        <f t="shared" si="50"/>
        <v/>
      </c>
      <c r="EC39" s="500" t="str">
        <f t="shared" si="51"/>
        <v/>
      </c>
      <c r="ED39" s="500" t="str">
        <f t="shared" si="52"/>
        <v/>
      </c>
      <c r="EE39" s="500">
        <f t="shared" si="53"/>
        <v>3723.9180000000006</v>
      </c>
      <c r="EF39" s="500" t="str">
        <f t="shared" si="54"/>
        <v/>
      </c>
      <c r="EG39" s="500">
        <f t="shared" si="55"/>
        <v>2017</v>
      </c>
      <c r="EH39" s="500">
        <f t="shared" si="56"/>
        <v>5</v>
      </c>
      <c r="EI39" s="500">
        <f>'_book_ options'!AN39</f>
        <v>0</v>
      </c>
      <c r="EJ39" s="500" t="str">
        <f>'_book_ options'!AO39</f>
        <v>FI Mainland</v>
      </c>
      <c r="EK39" s="500" t="str">
        <f>'_book_ options'!AP39</f>
        <v>cny</v>
      </c>
      <c r="EL39" s="500" t="str">
        <f>'_book_ options'!AQ39</f>
        <v>cny</v>
      </c>
      <c r="EM39" s="500">
        <f>'_book_ options'!AR39</f>
        <v>0</v>
      </c>
      <c r="EN39" s="500">
        <f>'_book_ options'!AS39</f>
        <v>0</v>
      </c>
      <c r="EO39" s="500">
        <f>'_book_ options'!AT39</f>
        <v>0</v>
      </c>
      <c r="EP39" s="500">
        <f>'_book_ options'!AU39</f>
        <v>0</v>
      </c>
      <c r="EQ39" s="500">
        <f>'_book_ options'!AV39</f>
        <v>0</v>
      </c>
      <c r="ER39" s="490">
        <f t="shared" si="57"/>
        <v>42874</v>
      </c>
      <c r="ES39" s="490">
        <f t="shared" si="58"/>
        <v>42969</v>
      </c>
      <c r="ET39" s="500">
        <f>'_book_ options'!AY39</f>
        <v>0</v>
      </c>
      <c r="EU39" s="500">
        <f>'_book_ options'!AZ39</f>
        <v>0</v>
      </c>
    </row>
    <row r="40" spans="1:151" ht="16.5" customHeight="1">
      <c r="A40" s="500" t="str">
        <f t="shared" ca="1" si="0"/>
        <v/>
      </c>
      <c r="B40" s="502">
        <f t="shared" ca="1" si="5"/>
        <v>58904.7</v>
      </c>
      <c r="C40" s="502">
        <f t="shared" si="6"/>
        <v>58904.7</v>
      </c>
      <c r="D40" s="502">
        <f t="shared" ca="1" si="7"/>
        <v>0</v>
      </c>
      <c r="E40" s="502">
        <f t="shared" ca="1" si="8"/>
        <v>0</v>
      </c>
      <c r="F40" s="502">
        <f t="shared" ca="1" si="9"/>
        <v>0</v>
      </c>
      <c r="G40" s="502">
        <f t="shared" si="10"/>
        <v>860.25205479452052</v>
      </c>
      <c r="H40" s="502">
        <f t="shared" si="1"/>
        <v>860.25205479452052</v>
      </c>
      <c r="I40" s="502">
        <f t="shared" si="11"/>
        <v>-423.86762195903515</v>
      </c>
      <c r="J40" s="504">
        <f t="shared" ca="1" si="12"/>
        <v>-1.4128920731967838</v>
      </c>
      <c r="K40" s="502">
        <f t="shared" ca="1" si="13"/>
        <v>-2.8257841463935676</v>
      </c>
      <c r="L40" s="502">
        <f t="shared" si="14"/>
        <v>-5880000</v>
      </c>
      <c r="M40" s="502">
        <f t="shared" si="15"/>
        <v>-1433753.4246575343</v>
      </c>
      <c r="N40" s="502">
        <f t="shared" si="16"/>
        <v>11760000</v>
      </c>
      <c r="O40" s="502">
        <f t="shared" si="17"/>
        <v>2867506.8493150687</v>
      </c>
      <c r="P40" s="502">
        <f t="shared" si="18"/>
        <v>5880000</v>
      </c>
      <c r="Q40" s="502">
        <f t="shared" si="19"/>
        <v>5880000</v>
      </c>
      <c r="R40" s="502">
        <f t="shared" si="20"/>
        <v>138.96956704555001</v>
      </c>
      <c r="S40" s="502">
        <f t="shared" si="21"/>
        <v>58904.7</v>
      </c>
      <c r="T40" s="502">
        <f t="shared" si="22"/>
        <v>58904.7</v>
      </c>
      <c r="U40" s="499">
        <f t="shared" si="23"/>
        <v>89</v>
      </c>
      <c r="V40" s="500">
        <f t="shared" si="24"/>
        <v>89</v>
      </c>
      <c r="W40" s="502" t="str">
        <f t="shared" si="25"/>
        <v>Expired</v>
      </c>
      <c r="X40" s="500">
        <f t="shared" si="26"/>
        <v>63</v>
      </c>
      <c r="Y40" s="500" t="str">
        <f t="shared" si="27"/>
        <v>Expired</v>
      </c>
      <c r="Z40" s="476">
        <f t="shared" si="28"/>
        <v>0.24383561643835616</v>
      </c>
      <c r="AA40" s="476">
        <f t="shared" si="29"/>
        <v>0.24383561643835616</v>
      </c>
      <c r="AB40" s="470">
        <f>VLOOKUP(CR40,'_info_ ticker'!A:I,9,FALSE)+DD40</f>
        <v>0.42000000000000004</v>
      </c>
      <c r="AC40" s="502">
        <f t="shared" si="30"/>
        <v>0</v>
      </c>
      <c r="AD40" s="502">
        <f t="shared" si="31"/>
        <v>0</v>
      </c>
      <c r="AE40" s="502">
        <f t="shared" ca="1" si="32"/>
        <v>0</v>
      </c>
      <c r="AF40" s="502">
        <f t="shared" ca="1" si="33"/>
        <v>0</v>
      </c>
      <c r="AG40" s="502">
        <f t="shared" ca="1" si="34"/>
        <v>0</v>
      </c>
      <c r="AH40" s="502">
        <f t="shared" ca="1" si="35"/>
        <v>0</v>
      </c>
      <c r="AI40" s="505">
        <f t="shared" ca="1" si="36"/>
        <v>0</v>
      </c>
      <c r="AJ40" s="502">
        <f t="shared" ca="1" si="37"/>
        <v>0</v>
      </c>
      <c r="AK40" s="502">
        <f t="shared" ca="1" si="38"/>
        <v>0</v>
      </c>
      <c r="AL40" s="502">
        <f t="shared" ca="1" si="39"/>
        <v>0</v>
      </c>
      <c r="AM40" s="502">
        <f t="shared" ca="1" si="40"/>
        <v>0</v>
      </c>
      <c r="AN40" s="502">
        <f t="shared" ca="1" si="41"/>
        <v>0</v>
      </c>
      <c r="AO40" s="502">
        <f t="shared" si="42"/>
        <v>0</v>
      </c>
      <c r="AP40" s="502">
        <f t="shared" si="43"/>
        <v>0</v>
      </c>
      <c r="AQ40" s="502">
        <f t="shared" si="44"/>
        <v>0</v>
      </c>
      <c r="AR40" s="502">
        <f t="shared" si="45"/>
        <v>0</v>
      </c>
      <c r="AS40" s="521">
        <f ca="1"/>
        <v>-423.86762195903509</v>
      </c>
      <c r="AT40" s="521">
        <f ca="1"/>
        <v>0</v>
      </c>
      <c r="AU40" s="521">
        <f ca="1"/>
        <v>0</v>
      </c>
      <c r="AV40" s="521">
        <f ca="1"/>
        <v>0</v>
      </c>
      <c r="AW40" s="521" t="str">
        <f ca="1"/>
        <v>Expired</v>
      </c>
      <c r="AX40" s="521">
        <f ca="1"/>
        <v>0</v>
      </c>
      <c r="AY40" s="521" t="str">
        <f ca="1"/>
        <v>Expired</v>
      </c>
      <c r="AZ40" s="521">
        <f ca="1"/>
        <v>0</v>
      </c>
      <c r="BA40" s="525">
        <f ca="1"/>
        <v>0</v>
      </c>
      <c r="BB40" s="521">
        <f ca="1"/>
        <v>0</v>
      </c>
      <c r="BC40" s="521">
        <f ca="1"/>
        <v>0</v>
      </c>
      <c r="BD40" s="521">
        <f ca="1"/>
        <v>0</v>
      </c>
      <c r="BE40" s="521">
        <f ca="1"/>
        <v>0</v>
      </c>
      <c r="BF40" s="521">
        <f ca="1"/>
        <v>0</v>
      </c>
      <c r="BG40" s="521">
        <f ca="1"/>
        <v>0</v>
      </c>
      <c r="BH40" s="521">
        <f ca="1"/>
        <v>0</v>
      </c>
      <c r="BI40" s="521">
        <f ca="1"/>
        <v>0</v>
      </c>
      <c r="BJ40" s="521">
        <f ca="1"/>
        <v>0</v>
      </c>
      <c r="BK40" s="521">
        <f ca="1"/>
        <v>3</v>
      </c>
      <c r="BL40" s="521">
        <f ca="1"/>
        <v>0</v>
      </c>
      <c r="BM40" s="521">
        <f ca="1"/>
        <v>0</v>
      </c>
      <c r="BN40" s="521">
        <f ca="1"/>
        <v>0</v>
      </c>
      <c r="BO40" s="521">
        <f ca="1"/>
        <v>0</v>
      </c>
      <c r="BP40" s="521">
        <f ca="1"/>
        <v>0</v>
      </c>
      <c r="BQ40" s="521">
        <f ca="1"/>
        <v>0</v>
      </c>
      <c r="BR40" s="521">
        <f ca="1"/>
        <v>0</v>
      </c>
      <c r="BS40" s="521">
        <f ca="1"/>
        <v>0</v>
      </c>
      <c r="BT40" s="517" t="str">
        <f ca="1"/>
        <v>000300</v>
      </c>
      <c r="BU40" s="511">
        <f ca="1"/>
        <v>0.125</v>
      </c>
      <c r="BV40" s="511">
        <f ca="1"/>
        <v>0.4</v>
      </c>
      <c r="BW40" s="511">
        <f ca="1"/>
        <v>0</v>
      </c>
      <c r="BX40" s="516">
        <f ca="1"/>
        <v>300</v>
      </c>
      <c r="BY40" s="516">
        <f ca="1"/>
        <v>4205.5862999999999</v>
      </c>
      <c r="BZ40" s="516">
        <f ca="1"/>
        <v>0</v>
      </c>
      <c r="CA40" s="516" t="str">
        <f ca="1"/>
        <v>index</v>
      </c>
      <c r="CB40" s="516" t="str">
        <f ca="1"/>
        <v>点</v>
      </c>
      <c r="CC40" s="516" t="str">
        <f ca="1"/>
        <v>中证指数有限公司</v>
      </c>
      <c r="CD40" s="516" t="str">
        <f ca="1"/>
        <v>沪深300</v>
      </c>
      <c r="CE40" s="511">
        <f ca="1"/>
        <v>0.1</v>
      </c>
      <c r="CF40" s="511">
        <f ca="1"/>
        <v>0.2</v>
      </c>
      <c r="CG40" s="511">
        <f ca="1"/>
        <v>0.05</v>
      </c>
      <c r="CH40" s="511">
        <f ca="1"/>
        <v>0.06</v>
      </c>
      <c r="CI40" s="474" t="str">
        <f t="shared" si="46"/>
        <v>Expired</v>
      </c>
      <c r="CJ40" s="474">
        <f t="shared" ca="1" si="47"/>
        <v>0.1125</v>
      </c>
      <c r="CK40" s="474">
        <f t="shared" si="2"/>
        <v>0.02</v>
      </c>
      <c r="CL40" s="490">
        <f t="shared" ca="1" si="3"/>
        <v>43111.701449189815</v>
      </c>
      <c r="CM40" s="474">
        <f t="shared" ca="1" si="48"/>
        <v>0.24331829536887839</v>
      </c>
      <c r="CN40" s="500" t="str">
        <f>'_book_ options'!A40</f>
        <v>20170505-SYPZ-A23-000300-SF-C-89</v>
      </c>
      <c r="CO40" s="500" t="str">
        <f>'_book_ options'!B40</f>
        <v>CICC</v>
      </c>
      <c r="CP40" s="500" t="str">
        <f>'_book_ options'!C40</f>
        <v>CICC-FICC-SYPZ</v>
      </c>
      <c r="CQ40" s="500" t="str">
        <f>'_book_ options'!D40</f>
        <v>Expired</v>
      </c>
      <c r="CR40" s="550" t="str">
        <f>'_book_ options'!E40</f>
        <v>000300</v>
      </c>
      <c r="CS40" s="473">
        <f>'_book_ options'!F40</f>
        <v>42860</v>
      </c>
      <c r="CT40" s="498">
        <f>'_book_ options'!G40</f>
        <v>42860.625</v>
      </c>
      <c r="CU40" s="498">
        <f>'_book_ options'!H40</f>
        <v>42949.625</v>
      </c>
      <c r="CV40" s="473">
        <f>'_book_ options'!I40</f>
        <v>42949</v>
      </c>
      <c r="CW40" s="473">
        <f>'_book_ options'!J40</f>
        <v>42949</v>
      </c>
      <c r="CX40" s="473">
        <f>'_book_ options'!K40</f>
        <v>42860</v>
      </c>
      <c r="CY40" s="502">
        <f>'_book_ options'!L40</f>
        <v>-5880000</v>
      </c>
      <c r="CZ40" s="500" t="str">
        <f>'_book_ options'!M40</f>
        <v>notional</v>
      </c>
      <c r="DA40" s="474">
        <f>'_book_ options'!N40</f>
        <v>4.1084260999999997E-2</v>
      </c>
      <c r="DB40" s="499" t="str">
        <f>IF(ISBLANK('_book_ options'!O40),"",'_book_ options'!O40)</f>
        <v/>
      </c>
      <c r="DC40" s="500">
        <f>'_book_ options'!P40</f>
        <v>3382.55</v>
      </c>
      <c r="DD40" s="474">
        <f>'_book_ options'!Q40</f>
        <v>0.02</v>
      </c>
      <c r="DE40" s="500">
        <f>'_book_ options'!AG40</f>
        <v>3</v>
      </c>
      <c r="DF40" s="500">
        <f>'_book_ options'!AH40</f>
        <v>0</v>
      </c>
      <c r="DG40" s="499">
        <f>'_book_ options'!AI40</f>
        <v>0</v>
      </c>
      <c r="DH40" s="499" t="str">
        <f>IF(ISBLANK('_book_ options'!AJ40),"",'_book_ options'!AJ40)</f>
        <v/>
      </c>
      <c r="DI40" s="499">
        <f>IF(ISBLANK('_book_ options'!AK40),"",'_book_ options'!AK40)</f>
        <v>58904.7</v>
      </c>
      <c r="DJ40" s="490">
        <f>IF(ISBLANK('_book_ options'!AL40),"",'_book_ options'!AL40)</f>
        <v>42948</v>
      </c>
      <c r="DK40" s="499">
        <f>IF(ISBLANK('_book_ options'!AM40),"",'_book_ options'!AM40)</f>
        <v>0</v>
      </c>
      <c r="DL40" s="500" t="str">
        <f>'_book_ options'!R40</f>
        <v>SF</v>
      </c>
      <c r="DM40" s="500" t="str">
        <f>IF(ISBLANK('_book_ options'!S40),"",'_book_ options'!S40)</f>
        <v>c</v>
      </c>
      <c r="DN40" s="499" t="str">
        <f>IF(ISBLANK('_book_ options'!T40),"",'_book_ options'!T40)</f>
        <v/>
      </c>
      <c r="DO40" s="474">
        <f>IF(ISBLANK('_book_ options'!U40),"",'_book_ options'!U40)</f>
        <v>1</v>
      </c>
      <c r="DP40" s="474" t="str">
        <f>IF(ISBLANK('_book_ options'!V40),"",'_book_ options'!V40)</f>
        <v/>
      </c>
      <c r="DQ40" s="474" t="str">
        <f>IF(ISBLANK('_book_ options'!W40),"",'_book_ options'!W40)</f>
        <v/>
      </c>
      <c r="DR40" s="474" t="str">
        <f>IF(ISBLANK('_book_ options'!X40),"",'_book_ options'!X40)</f>
        <v/>
      </c>
      <c r="DS40" s="474">
        <f>IF(ISBLANK('_book_ options'!Y40),"",'_book_ options'!Y40)</f>
        <v>1.1100000000000001</v>
      </c>
      <c r="DT40" s="474" t="str">
        <f>IF(ISBLANK('_book_ options'!Z40),"",'_book_ options'!Z40)</f>
        <v/>
      </c>
      <c r="DU40" s="474">
        <f>IF(ISBLANK('_book_ options'!AA40),"",'_book_ options'!AA40)</f>
        <v>0.05</v>
      </c>
      <c r="DV40" s="474" t="str">
        <f>IF(ISBLANK('_book_ options'!AB40),"",'_book_ options'!AB40)</f>
        <v/>
      </c>
      <c r="DW40" s="474">
        <f>'_book_ options'!AC40</f>
        <v>2</v>
      </c>
      <c r="DX40" s="474">
        <f>'_book_ options'!AD40</f>
        <v>0</v>
      </c>
      <c r="DY40" s="474" t="str">
        <f>IF(ISBLANK('_book_ options'!AE40),"",'_book_ options'!AE40)</f>
        <v/>
      </c>
      <c r="DZ40" s="474" t="str">
        <f>IF(ISBLANK('_book_ options'!AF40),"",'_book_ options'!AF40)</f>
        <v/>
      </c>
      <c r="EA40" s="500">
        <f t="shared" si="49"/>
        <v>3382.55</v>
      </c>
      <c r="EB40" s="500" t="str">
        <f t="shared" si="50"/>
        <v/>
      </c>
      <c r="EC40" s="500" t="str">
        <f t="shared" si="51"/>
        <v/>
      </c>
      <c r="ED40" s="500" t="str">
        <f t="shared" si="52"/>
        <v/>
      </c>
      <c r="EE40" s="500">
        <f t="shared" si="53"/>
        <v>3754.6305000000007</v>
      </c>
      <c r="EF40" s="500" t="str">
        <f t="shared" si="54"/>
        <v/>
      </c>
      <c r="EG40" s="500">
        <f t="shared" si="55"/>
        <v>2017</v>
      </c>
      <c r="EH40" s="500">
        <f t="shared" si="56"/>
        <v>5</v>
      </c>
      <c r="EI40" s="500">
        <f>'_book_ options'!AN40</f>
        <v>0</v>
      </c>
      <c r="EJ40" s="500" t="str">
        <f>'_book_ options'!AO40</f>
        <v>FI Mainland</v>
      </c>
      <c r="EK40" s="500" t="str">
        <f>'_book_ options'!AP40</f>
        <v>cny</v>
      </c>
      <c r="EL40" s="500" t="str">
        <f>'_book_ options'!AQ40</f>
        <v>cny</v>
      </c>
      <c r="EM40" s="500" t="str">
        <f>'_book_ options'!AR40</f>
        <v>sw_c_e_nc_nt_m1_互换通用</v>
      </c>
      <c r="EN40" s="500" t="str">
        <f>'_book_ options'!AS40</f>
        <v>stm</v>
      </c>
      <c r="EO40" s="500" t="str">
        <f>'_book_ options'!AT40</f>
        <v>权益互换-权益互换通用</v>
      </c>
      <c r="EP40" s="500">
        <f>'_book_ options'!AU40</f>
        <v>0</v>
      </c>
      <c r="EQ40" s="500">
        <f>'_book_ options'!AV40</f>
        <v>0</v>
      </c>
      <c r="ER40" s="490">
        <f t="shared" si="57"/>
        <v>42867</v>
      </c>
      <c r="ES40" s="490">
        <f t="shared" si="58"/>
        <v>42963</v>
      </c>
      <c r="ET40" s="500">
        <f>'_book_ options'!AY40</f>
        <v>0</v>
      </c>
      <c r="EU40" s="500">
        <f>'_book_ options'!AZ40</f>
        <v>0</v>
      </c>
    </row>
    <row r="41" spans="1:151" ht="16.5" customHeight="1">
      <c r="A41" s="500" t="str">
        <f t="shared" ca="1" si="0"/>
        <v/>
      </c>
      <c r="B41" s="502">
        <f t="shared" ca="1" si="5"/>
        <v>132055.74</v>
      </c>
      <c r="C41" s="502">
        <f t="shared" si="6"/>
        <v>132055.74</v>
      </c>
      <c r="D41" s="502">
        <f t="shared" ca="1" si="7"/>
        <v>0</v>
      </c>
      <c r="E41" s="502">
        <f t="shared" ca="1" si="8"/>
        <v>0</v>
      </c>
      <c r="F41" s="502">
        <f t="shared" ca="1" si="9"/>
        <v>0</v>
      </c>
      <c r="G41" s="502">
        <f t="shared" si="10"/>
        <v>1627.3972602739727</v>
      </c>
      <c r="H41" s="502">
        <f t="shared" si="1"/>
        <v>1627.3972602739727</v>
      </c>
      <c r="I41" s="502">
        <f t="shared" si="11"/>
        <v>-582.1828496077477</v>
      </c>
      <c r="J41" s="504">
        <f t="shared" ca="1" si="12"/>
        <v>-2.9109142480387384</v>
      </c>
      <c r="K41" s="502">
        <f t="shared" ca="1" si="13"/>
        <v>-4.3663713720581079</v>
      </c>
      <c r="L41" s="502">
        <f t="shared" si="14"/>
        <v>-40000000</v>
      </c>
      <c r="M41" s="502">
        <f t="shared" si="15"/>
        <v>-3616438.3561643832</v>
      </c>
      <c r="N41" s="502">
        <f t="shared" si="16"/>
        <v>60000000</v>
      </c>
      <c r="O41" s="502">
        <f t="shared" si="17"/>
        <v>5424657.5342465751</v>
      </c>
      <c r="P41" s="502">
        <f t="shared" si="18"/>
        <v>40000000</v>
      </c>
      <c r="Q41" s="502">
        <f t="shared" si="19"/>
        <v>40000000</v>
      </c>
      <c r="R41" s="502">
        <f t="shared" si="20"/>
        <v>241.46273817755997</v>
      </c>
      <c r="S41" s="502">
        <f t="shared" si="21"/>
        <v>140575.46</v>
      </c>
      <c r="T41" s="502">
        <f t="shared" si="22"/>
        <v>140575.46</v>
      </c>
      <c r="U41" s="499">
        <f t="shared" si="23"/>
        <v>33</v>
      </c>
      <c r="V41" s="500">
        <f t="shared" si="24"/>
        <v>33</v>
      </c>
      <c r="W41" s="502" t="str">
        <f t="shared" si="25"/>
        <v>Expired</v>
      </c>
      <c r="X41" s="500">
        <f t="shared" si="26"/>
        <v>23</v>
      </c>
      <c r="Y41" s="500" t="str">
        <f t="shared" si="27"/>
        <v>Expired</v>
      </c>
      <c r="Z41" s="476">
        <f t="shared" si="28"/>
        <v>9.0410958904109592E-2</v>
      </c>
      <c r="AA41" s="476">
        <f t="shared" si="29"/>
        <v>9.0410958904109592E-2</v>
      </c>
      <c r="AB41" s="470">
        <f>VLOOKUP(CR41,'_info_ ticker'!A:I,9,FALSE)+DD41</f>
        <v>0.12000000000000001</v>
      </c>
      <c r="AC41" s="502">
        <f t="shared" si="30"/>
        <v>0</v>
      </c>
      <c r="AD41" s="502">
        <f t="shared" si="31"/>
        <v>0</v>
      </c>
      <c r="AE41" s="502">
        <f t="shared" ca="1" si="32"/>
        <v>0</v>
      </c>
      <c r="AF41" s="502">
        <f t="shared" ca="1" si="33"/>
        <v>0</v>
      </c>
      <c r="AG41" s="502">
        <f t="shared" ca="1" si="34"/>
        <v>0</v>
      </c>
      <c r="AH41" s="502">
        <f t="shared" ca="1" si="35"/>
        <v>0</v>
      </c>
      <c r="AI41" s="505">
        <f t="shared" ca="1" si="36"/>
        <v>0</v>
      </c>
      <c r="AJ41" s="502">
        <f t="shared" ca="1" si="37"/>
        <v>0</v>
      </c>
      <c r="AK41" s="502">
        <f t="shared" ca="1" si="38"/>
        <v>0</v>
      </c>
      <c r="AL41" s="502">
        <f t="shared" ca="1" si="39"/>
        <v>0</v>
      </c>
      <c r="AM41" s="502">
        <f t="shared" ca="1" si="40"/>
        <v>0</v>
      </c>
      <c r="AN41" s="502">
        <f t="shared" ca="1" si="41"/>
        <v>0</v>
      </c>
      <c r="AO41" s="502">
        <f t="shared" si="42"/>
        <v>0</v>
      </c>
      <c r="AP41" s="502">
        <f t="shared" si="43"/>
        <v>0</v>
      </c>
      <c r="AQ41" s="502">
        <f t="shared" si="44"/>
        <v>0</v>
      </c>
      <c r="AR41" s="502">
        <f t="shared" si="45"/>
        <v>0</v>
      </c>
      <c r="AS41" s="521">
        <f ca="1"/>
        <v>-582.1828496077477</v>
      </c>
      <c r="AT41" s="521">
        <f ca="1"/>
        <v>0</v>
      </c>
      <c r="AU41" s="521">
        <f ca="1"/>
        <v>0</v>
      </c>
      <c r="AV41" s="521">
        <f ca="1"/>
        <v>0</v>
      </c>
      <c r="AW41" s="521" t="str">
        <f ca="1"/>
        <v>Expired</v>
      </c>
      <c r="AX41" s="521">
        <f ca="1"/>
        <v>0</v>
      </c>
      <c r="AY41" s="521" t="str">
        <f ca="1"/>
        <v>no barrier</v>
      </c>
      <c r="AZ41" s="521">
        <f ca="1"/>
        <v>0</v>
      </c>
      <c r="BA41" s="525">
        <f ca="1"/>
        <v>0</v>
      </c>
      <c r="BB41" s="521">
        <f ca="1"/>
        <v>0</v>
      </c>
      <c r="BC41" s="521">
        <f ca="1"/>
        <v>0</v>
      </c>
      <c r="BD41" s="521">
        <f ca="1"/>
        <v>0</v>
      </c>
      <c r="BE41" s="521">
        <f ca="1"/>
        <v>0</v>
      </c>
      <c r="BF41" s="521">
        <f ca="1"/>
        <v>0</v>
      </c>
      <c r="BG41" s="521">
        <f ca="1"/>
        <v>0</v>
      </c>
      <c r="BH41" s="521">
        <f ca="1"/>
        <v>0</v>
      </c>
      <c r="BI41" s="521">
        <f ca="1"/>
        <v>0</v>
      </c>
      <c r="BJ41" s="521">
        <f ca="1"/>
        <v>0</v>
      </c>
      <c r="BK41" s="521">
        <f ca="1"/>
        <v>2</v>
      </c>
      <c r="BL41" s="521">
        <f ca="1"/>
        <v>0</v>
      </c>
      <c r="BM41" s="521">
        <f ca="1"/>
        <v>0</v>
      </c>
      <c r="BN41" s="521">
        <f ca="1"/>
        <v>0</v>
      </c>
      <c r="BO41" s="521">
        <f ca="1"/>
        <v>0</v>
      </c>
      <c r="BP41" s="521">
        <f ca="1"/>
        <v>0</v>
      </c>
      <c r="BQ41" s="521">
        <f ca="1"/>
        <v>0</v>
      </c>
      <c r="BR41" s="521">
        <f ca="1"/>
        <v>0</v>
      </c>
      <c r="BS41" s="521">
        <f ca="1"/>
        <v>0</v>
      </c>
      <c r="BT41" s="517" t="str">
        <f ca="1"/>
        <v>000905</v>
      </c>
      <c r="BU41" s="511">
        <f ca="1"/>
        <v>0.15</v>
      </c>
      <c r="BV41" s="511">
        <f ca="1"/>
        <v>0.1</v>
      </c>
      <c r="BW41" s="511">
        <f ca="1"/>
        <v>0</v>
      </c>
      <c r="BX41" s="516">
        <f ca="1"/>
        <v>200</v>
      </c>
      <c r="BY41" s="516">
        <f ca="1"/>
        <v>6425.9400999999998</v>
      </c>
      <c r="BZ41" s="516">
        <f ca="1"/>
        <v>0</v>
      </c>
      <c r="CA41" s="516" t="str">
        <f ca="1"/>
        <v>index</v>
      </c>
      <c r="CB41" s="516" t="str">
        <f ca="1"/>
        <v>点</v>
      </c>
      <c r="CC41" s="516">
        <f ca="1"/>
        <v>0</v>
      </c>
      <c r="CD41" s="516" t="str">
        <f ca="1"/>
        <v>中证500</v>
      </c>
      <c r="CE41" s="511">
        <f ca="1"/>
        <v>0.1</v>
      </c>
      <c r="CF41" s="511">
        <f ca="1"/>
        <v>0.2</v>
      </c>
      <c r="CG41" s="511">
        <f ca="1"/>
        <v>0.05</v>
      </c>
      <c r="CH41" s="511">
        <f ca="1"/>
        <v>0.06</v>
      </c>
      <c r="CI41" s="474" t="str">
        <f t="shared" si="46"/>
        <v>Expired</v>
      </c>
      <c r="CJ41" s="474">
        <f t="shared" ca="1" si="47"/>
        <v>0.13500000000000001</v>
      </c>
      <c r="CK41" s="474">
        <f t="shared" si="2"/>
        <v>0.02</v>
      </c>
      <c r="CL41" s="490">
        <f t="shared" ca="1" si="3"/>
        <v>43111.701449189815</v>
      </c>
      <c r="CM41" s="474">
        <f t="shared" ca="1" si="48"/>
        <v>3.4463123766472537E-2</v>
      </c>
      <c r="CN41" s="500" t="str">
        <f>'_book_ options'!A41</f>
        <v>20170428-SYPZ-A20-000905-VAN-C-31</v>
      </c>
      <c r="CO41" s="500" t="str">
        <f>'_book_ options'!B41</f>
        <v>CICC</v>
      </c>
      <c r="CP41" s="500" t="str">
        <f>'_book_ options'!C41</f>
        <v>CICC-FICC-SYPZ</v>
      </c>
      <c r="CQ41" s="500" t="str">
        <f>'_book_ options'!D41</f>
        <v>Expired</v>
      </c>
      <c r="CR41" s="550" t="str">
        <f>'_book_ options'!E41</f>
        <v>000905</v>
      </c>
      <c r="CS41" s="473">
        <f>'_book_ options'!F41</f>
        <v>42853</v>
      </c>
      <c r="CT41" s="498">
        <f>'_book_ options'!G41</f>
        <v>42853.625</v>
      </c>
      <c r="CU41" s="498">
        <f>'_book_ options'!H41</f>
        <v>42886.625</v>
      </c>
      <c r="CV41" s="473">
        <f>'_book_ options'!I41</f>
        <v>42886</v>
      </c>
      <c r="CW41" s="473">
        <f>'_book_ options'!J41</f>
        <v>42886</v>
      </c>
      <c r="CX41" s="473">
        <f>'_book_ options'!K41</f>
        <v>42853</v>
      </c>
      <c r="CY41" s="502">
        <f>'_book_ options'!L41</f>
        <v>-40000000</v>
      </c>
      <c r="CZ41" s="500" t="str">
        <f>'_book_ options'!M41</f>
        <v>notional</v>
      </c>
      <c r="DA41" s="474">
        <f>'_book_ options'!N41</f>
        <v>3.8871245999999998E-2</v>
      </c>
      <c r="DB41" s="499" t="str">
        <f>IF(ISBLANK('_book_ options'!O41),"",'_book_ options'!O41)</f>
        <v/>
      </c>
      <c r="DC41" s="500">
        <f>'_book_ options'!P41</f>
        <v>6211.86</v>
      </c>
      <c r="DD41" s="474">
        <f>'_book_ options'!Q41</f>
        <v>0.02</v>
      </c>
      <c r="DE41" s="500">
        <f>'_book_ options'!AG41</f>
        <v>3</v>
      </c>
      <c r="DF41" s="500">
        <f>'_book_ options'!AH41</f>
        <v>0</v>
      </c>
      <c r="DG41" s="499">
        <f>'_book_ options'!AI41</f>
        <v>0</v>
      </c>
      <c r="DH41" s="499">
        <f>IF(ISBLANK('_book_ options'!AJ41),"",'_book_ options'!AJ41)</f>
        <v>5824.1</v>
      </c>
      <c r="DI41" s="499">
        <f>IF(ISBLANK('_book_ options'!AK41),"",'_book_ options'!AK41)</f>
        <v>132055.74</v>
      </c>
      <c r="DJ41" s="490">
        <f>IF(ISBLANK('_book_ options'!AL41),"",'_book_ options'!AL41)</f>
        <v>42886.644328703704</v>
      </c>
      <c r="DK41" s="499">
        <f>IF(ISBLANK('_book_ options'!AM41),"",'_book_ options'!AM41)</f>
        <v>0</v>
      </c>
      <c r="DL41" s="500" t="str">
        <f>'_book_ options'!R41</f>
        <v>VAN</v>
      </c>
      <c r="DM41" s="500" t="str">
        <f>IF(ISBLANK('_book_ options'!S41),"",'_book_ options'!S41)</f>
        <v>c</v>
      </c>
      <c r="DN41" s="499" t="str">
        <f>IF(ISBLANK('_book_ options'!T41),"",'_book_ options'!T41)</f>
        <v/>
      </c>
      <c r="DO41" s="474">
        <f>IF(ISBLANK('_book_ options'!U41),"",'_book_ options'!U41)</f>
        <v>1</v>
      </c>
      <c r="DP41" s="474" t="str">
        <f>IF(ISBLANK('_book_ options'!V41),"",'_book_ options'!V41)</f>
        <v/>
      </c>
      <c r="DQ41" s="474" t="str">
        <f>IF(ISBLANK('_book_ options'!W41),"",'_book_ options'!W41)</f>
        <v/>
      </c>
      <c r="DR41" s="474" t="str">
        <f>IF(ISBLANK('_book_ options'!X41),"",'_book_ options'!X41)</f>
        <v/>
      </c>
      <c r="DS41" s="474" t="str">
        <f>IF(ISBLANK('_book_ options'!Y41),"",'_book_ options'!Y41)</f>
        <v/>
      </c>
      <c r="DT41" s="474" t="str">
        <f>IF(ISBLANK('_book_ options'!Z41),"",'_book_ options'!Z41)</f>
        <v/>
      </c>
      <c r="DU41" s="474" t="str">
        <f>IF(ISBLANK('_book_ options'!AA41),"",'_book_ options'!AA41)</f>
        <v/>
      </c>
      <c r="DV41" s="474" t="str">
        <f>IF(ISBLANK('_book_ options'!AB41),"",'_book_ options'!AB41)</f>
        <v/>
      </c>
      <c r="DW41" s="474">
        <f>'_book_ options'!AC41</f>
        <v>1.5</v>
      </c>
      <c r="DX41" s="474">
        <f>'_book_ options'!AD41</f>
        <v>0</v>
      </c>
      <c r="DY41" s="474" t="str">
        <f>IF(ISBLANK('_book_ options'!AE41),"",'_book_ options'!AE41)</f>
        <v/>
      </c>
      <c r="DZ41" s="474" t="str">
        <f>IF(ISBLANK('_book_ options'!AF41),"",'_book_ options'!AF41)</f>
        <v/>
      </c>
      <c r="EA41" s="500">
        <f t="shared" si="49"/>
        <v>6211.86</v>
      </c>
      <c r="EB41" s="500" t="str">
        <f t="shared" si="50"/>
        <v/>
      </c>
      <c r="EC41" s="500" t="str">
        <f t="shared" si="51"/>
        <v/>
      </c>
      <c r="ED41" s="500" t="str">
        <f t="shared" si="52"/>
        <v/>
      </c>
      <c r="EE41" s="500" t="str">
        <f t="shared" si="53"/>
        <v/>
      </c>
      <c r="EF41" s="500" t="str">
        <f t="shared" si="54"/>
        <v/>
      </c>
      <c r="EG41" s="500">
        <f t="shared" si="55"/>
        <v>2017</v>
      </c>
      <c r="EH41" s="500">
        <f t="shared" si="56"/>
        <v>4</v>
      </c>
      <c r="EI41" s="500">
        <f>'_book_ options'!AN41</f>
        <v>0</v>
      </c>
      <c r="EJ41" s="500" t="str">
        <f>'_book_ options'!AO41</f>
        <v>FI Mainland</v>
      </c>
      <c r="EK41" s="500" t="str">
        <f>'_book_ options'!AP41</f>
        <v>cny</v>
      </c>
      <c r="EL41" s="500" t="str">
        <f>'_book_ options'!AQ41</f>
        <v>cny</v>
      </c>
      <c r="EM41" s="500" t="str">
        <f>'_book_ options'!AR41</f>
        <v>sw_c_e_nc_nt_m1_互换通用</v>
      </c>
      <c r="EN41" s="500" t="str">
        <f>'_book_ options'!AS41</f>
        <v>stm</v>
      </c>
      <c r="EO41" s="500" t="str">
        <f>'_book_ options'!AT41</f>
        <v>权益互换-权益互换通用</v>
      </c>
      <c r="EP41" s="500">
        <f>'_book_ options'!AU41</f>
        <v>0</v>
      </c>
      <c r="EQ41" s="500">
        <f>'_book_ options'!AV41</f>
        <v>0</v>
      </c>
      <c r="ER41" s="490">
        <f t="shared" si="57"/>
        <v>42860</v>
      </c>
      <c r="ES41" s="490">
        <f t="shared" si="58"/>
        <v>42900</v>
      </c>
      <c r="ET41" s="500">
        <f>'_book_ options'!AY41</f>
        <v>0</v>
      </c>
      <c r="EU41" s="500">
        <f>'_book_ options'!AZ41</f>
        <v>0</v>
      </c>
    </row>
    <row r="42" spans="1:151">
      <c r="A42" s="500" t="str">
        <f t="shared" ca="1" si="0"/>
        <v/>
      </c>
      <c r="B42" s="502">
        <f t="shared" ca="1" si="5"/>
        <v>631131.82794520562</v>
      </c>
      <c r="C42" s="502">
        <f t="shared" si="6"/>
        <v>631131.82794520562</v>
      </c>
      <c r="D42" s="502">
        <f t="shared" ca="1" si="7"/>
        <v>0</v>
      </c>
      <c r="E42" s="502">
        <f t="shared" ca="1" si="8"/>
        <v>0</v>
      </c>
      <c r="F42" s="502">
        <f t="shared" ca="1" si="9"/>
        <v>0</v>
      </c>
      <c r="G42" s="502">
        <f t="shared" si="10"/>
        <v>11178.082191780823</v>
      </c>
      <c r="H42" s="502">
        <f t="shared" si="1"/>
        <v>11178.082191780823</v>
      </c>
      <c r="I42" s="502">
        <f t="shared" si="11"/>
        <v>-3008.5972879707651</v>
      </c>
      <c r="J42" s="504">
        <f t="shared" ca="1" si="12"/>
        <v>-15.042986439853825</v>
      </c>
      <c r="K42" s="502">
        <f t="shared" ca="1" si="13"/>
        <v>-30.085972879707651</v>
      </c>
      <c r="L42" s="502">
        <f t="shared" si="14"/>
        <v>-200000000</v>
      </c>
      <c r="M42" s="502">
        <f t="shared" si="15"/>
        <v>-18630136.98630137</v>
      </c>
      <c r="N42" s="502">
        <f t="shared" si="16"/>
        <v>400000000</v>
      </c>
      <c r="O42" s="502">
        <f t="shared" si="17"/>
        <v>37260273.97260274</v>
      </c>
      <c r="P42" s="502">
        <f t="shared" si="18"/>
        <v>200000000</v>
      </c>
      <c r="Q42" s="502">
        <f t="shared" si="19"/>
        <v>200000000</v>
      </c>
      <c r="R42" s="502">
        <f t="shared" si="20"/>
        <v>209.7761074467</v>
      </c>
      <c r="S42" s="502">
        <f t="shared" si="21"/>
        <v>631131.82999999996</v>
      </c>
      <c r="T42" s="502">
        <f t="shared" si="22"/>
        <v>631131.82999999996</v>
      </c>
      <c r="U42" s="499">
        <f t="shared" si="23"/>
        <v>34</v>
      </c>
      <c r="V42" s="500">
        <f t="shared" si="24"/>
        <v>34</v>
      </c>
      <c r="W42" s="502" t="str">
        <f t="shared" si="25"/>
        <v>Expired</v>
      </c>
      <c r="X42" s="500">
        <f t="shared" si="26"/>
        <v>24</v>
      </c>
      <c r="Y42" s="500" t="str">
        <f t="shared" si="27"/>
        <v>Expired</v>
      </c>
      <c r="Z42" s="476">
        <f t="shared" si="28"/>
        <v>9.3150684931506855E-2</v>
      </c>
      <c r="AA42" s="476">
        <f t="shared" si="29"/>
        <v>9.3150684931506855E-2</v>
      </c>
      <c r="AB42" s="470">
        <f>VLOOKUP(CR42,'_info_ ticker'!A:I,9,FALSE)+DD42</f>
        <v>0.12000000000000001</v>
      </c>
      <c r="AC42" s="502">
        <f t="shared" si="30"/>
        <v>0</v>
      </c>
      <c r="AD42" s="502">
        <f t="shared" si="31"/>
        <v>0</v>
      </c>
      <c r="AE42" s="502">
        <f t="shared" ca="1" si="32"/>
        <v>0</v>
      </c>
      <c r="AF42" s="502">
        <f t="shared" ca="1" si="33"/>
        <v>0</v>
      </c>
      <c r="AG42" s="502">
        <f t="shared" ca="1" si="34"/>
        <v>0</v>
      </c>
      <c r="AH42" s="502">
        <f t="shared" ca="1" si="35"/>
        <v>0</v>
      </c>
      <c r="AI42" s="505">
        <f t="shared" ca="1" si="36"/>
        <v>0</v>
      </c>
      <c r="AJ42" s="502">
        <f t="shared" ca="1" si="37"/>
        <v>0</v>
      </c>
      <c r="AK42" s="502">
        <f t="shared" ca="1" si="38"/>
        <v>0</v>
      </c>
      <c r="AL42" s="502">
        <f t="shared" ca="1" si="39"/>
        <v>0</v>
      </c>
      <c r="AM42" s="502">
        <f t="shared" ca="1" si="40"/>
        <v>0</v>
      </c>
      <c r="AN42" s="502">
        <f t="shared" ca="1" si="41"/>
        <v>0</v>
      </c>
      <c r="AO42" s="502">
        <f t="shared" si="42"/>
        <v>0</v>
      </c>
      <c r="AP42" s="502">
        <f t="shared" si="43"/>
        <v>0</v>
      </c>
      <c r="AQ42" s="502">
        <f t="shared" si="44"/>
        <v>0</v>
      </c>
      <c r="AR42" s="502">
        <f t="shared" si="45"/>
        <v>0</v>
      </c>
      <c r="AS42" s="521">
        <f ca="1"/>
        <v>-3008.5972879707656</v>
      </c>
      <c r="AT42" s="521">
        <f ca="1"/>
        <v>0</v>
      </c>
      <c r="AU42" s="521">
        <f ca="1"/>
        <v>0</v>
      </c>
      <c r="AV42" s="521">
        <f ca="1"/>
        <v>0</v>
      </c>
      <c r="AW42" s="521" t="str">
        <f ca="1"/>
        <v>Expired</v>
      </c>
      <c r="AX42" s="521">
        <f ca="1"/>
        <v>0</v>
      </c>
      <c r="AY42" s="521" t="str">
        <f ca="1"/>
        <v>Expired</v>
      </c>
      <c r="AZ42" s="521">
        <f ca="1"/>
        <v>0</v>
      </c>
      <c r="BA42" s="525">
        <f ca="1"/>
        <v>0</v>
      </c>
      <c r="BB42" s="521">
        <f ca="1"/>
        <v>0</v>
      </c>
      <c r="BC42" s="521">
        <f ca="1"/>
        <v>0</v>
      </c>
      <c r="BD42" s="521">
        <f ca="1"/>
        <v>0</v>
      </c>
      <c r="BE42" s="521">
        <f ca="1"/>
        <v>0</v>
      </c>
      <c r="BF42" s="521">
        <f ca="1"/>
        <v>0</v>
      </c>
      <c r="BG42" s="521">
        <f ca="1"/>
        <v>0</v>
      </c>
      <c r="BH42" s="521">
        <f ca="1"/>
        <v>0</v>
      </c>
      <c r="BI42" s="521">
        <f ca="1"/>
        <v>0</v>
      </c>
      <c r="BJ42" s="521">
        <f ca="1"/>
        <v>0</v>
      </c>
      <c r="BK42" s="521">
        <f ca="1"/>
        <v>3</v>
      </c>
      <c r="BL42" s="521">
        <f ca="1"/>
        <v>0</v>
      </c>
      <c r="BM42" s="521">
        <f ca="1"/>
        <v>0</v>
      </c>
      <c r="BN42" s="521">
        <f ca="1"/>
        <v>0</v>
      </c>
      <c r="BO42" s="521">
        <f ca="1"/>
        <v>0</v>
      </c>
      <c r="BP42" s="521">
        <f ca="1"/>
        <v>0</v>
      </c>
      <c r="BQ42" s="521">
        <f ca="1"/>
        <v>0</v>
      </c>
      <c r="BR42" s="521">
        <f ca="1"/>
        <v>0</v>
      </c>
      <c r="BS42" s="521">
        <f ca="1"/>
        <v>0</v>
      </c>
      <c r="BT42" s="517" t="str">
        <f ca="1"/>
        <v>000905</v>
      </c>
      <c r="BU42" s="511">
        <f ca="1"/>
        <v>0.15</v>
      </c>
      <c r="BV42" s="511">
        <f ca="1"/>
        <v>0.1</v>
      </c>
      <c r="BW42" s="511">
        <f ca="1"/>
        <v>0</v>
      </c>
      <c r="BX42" s="516">
        <f ca="1"/>
        <v>200</v>
      </c>
      <c r="BY42" s="516">
        <f ca="1"/>
        <v>6425.9400999999998</v>
      </c>
      <c r="BZ42" s="516">
        <f ca="1"/>
        <v>0</v>
      </c>
      <c r="CA42" s="516" t="str">
        <f ca="1"/>
        <v>index</v>
      </c>
      <c r="CB42" s="516" t="str">
        <f ca="1"/>
        <v>点</v>
      </c>
      <c r="CC42" s="516">
        <f ca="1"/>
        <v>0</v>
      </c>
      <c r="CD42" s="516" t="str">
        <f ca="1"/>
        <v>中证500</v>
      </c>
      <c r="CE42" s="511">
        <f ca="1"/>
        <v>0.1</v>
      </c>
      <c r="CF42" s="511">
        <f ca="1"/>
        <v>0.2</v>
      </c>
      <c r="CG42" s="511">
        <f ca="1"/>
        <v>0.05</v>
      </c>
      <c r="CH42" s="511">
        <f ca="1"/>
        <v>0.06</v>
      </c>
      <c r="CI42" s="474" t="str">
        <f t="shared" si="46"/>
        <v>Expired</v>
      </c>
      <c r="CJ42" s="474">
        <f t="shared" ca="1" si="47"/>
        <v>0.13500000000000001</v>
      </c>
      <c r="CK42" s="474">
        <f t="shared" si="2"/>
        <v>0.02</v>
      </c>
      <c r="CL42" s="490">
        <f t="shared" ca="1" si="3"/>
        <v>43111.701449189815</v>
      </c>
      <c r="CM42" s="474">
        <f t="shared" ca="1" si="48"/>
        <v>3.7730746249374114E-2</v>
      </c>
      <c r="CN42" s="500" t="str">
        <f>'_book_ options'!A42</f>
        <v>20170427-SYPZ-A19-000905-SF-C-34</v>
      </c>
      <c r="CO42" s="500" t="str">
        <f>'_book_ options'!B42</f>
        <v>CICC</v>
      </c>
      <c r="CP42" s="500" t="str">
        <f>'_book_ options'!C42</f>
        <v>CICC-FICC-SYPZ</v>
      </c>
      <c r="CQ42" s="500" t="str">
        <f>'_book_ options'!D42</f>
        <v>Expired</v>
      </c>
      <c r="CR42" s="550" t="str">
        <f>'_book_ options'!E42</f>
        <v>000905</v>
      </c>
      <c r="CS42" s="473">
        <f>'_book_ options'!F42</f>
        <v>42852</v>
      </c>
      <c r="CT42" s="498">
        <f>'_book_ options'!G42</f>
        <v>42852.625</v>
      </c>
      <c r="CU42" s="498">
        <f>'_book_ options'!H42</f>
        <v>42886.625</v>
      </c>
      <c r="CV42" s="473">
        <f>'_book_ options'!I42</f>
        <v>42886</v>
      </c>
      <c r="CW42" s="473">
        <f>'_book_ options'!J42</f>
        <v>42886</v>
      </c>
      <c r="CX42" s="473">
        <f>'_book_ options'!K42</f>
        <v>42852</v>
      </c>
      <c r="CY42" s="502">
        <f>'_book_ options'!L42</f>
        <v>-200000000</v>
      </c>
      <c r="CZ42" s="500" t="str">
        <f>'_book_ options'!M42</f>
        <v>notional</v>
      </c>
      <c r="DA42" s="474">
        <f>'_book_ options'!N42</f>
        <v>3.3876929E-2</v>
      </c>
      <c r="DB42" s="499" t="str">
        <f>IF(ISBLANK('_book_ options'!O42),"",'_book_ options'!O42)</f>
        <v/>
      </c>
      <c r="DC42" s="500">
        <f>'_book_ options'!P42</f>
        <v>6192.3</v>
      </c>
      <c r="DD42" s="474">
        <f>'_book_ options'!Q42</f>
        <v>0.02</v>
      </c>
      <c r="DE42" s="500">
        <f>'_book_ options'!AG42</f>
        <v>3</v>
      </c>
      <c r="DF42" s="500">
        <f>'_book_ options'!AH42</f>
        <v>0</v>
      </c>
      <c r="DG42" s="499">
        <f>'_book_ options'!AI42</f>
        <v>0</v>
      </c>
      <c r="DH42" s="499">
        <f>IF(ISBLANK('_book_ options'!AJ42),"",'_book_ options'!AJ42)</f>
        <v>5824.1</v>
      </c>
      <c r="DI42" s="499">
        <f>IF(ISBLANK('_book_ options'!AK42),"",'_book_ options'!AK42)</f>
        <v>631131.82794520562</v>
      </c>
      <c r="DJ42" s="490">
        <f>IF(ISBLANK('_book_ options'!AL42),"",'_book_ options'!AL42)</f>
        <v>42886.64435185185</v>
      </c>
      <c r="DK42" s="499">
        <f>IF(ISBLANK('_book_ options'!AM42),"",'_book_ options'!AM42)</f>
        <v>0</v>
      </c>
      <c r="DL42" s="500" t="str">
        <f>'_book_ options'!R42</f>
        <v>SF</v>
      </c>
      <c r="DM42" s="500" t="str">
        <f>IF(ISBLANK('_book_ options'!S42),"",'_book_ options'!S42)</f>
        <v>c</v>
      </c>
      <c r="DN42" s="499" t="str">
        <f>IF(ISBLANK('_book_ options'!T42),"",'_book_ options'!T42)</f>
        <v/>
      </c>
      <c r="DO42" s="474">
        <f>IF(ISBLANK('_book_ options'!U42),"",'_book_ options'!U42)</f>
        <v>1</v>
      </c>
      <c r="DP42" s="474" t="str">
        <f>IF(ISBLANK('_book_ options'!V42),"",'_book_ options'!V42)</f>
        <v/>
      </c>
      <c r="DQ42" s="474" t="str">
        <f>IF(ISBLANK('_book_ options'!W42),"",'_book_ options'!W42)</f>
        <v/>
      </c>
      <c r="DR42" s="474" t="str">
        <f>IF(ISBLANK('_book_ options'!X42),"",'_book_ options'!X42)</f>
        <v/>
      </c>
      <c r="DS42" s="474">
        <f>IF(ISBLANK('_book_ options'!Y42),"",'_book_ options'!Y42)</f>
        <v>1.08</v>
      </c>
      <c r="DT42" s="474" t="str">
        <f>IF(ISBLANK('_book_ options'!Z42),"",'_book_ options'!Z42)</f>
        <v/>
      </c>
      <c r="DU42" s="474">
        <f>IF(ISBLANK('_book_ options'!AA42),"",'_book_ options'!AA42)</f>
        <v>0.04</v>
      </c>
      <c r="DV42" s="474" t="str">
        <f>IF(ISBLANK('_book_ options'!AB42),"",'_book_ options'!AB42)</f>
        <v/>
      </c>
      <c r="DW42" s="474">
        <f>'_book_ options'!AC42</f>
        <v>2</v>
      </c>
      <c r="DX42" s="474">
        <f>'_book_ options'!AD42</f>
        <v>0</v>
      </c>
      <c r="DY42" s="474" t="str">
        <f>IF(ISBLANK('_book_ options'!AE42),"",'_book_ options'!AE42)</f>
        <v/>
      </c>
      <c r="DZ42" s="474" t="str">
        <f>IF(ISBLANK('_book_ options'!AF42),"",'_book_ options'!AF42)</f>
        <v/>
      </c>
      <c r="EA42" s="500">
        <f t="shared" si="49"/>
        <v>6192.3</v>
      </c>
      <c r="EB42" s="500" t="str">
        <f t="shared" si="50"/>
        <v/>
      </c>
      <c r="EC42" s="500" t="str">
        <f t="shared" si="51"/>
        <v/>
      </c>
      <c r="ED42" s="500" t="str">
        <f t="shared" si="52"/>
        <v/>
      </c>
      <c r="EE42" s="500">
        <f t="shared" si="53"/>
        <v>6687.6840000000002</v>
      </c>
      <c r="EF42" s="500" t="str">
        <f t="shared" si="54"/>
        <v/>
      </c>
      <c r="EG42" s="500">
        <f t="shared" si="55"/>
        <v>2017</v>
      </c>
      <c r="EH42" s="500">
        <f t="shared" si="56"/>
        <v>4</v>
      </c>
      <c r="EI42" s="500">
        <f>'_book_ options'!AN42</f>
        <v>0</v>
      </c>
      <c r="EJ42" s="500" t="str">
        <f>'_book_ options'!AO42</f>
        <v>FI Mainland</v>
      </c>
      <c r="EK42" s="500" t="str">
        <f>'_book_ options'!AP42</f>
        <v>cny</v>
      </c>
      <c r="EL42" s="500" t="str">
        <f>'_book_ options'!AQ42</f>
        <v>cny</v>
      </c>
      <c r="EM42" s="500" t="str">
        <f>'_book_ options'!AR42</f>
        <v>sw_c_e_nc_nt_m1_互换通用</v>
      </c>
      <c r="EN42" s="500" t="str">
        <f>'_book_ options'!AS42</f>
        <v>stm</v>
      </c>
      <c r="EO42" s="500" t="str">
        <f>'_book_ options'!AT42</f>
        <v>权益互换-权益互换通用</v>
      </c>
      <c r="EP42" s="500">
        <f>'_book_ options'!AU42</f>
        <v>0</v>
      </c>
      <c r="EQ42" s="500">
        <f>'_book_ options'!AV42</f>
        <v>0</v>
      </c>
      <c r="ER42" s="490">
        <f t="shared" si="57"/>
        <v>42859</v>
      </c>
      <c r="ES42" s="490">
        <f t="shared" si="58"/>
        <v>42900</v>
      </c>
      <c r="ET42" s="500">
        <f>'_book_ options'!AY42</f>
        <v>0</v>
      </c>
      <c r="EU42" s="500">
        <f>'_book_ options'!AZ42</f>
        <v>0</v>
      </c>
    </row>
    <row r="43" spans="1:151">
      <c r="A43" s="500" t="str">
        <f t="shared" ref="A43:A64" ca="1" si="59">IF(AND(Pricing_Date&lt;=CU43+1/24, ABS(Pricing_Date-CU43)&lt;=1), TRUE, "")</f>
        <v/>
      </c>
      <c r="B43" s="502">
        <f t="shared" ca="1" si="5"/>
        <v>-4392.398526681799</v>
      </c>
      <c r="C43" s="502">
        <f t="shared" si="6"/>
        <v>-4392.398526681799</v>
      </c>
      <c r="D43" s="502">
        <f t="shared" ca="1" si="7"/>
        <v>0</v>
      </c>
      <c r="E43" s="502">
        <f t="shared" ca="1" si="8"/>
        <v>0</v>
      </c>
      <c r="F43" s="502">
        <f t="shared" ca="1" si="9"/>
        <v>0</v>
      </c>
      <c r="G43" s="502">
        <f t="shared" si="10"/>
        <v>56.258630136986298</v>
      </c>
      <c r="H43" s="502">
        <f t="shared" ref="H43:H64" si="60">IF(CQ43="Active",G43*MAX(Pricing_Date-CS43,0)/V43,G43)</f>
        <v>56.258630136986298</v>
      </c>
      <c r="I43" s="502">
        <f t="shared" si="11"/>
        <v>-29.763116715939578</v>
      </c>
      <c r="J43" s="504">
        <f t="shared" ca="1" si="12"/>
        <v>-0.1488155835796979</v>
      </c>
      <c r="K43" s="502">
        <f t="shared" ca="1" si="13"/>
        <v>-0.1488155835796979</v>
      </c>
      <c r="L43" s="502">
        <f t="shared" si="14"/>
        <v>-2208000</v>
      </c>
      <c r="M43" s="502">
        <f t="shared" si="15"/>
        <v>-187528.76712328766</v>
      </c>
      <c r="N43" s="502">
        <f t="shared" si="16"/>
        <v>2208000</v>
      </c>
      <c r="O43" s="502">
        <f t="shared" si="17"/>
        <v>187528.76712328766</v>
      </c>
      <c r="P43" s="502">
        <f t="shared" si="18"/>
        <v>2208000</v>
      </c>
      <c r="Q43" s="502">
        <f t="shared" si="19"/>
        <v>2208000</v>
      </c>
      <c r="R43" s="502">
        <f t="shared" si="20"/>
        <v>106.80366914763</v>
      </c>
      <c r="S43" s="502">
        <f t="shared" si="21"/>
        <v>3178.81</v>
      </c>
      <c r="T43" s="502">
        <f t="shared" si="22"/>
        <v>3178.81</v>
      </c>
      <c r="U43" s="499">
        <f t="shared" si="23"/>
        <v>31</v>
      </c>
      <c r="V43" s="500">
        <f t="shared" si="24"/>
        <v>31</v>
      </c>
      <c r="W43" s="502" t="str">
        <f t="shared" si="25"/>
        <v>Expired</v>
      </c>
      <c r="X43" s="500">
        <f t="shared" si="26"/>
        <v>22</v>
      </c>
      <c r="Y43" s="500" t="str">
        <f t="shared" si="27"/>
        <v>Expired</v>
      </c>
      <c r="Z43" s="476">
        <f t="shared" si="28"/>
        <v>8.4931506849315067E-2</v>
      </c>
      <c r="AA43" s="476">
        <f t="shared" si="29"/>
        <v>8.4931506849315067E-2</v>
      </c>
      <c r="AB43" s="470">
        <f>VLOOKUP(CR43,'_info_ ticker'!A:I,9,FALSE)+DD43</f>
        <v>0.12000000000000001</v>
      </c>
      <c r="AC43" s="502">
        <f t="shared" si="30"/>
        <v>0</v>
      </c>
      <c r="AD43" s="502">
        <f t="shared" si="31"/>
        <v>0</v>
      </c>
      <c r="AE43" s="502">
        <f t="shared" ca="1" si="32"/>
        <v>0</v>
      </c>
      <c r="AF43" s="502">
        <f t="shared" ca="1" si="33"/>
        <v>0</v>
      </c>
      <c r="AG43" s="502">
        <f t="shared" ca="1" si="34"/>
        <v>0</v>
      </c>
      <c r="AH43" s="502">
        <f t="shared" ca="1" si="35"/>
        <v>0</v>
      </c>
      <c r="AI43" s="505">
        <f t="shared" ca="1" si="36"/>
        <v>0</v>
      </c>
      <c r="AJ43" s="502">
        <f t="shared" ca="1" si="37"/>
        <v>0</v>
      </c>
      <c r="AK43" s="502">
        <f t="shared" ca="1" si="38"/>
        <v>0</v>
      </c>
      <c r="AL43" s="502">
        <f t="shared" ca="1" si="39"/>
        <v>0</v>
      </c>
      <c r="AM43" s="502">
        <f t="shared" ca="1" si="40"/>
        <v>0</v>
      </c>
      <c r="AN43" s="502">
        <f t="shared" ca="1" si="41"/>
        <v>0</v>
      </c>
      <c r="AO43" s="502">
        <f t="shared" si="42"/>
        <v>0</v>
      </c>
      <c r="AP43" s="502">
        <f t="shared" si="43"/>
        <v>0</v>
      </c>
      <c r="AQ43" s="502">
        <f t="shared" si="44"/>
        <v>0</v>
      </c>
      <c r="AR43" s="502">
        <f t="shared" si="45"/>
        <v>0</v>
      </c>
      <c r="AS43" s="521">
        <f ca="1"/>
        <v>-29.763116715939578</v>
      </c>
      <c r="AT43" s="521">
        <f ca="1"/>
        <v>0</v>
      </c>
      <c r="AU43" s="521">
        <f ca="1"/>
        <v>0</v>
      </c>
      <c r="AV43" s="521">
        <f ca="1"/>
        <v>0</v>
      </c>
      <c r="AW43" s="521" t="str">
        <f ca="1"/>
        <v>Expired</v>
      </c>
      <c r="AX43" s="521">
        <f ca="1"/>
        <v>0</v>
      </c>
      <c r="AY43" s="521" t="str">
        <f ca="1"/>
        <v>Expired</v>
      </c>
      <c r="AZ43" s="521">
        <f ca="1"/>
        <v>0</v>
      </c>
      <c r="BA43" s="525">
        <f ca="1"/>
        <v>0</v>
      </c>
      <c r="BB43" s="521">
        <f ca="1"/>
        <v>0</v>
      </c>
      <c r="BC43" s="521">
        <f ca="1"/>
        <v>0</v>
      </c>
      <c r="BD43" s="521">
        <f ca="1"/>
        <v>0</v>
      </c>
      <c r="BE43" s="521">
        <f ca="1"/>
        <v>0</v>
      </c>
      <c r="BF43" s="521">
        <f ca="1"/>
        <v>0</v>
      </c>
      <c r="BG43" s="521">
        <f ca="1"/>
        <v>0</v>
      </c>
      <c r="BH43" s="521">
        <f ca="1"/>
        <v>0</v>
      </c>
      <c r="BI43" s="521">
        <f ca="1"/>
        <v>0</v>
      </c>
      <c r="BJ43" s="521">
        <f ca="1"/>
        <v>0</v>
      </c>
      <c r="BK43" s="521">
        <f ca="1"/>
        <v>3</v>
      </c>
      <c r="BL43" s="521">
        <f ca="1"/>
        <v>0</v>
      </c>
      <c r="BM43" s="521">
        <f ca="1"/>
        <v>0</v>
      </c>
      <c r="BN43" s="521">
        <f ca="1"/>
        <v>0</v>
      </c>
      <c r="BO43" s="521">
        <f ca="1"/>
        <v>0</v>
      </c>
      <c r="BP43" s="521">
        <f ca="1"/>
        <v>0</v>
      </c>
      <c r="BQ43" s="521">
        <f ca="1"/>
        <v>0</v>
      </c>
      <c r="BR43" s="521">
        <f ca="1"/>
        <v>0</v>
      </c>
      <c r="BS43" s="521">
        <f ca="1"/>
        <v>0</v>
      </c>
      <c r="BT43" s="517" t="str">
        <f ca="1"/>
        <v>000905</v>
      </c>
      <c r="BU43" s="511">
        <f ca="1"/>
        <v>0.15</v>
      </c>
      <c r="BV43" s="511">
        <f ca="1"/>
        <v>0.1</v>
      </c>
      <c r="BW43" s="511">
        <f ca="1"/>
        <v>0</v>
      </c>
      <c r="BX43" s="516">
        <f ca="1"/>
        <v>200</v>
      </c>
      <c r="BY43" s="516">
        <f ca="1"/>
        <v>6425.9400999999998</v>
      </c>
      <c r="BZ43" s="516">
        <f ca="1"/>
        <v>0</v>
      </c>
      <c r="CA43" s="516" t="str">
        <f ca="1"/>
        <v>index</v>
      </c>
      <c r="CB43" s="516" t="str">
        <f ca="1"/>
        <v>点</v>
      </c>
      <c r="CC43" s="516">
        <f ca="1"/>
        <v>0</v>
      </c>
      <c r="CD43" s="516" t="str">
        <f ca="1"/>
        <v>中证500</v>
      </c>
      <c r="CE43" s="511">
        <f ca="1"/>
        <v>0.1</v>
      </c>
      <c r="CF43" s="511">
        <f ca="1"/>
        <v>0.2</v>
      </c>
      <c r="CG43" s="511">
        <f ca="1"/>
        <v>0.05</v>
      </c>
      <c r="CH43" s="511">
        <f ca="1"/>
        <v>0.06</v>
      </c>
      <c r="CI43" s="474" t="str">
        <f t="shared" si="46"/>
        <v>Expired</v>
      </c>
      <c r="CJ43" s="474">
        <f t="shared" ca="1" si="47"/>
        <v>0.13500000000000001</v>
      </c>
      <c r="CK43" s="474">
        <f t="shared" ref="CK43:CK64" si="61">Risk_Free_Rate</f>
        <v>0.02</v>
      </c>
      <c r="CL43" s="490">
        <f t="shared" ref="CL43:CL64" ca="1" si="62">Pricing_Date</f>
        <v>43111.701449189815</v>
      </c>
      <c r="CM43" s="474">
        <f t="shared" ca="1" si="48"/>
        <v>1.987555370743932E-2</v>
      </c>
      <c r="CN43" s="500" t="str">
        <f>'_book_ options'!A43</f>
        <v>20170421-SYPZ-A18-000905-SF-P-31</v>
      </c>
      <c r="CO43" s="500" t="str">
        <f>'_book_ options'!B43</f>
        <v>CICC</v>
      </c>
      <c r="CP43" s="500" t="str">
        <f>'_book_ options'!C43</f>
        <v>CICC-FICC-SYPZ</v>
      </c>
      <c r="CQ43" s="500" t="str">
        <f>'_book_ options'!D43</f>
        <v>Expired</v>
      </c>
      <c r="CR43" s="550" t="str">
        <f>'_book_ options'!E43</f>
        <v>000905</v>
      </c>
      <c r="CS43" s="473">
        <f>'_book_ options'!F43</f>
        <v>42846</v>
      </c>
      <c r="CT43" s="498">
        <f>'_book_ options'!G43</f>
        <v>42846.625</v>
      </c>
      <c r="CU43" s="498">
        <f>'_book_ options'!H43</f>
        <v>42877.625</v>
      </c>
      <c r="CV43" s="473">
        <f>'_book_ options'!I43</f>
        <v>42877</v>
      </c>
      <c r="CW43" s="473">
        <f>'_book_ options'!J43</f>
        <v>42877</v>
      </c>
      <c r="CX43" s="473">
        <f>'_book_ options'!K43</f>
        <v>42846</v>
      </c>
      <c r="CY43" s="502">
        <f>'_book_ options'!L43</f>
        <v>-2208000</v>
      </c>
      <c r="CZ43" s="500" t="str">
        <f>'_book_ options'!M43</f>
        <v>notional</v>
      </c>
      <c r="DA43" s="474">
        <f>'_book_ options'!N43</f>
        <v>1.6951053000000001E-2</v>
      </c>
      <c r="DB43" s="499" t="str">
        <f>IF(ISBLANK('_book_ options'!O43),"",'_book_ options'!O43)</f>
        <v/>
      </c>
      <c r="DC43" s="500">
        <f>'_book_ options'!P43</f>
        <v>6300.71</v>
      </c>
      <c r="DD43" s="474">
        <f>'_book_ options'!Q43</f>
        <v>0.02</v>
      </c>
      <c r="DE43" s="500">
        <f>'_book_ options'!AG43</f>
        <v>3</v>
      </c>
      <c r="DF43" s="500">
        <f>'_book_ options'!AH43</f>
        <v>0</v>
      </c>
      <c r="DG43" s="499">
        <f>'_book_ options'!AI43</f>
        <v>0</v>
      </c>
      <c r="DH43" s="499">
        <f>IF(ISBLANK('_book_ options'!AJ43),"",'_book_ options'!AJ43)</f>
        <v>5888.81</v>
      </c>
      <c r="DI43" s="499">
        <f>IF(ISBLANK('_book_ options'!AK43),"",'_book_ options'!AK43)</f>
        <v>-4392.398526681799</v>
      </c>
      <c r="DJ43" s="490">
        <f>IF(ISBLANK('_book_ options'!AL43),"",'_book_ options'!AL43)</f>
        <v>42877.614490740743</v>
      </c>
      <c r="DK43" s="499">
        <f>IF(ISBLANK('_book_ options'!AM43),"",'_book_ options'!AM43)</f>
        <v>7571.2085972133054</v>
      </c>
      <c r="DL43" s="500" t="str">
        <f>'_book_ options'!R43</f>
        <v>SF</v>
      </c>
      <c r="DM43" s="500" t="str">
        <f>IF(ISBLANK('_book_ options'!S43),"",'_book_ options'!S43)</f>
        <v>p</v>
      </c>
      <c r="DN43" s="499" t="str">
        <f>IF(ISBLANK('_book_ options'!T43),"",'_book_ options'!T43)</f>
        <v/>
      </c>
      <c r="DO43" s="474">
        <f>IF(ISBLANK('_book_ options'!U43),"",'_book_ options'!U43)</f>
        <v>0.97499999999999998</v>
      </c>
      <c r="DP43" s="474" t="str">
        <f>IF(ISBLANK('_book_ options'!V43),"",'_book_ options'!V43)</f>
        <v/>
      </c>
      <c r="DQ43" s="474" t="str">
        <f>IF(ISBLANK('_book_ options'!W43),"",'_book_ options'!W43)</f>
        <v/>
      </c>
      <c r="DR43" s="474" t="str">
        <f>IF(ISBLANK('_book_ options'!X43),"",'_book_ options'!X43)</f>
        <v/>
      </c>
      <c r="DS43" s="474">
        <f>IF(ISBLANK('_book_ options'!Y43),"",'_book_ options'!Y43)</f>
        <v>0.9</v>
      </c>
      <c r="DT43" s="474" t="str">
        <f>IF(ISBLANK('_book_ options'!Z43),"",'_book_ options'!Z43)</f>
        <v/>
      </c>
      <c r="DU43" s="474">
        <f>IF(ISBLANK('_book_ options'!AA43),"",'_book_ options'!AA43)</f>
        <v>2.5000000000000001E-2</v>
      </c>
      <c r="DV43" s="474" t="str">
        <f>IF(ISBLANK('_book_ options'!AB43),"",'_book_ options'!AB43)</f>
        <v/>
      </c>
      <c r="DW43" s="474">
        <f>'_book_ options'!AC43</f>
        <v>1</v>
      </c>
      <c r="DX43" s="474">
        <f>'_book_ options'!AD43</f>
        <v>0</v>
      </c>
      <c r="DY43" s="474" t="str">
        <f>IF(ISBLANK('_book_ options'!AE43),"",'_book_ options'!AE43)</f>
        <v/>
      </c>
      <c r="DZ43" s="474" t="str">
        <f>IF(ISBLANK('_book_ options'!AF43),"",'_book_ options'!AF43)</f>
        <v/>
      </c>
      <c r="EA43" s="500">
        <f t="shared" si="49"/>
        <v>6143.1922500000001</v>
      </c>
      <c r="EB43" s="500" t="str">
        <f t="shared" si="50"/>
        <v/>
      </c>
      <c r="EC43" s="500" t="str">
        <f t="shared" si="51"/>
        <v/>
      </c>
      <c r="ED43" s="500" t="str">
        <f t="shared" si="52"/>
        <v/>
      </c>
      <c r="EE43" s="500">
        <f t="shared" si="53"/>
        <v>5670.6390000000001</v>
      </c>
      <c r="EF43" s="500" t="str">
        <f t="shared" si="54"/>
        <v/>
      </c>
      <c r="EG43" s="500">
        <f t="shared" si="55"/>
        <v>2017</v>
      </c>
      <c r="EH43" s="500">
        <f t="shared" si="56"/>
        <v>4</v>
      </c>
      <c r="EI43" s="500">
        <f>'_book_ options'!AN43</f>
        <v>0</v>
      </c>
      <c r="EJ43" s="500" t="str">
        <f>'_book_ options'!AO43</f>
        <v>FI Mainland</v>
      </c>
      <c r="EK43" s="500" t="str">
        <f>'_book_ options'!AP43</f>
        <v>cny</v>
      </c>
      <c r="EL43" s="500" t="str">
        <f>'_book_ options'!AQ43</f>
        <v>cny</v>
      </c>
      <c r="EM43" s="500" t="str">
        <f>'_book_ options'!AR43</f>
        <v>sw_c_e_nc_nt_m1_互换通用</v>
      </c>
      <c r="EN43" s="500" t="str">
        <f>'_book_ options'!AS43</f>
        <v>stm</v>
      </c>
      <c r="EO43" s="500" t="str">
        <f>'_book_ options'!AT43</f>
        <v>权益互换-权益互换通用</v>
      </c>
      <c r="EP43" s="500">
        <f>'_book_ options'!AU43</f>
        <v>0</v>
      </c>
      <c r="EQ43" s="500">
        <f>'_book_ options'!AV43</f>
        <v>0</v>
      </c>
      <c r="ER43" s="490">
        <f t="shared" si="57"/>
        <v>42853</v>
      </c>
      <c r="ES43" s="490">
        <f t="shared" si="58"/>
        <v>42891</v>
      </c>
      <c r="ET43" s="500">
        <f>'_book_ options'!AY43</f>
        <v>0</v>
      </c>
      <c r="EU43" s="500">
        <f>'_book_ options'!AZ43</f>
        <v>0</v>
      </c>
    </row>
    <row r="44" spans="1:151" ht="16.5" customHeight="1">
      <c r="A44" s="500" t="str">
        <f t="shared" ca="1" si="59"/>
        <v/>
      </c>
      <c r="B44" s="502">
        <f t="shared" ca="1" si="5"/>
        <v>53288.249604657525</v>
      </c>
      <c r="C44" s="502">
        <f t="shared" si="6"/>
        <v>53288.249604657525</v>
      </c>
      <c r="D44" s="502">
        <f t="shared" ca="1" si="7"/>
        <v>0</v>
      </c>
      <c r="E44" s="502">
        <f t="shared" ca="1" si="8"/>
        <v>0</v>
      </c>
      <c r="F44" s="502">
        <f t="shared" ca="1" si="9"/>
        <v>0</v>
      </c>
      <c r="G44" s="502">
        <f t="shared" si="10"/>
        <v>943.09643835616453</v>
      </c>
      <c r="H44" s="502">
        <f t="shared" si="60"/>
        <v>943.09643835616453</v>
      </c>
      <c r="I44" s="502">
        <f t="shared" si="11"/>
        <v>-498.9365951647589</v>
      </c>
      <c r="J44" s="504">
        <f t="shared" ca="1" si="12"/>
        <v>-2.4946829758237943</v>
      </c>
      <c r="K44" s="502">
        <f t="shared" ca="1" si="13"/>
        <v>-2.4946829758237943</v>
      </c>
      <c r="L44" s="502">
        <f t="shared" si="14"/>
        <v>-37014000</v>
      </c>
      <c r="M44" s="502">
        <f t="shared" si="15"/>
        <v>-3143654.7945205481</v>
      </c>
      <c r="N44" s="502">
        <f t="shared" si="16"/>
        <v>37014000</v>
      </c>
      <c r="O44" s="502">
        <f t="shared" si="17"/>
        <v>3143654.7945205481</v>
      </c>
      <c r="P44" s="502">
        <f t="shared" si="18"/>
        <v>37014000</v>
      </c>
      <c r="Q44" s="502">
        <f t="shared" si="19"/>
        <v>37014000</v>
      </c>
      <c r="R44" s="502">
        <f t="shared" si="20"/>
        <v>106.80365024549999</v>
      </c>
      <c r="S44" s="502">
        <f t="shared" si="21"/>
        <v>53288.25</v>
      </c>
      <c r="T44" s="502">
        <f t="shared" si="22"/>
        <v>53288.25</v>
      </c>
      <c r="U44" s="499">
        <f t="shared" si="23"/>
        <v>31</v>
      </c>
      <c r="V44" s="500">
        <f t="shared" si="24"/>
        <v>31</v>
      </c>
      <c r="W44" s="502" t="str">
        <f t="shared" si="25"/>
        <v>Expired</v>
      </c>
      <c r="X44" s="500">
        <f t="shared" si="26"/>
        <v>22</v>
      </c>
      <c r="Y44" s="500" t="str">
        <f t="shared" si="27"/>
        <v>Expired</v>
      </c>
      <c r="Z44" s="476">
        <f t="shared" si="28"/>
        <v>8.4931506849315067E-2</v>
      </c>
      <c r="AA44" s="476">
        <f t="shared" si="29"/>
        <v>8.4931506849315067E-2</v>
      </c>
      <c r="AB44" s="470">
        <f>VLOOKUP(CR44,'_info_ ticker'!A:I,9,FALSE)+DD44</f>
        <v>0.12000000000000001</v>
      </c>
      <c r="AC44" s="502">
        <f t="shared" si="30"/>
        <v>0</v>
      </c>
      <c r="AD44" s="502">
        <f t="shared" si="31"/>
        <v>0</v>
      </c>
      <c r="AE44" s="502">
        <f t="shared" ca="1" si="32"/>
        <v>0</v>
      </c>
      <c r="AF44" s="502">
        <f t="shared" ca="1" si="33"/>
        <v>0</v>
      </c>
      <c r="AG44" s="502">
        <f t="shared" ca="1" si="34"/>
        <v>0</v>
      </c>
      <c r="AH44" s="502">
        <f t="shared" ca="1" si="35"/>
        <v>0</v>
      </c>
      <c r="AI44" s="505">
        <f t="shared" ca="1" si="36"/>
        <v>0</v>
      </c>
      <c r="AJ44" s="502">
        <f t="shared" ca="1" si="37"/>
        <v>0</v>
      </c>
      <c r="AK44" s="502">
        <f t="shared" ca="1" si="38"/>
        <v>0</v>
      </c>
      <c r="AL44" s="502">
        <f t="shared" ca="1" si="39"/>
        <v>0</v>
      </c>
      <c r="AM44" s="502">
        <f t="shared" ca="1" si="40"/>
        <v>0</v>
      </c>
      <c r="AN44" s="502">
        <f t="shared" ca="1" si="41"/>
        <v>0</v>
      </c>
      <c r="AO44" s="502">
        <f t="shared" si="42"/>
        <v>0</v>
      </c>
      <c r="AP44" s="502">
        <f t="shared" si="43"/>
        <v>0</v>
      </c>
      <c r="AQ44" s="502">
        <f t="shared" si="44"/>
        <v>0</v>
      </c>
      <c r="AR44" s="502">
        <f t="shared" si="45"/>
        <v>0</v>
      </c>
      <c r="AS44" s="521">
        <f ca="1"/>
        <v>-498.93659516475884</v>
      </c>
      <c r="AT44" s="521">
        <f ca="1"/>
        <v>0</v>
      </c>
      <c r="AU44" s="521">
        <f ca="1"/>
        <v>0</v>
      </c>
      <c r="AV44" s="521">
        <f ca="1"/>
        <v>0</v>
      </c>
      <c r="AW44" s="521" t="str">
        <f ca="1"/>
        <v>Expired</v>
      </c>
      <c r="AX44" s="521">
        <f ca="1"/>
        <v>0</v>
      </c>
      <c r="AY44" s="521" t="str">
        <f ca="1"/>
        <v>Expired</v>
      </c>
      <c r="AZ44" s="521">
        <f ca="1"/>
        <v>0</v>
      </c>
      <c r="BA44" s="525">
        <f ca="1"/>
        <v>0</v>
      </c>
      <c r="BB44" s="521">
        <f ca="1"/>
        <v>0</v>
      </c>
      <c r="BC44" s="521">
        <f ca="1"/>
        <v>0</v>
      </c>
      <c r="BD44" s="521">
        <f ca="1"/>
        <v>0</v>
      </c>
      <c r="BE44" s="521">
        <f ca="1"/>
        <v>0</v>
      </c>
      <c r="BF44" s="521">
        <f ca="1"/>
        <v>0</v>
      </c>
      <c r="BG44" s="521">
        <f ca="1"/>
        <v>0</v>
      </c>
      <c r="BH44" s="521">
        <f ca="1"/>
        <v>0</v>
      </c>
      <c r="BI44" s="521">
        <f ca="1"/>
        <v>0</v>
      </c>
      <c r="BJ44" s="521">
        <f ca="1"/>
        <v>0</v>
      </c>
      <c r="BK44" s="521">
        <f ca="1"/>
        <v>3</v>
      </c>
      <c r="BL44" s="521">
        <f ca="1"/>
        <v>0</v>
      </c>
      <c r="BM44" s="521">
        <f ca="1"/>
        <v>0</v>
      </c>
      <c r="BN44" s="521">
        <f ca="1"/>
        <v>0</v>
      </c>
      <c r="BO44" s="521">
        <f ca="1"/>
        <v>0</v>
      </c>
      <c r="BP44" s="521">
        <f ca="1"/>
        <v>0</v>
      </c>
      <c r="BQ44" s="521">
        <f ca="1"/>
        <v>0</v>
      </c>
      <c r="BR44" s="521">
        <f ca="1"/>
        <v>0</v>
      </c>
      <c r="BS44" s="521">
        <f ca="1"/>
        <v>0</v>
      </c>
      <c r="BT44" s="517" t="str">
        <f ca="1"/>
        <v>000905</v>
      </c>
      <c r="BU44" s="511">
        <f ca="1"/>
        <v>0.15</v>
      </c>
      <c r="BV44" s="511">
        <f ca="1"/>
        <v>0.1</v>
      </c>
      <c r="BW44" s="511">
        <f ca="1"/>
        <v>0</v>
      </c>
      <c r="BX44" s="516">
        <f ca="1"/>
        <v>200</v>
      </c>
      <c r="BY44" s="516">
        <f ca="1"/>
        <v>6425.9400999999998</v>
      </c>
      <c r="BZ44" s="516">
        <f ca="1"/>
        <v>0</v>
      </c>
      <c r="CA44" s="516" t="str">
        <f ca="1"/>
        <v>index</v>
      </c>
      <c r="CB44" s="516" t="str">
        <f ca="1"/>
        <v>点</v>
      </c>
      <c r="CC44" s="516">
        <f ca="1"/>
        <v>0</v>
      </c>
      <c r="CD44" s="516" t="str">
        <f ca="1"/>
        <v>中证500</v>
      </c>
      <c r="CE44" s="511">
        <f ca="1"/>
        <v>0.1</v>
      </c>
      <c r="CF44" s="511">
        <f ca="1"/>
        <v>0.2</v>
      </c>
      <c r="CG44" s="511">
        <f ca="1"/>
        <v>0.05</v>
      </c>
      <c r="CH44" s="511">
        <f ca="1"/>
        <v>0.06</v>
      </c>
      <c r="CI44" s="474" t="str">
        <f t="shared" si="46"/>
        <v>Expired</v>
      </c>
      <c r="CJ44" s="474">
        <f t="shared" ca="1" si="47"/>
        <v>0.13500000000000001</v>
      </c>
      <c r="CK44" s="474">
        <f t="shared" si="61"/>
        <v>0.02</v>
      </c>
      <c r="CL44" s="490">
        <f t="shared" ca="1" si="62"/>
        <v>43111.701449189815</v>
      </c>
      <c r="CM44" s="474">
        <f t="shared" ca="1" si="48"/>
        <v>1.987555370743932E-2</v>
      </c>
      <c r="CN44" s="500" t="str">
        <f>'_book_ options'!A44</f>
        <v>20170421-SYPZ-A17-000905-SF-C-31</v>
      </c>
      <c r="CO44" s="500" t="str">
        <f>'_book_ options'!B44</f>
        <v>CICC</v>
      </c>
      <c r="CP44" s="500" t="str">
        <f>'_book_ options'!C44</f>
        <v>CICC-FICC-SYPZ</v>
      </c>
      <c r="CQ44" s="500" t="str">
        <f>'_book_ options'!D44</f>
        <v>Expired</v>
      </c>
      <c r="CR44" s="550" t="str">
        <f>'_book_ options'!E44</f>
        <v>000905</v>
      </c>
      <c r="CS44" s="473">
        <f>'_book_ options'!F44</f>
        <v>42846</v>
      </c>
      <c r="CT44" s="498">
        <f>'_book_ options'!G44</f>
        <v>42846.625</v>
      </c>
      <c r="CU44" s="498">
        <f>'_book_ options'!H44</f>
        <v>42877.625</v>
      </c>
      <c r="CV44" s="473">
        <f>'_book_ options'!I44</f>
        <v>42877</v>
      </c>
      <c r="CW44" s="473">
        <f>'_book_ options'!J44</f>
        <v>42877</v>
      </c>
      <c r="CX44" s="473">
        <f>'_book_ options'!K44</f>
        <v>42846</v>
      </c>
      <c r="CY44" s="502">
        <f>'_book_ options'!L44</f>
        <v>-37014000</v>
      </c>
      <c r="CZ44" s="500" t="str">
        <f>'_book_ options'!M44</f>
        <v>notional</v>
      </c>
      <c r="DA44" s="474">
        <f>'_book_ options'!N44</f>
        <v>1.6951049999999999E-2</v>
      </c>
      <c r="DB44" s="499" t="str">
        <f>IF(ISBLANK('_book_ options'!O44),"",'_book_ options'!O44)</f>
        <v/>
      </c>
      <c r="DC44" s="500">
        <f>'_book_ options'!P44</f>
        <v>6300.71</v>
      </c>
      <c r="DD44" s="474">
        <f>'_book_ options'!Q44</f>
        <v>0.02</v>
      </c>
      <c r="DE44" s="500">
        <f>'_book_ options'!AG44</f>
        <v>3</v>
      </c>
      <c r="DF44" s="500">
        <f>'_book_ options'!AH44</f>
        <v>0</v>
      </c>
      <c r="DG44" s="499">
        <f>'_book_ options'!AI44</f>
        <v>0</v>
      </c>
      <c r="DH44" s="499">
        <f>IF(ISBLANK('_book_ options'!AJ44),"",'_book_ options'!AJ44)</f>
        <v>5888.81</v>
      </c>
      <c r="DI44" s="499">
        <f>IF(ISBLANK('_book_ options'!AK44),"",'_book_ options'!AK44)</f>
        <v>53288.249604657525</v>
      </c>
      <c r="DJ44" s="490">
        <f>IF(ISBLANK('_book_ options'!AL44),"",'_book_ options'!AL44)</f>
        <v>42877.61451388889</v>
      </c>
      <c r="DK44" s="499">
        <f>IF(ISBLANK('_book_ options'!AM44),"",'_book_ options'!AM44)</f>
        <v>0</v>
      </c>
      <c r="DL44" s="500" t="str">
        <f>'_book_ options'!R44</f>
        <v>SF</v>
      </c>
      <c r="DM44" s="500" t="str">
        <f>IF(ISBLANK('_book_ options'!S44),"",'_book_ options'!S44)</f>
        <v>c</v>
      </c>
      <c r="DN44" s="499" t="str">
        <f>IF(ISBLANK('_book_ options'!T44),"",'_book_ options'!T44)</f>
        <v/>
      </c>
      <c r="DO44" s="474">
        <f>IF(ISBLANK('_book_ options'!U44),"",'_book_ options'!U44)</f>
        <v>1</v>
      </c>
      <c r="DP44" s="474" t="str">
        <f>IF(ISBLANK('_book_ options'!V44),"",'_book_ options'!V44)</f>
        <v/>
      </c>
      <c r="DQ44" s="474" t="str">
        <f>IF(ISBLANK('_book_ options'!W44),"",'_book_ options'!W44)</f>
        <v/>
      </c>
      <c r="DR44" s="474" t="str">
        <f>IF(ISBLANK('_book_ options'!X44),"",'_book_ options'!X44)</f>
        <v/>
      </c>
      <c r="DS44" s="474">
        <f>IF(ISBLANK('_book_ options'!Y44),"",'_book_ options'!Y44)</f>
        <v>1.075</v>
      </c>
      <c r="DT44" s="474" t="str">
        <f>IF(ISBLANK('_book_ options'!Z44),"",'_book_ options'!Z44)</f>
        <v/>
      </c>
      <c r="DU44" s="474">
        <f>IF(ISBLANK('_book_ options'!AA44),"",'_book_ options'!AA44)</f>
        <v>2.5000000000000001E-2</v>
      </c>
      <c r="DV44" s="474" t="str">
        <f>IF(ISBLANK('_book_ options'!AB44),"",'_book_ options'!AB44)</f>
        <v/>
      </c>
      <c r="DW44" s="474">
        <f>'_book_ options'!AC44</f>
        <v>1</v>
      </c>
      <c r="DX44" s="474">
        <f>'_book_ options'!AD44</f>
        <v>0</v>
      </c>
      <c r="DY44" s="474" t="str">
        <f>IF(ISBLANK('_book_ options'!AE44),"",'_book_ options'!AE44)</f>
        <v/>
      </c>
      <c r="DZ44" s="474" t="str">
        <f>IF(ISBLANK('_book_ options'!AF44),"",'_book_ options'!AF44)</f>
        <v/>
      </c>
      <c r="EA44" s="500">
        <f t="shared" si="49"/>
        <v>6300.71</v>
      </c>
      <c r="EB44" s="500" t="str">
        <f t="shared" si="50"/>
        <v/>
      </c>
      <c r="EC44" s="500" t="str">
        <f t="shared" si="51"/>
        <v/>
      </c>
      <c r="ED44" s="500" t="str">
        <f t="shared" si="52"/>
        <v/>
      </c>
      <c r="EE44" s="500">
        <f t="shared" si="53"/>
        <v>6773.26325</v>
      </c>
      <c r="EF44" s="500" t="str">
        <f t="shared" si="54"/>
        <v/>
      </c>
      <c r="EG44" s="500">
        <f t="shared" si="55"/>
        <v>2017</v>
      </c>
      <c r="EH44" s="500">
        <f t="shared" si="56"/>
        <v>4</v>
      </c>
      <c r="EI44" s="500">
        <f>'_book_ options'!AN44</f>
        <v>0</v>
      </c>
      <c r="EJ44" s="500" t="str">
        <f>'_book_ options'!AO44</f>
        <v>FI Mainland</v>
      </c>
      <c r="EK44" s="500" t="str">
        <f>'_book_ options'!AP44</f>
        <v>cny</v>
      </c>
      <c r="EL44" s="500" t="str">
        <f>'_book_ options'!AQ44</f>
        <v>cny</v>
      </c>
      <c r="EM44" s="500" t="str">
        <f>'_book_ options'!AR44</f>
        <v>sw_c_e_nc_nt_m1_互换通用</v>
      </c>
      <c r="EN44" s="500" t="str">
        <f>'_book_ options'!AS44</f>
        <v>stm</v>
      </c>
      <c r="EO44" s="500" t="str">
        <f>'_book_ options'!AT44</f>
        <v>权益互换-权益互换通用</v>
      </c>
      <c r="EP44" s="500">
        <f>'_book_ options'!AU44</f>
        <v>0</v>
      </c>
      <c r="EQ44" s="500">
        <f>'_book_ options'!AV44</f>
        <v>0</v>
      </c>
      <c r="ER44" s="490">
        <f t="shared" si="57"/>
        <v>42853</v>
      </c>
      <c r="ES44" s="490">
        <f t="shared" si="58"/>
        <v>42891</v>
      </c>
      <c r="ET44" s="500">
        <f>'_book_ options'!AY44</f>
        <v>0</v>
      </c>
      <c r="EU44" s="500">
        <f>'_book_ options'!AZ44</f>
        <v>0</v>
      </c>
    </row>
    <row r="45" spans="1:151" ht="16.5" customHeight="1">
      <c r="A45" s="500" t="str">
        <f t="shared" ca="1" si="59"/>
        <v/>
      </c>
      <c r="B45" s="502">
        <f t="shared" ca="1" si="5"/>
        <v>16536.820204799998</v>
      </c>
      <c r="C45" s="502">
        <f t="shared" si="6"/>
        <v>16536.820204799998</v>
      </c>
      <c r="D45" s="502">
        <f t="shared" ca="1" si="7"/>
        <v>0</v>
      </c>
      <c r="E45" s="502">
        <f t="shared" ca="1" si="8"/>
        <v>0</v>
      </c>
      <c r="F45" s="502">
        <f t="shared" ca="1" si="9"/>
        <v>0</v>
      </c>
      <c r="G45" s="502">
        <f t="shared" si="10"/>
        <v>4512</v>
      </c>
      <c r="H45" s="502">
        <f t="shared" si="60"/>
        <v>4512</v>
      </c>
      <c r="I45" s="502">
        <f t="shared" si="11"/>
        <v>-137.16933207473176</v>
      </c>
      <c r="J45" s="504">
        <f t="shared" ca="1" si="12"/>
        <v>-0.68584666037365882</v>
      </c>
      <c r="K45" s="502">
        <f t="shared" ca="1" si="13"/>
        <v>-0.68584666037365882</v>
      </c>
      <c r="L45" s="502">
        <f t="shared" si="14"/>
        <v>-3504000</v>
      </c>
      <c r="M45" s="502">
        <f t="shared" si="15"/>
        <v>-902400</v>
      </c>
      <c r="N45" s="502">
        <f t="shared" si="16"/>
        <v>3504000</v>
      </c>
      <c r="O45" s="502">
        <f t="shared" si="17"/>
        <v>902400</v>
      </c>
      <c r="P45" s="502">
        <f t="shared" si="18"/>
        <v>3504000</v>
      </c>
      <c r="Q45" s="502">
        <f t="shared" si="19"/>
        <v>3504000</v>
      </c>
      <c r="R45" s="502">
        <f t="shared" si="20"/>
        <v>120.55770743120999</v>
      </c>
      <c r="S45" s="502">
        <f t="shared" si="21"/>
        <v>16536.82</v>
      </c>
      <c r="T45" s="502">
        <f t="shared" si="22"/>
        <v>16536.82</v>
      </c>
      <c r="U45" s="499">
        <f t="shared" si="23"/>
        <v>94</v>
      </c>
      <c r="V45" s="500">
        <f t="shared" si="24"/>
        <v>94</v>
      </c>
      <c r="W45" s="502" t="str">
        <f t="shared" si="25"/>
        <v>Expired</v>
      </c>
      <c r="X45" s="500">
        <f t="shared" si="26"/>
        <v>67</v>
      </c>
      <c r="Y45" s="500" t="str">
        <f t="shared" si="27"/>
        <v>Expired</v>
      </c>
      <c r="Z45" s="476">
        <f t="shared" si="28"/>
        <v>0.25753424657534246</v>
      </c>
      <c r="AA45" s="476">
        <f t="shared" si="29"/>
        <v>0.25753424657534246</v>
      </c>
      <c r="AB45" s="470">
        <f>VLOOKUP(CR45,'_info_ ticker'!A:I,9,FALSE)+DD45</f>
        <v>0.12000000000000001</v>
      </c>
      <c r="AC45" s="502">
        <f t="shared" si="30"/>
        <v>0</v>
      </c>
      <c r="AD45" s="502">
        <f t="shared" si="31"/>
        <v>0</v>
      </c>
      <c r="AE45" s="502">
        <f t="shared" ca="1" si="32"/>
        <v>0</v>
      </c>
      <c r="AF45" s="502">
        <f t="shared" ca="1" si="33"/>
        <v>0</v>
      </c>
      <c r="AG45" s="502">
        <f t="shared" ca="1" si="34"/>
        <v>0</v>
      </c>
      <c r="AH45" s="502">
        <f t="shared" ca="1" si="35"/>
        <v>0</v>
      </c>
      <c r="AI45" s="505">
        <f t="shared" ca="1" si="36"/>
        <v>0</v>
      </c>
      <c r="AJ45" s="502">
        <f t="shared" ca="1" si="37"/>
        <v>0</v>
      </c>
      <c r="AK45" s="502">
        <f t="shared" ca="1" si="38"/>
        <v>0</v>
      </c>
      <c r="AL45" s="502">
        <f t="shared" ca="1" si="39"/>
        <v>0</v>
      </c>
      <c r="AM45" s="502">
        <f t="shared" ca="1" si="40"/>
        <v>0</v>
      </c>
      <c r="AN45" s="502">
        <f t="shared" ca="1" si="41"/>
        <v>0</v>
      </c>
      <c r="AO45" s="502">
        <f t="shared" si="42"/>
        <v>0</v>
      </c>
      <c r="AP45" s="502">
        <f t="shared" si="43"/>
        <v>0</v>
      </c>
      <c r="AQ45" s="502">
        <f t="shared" si="44"/>
        <v>0</v>
      </c>
      <c r="AR45" s="502">
        <f t="shared" si="45"/>
        <v>0</v>
      </c>
      <c r="AS45" s="521">
        <f ca="1"/>
        <v>-137.16933207473176</v>
      </c>
      <c r="AT45" s="521">
        <f ca="1"/>
        <v>0</v>
      </c>
      <c r="AU45" s="521">
        <f ca="1"/>
        <v>0</v>
      </c>
      <c r="AV45" s="521">
        <f ca="1"/>
        <v>0</v>
      </c>
      <c r="AW45" s="521" t="str">
        <f ca="1"/>
        <v>Expired</v>
      </c>
      <c r="AX45" s="521">
        <f ca="1"/>
        <v>0</v>
      </c>
      <c r="AY45" s="521" t="str">
        <f ca="1"/>
        <v>Expired</v>
      </c>
      <c r="AZ45" s="521">
        <f ca="1"/>
        <v>0</v>
      </c>
      <c r="BA45" s="525">
        <f ca="1"/>
        <v>0</v>
      </c>
      <c r="BB45" s="521">
        <f ca="1"/>
        <v>0</v>
      </c>
      <c r="BC45" s="521">
        <f ca="1"/>
        <v>0</v>
      </c>
      <c r="BD45" s="521">
        <f ca="1"/>
        <v>0</v>
      </c>
      <c r="BE45" s="521">
        <f ca="1"/>
        <v>0</v>
      </c>
      <c r="BF45" s="521">
        <f ca="1"/>
        <v>0</v>
      </c>
      <c r="BG45" s="521">
        <f ca="1"/>
        <v>0</v>
      </c>
      <c r="BH45" s="521">
        <f ca="1"/>
        <v>0</v>
      </c>
      <c r="BI45" s="521">
        <f ca="1"/>
        <v>0</v>
      </c>
      <c r="BJ45" s="521">
        <f ca="1"/>
        <v>0</v>
      </c>
      <c r="BK45" s="521">
        <f ca="1"/>
        <v>2</v>
      </c>
      <c r="BL45" s="521">
        <f ca="1"/>
        <v>0</v>
      </c>
      <c r="BM45" s="521">
        <f ca="1"/>
        <v>0</v>
      </c>
      <c r="BN45" s="521">
        <f ca="1"/>
        <v>0</v>
      </c>
      <c r="BO45" s="521">
        <f ca="1"/>
        <v>0</v>
      </c>
      <c r="BP45" s="521">
        <f ca="1"/>
        <v>0</v>
      </c>
      <c r="BQ45" s="521">
        <f ca="1"/>
        <v>0</v>
      </c>
      <c r="BR45" s="521">
        <f ca="1"/>
        <v>0</v>
      </c>
      <c r="BS45" s="521">
        <f ca="1"/>
        <v>0</v>
      </c>
      <c r="BT45" s="517" t="str">
        <f ca="1"/>
        <v>000905</v>
      </c>
      <c r="BU45" s="511">
        <f ca="1"/>
        <v>0.15</v>
      </c>
      <c r="BV45" s="511">
        <f ca="1"/>
        <v>0.1</v>
      </c>
      <c r="BW45" s="511">
        <f ca="1"/>
        <v>0</v>
      </c>
      <c r="BX45" s="516">
        <f ca="1"/>
        <v>200</v>
      </c>
      <c r="BY45" s="516">
        <f ca="1"/>
        <v>6425.9400999999998</v>
      </c>
      <c r="BZ45" s="516">
        <f ca="1"/>
        <v>0</v>
      </c>
      <c r="CA45" s="516" t="str">
        <f ca="1"/>
        <v>index</v>
      </c>
      <c r="CB45" s="516" t="str">
        <f ca="1"/>
        <v>点</v>
      </c>
      <c r="CC45" s="516">
        <f ca="1"/>
        <v>0</v>
      </c>
      <c r="CD45" s="516" t="str">
        <f ca="1"/>
        <v>中证500</v>
      </c>
      <c r="CE45" s="511">
        <f ca="1"/>
        <v>0.1</v>
      </c>
      <c r="CF45" s="511">
        <f ca="1"/>
        <v>0.2</v>
      </c>
      <c r="CG45" s="511">
        <f ca="1"/>
        <v>0.05</v>
      </c>
      <c r="CH45" s="511">
        <f ca="1"/>
        <v>0.06</v>
      </c>
      <c r="CI45" s="474" t="str">
        <f t="shared" si="46"/>
        <v>Expired</v>
      </c>
      <c r="CJ45" s="474">
        <f t="shared" ca="1" si="47"/>
        <v>0.13500000000000001</v>
      </c>
      <c r="CK45" s="474">
        <f t="shared" si="61"/>
        <v>0.02</v>
      </c>
      <c r="CL45" s="490">
        <f t="shared" ca="1" si="62"/>
        <v>43111.701449189815</v>
      </c>
      <c r="CM45" s="474">
        <f t="shared" ca="1" si="48"/>
        <v>-2.3224832148454166E-2</v>
      </c>
      <c r="CN45" s="500" t="str">
        <f>'_book_ options'!A45</f>
        <v>20170407-SYPZ-A14-000905-SF-C-94</v>
      </c>
      <c r="CO45" s="500" t="str">
        <f>'_book_ options'!B45</f>
        <v>CICC</v>
      </c>
      <c r="CP45" s="500" t="str">
        <f>'_book_ options'!C45</f>
        <v>CICC-FICC-SYPZ</v>
      </c>
      <c r="CQ45" s="500" t="str">
        <f>'_book_ options'!D45</f>
        <v>Expired</v>
      </c>
      <c r="CR45" s="550" t="str">
        <f>'_book_ options'!E45</f>
        <v>000905</v>
      </c>
      <c r="CS45" s="473">
        <f>'_book_ options'!F45</f>
        <v>42832</v>
      </c>
      <c r="CT45" s="498">
        <f>'_book_ options'!G45</f>
        <v>42832.625</v>
      </c>
      <c r="CU45" s="498">
        <f>'_book_ options'!H45</f>
        <v>42926.625</v>
      </c>
      <c r="CV45" s="473">
        <f>'_book_ options'!I45</f>
        <v>42926</v>
      </c>
      <c r="CW45" s="473">
        <f>'_book_ options'!J45</f>
        <v>42926</v>
      </c>
      <c r="CX45" s="473">
        <f>'_book_ options'!K45</f>
        <v>42832</v>
      </c>
      <c r="CY45" s="502">
        <f>'_book_ options'!L45</f>
        <v>-3504000</v>
      </c>
      <c r="CZ45" s="500" t="str">
        <f>'_book_ options'!M45</f>
        <v>notional</v>
      </c>
      <c r="DA45" s="474">
        <f>'_book_ options'!N45</f>
        <v>1.8325377E-2</v>
      </c>
      <c r="DB45" s="499" t="str">
        <f>IF(ISBLANK('_book_ options'!O45),"",'_book_ options'!O45)</f>
        <v/>
      </c>
      <c r="DC45" s="500">
        <f>'_book_ options'!P45</f>
        <v>6578.73</v>
      </c>
      <c r="DD45" s="474">
        <f>'_book_ options'!Q45</f>
        <v>0.02</v>
      </c>
      <c r="DE45" s="500">
        <f>'_book_ options'!AG45</f>
        <v>50</v>
      </c>
      <c r="DF45" s="500">
        <f>'_book_ options'!AH45</f>
        <v>0</v>
      </c>
      <c r="DG45" s="499">
        <f>'_book_ options'!AI45</f>
        <v>0</v>
      </c>
      <c r="DH45" s="499">
        <f>IF(ISBLANK('_book_ options'!AJ45),"",'_book_ options'!AJ45)</f>
        <v>6206.56</v>
      </c>
      <c r="DI45" s="499">
        <f>IF(ISBLANK('_book_ options'!AK45),"",'_book_ options'!AK45)</f>
        <v>16536.820204799998</v>
      </c>
      <c r="DJ45" s="490">
        <f>IF(ISBLANK('_book_ options'!AL45),"",'_book_ options'!AL45)</f>
        <v>42926.74082175926</v>
      </c>
      <c r="DK45" s="499">
        <f>IF(ISBLANK('_book_ options'!AM45),"",'_book_ options'!AM45)</f>
        <v>0</v>
      </c>
      <c r="DL45" s="500" t="str">
        <f>'_book_ options'!R45</f>
        <v>SF</v>
      </c>
      <c r="DM45" s="500" t="str">
        <f>IF(ISBLANK('_book_ options'!S45),"",'_book_ options'!S45)</f>
        <v>c</v>
      </c>
      <c r="DN45" s="499" t="str">
        <f>IF(ISBLANK('_book_ options'!T45),"",'_book_ options'!T45)</f>
        <v/>
      </c>
      <c r="DO45" s="474">
        <f>IF(ISBLANK('_book_ options'!U45),"",'_book_ options'!U45)</f>
        <v>1</v>
      </c>
      <c r="DP45" s="474" t="str">
        <f>IF(ISBLANK('_book_ options'!V45),"",'_book_ options'!V45)</f>
        <v/>
      </c>
      <c r="DQ45" s="474" t="str">
        <f>IF(ISBLANK('_book_ options'!W45),"",'_book_ options'!W45)</f>
        <v/>
      </c>
      <c r="DR45" s="474" t="str">
        <f>IF(ISBLANK('_book_ options'!X45),"",'_book_ options'!X45)</f>
        <v/>
      </c>
      <c r="DS45" s="474">
        <f>IF(ISBLANK('_book_ options'!Y45),"",'_book_ options'!Y45)</f>
        <v>1.1000000000000001</v>
      </c>
      <c r="DT45" s="474" t="str">
        <f>IF(ISBLANK('_book_ options'!Z45),"",'_book_ options'!Z45)</f>
        <v/>
      </c>
      <c r="DU45" s="474">
        <f>IF(ISBLANK('_book_ options'!AA45),"",'_book_ options'!AA45)</f>
        <v>2.5000000000000001E-2</v>
      </c>
      <c r="DV45" s="474" t="str">
        <f>IF(ISBLANK('_book_ options'!AB45),"",'_book_ options'!AB45)</f>
        <v/>
      </c>
      <c r="DW45" s="474">
        <f>'_book_ options'!AC45</f>
        <v>1</v>
      </c>
      <c r="DX45" s="474">
        <f>'_book_ options'!AD45</f>
        <v>0</v>
      </c>
      <c r="DY45" s="474" t="str">
        <f>IF(ISBLANK('_book_ options'!AE45),"",'_book_ options'!AE45)</f>
        <v/>
      </c>
      <c r="DZ45" s="474" t="str">
        <f>IF(ISBLANK('_book_ options'!AF45),"",'_book_ options'!AF45)</f>
        <v/>
      </c>
      <c r="EA45" s="500">
        <f t="shared" si="49"/>
        <v>6578.73</v>
      </c>
      <c r="EB45" s="500" t="str">
        <f t="shared" si="50"/>
        <v/>
      </c>
      <c r="EC45" s="500" t="str">
        <f t="shared" si="51"/>
        <v/>
      </c>
      <c r="ED45" s="500" t="str">
        <f t="shared" si="52"/>
        <v/>
      </c>
      <c r="EE45" s="500">
        <f t="shared" si="53"/>
        <v>7236.6030000000001</v>
      </c>
      <c r="EF45" s="500" t="str">
        <f t="shared" si="54"/>
        <v/>
      </c>
      <c r="EG45" s="500">
        <f t="shared" si="55"/>
        <v>2017</v>
      </c>
      <c r="EH45" s="500">
        <f t="shared" si="56"/>
        <v>4</v>
      </c>
      <c r="EI45" s="500">
        <f>'_book_ options'!AN45</f>
        <v>0</v>
      </c>
      <c r="EJ45" s="500" t="str">
        <f>'_book_ options'!AO45</f>
        <v>FI Mainland</v>
      </c>
      <c r="EK45" s="500" t="str">
        <f>'_book_ options'!AP45</f>
        <v>cny</v>
      </c>
      <c r="EL45" s="500" t="str">
        <f>'_book_ options'!AQ45</f>
        <v>cny</v>
      </c>
      <c r="EM45" s="500">
        <f>'_book_ options'!AR45</f>
        <v>0</v>
      </c>
      <c r="EN45" s="500">
        <f>'_book_ options'!AS45</f>
        <v>0</v>
      </c>
      <c r="EO45" s="500">
        <f>'_book_ options'!AT45</f>
        <v>0</v>
      </c>
      <c r="EP45" s="500">
        <f>'_book_ options'!AU45</f>
        <v>0</v>
      </c>
      <c r="EQ45" s="500">
        <f>'_book_ options'!AV45</f>
        <v>0</v>
      </c>
      <c r="ER45" s="490">
        <f t="shared" si="57"/>
        <v>42839</v>
      </c>
      <c r="ES45" s="490">
        <f t="shared" si="58"/>
        <v>42940</v>
      </c>
      <c r="ET45" s="500">
        <f>'_book_ options'!AY45</f>
        <v>0</v>
      </c>
      <c r="EU45" s="500">
        <f>'_book_ options'!AZ45</f>
        <v>0</v>
      </c>
    </row>
    <row r="46" spans="1:151" ht="16.5" customHeight="1">
      <c r="A46" s="500" t="str">
        <f t="shared" ca="1" si="59"/>
        <v/>
      </c>
      <c r="B46" s="502">
        <f t="shared" ca="1" si="5"/>
        <v>281150.11369863013</v>
      </c>
      <c r="C46" s="502">
        <f t="shared" si="6"/>
        <v>281150.11369863013</v>
      </c>
      <c r="D46" s="502">
        <f t="shared" ca="1" si="7"/>
        <v>0</v>
      </c>
      <c r="E46" s="502">
        <f t="shared" ca="1" si="8"/>
        <v>0</v>
      </c>
      <c r="F46" s="502">
        <f t="shared" ca="1" si="9"/>
        <v>0</v>
      </c>
      <c r="G46" s="502">
        <f t="shared" si="10"/>
        <v>4767.1232876712329</v>
      </c>
      <c r="H46" s="502">
        <f t="shared" si="60"/>
        <v>4767.1232876712329</v>
      </c>
      <c r="I46" s="502">
        <f t="shared" si="11"/>
        <v>-1211.2239950991373</v>
      </c>
      <c r="J46" s="504">
        <f t="shared" ca="1" si="12"/>
        <v>-6.0561199754956867</v>
      </c>
      <c r="K46" s="502">
        <f t="shared" ca="1" si="13"/>
        <v>-12.112239950991373</v>
      </c>
      <c r="L46" s="502">
        <f t="shared" si="14"/>
        <v>-100000000</v>
      </c>
      <c r="M46" s="502">
        <f t="shared" si="15"/>
        <v>-7945205.4794520549</v>
      </c>
      <c r="N46" s="502">
        <f t="shared" si="16"/>
        <v>200000000</v>
      </c>
      <c r="O46" s="502">
        <f t="shared" si="17"/>
        <v>15890410.95890411</v>
      </c>
      <c r="P46" s="502">
        <f t="shared" si="18"/>
        <v>100000000</v>
      </c>
      <c r="Q46" s="502">
        <f t="shared" si="19"/>
        <v>100000000</v>
      </c>
      <c r="R46" s="502">
        <f t="shared" si="20"/>
        <v>232.12066045274997</v>
      </c>
      <c r="S46" s="502">
        <f t="shared" si="21"/>
        <v>281150.11</v>
      </c>
      <c r="T46" s="502">
        <f t="shared" si="22"/>
        <v>281150.11</v>
      </c>
      <c r="U46" s="499">
        <f t="shared" si="23"/>
        <v>29</v>
      </c>
      <c r="V46" s="500">
        <f t="shared" si="24"/>
        <v>29</v>
      </c>
      <c r="W46" s="502" t="str">
        <f t="shared" si="25"/>
        <v>Expired</v>
      </c>
      <c r="X46" s="500">
        <f t="shared" si="26"/>
        <v>20</v>
      </c>
      <c r="Y46" s="500" t="str">
        <f t="shared" si="27"/>
        <v>Expired</v>
      </c>
      <c r="Z46" s="476">
        <f t="shared" si="28"/>
        <v>7.9452054794520555E-2</v>
      </c>
      <c r="AA46" s="476">
        <f t="shared" si="29"/>
        <v>7.9452054794520555E-2</v>
      </c>
      <c r="AB46" s="470">
        <f>VLOOKUP(CR46,'_info_ ticker'!A:I,9,FALSE)+DD46</f>
        <v>0.12000000000000001</v>
      </c>
      <c r="AC46" s="502">
        <f t="shared" si="30"/>
        <v>0</v>
      </c>
      <c r="AD46" s="502">
        <f t="shared" si="31"/>
        <v>0</v>
      </c>
      <c r="AE46" s="502">
        <f t="shared" ca="1" si="32"/>
        <v>0</v>
      </c>
      <c r="AF46" s="502">
        <f t="shared" ca="1" si="33"/>
        <v>0</v>
      </c>
      <c r="AG46" s="502">
        <f t="shared" ca="1" si="34"/>
        <v>0</v>
      </c>
      <c r="AH46" s="502">
        <f t="shared" ca="1" si="35"/>
        <v>0</v>
      </c>
      <c r="AI46" s="505">
        <f t="shared" ca="1" si="36"/>
        <v>0</v>
      </c>
      <c r="AJ46" s="502">
        <f t="shared" ca="1" si="37"/>
        <v>0</v>
      </c>
      <c r="AK46" s="502">
        <f t="shared" ca="1" si="38"/>
        <v>0</v>
      </c>
      <c r="AL46" s="502">
        <f t="shared" ca="1" si="39"/>
        <v>0</v>
      </c>
      <c r="AM46" s="502">
        <f t="shared" ca="1" si="40"/>
        <v>0</v>
      </c>
      <c r="AN46" s="502">
        <f t="shared" ca="1" si="41"/>
        <v>0</v>
      </c>
      <c r="AO46" s="502">
        <f t="shared" si="42"/>
        <v>0</v>
      </c>
      <c r="AP46" s="502">
        <f t="shared" si="43"/>
        <v>0</v>
      </c>
      <c r="AQ46" s="502">
        <f t="shared" si="44"/>
        <v>0</v>
      </c>
      <c r="AR46" s="502">
        <f t="shared" si="45"/>
        <v>0</v>
      </c>
      <c r="AS46" s="521">
        <f ca="1"/>
        <v>-1211.2239950991373</v>
      </c>
      <c r="AT46" s="521">
        <f ca="1"/>
        <v>0</v>
      </c>
      <c r="AU46" s="521">
        <f ca="1"/>
        <v>0</v>
      </c>
      <c r="AV46" s="521">
        <f ca="1"/>
        <v>0</v>
      </c>
      <c r="AW46" s="521" t="str">
        <f ca="1"/>
        <v>Expired</v>
      </c>
      <c r="AX46" s="521">
        <f ca="1"/>
        <v>0</v>
      </c>
      <c r="AY46" s="521" t="str">
        <f ca="1"/>
        <v>Expired</v>
      </c>
      <c r="AZ46" s="521">
        <f ca="1"/>
        <v>0</v>
      </c>
      <c r="BA46" s="525">
        <f ca="1"/>
        <v>0</v>
      </c>
      <c r="BB46" s="521">
        <f ca="1"/>
        <v>0</v>
      </c>
      <c r="BC46" s="521">
        <f ca="1"/>
        <v>0</v>
      </c>
      <c r="BD46" s="521">
        <f ca="1"/>
        <v>0</v>
      </c>
      <c r="BE46" s="521">
        <f ca="1"/>
        <v>0</v>
      </c>
      <c r="BF46" s="521">
        <f ca="1"/>
        <v>0</v>
      </c>
      <c r="BG46" s="521">
        <f ca="1"/>
        <v>0</v>
      </c>
      <c r="BH46" s="521">
        <f ca="1"/>
        <v>0</v>
      </c>
      <c r="BI46" s="521">
        <f ca="1"/>
        <v>0</v>
      </c>
      <c r="BJ46" s="521">
        <f ca="1"/>
        <v>0</v>
      </c>
      <c r="BK46" s="521">
        <f ca="1"/>
        <v>2</v>
      </c>
      <c r="BL46" s="521">
        <f ca="1"/>
        <v>0</v>
      </c>
      <c r="BM46" s="521">
        <f ca="1"/>
        <v>0</v>
      </c>
      <c r="BN46" s="521">
        <f ca="1"/>
        <v>0</v>
      </c>
      <c r="BO46" s="521">
        <f ca="1"/>
        <v>0</v>
      </c>
      <c r="BP46" s="521">
        <f ca="1"/>
        <v>0</v>
      </c>
      <c r="BQ46" s="521">
        <f ca="1"/>
        <v>0</v>
      </c>
      <c r="BR46" s="521">
        <f ca="1"/>
        <v>0</v>
      </c>
      <c r="BS46" s="521">
        <f ca="1"/>
        <v>0</v>
      </c>
      <c r="BT46" s="517" t="str">
        <f ca="1"/>
        <v>000905</v>
      </c>
      <c r="BU46" s="511">
        <f ca="1"/>
        <v>0.15</v>
      </c>
      <c r="BV46" s="511">
        <f ca="1"/>
        <v>0.1</v>
      </c>
      <c r="BW46" s="511">
        <f ca="1"/>
        <v>0</v>
      </c>
      <c r="BX46" s="516">
        <f ca="1"/>
        <v>200</v>
      </c>
      <c r="BY46" s="516">
        <f ca="1"/>
        <v>6425.9400999999998</v>
      </c>
      <c r="BZ46" s="516">
        <f ca="1"/>
        <v>0</v>
      </c>
      <c r="CA46" s="516" t="str">
        <f ca="1"/>
        <v>index</v>
      </c>
      <c r="CB46" s="516" t="str">
        <f ca="1"/>
        <v>点</v>
      </c>
      <c r="CC46" s="516">
        <f ca="1"/>
        <v>0</v>
      </c>
      <c r="CD46" s="516" t="str">
        <f ca="1"/>
        <v>中证500</v>
      </c>
      <c r="CE46" s="511">
        <f ca="1"/>
        <v>0.1</v>
      </c>
      <c r="CF46" s="511">
        <f ca="1"/>
        <v>0.2</v>
      </c>
      <c r="CG46" s="511">
        <f ca="1"/>
        <v>0.05</v>
      </c>
      <c r="CH46" s="511">
        <f ca="1"/>
        <v>0.06</v>
      </c>
      <c r="CI46" s="474" t="str">
        <f t="shared" si="46"/>
        <v>Expired</v>
      </c>
      <c r="CJ46" s="474">
        <f t="shared" ca="1" si="47"/>
        <v>0.13500000000000001</v>
      </c>
      <c r="CK46" s="474">
        <f t="shared" si="61"/>
        <v>0.02</v>
      </c>
      <c r="CL46" s="490">
        <f t="shared" ca="1" si="62"/>
        <v>43111.701449189815</v>
      </c>
      <c r="CM46" s="474">
        <f t="shared" ca="1" si="48"/>
        <v>-2.0383694251979834E-2</v>
      </c>
      <c r="CN46" s="500" t="str">
        <f>'_book_ options'!A46</f>
        <v>20170406-SYPZ-A13-000905-SF-C-29</v>
      </c>
      <c r="CO46" s="500" t="str">
        <f>'_book_ options'!B46</f>
        <v>CICC</v>
      </c>
      <c r="CP46" s="500" t="str">
        <f>'_book_ options'!C46</f>
        <v>CICC-FICC-SYPZ</v>
      </c>
      <c r="CQ46" s="500" t="str">
        <f>'_book_ options'!D46</f>
        <v>Expired</v>
      </c>
      <c r="CR46" s="550" t="str">
        <f>'_book_ options'!E46</f>
        <v>000905</v>
      </c>
      <c r="CS46" s="473">
        <f>'_book_ options'!F46</f>
        <v>42831</v>
      </c>
      <c r="CT46" s="498">
        <f>'_book_ options'!G46</f>
        <v>42831.625</v>
      </c>
      <c r="CU46" s="498">
        <f>'_book_ options'!H46</f>
        <v>42860.625</v>
      </c>
      <c r="CV46" s="473">
        <f>'_book_ options'!I46</f>
        <v>42860</v>
      </c>
      <c r="CW46" s="473">
        <f>'_book_ options'!J46</f>
        <v>42861</v>
      </c>
      <c r="CX46" s="473">
        <f>'_book_ options'!K46</f>
        <v>42831</v>
      </c>
      <c r="CY46" s="502">
        <f>'_book_ options'!L46</f>
        <v>-100000000</v>
      </c>
      <c r="CZ46" s="500" t="str">
        <f>'_book_ options'!M46</f>
        <v>notional</v>
      </c>
      <c r="DA46" s="474">
        <f>'_book_ options'!N46</f>
        <v>3.5386134999999999E-2</v>
      </c>
      <c r="DB46" s="499" t="str">
        <f>IF(ISBLANK('_book_ options'!O46),"",'_book_ options'!O46)</f>
        <v/>
      </c>
      <c r="DC46" s="500">
        <f>'_book_ options'!P46</f>
        <v>6559.65</v>
      </c>
      <c r="DD46" s="474">
        <f>'_book_ options'!Q46</f>
        <v>0.02</v>
      </c>
      <c r="DE46" s="500">
        <f>'_book_ options'!AG46</f>
        <v>3</v>
      </c>
      <c r="DF46" s="500">
        <f>'_book_ options'!AH46</f>
        <v>0</v>
      </c>
      <c r="DG46" s="499">
        <f>'_book_ options'!AI46</f>
        <v>0</v>
      </c>
      <c r="DH46" s="499">
        <f>IF(ISBLANK('_book_ options'!AJ46),"",'_book_ options'!AJ46)</f>
        <v>6089.68</v>
      </c>
      <c r="DI46" s="499">
        <f>IF(ISBLANK('_book_ options'!AK46),"",'_book_ options'!AK46)</f>
        <v>281150.11369863013</v>
      </c>
      <c r="DJ46" s="490">
        <f>IF(ISBLANK('_book_ options'!AL46),"",'_book_ options'!AL46)</f>
        <v>42860.628217592595</v>
      </c>
      <c r="DK46" s="499">
        <f>IF(ISBLANK('_book_ options'!AM46),"",'_book_ options'!AM46)</f>
        <v>0</v>
      </c>
      <c r="DL46" s="500" t="str">
        <f>'_book_ options'!R46</f>
        <v>SF</v>
      </c>
      <c r="DM46" s="500" t="str">
        <f>IF(ISBLANK('_book_ options'!S46),"",'_book_ options'!S46)</f>
        <v>c</v>
      </c>
      <c r="DN46" s="499" t="str">
        <f>IF(ISBLANK('_book_ options'!T46),"",'_book_ options'!T46)</f>
        <v/>
      </c>
      <c r="DO46" s="474">
        <f>IF(ISBLANK('_book_ options'!U46),"",'_book_ options'!U46)</f>
        <v>1</v>
      </c>
      <c r="DP46" s="474" t="str">
        <f>IF(ISBLANK('_book_ options'!V46),"",'_book_ options'!V46)</f>
        <v/>
      </c>
      <c r="DQ46" s="474" t="str">
        <f>IF(ISBLANK('_book_ options'!W46),"",'_book_ options'!W46)</f>
        <v/>
      </c>
      <c r="DR46" s="474" t="str">
        <f>IF(ISBLANK('_book_ options'!X46),"",'_book_ options'!X46)</f>
        <v/>
      </c>
      <c r="DS46" s="474">
        <f>IF(ISBLANK('_book_ options'!Y46),"",'_book_ options'!Y46)</f>
        <v>1.0900000000000001</v>
      </c>
      <c r="DT46" s="474" t="str">
        <f>IF(ISBLANK('_book_ options'!Z46),"",'_book_ options'!Z46)</f>
        <v/>
      </c>
      <c r="DU46" s="474">
        <f>IF(ISBLANK('_book_ options'!AA46),"",'_book_ options'!AA46)</f>
        <v>0.04</v>
      </c>
      <c r="DV46" s="474" t="str">
        <f>IF(ISBLANK('_book_ options'!AB46),"",'_book_ options'!AB46)</f>
        <v/>
      </c>
      <c r="DW46" s="474">
        <f>'_book_ options'!AC46</f>
        <v>2</v>
      </c>
      <c r="DX46" s="474">
        <f>'_book_ options'!AD46</f>
        <v>0</v>
      </c>
      <c r="DY46" s="474" t="str">
        <f>IF(ISBLANK('_book_ options'!AE46),"",'_book_ options'!AE46)</f>
        <v/>
      </c>
      <c r="DZ46" s="474" t="str">
        <f>IF(ISBLANK('_book_ options'!AF46),"",'_book_ options'!AF46)</f>
        <v/>
      </c>
      <c r="EA46" s="500">
        <f t="shared" si="49"/>
        <v>6559.65</v>
      </c>
      <c r="EB46" s="500" t="str">
        <f t="shared" si="50"/>
        <v/>
      </c>
      <c r="EC46" s="500" t="str">
        <f t="shared" si="51"/>
        <v/>
      </c>
      <c r="ED46" s="500" t="str">
        <f t="shared" si="52"/>
        <v/>
      </c>
      <c r="EE46" s="500">
        <f t="shared" si="53"/>
        <v>7150.0185000000001</v>
      </c>
      <c r="EF46" s="500" t="str">
        <f t="shared" si="54"/>
        <v/>
      </c>
      <c r="EG46" s="500">
        <f t="shared" si="55"/>
        <v>2017</v>
      </c>
      <c r="EH46" s="500">
        <f t="shared" si="56"/>
        <v>4</v>
      </c>
      <c r="EI46" s="500">
        <f>'_book_ options'!AN46</f>
        <v>0</v>
      </c>
      <c r="EJ46" s="500" t="str">
        <f>'_book_ options'!AO46</f>
        <v>FI Mainland</v>
      </c>
      <c r="EK46" s="500" t="str">
        <f>'_book_ options'!AP46</f>
        <v>cny</v>
      </c>
      <c r="EL46" s="500" t="str">
        <f>'_book_ options'!AQ46</f>
        <v>cny</v>
      </c>
      <c r="EM46" s="500" t="str">
        <f>'_book_ options'!AR46</f>
        <v>sw_c_e_nc_nt_m1_互换通用</v>
      </c>
      <c r="EN46" s="500" t="str">
        <f>'_book_ options'!AS46</f>
        <v>stm</v>
      </c>
      <c r="EO46" s="500" t="str">
        <f>'_book_ options'!AT46</f>
        <v>权益互换-权益互换通用</v>
      </c>
      <c r="EP46" s="500">
        <f>'_book_ options'!AU46</f>
        <v>0</v>
      </c>
      <c r="EQ46" s="500">
        <f>'_book_ options'!AV46</f>
        <v>0</v>
      </c>
      <c r="ER46" s="490">
        <f t="shared" si="57"/>
        <v>42838</v>
      </c>
      <c r="ES46" s="490">
        <f t="shared" si="58"/>
        <v>42874</v>
      </c>
      <c r="ET46" s="500">
        <f>'_book_ options'!AY46</f>
        <v>0</v>
      </c>
      <c r="EU46" s="500">
        <f>'_book_ options'!AZ46</f>
        <v>0</v>
      </c>
    </row>
    <row r="47" spans="1:151" ht="16.5" customHeight="1">
      <c r="A47" s="500" t="str">
        <f t="shared" ca="1" si="59"/>
        <v/>
      </c>
      <c r="B47" s="502">
        <f t="shared" ca="1" si="5"/>
        <v>2300.4717504715841</v>
      </c>
      <c r="C47" s="502">
        <f t="shared" si="6"/>
        <v>2300.4717504715841</v>
      </c>
      <c r="D47" s="502">
        <f t="shared" ca="1" si="7"/>
        <v>0</v>
      </c>
      <c r="E47" s="502">
        <f t="shared" ca="1" si="8"/>
        <v>0</v>
      </c>
      <c r="F47" s="502">
        <f t="shared" ca="1" si="9"/>
        <v>0</v>
      </c>
      <c r="G47" s="502">
        <f t="shared" si="10"/>
        <v>65.095890410958916</v>
      </c>
      <c r="H47" s="502">
        <f t="shared" si="60"/>
        <v>65.095890410958916</v>
      </c>
      <c r="I47" s="502">
        <f t="shared" si="11"/>
        <v>-63.136879319435458</v>
      </c>
      <c r="J47" s="504">
        <f t="shared" ca="1" si="12"/>
        <v>-0.21045626439811818</v>
      </c>
      <c r="K47" s="502">
        <f t="shared" ca="1" si="13"/>
        <v>-0.21045626439811818</v>
      </c>
      <c r="L47" s="502">
        <f t="shared" si="14"/>
        <v>-2400000</v>
      </c>
      <c r="M47" s="502">
        <f t="shared" si="15"/>
        <v>-216986.30136986301</v>
      </c>
      <c r="N47" s="502">
        <f t="shared" si="16"/>
        <v>2400000</v>
      </c>
      <c r="O47" s="502">
        <f t="shared" si="17"/>
        <v>216986.30136986301</v>
      </c>
      <c r="P47" s="502">
        <f t="shared" si="18"/>
        <v>2400000</v>
      </c>
      <c r="Q47" s="502">
        <f t="shared" si="19"/>
        <v>2400000</v>
      </c>
      <c r="R47" s="502">
        <f t="shared" si="20"/>
        <v>46.396260000000005</v>
      </c>
      <c r="S47" s="502">
        <f t="shared" si="21"/>
        <v>2929.32</v>
      </c>
      <c r="T47" s="502">
        <f t="shared" si="22"/>
        <v>2929.32</v>
      </c>
      <c r="U47" s="499">
        <f t="shared" si="23"/>
        <v>33</v>
      </c>
      <c r="V47" s="500">
        <f t="shared" si="24"/>
        <v>28</v>
      </c>
      <c r="W47" s="502" t="str">
        <f t="shared" si="25"/>
        <v>Expired</v>
      </c>
      <c r="X47" s="500">
        <f t="shared" si="26"/>
        <v>20</v>
      </c>
      <c r="Y47" s="500" t="str">
        <f t="shared" si="27"/>
        <v>Expired</v>
      </c>
      <c r="Z47" s="476">
        <f t="shared" si="28"/>
        <v>9.0410958904109592E-2</v>
      </c>
      <c r="AA47" s="476">
        <f t="shared" si="29"/>
        <v>7.6712328767123292E-2</v>
      </c>
      <c r="AB47" s="470">
        <f>VLOOKUP(CR47,'_info_ ticker'!A:I,9,FALSE)+DD47</f>
        <v>0.42000000000000004</v>
      </c>
      <c r="AC47" s="502">
        <f t="shared" si="30"/>
        <v>0</v>
      </c>
      <c r="AD47" s="502">
        <f t="shared" si="31"/>
        <v>0</v>
      </c>
      <c r="AE47" s="502">
        <f t="shared" ca="1" si="32"/>
        <v>0</v>
      </c>
      <c r="AF47" s="502">
        <f t="shared" ca="1" si="33"/>
        <v>0</v>
      </c>
      <c r="AG47" s="502">
        <f t="shared" ca="1" si="34"/>
        <v>0</v>
      </c>
      <c r="AH47" s="502">
        <f t="shared" ca="1" si="35"/>
        <v>0</v>
      </c>
      <c r="AI47" s="505">
        <f t="shared" ca="1" si="36"/>
        <v>0</v>
      </c>
      <c r="AJ47" s="502">
        <f t="shared" ca="1" si="37"/>
        <v>0</v>
      </c>
      <c r="AK47" s="502">
        <f t="shared" ca="1" si="38"/>
        <v>0</v>
      </c>
      <c r="AL47" s="502">
        <f t="shared" ca="1" si="39"/>
        <v>0</v>
      </c>
      <c r="AM47" s="502">
        <f t="shared" ca="1" si="40"/>
        <v>0</v>
      </c>
      <c r="AN47" s="502">
        <f t="shared" ca="1" si="41"/>
        <v>0</v>
      </c>
      <c r="AO47" s="502">
        <f t="shared" si="42"/>
        <v>0</v>
      </c>
      <c r="AP47" s="502">
        <f t="shared" si="43"/>
        <v>0</v>
      </c>
      <c r="AQ47" s="502">
        <f t="shared" si="44"/>
        <v>0</v>
      </c>
      <c r="AR47" s="502">
        <f t="shared" si="45"/>
        <v>0</v>
      </c>
      <c r="AS47" s="521">
        <f ca="1"/>
        <v>-63.136879319435458</v>
      </c>
      <c r="AT47" s="521">
        <f ca="1"/>
        <v>0</v>
      </c>
      <c r="AU47" s="521">
        <f ca="1"/>
        <v>0</v>
      </c>
      <c r="AV47" s="521">
        <f ca="1"/>
        <v>0</v>
      </c>
      <c r="AW47" s="521" t="str">
        <f ca="1"/>
        <v>Expired</v>
      </c>
      <c r="AX47" s="521">
        <f ca="1"/>
        <v>0</v>
      </c>
      <c r="AY47" s="521" t="str">
        <f ca="1"/>
        <v>Expired</v>
      </c>
      <c r="AZ47" s="521">
        <f ca="1"/>
        <v>0</v>
      </c>
      <c r="BA47" s="525">
        <f ca="1"/>
        <v>0</v>
      </c>
      <c r="BB47" s="521">
        <f ca="1"/>
        <v>0</v>
      </c>
      <c r="BC47" s="521">
        <f ca="1"/>
        <v>0</v>
      </c>
      <c r="BD47" s="521">
        <f ca="1"/>
        <v>0</v>
      </c>
      <c r="BE47" s="521">
        <f ca="1"/>
        <v>0</v>
      </c>
      <c r="BF47" s="521">
        <f ca="1"/>
        <v>0</v>
      </c>
      <c r="BG47" s="521">
        <f ca="1"/>
        <v>0</v>
      </c>
      <c r="BH47" s="521">
        <f ca="1"/>
        <v>0</v>
      </c>
      <c r="BI47" s="521">
        <f ca="1"/>
        <v>0</v>
      </c>
      <c r="BJ47" s="521">
        <f ca="1"/>
        <v>0</v>
      </c>
      <c r="BK47" s="521">
        <f ca="1"/>
        <v>3</v>
      </c>
      <c r="BL47" s="521">
        <f ca="1"/>
        <v>0</v>
      </c>
      <c r="BM47" s="521">
        <f ca="1"/>
        <v>0</v>
      </c>
      <c r="BN47" s="521">
        <f ca="1"/>
        <v>0</v>
      </c>
      <c r="BO47" s="521">
        <f ca="1"/>
        <v>0</v>
      </c>
      <c r="BP47" s="521">
        <f ca="1"/>
        <v>0</v>
      </c>
      <c r="BQ47" s="521">
        <f ca="1"/>
        <v>0</v>
      </c>
      <c r="BR47" s="521">
        <f ca="1"/>
        <v>0</v>
      </c>
      <c r="BS47" s="521">
        <f ca="1"/>
        <v>0</v>
      </c>
      <c r="BT47" s="517" t="str">
        <f ca="1"/>
        <v>000300</v>
      </c>
      <c r="BU47" s="511">
        <f ca="1"/>
        <v>0.125</v>
      </c>
      <c r="BV47" s="511">
        <f ca="1"/>
        <v>0.4</v>
      </c>
      <c r="BW47" s="511">
        <f ca="1"/>
        <v>0</v>
      </c>
      <c r="BX47" s="516">
        <f ca="1"/>
        <v>300</v>
      </c>
      <c r="BY47" s="516">
        <f ca="1"/>
        <v>4205.5862999999999</v>
      </c>
      <c r="BZ47" s="516">
        <f ca="1"/>
        <v>0</v>
      </c>
      <c r="CA47" s="516" t="str">
        <f ca="1"/>
        <v>index</v>
      </c>
      <c r="CB47" s="516" t="str">
        <f ca="1"/>
        <v>点</v>
      </c>
      <c r="CC47" s="516" t="str">
        <f ca="1"/>
        <v>中证指数有限公司</v>
      </c>
      <c r="CD47" s="516" t="str">
        <f ca="1"/>
        <v>沪深300</v>
      </c>
      <c r="CE47" s="511">
        <f ca="1"/>
        <v>0.1</v>
      </c>
      <c r="CF47" s="511">
        <f ca="1"/>
        <v>0.2</v>
      </c>
      <c r="CG47" s="511">
        <f ca="1"/>
        <v>0.05</v>
      </c>
      <c r="CH47" s="511">
        <f ca="1"/>
        <v>0.06</v>
      </c>
      <c r="CI47" s="474" t="str">
        <f t="shared" si="46"/>
        <v>Expired</v>
      </c>
      <c r="CJ47" s="474">
        <f t="shared" ca="1" si="47"/>
        <v>0.1125</v>
      </c>
      <c r="CK47" s="474">
        <f t="shared" si="61"/>
        <v>0.02</v>
      </c>
      <c r="CL47" s="490">
        <f t="shared" ca="1" si="62"/>
        <v>43111.701449189815</v>
      </c>
      <c r="CM47" s="474">
        <f t="shared" ca="1" si="48"/>
        <v>0.22370671795528341</v>
      </c>
      <c r="CN47" s="500" t="str">
        <f>'_book_ options'!A47</f>
        <v>20170330-CF4-OTC-000300-SF-C-33-B2B</v>
      </c>
      <c r="CO47" s="500" t="str">
        <f>'_book_ options'!B47</f>
        <v>CICC</v>
      </c>
      <c r="CP47" s="500" t="str">
        <f>'_book_ options'!C47</f>
        <v>CICC-FICC-OTC</v>
      </c>
      <c r="CQ47" s="500" t="str">
        <f>'_book_ options'!D47</f>
        <v>Expired</v>
      </c>
      <c r="CR47" s="550" t="str">
        <f>'_book_ options'!E47</f>
        <v>000300</v>
      </c>
      <c r="CS47" s="473">
        <f>'_book_ options'!F47</f>
        <v>42824</v>
      </c>
      <c r="CT47" s="498">
        <f>'_book_ options'!G47</f>
        <v>42824.625</v>
      </c>
      <c r="CU47" s="498">
        <f>'_book_ options'!H47</f>
        <v>42852.625</v>
      </c>
      <c r="CV47" s="473">
        <f>'_book_ options'!I47</f>
        <v>42857</v>
      </c>
      <c r="CW47" s="473">
        <f>'_book_ options'!J47</f>
        <v>42857</v>
      </c>
      <c r="CX47" s="473">
        <f>'_book_ options'!K47</f>
        <v>42857</v>
      </c>
      <c r="CY47" s="502">
        <f>'_book_ options'!L47</f>
        <v>-2400000</v>
      </c>
      <c r="CZ47" s="500" t="str">
        <f>'_book_ options'!M47</f>
        <v>notional</v>
      </c>
      <c r="DA47" s="474">
        <f>'_book_ options'!N47</f>
        <v>1.35E-2</v>
      </c>
      <c r="DB47" s="499" t="str">
        <f>IF(ISBLANK('_book_ options'!O47),"",'_book_ options'!O47)</f>
        <v/>
      </c>
      <c r="DC47" s="500">
        <f>'_book_ options'!P47</f>
        <v>3436.76</v>
      </c>
      <c r="DD47" s="474">
        <f>'_book_ options'!Q47</f>
        <v>0.02</v>
      </c>
      <c r="DE47" s="500">
        <f>'_book_ options'!AG47</f>
        <v>3</v>
      </c>
      <c r="DF47" s="500">
        <f>'_book_ options'!AH47</f>
        <v>0</v>
      </c>
      <c r="DG47" s="499">
        <f>'_book_ options'!AI47</f>
        <v>0</v>
      </c>
      <c r="DH47" s="499">
        <f>IF(ISBLANK('_book_ options'!AJ47),"",'_book_ options'!AJ47)</f>
        <v>3446.7200000000003</v>
      </c>
      <c r="DI47" s="499">
        <f>IF(ISBLANK('_book_ options'!AK47),"",'_book_ options'!AK47)</f>
        <v>2300.4717504715841</v>
      </c>
      <c r="DJ47" s="490">
        <f>IF(ISBLANK('_book_ options'!AL47),"",'_book_ options'!AL47)</f>
        <v>42852.630636574075</v>
      </c>
      <c r="DK47" s="499">
        <f>IF(ISBLANK('_book_ options'!AM47),"",'_book_ options'!AM47)</f>
        <v>628.84331802156646</v>
      </c>
      <c r="DL47" s="500" t="str">
        <f>'_book_ options'!R47</f>
        <v>SF</v>
      </c>
      <c r="DM47" s="500" t="str">
        <f>IF(ISBLANK('_book_ options'!S47),"",'_book_ options'!S47)</f>
        <v>c</v>
      </c>
      <c r="DN47" s="499" t="str">
        <f>IF(ISBLANK('_book_ options'!T47),"",'_book_ options'!T47)</f>
        <v/>
      </c>
      <c r="DO47" s="474">
        <f>IF(ISBLANK('_book_ options'!U47),"",'_book_ options'!U47)</f>
        <v>1</v>
      </c>
      <c r="DP47" s="474" t="str">
        <f>IF(ISBLANK('_book_ options'!V47),"",'_book_ options'!V47)</f>
        <v/>
      </c>
      <c r="DQ47" s="474" t="str">
        <f>IF(ISBLANK('_book_ options'!W47),"",'_book_ options'!W47)</f>
        <v/>
      </c>
      <c r="DR47" s="474" t="str">
        <f>IF(ISBLANK('_book_ options'!X47),"",'_book_ options'!X47)</f>
        <v/>
      </c>
      <c r="DS47" s="474">
        <f>IF(ISBLANK('_book_ options'!Y47),"",'_book_ options'!Y47)</f>
        <v>1.07</v>
      </c>
      <c r="DT47" s="474" t="str">
        <f>IF(ISBLANK('_book_ options'!Z47),"",'_book_ options'!Z47)</f>
        <v/>
      </c>
      <c r="DU47" s="474">
        <f>IF(ISBLANK('_book_ options'!AA47),"",'_book_ options'!AA47)</f>
        <v>0.03</v>
      </c>
      <c r="DV47" s="474" t="str">
        <f>IF(ISBLANK('_book_ options'!AB47),"",'_book_ options'!AB47)</f>
        <v/>
      </c>
      <c r="DW47" s="474">
        <f>'_book_ options'!AC47</f>
        <v>1</v>
      </c>
      <c r="DX47" s="474">
        <f>'_book_ options'!AD47</f>
        <v>0</v>
      </c>
      <c r="DY47" s="474" t="str">
        <f>IF(ISBLANK('_book_ options'!AE47),"",'_book_ options'!AE47)</f>
        <v/>
      </c>
      <c r="DZ47" s="474" t="str">
        <f>IF(ISBLANK('_book_ options'!AF47),"",'_book_ options'!AF47)</f>
        <v/>
      </c>
      <c r="EA47" s="500">
        <f t="shared" si="49"/>
        <v>3436.76</v>
      </c>
      <c r="EB47" s="500" t="str">
        <f t="shared" si="50"/>
        <v/>
      </c>
      <c r="EC47" s="500" t="str">
        <f t="shared" si="51"/>
        <v/>
      </c>
      <c r="ED47" s="500" t="str">
        <f t="shared" si="52"/>
        <v/>
      </c>
      <c r="EE47" s="500">
        <f t="shared" si="53"/>
        <v>3677.3332000000005</v>
      </c>
      <c r="EF47" s="500" t="str">
        <f t="shared" si="54"/>
        <v/>
      </c>
      <c r="EG47" s="500">
        <f t="shared" si="55"/>
        <v>2017</v>
      </c>
      <c r="EH47" s="500">
        <f t="shared" si="56"/>
        <v>3</v>
      </c>
      <c r="EI47" s="500" t="str">
        <f>'_book_ options'!AN47</f>
        <v>y</v>
      </c>
      <c r="EJ47" s="500" t="str">
        <f>'_book_ options'!AO47</f>
        <v>FI Mainland</v>
      </c>
      <c r="EK47" s="500" t="str">
        <f>'_book_ options'!AP47</f>
        <v>cny</v>
      </c>
      <c r="EL47" s="500" t="str">
        <f>'_book_ options'!AQ47</f>
        <v>cny</v>
      </c>
      <c r="EM47" s="500" t="str">
        <f>'_book_ options'!AR47</f>
        <v>sw_c_e_nc_nt_m1_互换通用</v>
      </c>
      <c r="EN47" s="500" t="str">
        <f>'_book_ options'!AS47</f>
        <v>stm</v>
      </c>
      <c r="EO47" s="500" t="str">
        <f>'_book_ options'!AT47</f>
        <v>权益互换-权益互换通用</v>
      </c>
      <c r="EP47" s="500">
        <f>'_book_ options'!AU47</f>
        <v>0</v>
      </c>
      <c r="EQ47" s="500">
        <f>'_book_ options'!AV47</f>
        <v>0</v>
      </c>
      <c r="ER47" s="490">
        <f t="shared" si="57"/>
        <v>42831</v>
      </c>
      <c r="ES47" s="490">
        <f t="shared" si="58"/>
        <v>42871</v>
      </c>
      <c r="ET47" s="500">
        <f>'_book_ options'!AY47</f>
        <v>0</v>
      </c>
      <c r="EU47" s="500">
        <f>'_book_ options'!AZ47</f>
        <v>0</v>
      </c>
    </row>
    <row r="48" spans="1:151" ht="16.5" customHeight="1">
      <c r="A48" s="500" t="str">
        <f t="shared" ca="1" si="59"/>
        <v/>
      </c>
      <c r="B48" s="502">
        <f t="shared" ca="1" si="5"/>
        <v>4325.7538778969547</v>
      </c>
      <c r="C48" s="502">
        <f t="shared" si="6"/>
        <v>4325.7538778969547</v>
      </c>
      <c r="D48" s="502">
        <f t="shared" ca="1" si="7"/>
        <v>0</v>
      </c>
      <c r="E48" s="502">
        <f t="shared" ca="1" si="8"/>
        <v>0</v>
      </c>
      <c r="F48" s="502">
        <f t="shared" ca="1" si="9"/>
        <v>0</v>
      </c>
      <c r="G48" s="502">
        <f t="shared" si="10"/>
        <v>58.31506849315069</v>
      </c>
      <c r="H48" s="502">
        <f t="shared" si="60"/>
        <v>58.31506849315069</v>
      </c>
      <c r="I48" s="502">
        <f t="shared" si="11"/>
        <v>-56.342244791766966</v>
      </c>
      <c r="J48" s="504">
        <f t="shared" ca="1" si="12"/>
        <v>-0.18780748263922323</v>
      </c>
      <c r="K48" s="502">
        <f t="shared" ca="1" si="13"/>
        <v>-0.18780748263922323</v>
      </c>
      <c r="L48" s="502">
        <f t="shared" si="14"/>
        <v>-2150000</v>
      </c>
      <c r="M48" s="502">
        <f t="shared" si="15"/>
        <v>-194383.56164383562</v>
      </c>
      <c r="N48" s="502">
        <f t="shared" si="16"/>
        <v>2150000</v>
      </c>
      <c r="O48" s="502">
        <f t="shared" si="17"/>
        <v>194383.56164383562</v>
      </c>
      <c r="P48" s="502">
        <f t="shared" si="18"/>
        <v>2150000</v>
      </c>
      <c r="Q48" s="502">
        <f t="shared" si="19"/>
        <v>2150000</v>
      </c>
      <c r="R48" s="502">
        <f t="shared" si="20"/>
        <v>95.566384999999997</v>
      </c>
      <c r="S48" s="502">
        <f t="shared" si="21"/>
        <v>5384.42</v>
      </c>
      <c r="T48" s="502">
        <f t="shared" si="22"/>
        <v>5384.42</v>
      </c>
      <c r="U48" s="499">
        <f t="shared" si="23"/>
        <v>33</v>
      </c>
      <c r="V48" s="500">
        <f t="shared" si="24"/>
        <v>33</v>
      </c>
      <c r="W48" s="502" t="str">
        <f t="shared" si="25"/>
        <v>Expired</v>
      </c>
      <c r="X48" s="500">
        <f t="shared" si="26"/>
        <v>23</v>
      </c>
      <c r="Y48" s="500" t="str">
        <f t="shared" si="27"/>
        <v>Expired</v>
      </c>
      <c r="Z48" s="476">
        <f t="shared" si="28"/>
        <v>9.0410958904109592E-2</v>
      </c>
      <c r="AA48" s="476">
        <f t="shared" si="29"/>
        <v>9.0410958904109592E-2</v>
      </c>
      <c r="AB48" s="470">
        <f>VLOOKUP(CR48,'_info_ ticker'!A:I,9,FALSE)+DD48</f>
        <v>0.42000000000000004</v>
      </c>
      <c r="AC48" s="502">
        <f t="shared" si="30"/>
        <v>0</v>
      </c>
      <c r="AD48" s="502">
        <f t="shared" si="31"/>
        <v>0</v>
      </c>
      <c r="AE48" s="502">
        <f t="shared" ca="1" si="32"/>
        <v>0</v>
      </c>
      <c r="AF48" s="502">
        <f t="shared" ca="1" si="33"/>
        <v>0</v>
      </c>
      <c r="AG48" s="502">
        <f t="shared" ca="1" si="34"/>
        <v>0</v>
      </c>
      <c r="AH48" s="502">
        <f t="shared" ca="1" si="35"/>
        <v>0</v>
      </c>
      <c r="AI48" s="505">
        <f t="shared" ca="1" si="36"/>
        <v>0</v>
      </c>
      <c r="AJ48" s="502">
        <f t="shared" ca="1" si="37"/>
        <v>0</v>
      </c>
      <c r="AK48" s="502">
        <f t="shared" ca="1" si="38"/>
        <v>0</v>
      </c>
      <c r="AL48" s="502">
        <f t="shared" ca="1" si="39"/>
        <v>0</v>
      </c>
      <c r="AM48" s="502">
        <f t="shared" ca="1" si="40"/>
        <v>0</v>
      </c>
      <c r="AN48" s="502">
        <f t="shared" ca="1" si="41"/>
        <v>0</v>
      </c>
      <c r="AO48" s="502">
        <f t="shared" si="42"/>
        <v>0</v>
      </c>
      <c r="AP48" s="502">
        <f t="shared" si="43"/>
        <v>0</v>
      </c>
      <c r="AQ48" s="502">
        <f t="shared" si="44"/>
        <v>0</v>
      </c>
      <c r="AR48" s="502">
        <f t="shared" si="45"/>
        <v>0</v>
      </c>
      <c r="AS48" s="521">
        <f ca="1"/>
        <v>-56.342244791766966</v>
      </c>
      <c r="AT48" s="521">
        <f ca="1"/>
        <v>0</v>
      </c>
      <c r="AU48" s="521">
        <f ca="1"/>
        <v>0</v>
      </c>
      <c r="AV48" s="521">
        <f ca="1"/>
        <v>0</v>
      </c>
      <c r="AW48" s="521" t="str">
        <f ca="1"/>
        <v>Expired</v>
      </c>
      <c r="AX48" s="521">
        <f ca="1"/>
        <v>0</v>
      </c>
      <c r="AY48" s="521" t="str">
        <f ca="1"/>
        <v>Expired</v>
      </c>
      <c r="AZ48" s="521">
        <f ca="1"/>
        <v>0</v>
      </c>
      <c r="BA48" s="525">
        <f ca="1"/>
        <v>0</v>
      </c>
      <c r="BB48" s="521">
        <f ca="1"/>
        <v>0</v>
      </c>
      <c r="BC48" s="521">
        <f ca="1"/>
        <v>0</v>
      </c>
      <c r="BD48" s="521">
        <f ca="1"/>
        <v>0</v>
      </c>
      <c r="BE48" s="521">
        <f ca="1"/>
        <v>0</v>
      </c>
      <c r="BF48" s="521">
        <f ca="1"/>
        <v>0</v>
      </c>
      <c r="BG48" s="521">
        <f ca="1"/>
        <v>0</v>
      </c>
      <c r="BH48" s="521">
        <f ca="1"/>
        <v>0</v>
      </c>
      <c r="BI48" s="521">
        <f ca="1"/>
        <v>0</v>
      </c>
      <c r="BJ48" s="521">
        <f ca="1"/>
        <v>0</v>
      </c>
      <c r="BK48" s="521">
        <f ca="1"/>
        <v>3</v>
      </c>
      <c r="BL48" s="521">
        <f ca="1"/>
        <v>0</v>
      </c>
      <c r="BM48" s="521">
        <f ca="1"/>
        <v>0</v>
      </c>
      <c r="BN48" s="521">
        <f ca="1"/>
        <v>0</v>
      </c>
      <c r="BO48" s="521">
        <f ca="1"/>
        <v>0</v>
      </c>
      <c r="BP48" s="521">
        <f ca="1"/>
        <v>0</v>
      </c>
      <c r="BQ48" s="521">
        <f ca="1"/>
        <v>0</v>
      </c>
      <c r="BR48" s="521">
        <f ca="1"/>
        <v>0</v>
      </c>
      <c r="BS48" s="521">
        <f ca="1"/>
        <v>0</v>
      </c>
      <c r="BT48" s="517" t="str">
        <f ca="1"/>
        <v>000300</v>
      </c>
      <c r="BU48" s="511">
        <f ca="1"/>
        <v>0.125</v>
      </c>
      <c r="BV48" s="511">
        <f ca="1"/>
        <v>0.4</v>
      </c>
      <c r="BW48" s="511">
        <f ca="1"/>
        <v>0</v>
      </c>
      <c r="BX48" s="516">
        <f ca="1"/>
        <v>300</v>
      </c>
      <c r="BY48" s="516">
        <f ca="1"/>
        <v>4205.5862999999999</v>
      </c>
      <c r="BZ48" s="516">
        <f ca="1"/>
        <v>0</v>
      </c>
      <c r="CA48" s="516" t="str">
        <f ca="1"/>
        <v>index</v>
      </c>
      <c r="CB48" s="516" t="str">
        <f ca="1"/>
        <v>点</v>
      </c>
      <c r="CC48" s="516" t="str">
        <f ca="1"/>
        <v>中证指数有限公司</v>
      </c>
      <c r="CD48" s="516" t="str">
        <f ca="1"/>
        <v>沪深300</v>
      </c>
      <c r="CE48" s="511">
        <f ca="1"/>
        <v>0.1</v>
      </c>
      <c r="CF48" s="511">
        <f ca="1"/>
        <v>0.2</v>
      </c>
      <c r="CG48" s="511">
        <f ca="1"/>
        <v>0.05</v>
      </c>
      <c r="CH48" s="511">
        <f ca="1"/>
        <v>0.06</v>
      </c>
      <c r="CI48" s="474" t="str">
        <f t="shared" si="46"/>
        <v>Expired</v>
      </c>
      <c r="CJ48" s="474">
        <f t="shared" ca="1" si="47"/>
        <v>0.1125</v>
      </c>
      <c r="CK48" s="474">
        <f t="shared" si="61"/>
        <v>0.02</v>
      </c>
      <c r="CL48" s="490">
        <f t="shared" ca="1" si="62"/>
        <v>43111.701449189815</v>
      </c>
      <c r="CM48" s="474">
        <f t="shared" ca="1" si="48"/>
        <v>0.21899285517601186</v>
      </c>
      <c r="CN48" s="500" t="str">
        <f>'_book_ options'!A48</f>
        <v>20170322-CF4-OTC-000300-SF-P-33-B2B</v>
      </c>
      <c r="CO48" s="500" t="str">
        <f>'_book_ options'!B48</f>
        <v>CICC</v>
      </c>
      <c r="CP48" s="500" t="str">
        <f>'_book_ options'!C48</f>
        <v>CICC-FICC-OTC</v>
      </c>
      <c r="CQ48" s="500" t="str">
        <f>'_book_ options'!D48</f>
        <v>Expired</v>
      </c>
      <c r="CR48" s="550" t="str">
        <f>'_book_ options'!E48</f>
        <v>000300</v>
      </c>
      <c r="CS48" s="473">
        <f>'_book_ options'!F48</f>
        <v>42816</v>
      </c>
      <c r="CT48" s="498">
        <f>'_book_ options'!G48</f>
        <v>42816.625</v>
      </c>
      <c r="CU48" s="498">
        <f>'_book_ options'!H48</f>
        <v>42849.625</v>
      </c>
      <c r="CV48" s="473">
        <f>'_book_ options'!I48</f>
        <v>42849</v>
      </c>
      <c r="CW48" s="473">
        <f>'_book_ options'!J48</f>
        <v>42851</v>
      </c>
      <c r="CX48" s="473">
        <f>'_book_ options'!K48</f>
        <v>42821</v>
      </c>
      <c r="CY48" s="502">
        <f>'_book_ options'!L48</f>
        <v>-2150000</v>
      </c>
      <c r="CZ48" s="500" t="str">
        <f>'_book_ options'!M48</f>
        <v>notional</v>
      </c>
      <c r="DA48" s="474">
        <f>'_book_ options'!N48</f>
        <v>2.7699999999999999E-2</v>
      </c>
      <c r="DB48" s="499" t="str">
        <f>IF(ISBLANK('_book_ options'!O48),"",'_book_ options'!O48)</f>
        <v/>
      </c>
      <c r="DC48" s="500">
        <f>'_book_ options'!P48</f>
        <v>3450.05</v>
      </c>
      <c r="DD48" s="474">
        <f>'_book_ options'!Q48</f>
        <v>0.02</v>
      </c>
      <c r="DE48" s="500">
        <f>'_book_ options'!AG48</f>
        <v>3</v>
      </c>
      <c r="DF48" s="500">
        <f>'_book_ options'!AH48</f>
        <v>0</v>
      </c>
      <c r="DG48" s="499">
        <f>'_book_ options'!AI48</f>
        <v>0</v>
      </c>
      <c r="DH48" s="499">
        <f>IF(ISBLANK('_book_ options'!AJ48),"",'_book_ options'!AJ48)</f>
        <v>3431.26</v>
      </c>
      <c r="DI48" s="499">
        <f>IF(ISBLANK('_book_ options'!AK48),"",'_book_ options'!AK48)</f>
        <v>4325.7538778969547</v>
      </c>
      <c r="DJ48" s="490">
        <f>IF(ISBLANK('_book_ options'!AL48),"",'_book_ options'!AL48)</f>
        <v>42849.665405092594</v>
      </c>
      <c r="DK48" s="499">
        <f>IF(ISBLANK('_book_ options'!AM48),"",'_book_ options'!AM48)</f>
        <v>1058.6707796372918</v>
      </c>
      <c r="DL48" s="500" t="str">
        <f>'_book_ options'!R48</f>
        <v>SF</v>
      </c>
      <c r="DM48" s="500" t="str">
        <f>IF(ISBLANK('_book_ options'!S48),"",'_book_ options'!S48)</f>
        <v>p</v>
      </c>
      <c r="DN48" s="499" t="str">
        <f>IF(ISBLANK('_book_ options'!T48),"",'_book_ options'!T48)</f>
        <v/>
      </c>
      <c r="DO48" s="474">
        <f>IF(ISBLANK('_book_ options'!U48),"",'_book_ options'!U48)</f>
        <v>1</v>
      </c>
      <c r="DP48" s="474" t="str">
        <f>IF(ISBLANK('_book_ options'!V48),"",'_book_ options'!V48)</f>
        <v/>
      </c>
      <c r="DQ48" s="474" t="str">
        <f>IF(ISBLANK('_book_ options'!W48),"",'_book_ options'!W48)</f>
        <v/>
      </c>
      <c r="DR48" s="474" t="str">
        <f>IF(ISBLANK('_book_ options'!X48),"",'_book_ options'!X48)</f>
        <v/>
      </c>
      <c r="DS48" s="474">
        <f>IF(ISBLANK('_book_ options'!Y48),"",'_book_ options'!Y48)</f>
        <v>0.85</v>
      </c>
      <c r="DT48" s="474" t="str">
        <f>IF(ISBLANK('_book_ options'!Z48),"",'_book_ options'!Z48)</f>
        <v/>
      </c>
      <c r="DU48" s="474">
        <f>IF(ISBLANK('_book_ options'!AA48),"",'_book_ options'!AA48)</f>
        <v>0</v>
      </c>
      <c r="DV48" s="474" t="str">
        <f>IF(ISBLANK('_book_ options'!AB48),"",'_book_ options'!AB48)</f>
        <v/>
      </c>
      <c r="DW48" s="474">
        <f>'_book_ options'!AC48</f>
        <v>1</v>
      </c>
      <c r="DX48" s="474">
        <f>'_book_ options'!AD48</f>
        <v>0</v>
      </c>
      <c r="DY48" s="474" t="str">
        <f>IF(ISBLANK('_book_ options'!AE48),"",'_book_ options'!AE48)</f>
        <v/>
      </c>
      <c r="DZ48" s="474" t="str">
        <f>IF(ISBLANK('_book_ options'!AF48),"",'_book_ options'!AF48)</f>
        <v/>
      </c>
      <c r="EA48" s="500">
        <f t="shared" si="49"/>
        <v>3450.05</v>
      </c>
      <c r="EB48" s="500" t="str">
        <f t="shared" si="50"/>
        <v/>
      </c>
      <c r="EC48" s="500" t="str">
        <f t="shared" si="51"/>
        <v/>
      </c>
      <c r="ED48" s="500" t="str">
        <f t="shared" si="52"/>
        <v/>
      </c>
      <c r="EE48" s="500">
        <f t="shared" si="53"/>
        <v>2932.5425</v>
      </c>
      <c r="EF48" s="500" t="str">
        <f t="shared" si="54"/>
        <v/>
      </c>
      <c r="EG48" s="500">
        <f t="shared" si="55"/>
        <v>2017</v>
      </c>
      <c r="EH48" s="500">
        <f t="shared" si="56"/>
        <v>3</v>
      </c>
      <c r="EI48" s="500" t="str">
        <f>'_book_ options'!AN48</f>
        <v>y</v>
      </c>
      <c r="EJ48" s="500" t="str">
        <f>'_book_ options'!AO48</f>
        <v>FI Mainland</v>
      </c>
      <c r="EK48" s="500" t="str">
        <f>'_book_ options'!AP48</f>
        <v>cny</v>
      </c>
      <c r="EL48" s="500" t="str">
        <f>'_book_ options'!AQ48</f>
        <v>cny</v>
      </c>
      <c r="EM48" s="500" t="str">
        <f>'_book_ options'!AR48</f>
        <v>sw_c_e_nc_nt_m1_互换通用</v>
      </c>
      <c r="EN48" s="500" t="str">
        <f>'_book_ options'!AS48</f>
        <v>stm</v>
      </c>
      <c r="EO48" s="500" t="str">
        <f>'_book_ options'!AT48</f>
        <v>权益互换-权益互换通用</v>
      </c>
      <c r="EP48" s="500">
        <f>'_book_ options'!AU48</f>
        <v>0</v>
      </c>
      <c r="EQ48" s="500">
        <f>'_book_ options'!AV48</f>
        <v>0</v>
      </c>
      <c r="ER48" s="490">
        <f t="shared" si="57"/>
        <v>42823</v>
      </c>
      <c r="ES48" s="490">
        <f t="shared" si="58"/>
        <v>42865</v>
      </c>
      <c r="ET48" s="500">
        <f>'_book_ options'!AY48</f>
        <v>0</v>
      </c>
      <c r="EU48" s="500">
        <f>'_book_ options'!AZ48</f>
        <v>0</v>
      </c>
    </row>
    <row r="49" spans="1:151">
      <c r="A49" s="500" t="str">
        <f t="shared" ca="1" si="59"/>
        <v/>
      </c>
      <c r="B49" s="502">
        <f t="shared" ca="1" si="5"/>
        <v>5234.7945205479464</v>
      </c>
      <c r="C49" s="502">
        <f t="shared" si="6"/>
        <v>5234.7945205479464</v>
      </c>
      <c r="D49" s="502">
        <f t="shared" ca="1" si="7"/>
        <v>0</v>
      </c>
      <c r="E49" s="502">
        <f t="shared" ca="1" si="8"/>
        <v>0</v>
      </c>
      <c r="F49" s="502">
        <f t="shared" ca="1" si="9"/>
        <v>0</v>
      </c>
      <c r="G49" s="502">
        <f t="shared" si="10"/>
        <v>81.369863013698634</v>
      </c>
      <c r="H49" s="502">
        <f t="shared" si="60"/>
        <v>81.369863013698634</v>
      </c>
      <c r="I49" s="502">
        <f t="shared" si="11"/>
        <v>-78.617085755953894</v>
      </c>
      <c r="J49" s="504">
        <f t="shared" ca="1" si="12"/>
        <v>-0.26205695251984634</v>
      </c>
      <c r="K49" s="502">
        <f t="shared" ca="1" si="13"/>
        <v>-0.26205695251984634</v>
      </c>
      <c r="L49" s="502">
        <f t="shared" si="14"/>
        <v>-3000000</v>
      </c>
      <c r="M49" s="502">
        <f t="shared" si="15"/>
        <v>-271232.87671232875</v>
      </c>
      <c r="N49" s="502">
        <f t="shared" si="16"/>
        <v>3000000</v>
      </c>
      <c r="O49" s="502">
        <f t="shared" si="17"/>
        <v>271232.87671232875</v>
      </c>
      <c r="P49" s="502">
        <f t="shared" si="18"/>
        <v>3000000</v>
      </c>
      <c r="Q49" s="502">
        <f t="shared" si="19"/>
        <v>3000000</v>
      </c>
      <c r="R49" s="502">
        <f t="shared" si="20"/>
        <v>66.585965000000002</v>
      </c>
      <c r="S49" s="502">
        <f t="shared" si="21"/>
        <v>5234.79</v>
      </c>
      <c r="T49" s="502">
        <f t="shared" si="22"/>
        <v>5234.79</v>
      </c>
      <c r="U49" s="499">
        <f t="shared" si="23"/>
        <v>33</v>
      </c>
      <c r="V49" s="500">
        <f t="shared" si="24"/>
        <v>33</v>
      </c>
      <c r="W49" s="502" t="str">
        <f t="shared" si="25"/>
        <v>Expired</v>
      </c>
      <c r="X49" s="500">
        <f t="shared" si="26"/>
        <v>23</v>
      </c>
      <c r="Y49" s="500" t="str">
        <f t="shared" si="27"/>
        <v>Expired</v>
      </c>
      <c r="Z49" s="476">
        <f t="shared" si="28"/>
        <v>9.0410958904109592E-2</v>
      </c>
      <c r="AA49" s="476">
        <f t="shared" si="29"/>
        <v>9.0410958904109592E-2</v>
      </c>
      <c r="AB49" s="470">
        <f>VLOOKUP(CR49,'_info_ ticker'!A:I,9,FALSE)+DD49</f>
        <v>0.42000000000000004</v>
      </c>
      <c r="AC49" s="502">
        <f t="shared" si="30"/>
        <v>0</v>
      </c>
      <c r="AD49" s="502">
        <f t="shared" si="31"/>
        <v>0</v>
      </c>
      <c r="AE49" s="502">
        <f t="shared" ca="1" si="32"/>
        <v>0</v>
      </c>
      <c r="AF49" s="502">
        <f t="shared" ca="1" si="33"/>
        <v>0</v>
      </c>
      <c r="AG49" s="502">
        <f t="shared" ca="1" si="34"/>
        <v>0</v>
      </c>
      <c r="AH49" s="502">
        <f t="shared" ca="1" si="35"/>
        <v>0</v>
      </c>
      <c r="AI49" s="505">
        <f t="shared" ca="1" si="36"/>
        <v>0</v>
      </c>
      <c r="AJ49" s="502">
        <f t="shared" ca="1" si="37"/>
        <v>0</v>
      </c>
      <c r="AK49" s="502">
        <f t="shared" ca="1" si="38"/>
        <v>0</v>
      </c>
      <c r="AL49" s="502">
        <f t="shared" ca="1" si="39"/>
        <v>0</v>
      </c>
      <c r="AM49" s="502">
        <f t="shared" ca="1" si="40"/>
        <v>0</v>
      </c>
      <c r="AN49" s="502">
        <f t="shared" ca="1" si="41"/>
        <v>0</v>
      </c>
      <c r="AO49" s="502">
        <f t="shared" si="42"/>
        <v>0</v>
      </c>
      <c r="AP49" s="502">
        <f t="shared" si="43"/>
        <v>0</v>
      </c>
      <c r="AQ49" s="502">
        <f t="shared" si="44"/>
        <v>0</v>
      </c>
      <c r="AR49" s="502">
        <f t="shared" si="45"/>
        <v>0</v>
      </c>
      <c r="AS49" s="521">
        <f ca="1"/>
        <v>-78.617085755953909</v>
      </c>
      <c r="AT49" s="521">
        <f ca="1"/>
        <v>0</v>
      </c>
      <c r="AU49" s="521">
        <f ca="1"/>
        <v>0</v>
      </c>
      <c r="AV49" s="521">
        <f ca="1"/>
        <v>0</v>
      </c>
      <c r="AW49" s="521" t="str">
        <f ca="1"/>
        <v>Expired</v>
      </c>
      <c r="AX49" s="521">
        <f ca="1"/>
        <v>0</v>
      </c>
      <c r="AY49" s="521" t="str">
        <f ca="1"/>
        <v>Expired</v>
      </c>
      <c r="AZ49" s="521">
        <f ca="1"/>
        <v>0</v>
      </c>
      <c r="BA49" s="525">
        <f ca="1"/>
        <v>0</v>
      </c>
      <c r="BB49" s="521">
        <f ca="1"/>
        <v>0</v>
      </c>
      <c r="BC49" s="521">
        <f ca="1"/>
        <v>0</v>
      </c>
      <c r="BD49" s="521">
        <f ca="1"/>
        <v>0</v>
      </c>
      <c r="BE49" s="521">
        <f ca="1"/>
        <v>0</v>
      </c>
      <c r="BF49" s="521">
        <f ca="1"/>
        <v>0</v>
      </c>
      <c r="BG49" s="521">
        <f ca="1"/>
        <v>0</v>
      </c>
      <c r="BH49" s="521">
        <f ca="1"/>
        <v>0</v>
      </c>
      <c r="BI49" s="521">
        <f ca="1"/>
        <v>0</v>
      </c>
      <c r="BJ49" s="521">
        <f ca="1"/>
        <v>0</v>
      </c>
      <c r="BK49" s="521">
        <f ca="1"/>
        <v>3</v>
      </c>
      <c r="BL49" s="521">
        <f ca="1"/>
        <v>0</v>
      </c>
      <c r="BM49" s="521">
        <f ca="1"/>
        <v>0</v>
      </c>
      <c r="BN49" s="521">
        <f ca="1"/>
        <v>0</v>
      </c>
      <c r="BO49" s="521">
        <f ca="1"/>
        <v>0</v>
      </c>
      <c r="BP49" s="521">
        <f ca="1"/>
        <v>0</v>
      </c>
      <c r="BQ49" s="521">
        <f ca="1"/>
        <v>0</v>
      </c>
      <c r="BR49" s="521">
        <f ca="1"/>
        <v>0</v>
      </c>
      <c r="BS49" s="521">
        <f ca="1"/>
        <v>0</v>
      </c>
      <c r="BT49" s="517" t="str">
        <f ca="1"/>
        <v>000300</v>
      </c>
      <c r="BU49" s="511">
        <f ca="1"/>
        <v>0.125</v>
      </c>
      <c r="BV49" s="511">
        <f ca="1"/>
        <v>0.4</v>
      </c>
      <c r="BW49" s="511">
        <f ca="1"/>
        <v>0</v>
      </c>
      <c r="BX49" s="516">
        <f ca="1"/>
        <v>300</v>
      </c>
      <c r="BY49" s="516">
        <f ca="1"/>
        <v>4205.5862999999999</v>
      </c>
      <c r="BZ49" s="516">
        <f ca="1"/>
        <v>0</v>
      </c>
      <c r="CA49" s="516" t="str">
        <f ca="1"/>
        <v>index</v>
      </c>
      <c r="CB49" s="516" t="str">
        <f ca="1"/>
        <v>点</v>
      </c>
      <c r="CC49" s="516" t="str">
        <f ca="1"/>
        <v>中证指数有限公司</v>
      </c>
      <c r="CD49" s="516" t="str">
        <f ca="1"/>
        <v>沪深300</v>
      </c>
      <c r="CE49" s="511">
        <f ca="1"/>
        <v>0.1</v>
      </c>
      <c r="CF49" s="511">
        <f ca="1"/>
        <v>0.2</v>
      </c>
      <c r="CG49" s="511">
        <f ca="1"/>
        <v>0.05</v>
      </c>
      <c r="CH49" s="511">
        <f ca="1"/>
        <v>0.06</v>
      </c>
      <c r="CI49" s="474" t="str">
        <f t="shared" si="46"/>
        <v>Expired</v>
      </c>
      <c r="CJ49" s="474">
        <f t="shared" ca="1" si="47"/>
        <v>0.1125</v>
      </c>
      <c r="CK49" s="474">
        <f t="shared" si="61"/>
        <v>0.02</v>
      </c>
      <c r="CL49" s="490">
        <f t="shared" ca="1" si="62"/>
        <v>43111.701449189815</v>
      </c>
      <c r="CM49" s="474">
        <f t="shared" ca="1" si="48"/>
        <v>0.21899285517601186</v>
      </c>
      <c r="CN49" s="500" t="str">
        <f>'_book_ options'!A49</f>
        <v>20170322-CF4-OTC-000300-SF-C-33-B2B</v>
      </c>
      <c r="CO49" s="500" t="str">
        <f>'_book_ options'!B49</f>
        <v>CICC</v>
      </c>
      <c r="CP49" s="500" t="str">
        <f>'_book_ options'!C49</f>
        <v>CICC-FICC-OTC</v>
      </c>
      <c r="CQ49" s="500" t="str">
        <f>'_book_ options'!D49</f>
        <v>Expired</v>
      </c>
      <c r="CR49" s="550" t="str">
        <f>'_book_ options'!E49</f>
        <v>000300</v>
      </c>
      <c r="CS49" s="473">
        <f>'_book_ options'!F49</f>
        <v>42816</v>
      </c>
      <c r="CT49" s="498">
        <f>'_book_ options'!G49</f>
        <v>42816.625</v>
      </c>
      <c r="CU49" s="498">
        <f>'_book_ options'!H49</f>
        <v>42849.625</v>
      </c>
      <c r="CV49" s="473">
        <f>'_book_ options'!I49</f>
        <v>42849</v>
      </c>
      <c r="CW49" s="473">
        <f>'_book_ options'!J49</f>
        <v>42851</v>
      </c>
      <c r="CX49" s="473">
        <f>'_book_ options'!K49</f>
        <v>42821</v>
      </c>
      <c r="CY49" s="502">
        <f>'_book_ options'!L49</f>
        <v>-3000000</v>
      </c>
      <c r="CZ49" s="500" t="str">
        <f>'_book_ options'!M49</f>
        <v>notional</v>
      </c>
      <c r="DA49" s="474">
        <f>'_book_ options'!N49</f>
        <v>1.9300000000000001E-2</v>
      </c>
      <c r="DB49" s="499" t="str">
        <f>IF(ISBLANK('_book_ options'!O49),"",'_book_ options'!O49)</f>
        <v/>
      </c>
      <c r="DC49" s="500">
        <f>'_book_ options'!P49</f>
        <v>3450.05</v>
      </c>
      <c r="DD49" s="474">
        <f>'_book_ options'!Q49</f>
        <v>0.02</v>
      </c>
      <c r="DE49" s="500">
        <f>'_book_ options'!AG49</f>
        <v>3</v>
      </c>
      <c r="DF49" s="500">
        <f>'_book_ options'!AH49</f>
        <v>0</v>
      </c>
      <c r="DG49" s="499">
        <f>'_book_ options'!AI49</f>
        <v>0</v>
      </c>
      <c r="DH49" s="499">
        <f>IF(ISBLANK('_book_ options'!AJ49),"",'_book_ options'!AJ49)</f>
        <v>3431.26</v>
      </c>
      <c r="DI49" s="499">
        <f>IF(ISBLANK('_book_ options'!AK49),"",'_book_ options'!AK49)</f>
        <v>5234.7945205479464</v>
      </c>
      <c r="DJ49" s="490">
        <f>IF(ISBLANK('_book_ options'!AL49),"",'_book_ options'!AL49)</f>
        <v>42849.66542824074</v>
      </c>
      <c r="DK49" s="499">
        <f>IF(ISBLANK('_book_ options'!AM49),"",'_book_ options'!AM49)</f>
        <v>0</v>
      </c>
      <c r="DL49" s="500" t="str">
        <f>'_book_ options'!R49</f>
        <v>SF</v>
      </c>
      <c r="DM49" s="500" t="str">
        <f>IF(ISBLANK('_book_ options'!S49),"",'_book_ options'!S49)</f>
        <v>c</v>
      </c>
      <c r="DN49" s="499" t="str">
        <f>IF(ISBLANK('_book_ options'!T49),"",'_book_ options'!T49)</f>
        <v/>
      </c>
      <c r="DO49" s="474">
        <f>IF(ISBLANK('_book_ options'!U49),"",'_book_ options'!U49)</f>
        <v>1</v>
      </c>
      <c r="DP49" s="474" t="str">
        <f>IF(ISBLANK('_book_ options'!V49),"",'_book_ options'!V49)</f>
        <v/>
      </c>
      <c r="DQ49" s="474" t="str">
        <f>IF(ISBLANK('_book_ options'!W49),"",'_book_ options'!W49)</f>
        <v/>
      </c>
      <c r="DR49" s="474" t="str">
        <f>IF(ISBLANK('_book_ options'!X49),"",'_book_ options'!X49)</f>
        <v/>
      </c>
      <c r="DS49" s="474">
        <f>IF(ISBLANK('_book_ options'!Y49),"",'_book_ options'!Y49)</f>
        <v>1.1499999999999999</v>
      </c>
      <c r="DT49" s="474" t="str">
        <f>IF(ISBLANK('_book_ options'!Z49),"",'_book_ options'!Z49)</f>
        <v/>
      </c>
      <c r="DU49" s="474">
        <f>IF(ISBLANK('_book_ options'!AA49),"",'_book_ options'!AA49)</f>
        <v>0</v>
      </c>
      <c r="DV49" s="474" t="str">
        <f>IF(ISBLANK('_book_ options'!AB49),"",'_book_ options'!AB49)</f>
        <v/>
      </c>
      <c r="DW49" s="474">
        <f>'_book_ options'!AC49</f>
        <v>1</v>
      </c>
      <c r="DX49" s="474">
        <f>'_book_ options'!AD49</f>
        <v>0</v>
      </c>
      <c r="DY49" s="474" t="str">
        <f>IF(ISBLANK('_book_ options'!AE49),"",'_book_ options'!AE49)</f>
        <v/>
      </c>
      <c r="DZ49" s="474" t="str">
        <f>IF(ISBLANK('_book_ options'!AF49),"",'_book_ options'!AF49)</f>
        <v/>
      </c>
      <c r="EA49" s="500">
        <f t="shared" si="49"/>
        <v>3450.05</v>
      </c>
      <c r="EB49" s="500" t="str">
        <f t="shared" si="50"/>
        <v/>
      </c>
      <c r="EC49" s="500" t="str">
        <f t="shared" si="51"/>
        <v/>
      </c>
      <c r="ED49" s="500" t="str">
        <f t="shared" si="52"/>
        <v/>
      </c>
      <c r="EE49" s="500">
        <f t="shared" si="53"/>
        <v>3967.5574999999999</v>
      </c>
      <c r="EF49" s="500" t="str">
        <f t="shared" si="54"/>
        <v/>
      </c>
      <c r="EG49" s="500">
        <f t="shared" si="55"/>
        <v>2017</v>
      </c>
      <c r="EH49" s="500">
        <f t="shared" si="56"/>
        <v>3</v>
      </c>
      <c r="EI49" s="500" t="str">
        <f>'_book_ options'!AN49</f>
        <v>y</v>
      </c>
      <c r="EJ49" s="500" t="str">
        <f>'_book_ options'!AO49</f>
        <v>FI Mainland</v>
      </c>
      <c r="EK49" s="500" t="str">
        <f>'_book_ options'!AP49</f>
        <v>cny</v>
      </c>
      <c r="EL49" s="500" t="str">
        <f>'_book_ options'!AQ49</f>
        <v>cny</v>
      </c>
      <c r="EM49" s="500" t="str">
        <f>'_book_ options'!AR49</f>
        <v>sw_c_e_nc_nt_m1_互换通用</v>
      </c>
      <c r="EN49" s="500" t="str">
        <f>'_book_ options'!AS49</f>
        <v>stm</v>
      </c>
      <c r="EO49" s="500" t="str">
        <f>'_book_ options'!AT49</f>
        <v>权益互换-权益互换通用</v>
      </c>
      <c r="EP49" s="500">
        <f>'_book_ options'!AU49</f>
        <v>0</v>
      </c>
      <c r="EQ49" s="500">
        <f>'_book_ options'!AV49</f>
        <v>0</v>
      </c>
      <c r="ER49" s="490">
        <f t="shared" si="57"/>
        <v>42823</v>
      </c>
      <c r="ES49" s="490">
        <f t="shared" si="58"/>
        <v>42865</v>
      </c>
      <c r="ET49" s="500">
        <f>'_book_ options'!AY49</f>
        <v>0</v>
      </c>
      <c r="EU49" s="500">
        <f>'_book_ options'!AZ49</f>
        <v>0</v>
      </c>
    </row>
    <row r="50" spans="1:151">
      <c r="A50" s="500" t="str">
        <f t="shared" ca="1" si="59"/>
        <v/>
      </c>
      <c r="B50" s="502">
        <f t="shared" ca="1" si="5"/>
        <v>36328.848755386301</v>
      </c>
      <c r="C50" s="502">
        <f t="shared" si="6"/>
        <v>36328.848755386301</v>
      </c>
      <c r="D50" s="502">
        <f t="shared" ca="1" si="7"/>
        <v>0</v>
      </c>
      <c r="E50" s="502">
        <f t="shared" ca="1" si="8"/>
        <v>0</v>
      </c>
      <c r="F50" s="502">
        <f t="shared" ca="1" si="9"/>
        <v>0</v>
      </c>
      <c r="G50" s="502">
        <f t="shared" si="10"/>
        <v>10715.808219178083</v>
      </c>
      <c r="H50" s="502">
        <f t="shared" si="60"/>
        <v>10715.808219178083</v>
      </c>
      <c r="I50" s="502">
        <f t="shared" si="11"/>
        <v>-625.21307388382252</v>
      </c>
      <c r="J50" s="504">
        <f t="shared" ca="1" si="12"/>
        <v>-2.0840435796127417</v>
      </c>
      <c r="K50" s="502">
        <f t="shared" ca="1" si="13"/>
        <v>-2.0840435796127417</v>
      </c>
      <c r="L50" s="502">
        <f t="shared" si="14"/>
        <v>-25234000</v>
      </c>
      <c r="M50" s="502">
        <f t="shared" si="15"/>
        <v>-2143161.6438356163</v>
      </c>
      <c r="N50" s="502">
        <f t="shared" si="16"/>
        <v>25234000</v>
      </c>
      <c r="O50" s="502">
        <f t="shared" si="17"/>
        <v>2143161.6438356163</v>
      </c>
      <c r="P50" s="502">
        <f t="shared" si="18"/>
        <v>25234000</v>
      </c>
      <c r="Q50" s="502">
        <f t="shared" si="19"/>
        <v>25234000</v>
      </c>
      <c r="R50" s="502">
        <f t="shared" si="20"/>
        <v>58.106348496060001</v>
      </c>
      <c r="S50" s="502">
        <f t="shared" si="21"/>
        <v>36328.85</v>
      </c>
      <c r="T50" s="502">
        <f t="shared" si="22"/>
        <v>36328.85</v>
      </c>
      <c r="U50" s="499">
        <f t="shared" si="23"/>
        <v>31</v>
      </c>
      <c r="V50" s="500">
        <f t="shared" si="24"/>
        <v>31</v>
      </c>
      <c r="W50" s="502" t="str">
        <f t="shared" si="25"/>
        <v>Expired</v>
      </c>
      <c r="X50" s="500">
        <f t="shared" si="26"/>
        <v>22</v>
      </c>
      <c r="Y50" s="500" t="str">
        <f t="shared" si="27"/>
        <v>Expired</v>
      </c>
      <c r="Z50" s="476">
        <f t="shared" si="28"/>
        <v>8.4931506849315067E-2</v>
      </c>
      <c r="AA50" s="476">
        <f t="shared" si="29"/>
        <v>8.4931506849315067E-2</v>
      </c>
      <c r="AB50" s="470">
        <f>VLOOKUP(CR50,'_info_ ticker'!A:I,9,FALSE)+DD50</f>
        <v>0.42000000000000004</v>
      </c>
      <c r="AC50" s="502">
        <f t="shared" si="30"/>
        <v>0</v>
      </c>
      <c r="AD50" s="502">
        <f t="shared" si="31"/>
        <v>0</v>
      </c>
      <c r="AE50" s="502">
        <f t="shared" ca="1" si="32"/>
        <v>0</v>
      </c>
      <c r="AF50" s="502">
        <f t="shared" ca="1" si="33"/>
        <v>0</v>
      </c>
      <c r="AG50" s="502">
        <f t="shared" ca="1" si="34"/>
        <v>0</v>
      </c>
      <c r="AH50" s="502">
        <f t="shared" ca="1" si="35"/>
        <v>0</v>
      </c>
      <c r="AI50" s="505">
        <f t="shared" ca="1" si="36"/>
        <v>0</v>
      </c>
      <c r="AJ50" s="502">
        <f t="shared" ca="1" si="37"/>
        <v>0</v>
      </c>
      <c r="AK50" s="502">
        <f t="shared" ca="1" si="38"/>
        <v>0</v>
      </c>
      <c r="AL50" s="502">
        <f t="shared" ca="1" si="39"/>
        <v>0</v>
      </c>
      <c r="AM50" s="502">
        <f t="shared" ca="1" si="40"/>
        <v>0</v>
      </c>
      <c r="AN50" s="502">
        <f t="shared" ca="1" si="41"/>
        <v>0</v>
      </c>
      <c r="AO50" s="502">
        <f t="shared" si="42"/>
        <v>0</v>
      </c>
      <c r="AP50" s="502">
        <f t="shared" si="43"/>
        <v>0</v>
      </c>
      <c r="AQ50" s="502">
        <f t="shared" si="44"/>
        <v>0</v>
      </c>
      <c r="AR50" s="502">
        <f t="shared" si="45"/>
        <v>0</v>
      </c>
      <c r="AS50" s="521">
        <f ca="1"/>
        <v>-625.21307388382252</v>
      </c>
      <c r="AT50" s="521">
        <f ca="1"/>
        <v>0</v>
      </c>
      <c r="AU50" s="521">
        <f ca="1"/>
        <v>0</v>
      </c>
      <c r="AV50" s="521">
        <f ca="1"/>
        <v>0</v>
      </c>
      <c r="AW50" s="521" t="str">
        <f ca="1"/>
        <v>Expired</v>
      </c>
      <c r="AX50" s="521">
        <f ca="1"/>
        <v>0</v>
      </c>
      <c r="AY50" s="521" t="str">
        <f ca="1"/>
        <v>Expired</v>
      </c>
      <c r="AZ50" s="521">
        <f ca="1"/>
        <v>0</v>
      </c>
      <c r="BA50" s="525">
        <f ca="1"/>
        <v>0</v>
      </c>
      <c r="BB50" s="521">
        <f ca="1"/>
        <v>0</v>
      </c>
      <c r="BC50" s="521">
        <f ca="1"/>
        <v>0</v>
      </c>
      <c r="BD50" s="521">
        <f ca="1"/>
        <v>0</v>
      </c>
      <c r="BE50" s="521">
        <f ca="1"/>
        <v>0</v>
      </c>
      <c r="BF50" s="521">
        <f ca="1"/>
        <v>0</v>
      </c>
      <c r="BG50" s="521">
        <f ca="1"/>
        <v>0</v>
      </c>
      <c r="BH50" s="521">
        <f ca="1"/>
        <v>0</v>
      </c>
      <c r="BI50" s="521">
        <f ca="1"/>
        <v>0</v>
      </c>
      <c r="BJ50" s="521">
        <f ca="1"/>
        <v>0</v>
      </c>
      <c r="BK50" s="521">
        <f ca="1"/>
        <v>3</v>
      </c>
      <c r="BL50" s="521">
        <f ca="1"/>
        <v>0</v>
      </c>
      <c r="BM50" s="521">
        <f ca="1"/>
        <v>0</v>
      </c>
      <c r="BN50" s="521">
        <f ca="1"/>
        <v>0</v>
      </c>
      <c r="BO50" s="521">
        <f ca="1"/>
        <v>0</v>
      </c>
      <c r="BP50" s="521">
        <f ca="1"/>
        <v>0</v>
      </c>
      <c r="BQ50" s="521">
        <f ca="1"/>
        <v>0</v>
      </c>
      <c r="BR50" s="521">
        <f ca="1"/>
        <v>0</v>
      </c>
      <c r="BS50" s="521">
        <f ca="1"/>
        <v>0</v>
      </c>
      <c r="BT50" s="517" t="str">
        <f ca="1"/>
        <v>000300</v>
      </c>
      <c r="BU50" s="511">
        <f ca="1"/>
        <v>0.125</v>
      </c>
      <c r="BV50" s="511">
        <f ca="1"/>
        <v>0.4</v>
      </c>
      <c r="BW50" s="511">
        <f ca="1"/>
        <v>0</v>
      </c>
      <c r="BX50" s="516">
        <f ca="1"/>
        <v>300</v>
      </c>
      <c r="BY50" s="516">
        <f ca="1"/>
        <v>4205.5862999999999</v>
      </c>
      <c r="BZ50" s="516">
        <f ca="1"/>
        <v>0</v>
      </c>
      <c r="CA50" s="516" t="str">
        <f ca="1"/>
        <v>index</v>
      </c>
      <c r="CB50" s="516" t="str">
        <f ca="1"/>
        <v>点</v>
      </c>
      <c r="CC50" s="516" t="str">
        <f ca="1"/>
        <v>中证指数有限公司</v>
      </c>
      <c r="CD50" s="516" t="str">
        <f ca="1"/>
        <v>沪深300</v>
      </c>
      <c r="CE50" s="511">
        <f ca="1"/>
        <v>0.1</v>
      </c>
      <c r="CF50" s="511">
        <f ca="1"/>
        <v>0.2</v>
      </c>
      <c r="CG50" s="511">
        <f ca="1"/>
        <v>0.05</v>
      </c>
      <c r="CH50" s="511">
        <f ca="1"/>
        <v>0.06</v>
      </c>
      <c r="CI50" s="474" t="str">
        <f t="shared" si="46"/>
        <v>Expired</v>
      </c>
      <c r="CJ50" s="474">
        <f t="shared" ca="1" si="47"/>
        <v>0.1125</v>
      </c>
      <c r="CK50" s="474">
        <f t="shared" si="61"/>
        <v>0.02</v>
      </c>
      <c r="CL50" s="490">
        <f t="shared" ca="1" si="62"/>
        <v>43111.701449189815</v>
      </c>
      <c r="CM50" s="474">
        <f t="shared" ca="1" si="48"/>
        <v>0.22687317854423572</v>
      </c>
      <c r="CN50" s="500" t="str">
        <f>'_book_ options'!A50</f>
        <v>20170310-SYPZ-A11-000300-SF-P-31</v>
      </c>
      <c r="CO50" s="500" t="str">
        <f>'_book_ options'!B50</f>
        <v>CICC</v>
      </c>
      <c r="CP50" s="500" t="str">
        <f>'_book_ options'!C50</f>
        <v>CICC-FICC-SYPZ</v>
      </c>
      <c r="CQ50" s="500" t="str">
        <f>'_book_ options'!D50</f>
        <v>Expired</v>
      </c>
      <c r="CR50" s="550" t="str">
        <f>'_book_ options'!E50</f>
        <v>000300</v>
      </c>
      <c r="CS50" s="473">
        <f>'_book_ options'!F50</f>
        <v>42804</v>
      </c>
      <c r="CT50" s="498">
        <f>'_book_ options'!G50</f>
        <v>42804.625</v>
      </c>
      <c r="CU50" s="498">
        <f>'_book_ options'!H50</f>
        <v>42835.625</v>
      </c>
      <c r="CV50" s="473">
        <f>'_book_ options'!I50</f>
        <v>42835</v>
      </c>
      <c r="CW50" s="473">
        <f>'_book_ options'!J50</f>
        <v>42835</v>
      </c>
      <c r="CX50" s="473">
        <f>'_book_ options'!K50</f>
        <v>42804</v>
      </c>
      <c r="CY50" s="502">
        <f>'_book_ options'!L50</f>
        <v>-25234000</v>
      </c>
      <c r="CZ50" s="500" t="str">
        <f>'_book_ options'!M50</f>
        <v>notional</v>
      </c>
      <c r="DA50" s="474">
        <f>'_book_ options'!N50</f>
        <v>1.6951054E-2</v>
      </c>
      <c r="DB50" s="499" t="str">
        <f>IF(ISBLANK('_book_ options'!O50),"",'_book_ options'!O50)</f>
        <v/>
      </c>
      <c r="DC50" s="500">
        <f>'_book_ options'!P50</f>
        <v>3427.89</v>
      </c>
      <c r="DD50" s="474">
        <f>'_book_ options'!Q50</f>
        <v>0.02</v>
      </c>
      <c r="DE50" s="500">
        <f>'_book_ options'!AG50</f>
        <v>50</v>
      </c>
      <c r="DF50" s="500">
        <f>'_book_ options'!AH50</f>
        <v>0</v>
      </c>
      <c r="DG50" s="499">
        <f>'_book_ options'!AI50</f>
        <v>0</v>
      </c>
      <c r="DH50" s="499">
        <f>IF(ISBLANK('_book_ options'!AJ50),"",'_book_ options'!AJ50)</f>
        <v>3505.14</v>
      </c>
      <c r="DI50" s="499">
        <f>IF(ISBLANK('_book_ options'!AK50),"",'_book_ options'!AK50)</f>
        <v>36328.848755386301</v>
      </c>
      <c r="DJ50" s="490">
        <f>IF(ISBLANK('_book_ options'!AL50),"",'_book_ options'!AL50)</f>
        <v>42835.822546296295</v>
      </c>
      <c r="DK50" s="499">
        <f>IF(ISBLANK('_book_ options'!AM50),"",'_book_ options'!AM50)</f>
        <v>0</v>
      </c>
      <c r="DL50" s="500" t="str">
        <f>'_book_ options'!R50</f>
        <v>SF</v>
      </c>
      <c r="DM50" s="500" t="str">
        <f>IF(ISBLANK('_book_ options'!S50),"",'_book_ options'!S50)</f>
        <v>p</v>
      </c>
      <c r="DN50" s="499" t="str">
        <f>IF(ISBLANK('_book_ options'!T50),"",'_book_ options'!T50)</f>
        <v/>
      </c>
      <c r="DO50" s="474">
        <f>IF(ISBLANK('_book_ options'!U50),"",'_book_ options'!U50)</f>
        <v>0.99</v>
      </c>
      <c r="DP50" s="474" t="str">
        <f>IF(ISBLANK('_book_ options'!V50),"",'_book_ options'!V50)</f>
        <v/>
      </c>
      <c r="DQ50" s="474" t="str">
        <f>IF(ISBLANK('_book_ options'!W50),"",'_book_ options'!W50)</f>
        <v/>
      </c>
      <c r="DR50" s="474" t="str">
        <f>IF(ISBLANK('_book_ options'!X50),"",'_book_ options'!X50)</f>
        <v/>
      </c>
      <c r="DS50" s="474">
        <f>IF(ISBLANK('_book_ options'!Y50),"",'_book_ options'!Y50)</f>
        <v>0.92</v>
      </c>
      <c r="DT50" s="474" t="str">
        <f>IF(ISBLANK('_book_ options'!Z50),"",'_book_ options'!Z50)</f>
        <v/>
      </c>
      <c r="DU50" s="474">
        <f>IF(ISBLANK('_book_ options'!AA50),"",'_book_ options'!AA50)</f>
        <v>0.02</v>
      </c>
      <c r="DV50" s="474" t="str">
        <f>IF(ISBLANK('_book_ options'!AB50),"",'_book_ options'!AB50)</f>
        <v/>
      </c>
      <c r="DW50" s="474">
        <f>'_book_ options'!AC50</f>
        <v>1</v>
      </c>
      <c r="DX50" s="474">
        <f>'_book_ options'!AD50</f>
        <v>0</v>
      </c>
      <c r="DY50" s="474" t="str">
        <f>IF(ISBLANK('_book_ options'!AE50),"",'_book_ options'!AE50)</f>
        <v/>
      </c>
      <c r="DZ50" s="474" t="str">
        <f>IF(ISBLANK('_book_ options'!AF50),"",'_book_ options'!AF50)</f>
        <v/>
      </c>
      <c r="EA50" s="500">
        <f t="shared" si="49"/>
        <v>3393.6110999999996</v>
      </c>
      <c r="EB50" s="500" t="str">
        <f t="shared" si="50"/>
        <v/>
      </c>
      <c r="EC50" s="500" t="str">
        <f t="shared" si="51"/>
        <v/>
      </c>
      <c r="ED50" s="500" t="str">
        <f t="shared" si="52"/>
        <v/>
      </c>
      <c r="EE50" s="500">
        <f t="shared" si="53"/>
        <v>3153.6588000000002</v>
      </c>
      <c r="EF50" s="500" t="str">
        <f t="shared" si="54"/>
        <v/>
      </c>
      <c r="EG50" s="500">
        <f t="shared" si="55"/>
        <v>2017</v>
      </c>
      <c r="EH50" s="500">
        <f t="shared" si="56"/>
        <v>3</v>
      </c>
      <c r="EI50" s="500">
        <f>'_book_ options'!AN50</f>
        <v>0</v>
      </c>
      <c r="EJ50" s="500" t="str">
        <f>'_book_ options'!AO50</f>
        <v>FI Mainland</v>
      </c>
      <c r="EK50" s="500" t="str">
        <f>'_book_ options'!AP50</f>
        <v>cny</v>
      </c>
      <c r="EL50" s="500" t="str">
        <f>'_book_ options'!AQ50</f>
        <v>cny</v>
      </c>
      <c r="EM50" s="500">
        <f>'_book_ options'!AR50</f>
        <v>0</v>
      </c>
      <c r="EN50" s="500">
        <f>'_book_ options'!AS50</f>
        <v>0</v>
      </c>
      <c r="EO50" s="500">
        <f>'_book_ options'!AT50</f>
        <v>0</v>
      </c>
      <c r="EP50" s="500">
        <f>'_book_ options'!AU50</f>
        <v>0</v>
      </c>
      <c r="EQ50" s="500">
        <f>'_book_ options'!AV50</f>
        <v>0</v>
      </c>
      <c r="ER50" s="490">
        <f t="shared" si="57"/>
        <v>42811</v>
      </c>
      <c r="ES50" s="490">
        <f t="shared" si="58"/>
        <v>42849</v>
      </c>
      <c r="ET50" s="500">
        <f>'_book_ options'!AY50</f>
        <v>0</v>
      </c>
      <c r="EU50" s="500">
        <f>'_book_ options'!AZ50</f>
        <v>0</v>
      </c>
    </row>
    <row r="51" spans="1:151" ht="16.5" customHeight="1">
      <c r="A51" s="500" t="str">
        <f t="shared" ca="1" si="59"/>
        <v/>
      </c>
      <c r="B51" s="502">
        <f t="shared" ca="1" si="5"/>
        <v>-6934.4832676260112</v>
      </c>
      <c r="C51" s="502">
        <f t="shared" si="6"/>
        <v>-6934.4832676260112</v>
      </c>
      <c r="D51" s="502">
        <f t="shared" ca="1" si="7"/>
        <v>0</v>
      </c>
      <c r="E51" s="502">
        <f t="shared" ca="1" si="8"/>
        <v>0</v>
      </c>
      <c r="F51" s="502">
        <f t="shared" ca="1" si="9"/>
        <v>0</v>
      </c>
      <c r="G51" s="502">
        <f t="shared" si="10"/>
        <v>6208.4931506849316</v>
      </c>
      <c r="H51" s="502">
        <f t="shared" si="60"/>
        <v>6208.4931506849316</v>
      </c>
      <c r="I51" s="502">
        <f t="shared" si="11"/>
        <v>-362.23409448289948</v>
      </c>
      <c r="J51" s="504">
        <f t="shared" ca="1" si="12"/>
        <v>-1.2074469816096649</v>
      </c>
      <c r="K51" s="502">
        <f t="shared" ca="1" si="13"/>
        <v>-1.2074469816096649</v>
      </c>
      <c r="L51" s="502">
        <f t="shared" si="14"/>
        <v>-14620000</v>
      </c>
      <c r="M51" s="502">
        <f t="shared" si="15"/>
        <v>-1241698.6301369863</v>
      </c>
      <c r="N51" s="502">
        <f t="shared" si="16"/>
        <v>14620000</v>
      </c>
      <c r="O51" s="502">
        <f t="shared" si="17"/>
        <v>1241698.6301369863</v>
      </c>
      <c r="P51" s="502">
        <f t="shared" si="18"/>
        <v>14620000</v>
      </c>
      <c r="Q51" s="502">
        <f t="shared" si="19"/>
        <v>14620000</v>
      </c>
      <c r="R51" s="502">
        <f t="shared" si="20"/>
        <v>58.106348496060001</v>
      </c>
      <c r="S51" s="502">
        <f t="shared" si="21"/>
        <v>21048.1</v>
      </c>
      <c r="T51" s="502">
        <f t="shared" si="22"/>
        <v>21048.1</v>
      </c>
      <c r="U51" s="499">
        <f t="shared" si="23"/>
        <v>31</v>
      </c>
      <c r="V51" s="500">
        <f t="shared" si="24"/>
        <v>31</v>
      </c>
      <c r="W51" s="502" t="str">
        <f t="shared" si="25"/>
        <v>Expired</v>
      </c>
      <c r="X51" s="500">
        <f t="shared" si="26"/>
        <v>22</v>
      </c>
      <c r="Y51" s="500" t="str">
        <f t="shared" si="27"/>
        <v>Expired</v>
      </c>
      <c r="Z51" s="476">
        <f t="shared" si="28"/>
        <v>8.4931506849315067E-2</v>
      </c>
      <c r="AA51" s="476">
        <f t="shared" si="29"/>
        <v>8.4931506849315067E-2</v>
      </c>
      <c r="AB51" s="470">
        <f>VLOOKUP(CR51,'_info_ ticker'!A:I,9,FALSE)+DD51</f>
        <v>0.42000000000000004</v>
      </c>
      <c r="AC51" s="502">
        <f t="shared" si="30"/>
        <v>0</v>
      </c>
      <c r="AD51" s="502">
        <f t="shared" si="31"/>
        <v>0</v>
      </c>
      <c r="AE51" s="502">
        <f t="shared" ca="1" si="32"/>
        <v>0</v>
      </c>
      <c r="AF51" s="502">
        <f t="shared" ca="1" si="33"/>
        <v>0</v>
      </c>
      <c r="AG51" s="502">
        <f t="shared" ca="1" si="34"/>
        <v>0</v>
      </c>
      <c r="AH51" s="502">
        <f t="shared" ca="1" si="35"/>
        <v>0</v>
      </c>
      <c r="AI51" s="505">
        <f t="shared" ca="1" si="36"/>
        <v>0</v>
      </c>
      <c r="AJ51" s="502">
        <f t="shared" ca="1" si="37"/>
        <v>0</v>
      </c>
      <c r="AK51" s="502">
        <f t="shared" ca="1" si="38"/>
        <v>0</v>
      </c>
      <c r="AL51" s="502">
        <f t="shared" ca="1" si="39"/>
        <v>0</v>
      </c>
      <c r="AM51" s="502">
        <f t="shared" ca="1" si="40"/>
        <v>0</v>
      </c>
      <c r="AN51" s="502">
        <f t="shared" ca="1" si="41"/>
        <v>0</v>
      </c>
      <c r="AO51" s="502">
        <f t="shared" si="42"/>
        <v>0</v>
      </c>
      <c r="AP51" s="502">
        <f t="shared" si="43"/>
        <v>0</v>
      </c>
      <c r="AQ51" s="502">
        <f t="shared" si="44"/>
        <v>0</v>
      </c>
      <c r="AR51" s="502">
        <f t="shared" si="45"/>
        <v>0</v>
      </c>
      <c r="AS51" s="521">
        <f ca="1"/>
        <v>-362.23409448289948</v>
      </c>
      <c r="AT51" s="521">
        <f ca="1"/>
        <v>0</v>
      </c>
      <c r="AU51" s="521">
        <f ca="1"/>
        <v>0</v>
      </c>
      <c r="AV51" s="521">
        <f ca="1"/>
        <v>0</v>
      </c>
      <c r="AW51" s="521" t="str">
        <f ca="1"/>
        <v>Expired</v>
      </c>
      <c r="AX51" s="521">
        <f ca="1"/>
        <v>0</v>
      </c>
      <c r="AY51" s="521" t="str">
        <f ca="1"/>
        <v>Expired</v>
      </c>
      <c r="AZ51" s="521">
        <f ca="1"/>
        <v>0</v>
      </c>
      <c r="BA51" s="525">
        <f ca="1"/>
        <v>0</v>
      </c>
      <c r="BB51" s="521">
        <f ca="1"/>
        <v>0</v>
      </c>
      <c r="BC51" s="521">
        <f ca="1"/>
        <v>0</v>
      </c>
      <c r="BD51" s="521">
        <f ca="1"/>
        <v>0</v>
      </c>
      <c r="BE51" s="521">
        <f ca="1"/>
        <v>0</v>
      </c>
      <c r="BF51" s="521">
        <f ca="1"/>
        <v>0</v>
      </c>
      <c r="BG51" s="521">
        <f ca="1"/>
        <v>0</v>
      </c>
      <c r="BH51" s="521">
        <f ca="1"/>
        <v>0</v>
      </c>
      <c r="BI51" s="521">
        <f ca="1"/>
        <v>0</v>
      </c>
      <c r="BJ51" s="521">
        <f ca="1"/>
        <v>0</v>
      </c>
      <c r="BK51" s="521">
        <f ca="1"/>
        <v>3</v>
      </c>
      <c r="BL51" s="521">
        <f ca="1"/>
        <v>0</v>
      </c>
      <c r="BM51" s="521">
        <f ca="1"/>
        <v>0</v>
      </c>
      <c r="BN51" s="521">
        <f ca="1"/>
        <v>0</v>
      </c>
      <c r="BO51" s="521">
        <f ca="1"/>
        <v>0</v>
      </c>
      <c r="BP51" s="521">
        <f ca="1"/>
        <v>0</v>
      </c>
      <c r="BQ51" s="521">
        <f ca="1"/>
        <v>0</v>
      </c>
      <c r="BR51" s="521">
        <f ca="1"/>
        <v>0</v>
      </c>
      <c r="BS51" s="521">
        <f ca="1"/>
        <v>0</v>
      </c>
      <c r="BT51" s="517" t="str">
        <f ca="1"/>
        <v>000300</v>
      </c>
      <c r="BU51" s="511">
        <f ca="1"/>
        <v>0.125</v>
      </c>
      <c r="BV51" s="511">
        <f ca="1"/>
        <v>0.4</v>
      </c>
      <c r="BW51" s="511">
        <f ca="1"/>
        <v>0</v>
      </c>
      <c r="BX51" s="516">
        <f ca="1"/>
        <v>300</v>
      </c>
      <c r="BY51" s="516">
        <f ca="1"/>
        <v>4205.5862999999999</v>
      </c>
      <c r="BZ51" s="516">
        <f ca="1"/>
        <v>0</v>
      </c>
      <c r="CA51" s="516" t="str">
        <f ca="1"/>
        <v>index</v>
      </c>
      <c r="CB51" s="516" t="str">
        <f ca="1"/>
        <v>点</v>
      </c>
      <c r="CC51" s="516" t="str">
        <f ca="1"/>
        <v>中证指数有限公司</v>
      </c>
      <c r="CD51" s="516" t="str">
        <f ca="1"/>
        <v>沪深300</v>
      </c>
      <c r="CE51" s="511">
        <f ca="1"/>
        <v>0.1</v>
      </c>
      <c r="CF51" s="511">
        <f ca="1"/>
        <v>0.2</v>
      </c>
      <c r="CG51" s="511">
        <f ca="1"/>
        <v>0.05</v>
      </c>
      <c r="CH51" s="511">
        <f ca="1"/>
        <v>0.06</v>
      </c>
      <c r="CI51" s="474" t="str">
        <f t="shared" si="46"/>
        <v>Expired</v>
      </c>
      <c r="CJ51" s="474">
        <f t="shared" ca="1" si="47"/>
        <v>0.1125</v>
      </c>
      <c r="CK51" s="474">
        <f t="shared" si="61"/>
        <v>0.02</v>
      </c>
      <c r="CL51" s="490">
        <f t="shared" ca="1" si="62"/>
        <v>43111.701449189815</v>
      </c>
      <c r="CM51" s="474">
        <f t="shared" ca="1" si="48"/>
        <v>0.22687317854423572</v>
      </c>
      <c r="CN51" s="500" t="str">
        <f>'_book_ options'!A51</f>
        <v>20170310-SYPZ-A10-000300-SF-C-31</v>
      </c>
      <c r="CO51" s="500" t="str">
        <f>'_book_ options'!B51</f>
        <v>CICC</v>
      </c>
      <c r="CP51" s="500" t="str">
        <f>'_book_ options'!C51</f>
        <v>CICC-FICC-SYPZ</v>
      </c>
      <c r="CQ51" s="500" t="str">
        <f>'_book_ options'!D51</f>
        <v>Expired</v>
      </c>
      <c r="CR51" s="550" t="str">
        <f>'_book_ options'!E51</f>
        <v>000300</v>
      </c>
      <c r="CS51" s="473">
        <f>'_book_ options'!F51</f>
        <v>42804</v>
      </c>
      <c r="CT51" s="498">
        <f>'_book_ options'!G51</f>
        <v>42804.625</v>
      </c>
      <c r="CU51" s="498">
        <f>'_book_ options'!H51</f>
        <v>42835.625</v>
      </c>
      <c r="CV51" s="473">
        <f>'_book_ options'!I51</f>
        <v>42835</v>
      </c>
      <c r="CW51" s="473">
        <f>'_book_ options'!J51</f>
        <v>42835</v>
      </c>
      <c r="CX51" s="473">
        <f>'_book_ options'!K51</f>
        <v>42804</v>
      </c>
      <c r="CY51" s="502">
        <f>'_book_ options'!L51</f>
        <v>-14620000</v>
      </c>
      <c r="CZ51" s="500" t="str">
        <f>'_book_ options'!M51</f>
        <v>notional</v>
      </c>
      <c r="DA51" s="474">
        <f>'_book_ options'!N51</f>
        <v>1.6951054E-2</v>
      </c>
      <c r="DB51" s="499" t="str">
        <f>IF(ISBLANK('_book_ options'!O51),"",'_book_ options'!O51)</f>
        <v/>
      </c>
      <c r="DC51" s="500">
        <f>'_book_ options'!P51</f>
        <v>3427.89</v>
      </c>
      <c r="DD51" s="474">
        <f>'_book_ options'!Q51</f>
        <v>0.02</v>
      </c>
      <c r="DE51" s="500">
        <f>'_book_ options'!AG51</f>
        <v>50</v>
      </c>
      <c r="DF51" s="500">
        <f>'_book_ options'!AH51</f>
        <v>0</v>
      </c>
      <c r="DG51" s="499">
        <f>'_book_ options'!AI51</f>
        <v>0</v>
      </c>
      <c r="DH51" s="499">
        <f>IF(ISBLANK('_book_ options'!AJ51),"",'_book_ options'!AJ51)</f>
        <v>3505.14</v>
      </c>
      <c r="DI51" s="499">
        <f>IF(ISBLANK('_book_ options'!AK51),"",'_book_ options'!AK51)</f>
        <v>-6934.4832676260112</v>
      </c>
      <c r="DJ51" s="490">
        <f>IF(ISBLANK('_book_ options'!AL51),"",'_book_ options'!AL51)</f>
        <v>42835.822546296295</v>
      </c>
      <c r="DK51" s="499">
        <f>IF(ISBLANK('_book_ options'!AM51),"",'_book_ options'!AM51)</f>
        <v>27982.583798804091</v>
      </c>
      <c r="DL51" s="500" t="str">
        <f>'_book_ options'!R51</f>
        <v>SF</v>
      </c>
      <c r="DM51" s="500" t="str">
        <f>IF(ISBLANK('_book_ options'!S51),"",'_book_ options'!S51)</f>
        <v>c</v>
      </c>
      <c r="DN51" s="499" t="str">
        <f>IF(ISBLANK('_book_ options'!T51),"",'_book_ options'!T51)</f>
        <v/>
      </c>
      <c r="DO51" s="474">
        <f>IF(ISBLANK('_book_ options'!U51),"",'_book_ options'!U51)</f>
        <v>1</v>
      </c>
      <c r="DP51" s="474" t="str">
        <f>IF(ISBLANK('_book_ options'!V51),"",'_book_ options'!V51)</f>
        <v/>
      </c>
      <c r="DQ51" s="474" t="str">
        <f>IF(ISBLANK('_book_ options'!W51),"",'_book_ options'!W51)</f>
        <v/>
      </c>
      <c r="DR51" s="474" t="str">
        <f>IF(ISBLANK('_book_ options'!X51),"",'_book_ options'!X51)</f>
        <v/>
      </c>
      <c r="DS51" s="474">
        <f>IF(ISBLANK('_book_ options'!Y51),"",'_book_ options'!Y51)</f>
        <v>1.07</v>
      </c>
      <c r="DT51" s="474" t="str">
        <f>IF(ISBLANK('_book_ options'!Z51),"",'_book_ options'!Z51)</f>
        <v/>
      </c>
      <c r="DU51" s="474">
        <f>IF(ISBLANK('_book_ options'!AA51),"",'_book_ options'!AA51)</f>
        <v>0.02</v>
      </c>
      <c r="DV51" s="474" t="str">
        <f>IF(ISBLANK('_book_ options'!AB51),"",'_book_ options'!AB51)</f>
        <v/>
      </c>
      <c r="DW51" s="474">
        <f>'_book_ options'!AC51</f>
        <v>1</v>
      </c>
      <c r="DX51" s="474">
        <f>'_book_ options'!AD51</f>
        <v>0</v>
      </c>
      <c r="DY51" s="474" t="str">
        <f>IF(ISBLANK('_book_ options'!AE51),"",'_book_ options'!AE51)</f>
        <v/>
      </c>
      <c r="DZ51" s="474" t="str">
        <f>IF(ISBLANK('_book_ options'!AF51),"",'_book_ options'!AF51)</f>
        <v/>
      </c>
      <c r="EA51" s="500">
        <f t="shared" si="49"/>
        <v>3427.89</v>
      </c>
      <c r="EB51" s="500" t="str">
        <f t="shared" si="50"/>
        <v/>
      </c>
      <c r="EC51" s="500" t="str">
        <f t="shared" si="51"/>
        <v/>
      </c>
      <c r="ED51" s="500" t="str">
        <f t="shared" si="52"/>
        <v/>
      </c>
      <c r="EE51" s="500">
        <f t="shared" si="53"/>
        <v>3667.8423000000003</v>
      </c>
      <c r="EF51" s="500" t="str">
        <f t="shared" si="54"/>
        <v/>
      </c>
      <c r="EG51" s="500">
        <f t="shared" si="55"/>
        <v>2017</v>
      </c>
      <c r="EH51" s="500">
        <f t="shared" si="56"/>
        <v>3</v>
      </c>
      <c r="EI51" s="500">
        <f>'_book_ options'!AN51</f>
        <v>0</v>
      </c>
      <c r="EJ51" s="500" t="str">
        <f>'_book_ options'!AO51</f>
        <v>FI Mainland</v>
      </c>
      <c r="EK51" s="500" t="str">
        <f>'_book_ options'!AP51</f>
        <v>cny</v>
      </c>
      <c r="EL51" s="500" t="str">
        <f>'_book_ options'!AQ51</f>
        <v>cny</v>
      </c>
      <c r="EM51" s="500">
        <f>'_book_ options'!AR51</f>
        <v>0</v>
      </c>
      <c r="EN51" s="500">
        <f>'_book_ options'!AS51</f>
        <v>0</v>
      </c>
      <c r="EO51" s="500">
        <f>'_book_ options'!AT51</f>
        <v>0</v>
      </c>
      <c r="EP51" s="500">
        <f>'_book_ options'!AU51</f>
        <v>0</v>
      </c>
      <c r="EQ51" s="500">
        <f>'_book_ options'!AV51</f>
        <v>0</v>
      </c>
      <c r="ER51" s="490">
        <f t="shared" si="57"/>
        <v>42811</v>
      </c>
      <c r="ES51" s="490">
        <f t="shared" si="58"/>
        <v>42849</v>
      </c>
      <c r="ET51" s="500">
        <f>'_book_ options'!AY51</f>
        <v>0</v>
      </c>
      <c r="EU51" s="500">
        <f>'_book_ options'!AZ51</f>
        <v>0</v>
      </c>
    </row>
    <row r="52" spans="1:151" ht="16.5" customHeight="1">
      <c r="A52" s="500" t="str">
        <f t="shared" ca="1" si="59"/>
        <v/>
      </c>
      <c r="B52" s="502">
        <f t="shared" ca="1" si="5"/>
        <v>54854.23052054795</v>
      </c>
      <c r="C52" s="502">
        <f t="shared" si="6"/>
        <v>54854.23052054795</v>
      </c>
      <c r="D52" s="502">
        <f t="shared" ca="1" si="7"/>
        <v>0</v>
      </c>
      <c r="E52" s="502">
        <f t="shared" ca="1" si="8"/>
        <v>0</v>
      </c>
      <c r="F52" s="502">
        <f t="shared" ca="1" si="9"/>
        <v>0</v>
      </c>
      <c r="G52" s="502">
        <f t="shared" si="10"/>
        <v>7726.0273972602736</v>
      </c>
      <c r="H52" s="502">
        <f t="shared" si="60"/>
        <v>7726.0273972602736</v>
      </c>
      <c r="I52" s="502">
        <f t="shared" si="11"/>
        <v>-399.40670258834234</v>
      </c>
      <c r="J52" s="504">
        <f t="shared" ca="1" si="12"/>
        <v>-1.9970335129417116</v>
      </c>
      <c r="K52" s="502">
        <f t="shared" ca="1" si="13"/>
        <v>-1.1982201077650272</v>
      </c>
      <c r="L52" s="502">
        <f t="shared" si="14"/>
        <v>-10000000</v>
      </c>
      <c r="M52" s="502">
        <f t="shared" si="15"/>
        <v>-2575342.4657534244</v>
      </c>
      <c r="N52" s="502">
        <f t="shared" si="16"/>
        <v>6000000</v>
      </c>
      <c r="O52" s="502">
        <f t="shared" si="17"/>
        <v>1545205.4794520547</v>
      </c>
      <c r="P52" s="502">
        <f t="shared" si="18"/>
        <v>10000000</v>
      </c>
      <c r="Q52" s="502">
        <f t="shared" si="19"/>
        <v>10000000</v>
      </c>
      <c r="R52" s="502">
        <f t="shared" si="20"/>
        <v>137.33928390552001</v>
      </c>
      <c r="S52" s="502">
        <f t="shared" si="21"/>
        <v>54854.23</v>
      </c>
      <c r="T52" s="502">
        <f t="shared" si="22"/>
        <v>54854.23</v>
      </c>
      <c r="U52" s="499">
        <f t="shared" si="23"/>
        <v>94</v>
      </c>
      <c r="V52" s="500">
        <f t="shared" si="24"/>
        <v>94</v>
      </c>
      <c r="W52" s="502" t="str">
        <f t="shared" si="25"/>
        <v>Expired</v>
      </c>
      <c r="X52" s="500">
        <f t="shared" si="26"/>
        <v>67</v>
      </c>
      <c r="Y52" s="500" t="str">
        <f t="shared" si="27"/>
        <v>Expired</v>
      </c>
      <c r="Z52" s="476">
        <f t="shared" si="28"/>
        <v>0.25753424657534246</v>
      </c>
      <c r="AA52" s="476">
        <f t="shared" si="29"/>
        <v>0.25753424657534246</v>
      </c>
      <c r="AB52" s="470">
        <f>VLOOKUP(CR52,'_info_ ticker'!A:I,9,FALSE)+DD52</f>
        <v>0.12000000000000001</v>
      </c>
      <c r="AC52" s="502">
        <f t="shared" si="30"/>
        <v>0</v>
      </c>
      <c r="AD52" s="502">
        <f t="shared" si="31"/>
        <v>0</v>
      </c>
      <c r="AE52" s="502">
        <f t="shared" ca="1" si="32"/>
        <v>0</v>
      </c>
      <c r="AF52" s="502">
        <f t="shared" ca="1" si="33"/>
        <v>0</v>
      </c>
      <c r="AG52" s="502">
        <f t="shared" ca="1" si="34"/>
        <v>0</v>
      </c>
      <c r="AH52" s="502">
        <f t="shared" ca="1" si="35"/>
        <v>0</v>
      </c>
      <c r="AI52" s="505">
        <f t="shared" ca="1" si="36"/>
        <v>0</v>
      </c>
      <c r="AJ52" s="502">
        <f t="shared" ca="1" si="37"/>
        <v>0</v>
      </c>
      <c r="AK52" s="502">
        <f t="shared" ca="1" si="38"/>
        <v>0</v>
      </c>
      <c r="AL52" s="502">
        <f t="shared" ca="1" si="39"/>
        <v>0</v>
      </c>
      <c r="AM52" s="502">
        <f t="shared" ca="1" si="40"/>
        <v>0</v>
      </c>
      <c r="AN52" s="502">
        <f t="shared" ca="1" si="41"/>
        <v>0</v>
      </c>
      <c r="AO52" s="502">
        <f t="shared" si="42"/>
        <v>0</v>
      </c>
      <c r="AP52" s="502">
        <f t="shared" si="43"/>
        <v>0</v>
      </c>
      <c r="AQ52" s="502">
        <f t="shared" si="44"/>
        <v>0</v>
      </c>
      <c r="AR52" s="502">
        <f t="shared" si="45"/>
        <v>0</v>
      </c>
      <c r="AS52" s="521">
        <f ca="1"/>
        <v>-399.4067025883424</v>
      </c>
      <c r="AT52" s="521">
        <f ca="1"/>
        <v>0</v>
      </c>
      <c r="AU52" s="521">
        <f ca="1"/>
        <v>0</v>
      </c>
      <c r="AV52" s="521">
        <f ca="1"/>
        <v>0</v>
      </c>
      <c r="AW52" s="521" t="str">
        <f ca="1"/>
        <v>Expired</v>
      </c>
      <c r="AX52" s="521">
        <f ca="1"/>
        <v>0</v>
      </c>
      <c r="AY52" s="521" t="str">
        <f ca="1"/>
        <v>no barrier</v>
      </c>
      <c r="AZ52" s="521">
        <f ca="1"/>
        <v>0</v>
      </c>
      <c r="BA52" s="525">
        <f ca="1"/>
        <v>0</v>
      </c>
      <c r="BB52" s="521">
        <f ca="1"/>
        <v>0</v>
      </c>
      <c r="BC52" s="521">
        <f ca="1"/>
        <v>0</v>
      </c>
      <c r="BD52" s="521">
        <f ca="1"/>
        <v>0</v>
      </c>
      <c r="BE52" s="521">
        <f ca="1"/>
        <v>0</v>
      </c>
      <c r="BF52" s="521">
        <f ca="1"/>
        <v>0</v>
      </c>
      <c r="BG52" s="521">
        <f ca="1"/>
        <v>0</v>
      </c>
      <c r="BH52" s="521">
        <f ca="1"/>
        <v>0</v>
      </c>
      <c r="BI52" s="521">
        <f ca="1"/>
        <v>0</v>
      </c>
      <c r="BJ52" s="521">
        <f ca="1"/>
        <v>0</v>
      </c>
      <c r="BK52" s="521">
        <f ca="1"/>
        <v>1</v>
      </c>
      <c r="BL52" s="521">
        <f ca="1"/>
        <v>0</v>
      </c>
      <c r="BM52" s="521">
        <f ca="1"/>
        <v>0</v>
      </c>
      <c r="BN52" s="521">
        <f ca="1"/>
        <v>0</v>
      </c>
      <c r="BO52" s="521">
        <f ca="1"/>
        <v>0</v>
      </c>
      <c r="BP52" s="521">
        <f ca="1"/>
        <v>0</v>
      </c>
      <c r="BQ52" s="521">
        <f ca="1"/>
        <v>0</v>
      </c>
      <c r="BR52" s="521">
        <f ca="1"/>
        <v>0</v>
      </c>
      <c r="BS52" s="521">
        <f ca="1"/>
        <v>0</v>
      </c>
      <c r="BT52" s="517" t="str">
        <f ca="1"/>
        <v>000905</v>
      </c>
      <c r="BU52" s="511">
        <f ca="1"/>
        <v>0.15</v>
      </c>
      <c r="BV52" s="511">
        <f ca="1"/>
        <v>0.1</v>
      </c>
      <c r="BW52" s="511">
        <f ca="1"/>
        <v>0</v>
      </c>
      <c r="BX52" s="516">
        <f ca="1"/>
        <v>200</v>
      </c>
      <c r="BY52" s="516">
        <f ca="1"/>
        <v>6425.9400999999998</v>
      </c>
      <c r="BZ52" s="516">
        <f ca="1"/>
        <v>0</v>
      </c>
      <c r="CA52" s="516" t="str">
        <f ca="1"/>
        <v>index</v>
      </c>
      <c r="CB52" s="516" t="str">
        <f ca="1"/>
        <v>点</v>
      </c>
      <c r="CC52" s="516">
        <f ca="1"/>
        <v>0</v>
      </c>
      <c r="CD52" s="516" t="str">
        <f ca="1"/>
        <v>中证500</v>
      </c>
      <c r="CE52" s="511">
        <f ca="1"/>
        <v>0.1</v>
      </c>
      <c r="CF52" s="511">
        <f ca="1"/>
        <v>0.2</v>
      </c>
      <c r="CG52" s="511">
        <f ca="1"/>
        <v>0.05</v>
      </c>
      <c r="CH52" s="511">
        <f ca="1"/>
        <v>0.06</v>
      </c>
      <c r="CI52" s="474" t="str">
        <f t="shared" si="46"/>
        <v>Expired</v>
      </c>
      <c r="CJ52" s="474">
        <f t="shared" ca="1" si="47"/>
        <v>0.13500000000000001</v>
      </c>
      <c r="CK52" s="474">
        <f t="shared" si="61"/>
        <v>0.02</v>
      </c>
      <c r="CL52" s="490">
        <f t="shared" ca="1" si="62"/>
        <v>43111.701449189815</v>
      </c>
      <c r="CM52" s="474">
        <f t="shared" ca="1" si="48"/>
        <v>-3.4088357175647843E-3</v>
      </c>
      <c r="CN52" s="500" t="str">
        <f>'_book_ options'!A52</f>
        <v>20170310-SYPZ-A12-000905-CPS-C-94</v>
      </c>
      <c r="CO52" s="500" t="str">
        <f>'_book_ options'!B52</f>
        <v>CICC</v>
      </c>
      <c r="CP52" s="500" t="str">
        <f>'_book_ options'!C52</f>
        <v>CICC-FICC-SYPZ</v>
      </c>
      <c r="CQ52" s="500" t="str">
        <f>'_book_ options'!D52</f>
        <v>Expired</v>
      </c>
      <c r="CR52" s="550" t="str">
        <f>'_book_ options'!E52</f>
        <v>000905</v>
      </c>
      <c r="CS52" s="473">
        <f>'_book_ options'!F52</f>
        <v>42804</v>
      </c>
      <c r="CT52" s="498">
        <f>'_book_ options'!G52</f>
        <v>42804.625</v>
      </c>
      <c r="CU52" s="498">
        <f>'_book_ options'!H52</f>
        <v>42898.625</v>
      </c>
      <c r="CV52" s="473">
        <f>'_book_ options'!I52</f>
        <v>42898</v>
      </c>
      <c r="CW52" s="473">
        <f>'_book_ options'!J52</f>
        <v>42898</v>
      </c>
      <c r="CX52" s="473">
        <f>'_book_ options'!K52</f>
        <v>42804</v>
      </c>
      <c r="CY52" s="502">
        <f>'_book_ options'!L52</f>
        <v>-10000000</v>
      </c>
      <c r="CZ52" s="500" t="str">
        <f>'_book_ options'!M52</f>
        <v>notional</v>
      </c>
      <c r="DA52" s="474">
        <f>'_book_ options'!N52</f>
        <v>2.1299781E-2</v>
      </c>
      <c r="DB52" s="499" t="str">
        <f>IF(ISBLANK('_book_ options'!O52),"",'_book_ options'!O52)</f>
        <v/>
      </c>
      <c r="DC52" s="500">
        <f>'_book_ options'!P52</f>
        <v>6447.92</v>
      </c>
      <c r="DD52" s="474">
        <f>'_book_ options'!Q52</f>
        <v>0.02</v>
      </c>
      <c r="DE52" s="500">
        <f>'_book_ options'!AG52</f>
        <v>50</v>
      </c>
      <c r="DF52" s="500">
        <f>'_book_ options'!AH52</f>
        <v>0</v>
      </c>
      <c r="DG52" s="499">
        <f>'_book_ options'!AI52</f>
        <v>0</v>
      </c>
      <c r="DH52" s="499">
        <f>IF(ISBLANK('_book_ options'!AJ52),"",'_book_ options'!AJ52)</f>
        <v>5902.86</v>
      </c>
      <c r="DI52" s="499">
        <f>IF(ISBLANK('_book_ options'!AK52),"",'_book_ options'!AK52)</f>
        <v>54854.23052054795</v>
      </c>
      <c r="DJ52" s="490">
        <f>IF(ISBLANK('_book_ options'!AL52),"",'_book_ options'!AL52)</f>
        <v>42898.693287037036</v>
      </c>
      <c r="DK52" s="499">
        <f>IF(ISBLANK('_book_ options'!AM52),"",'_book_ options'!AM52)</f>
        <v>0</v>
      </c>
      <c r="DL52" s="500" t="str">
        <f>'_book_ options'!R52</f>
        <v>CPS</v>
      </c>
      <c r="DM52" s="500" t="str">
        <f>IF(ISBLANK('_book_ options'!S52),"",'_book_ options'!S52)</f>
        <v>c</v>
      </c>
      <c r="DN52" s="499" t="str">
        <f>IF(ISBLANK('_book_ options'!T52),"",'_book_ options'!T52)</f>
        <v/>
      </c>
      <c r="DO52" s="474">
        <f>IF(ISBLANK('_book_ options'!U52),"",'_book_ options'!U52)</f>
        <v>1.01</v>
      </c>
      <c r="DP52" s="474">
        <f>IF(ISBLANK('_book_ options'!V52),"",'_book_ options'!V52)</f>
        <v>1.1599999999999999</v>
      </c>
      <c r="DQ52" s="474" t="str">
        <f>IF(ISBLANK('_book_ options'!W52),"",'_book_ options'!W52)</f>
        <v/>
      </c>
      <c r="DR52" s="474" t="str">
        <f>IF(ISBLANK('_book_ options'!X52),"",'_book_ options'!X52)</f>
        <v/>
      </c>
      <c r="DS52" s="474" t="str">
        <f>IF(ISBLANK('_book_ options'!Y52),"",'_book_ options'!Y52)</f>
        <v/>
      </c>
      <c r="DT52" s="474" t="str">
        <f>IF(ISBLANK('_book_ options'!Z52),"",'_book_ options'!Z52)</f>
        <v/>
      </c>
      <c r="DU52" s="474" t="str">
        <f>IF(ISBLANK('_book_ options'!AA52),"",'_book_ options'!AA52)</f>
        <v/>
      </c>
      <c r="DV52" s="474" t="str">
        <f>IF(ISBLANK('_book_ options'!AB52),"",'_book_ options'!AB52)</f>
        <v/>
      </c>
      <c r="DW52" s="474">
        <f>'_book_ options'!AC52</f>
        <v>0.6</v>
      </c>
      <c r="DX52" s="474">
        <f>'_book_ options'!AD52</f>
        <v>0</v>
      </c>
      <c r="DY52" s="474" t="str">
        <f>IF(ISBLANK('_book_ options'!AE52),"",'_book_ options'!AE52)</f>
        <v/>
      </c>
      <c r="DZ52" s="474" t="str">
        <f>IF(ISBLANK('_book_ options'!AF52),"",'_book_ options'!AF52)</f>
        <v/>
      </c>
      <c r="EA52" s="500">
        <f t="shared" si="49"/>
        <v>6512.3991999999998</v>
      </c>
      <c r="EB52" s="500">
        <f t="shared" si="50"/>
        <v>7479.5871999999999</v>
      </c>
      <c r="EC52" s="500" t="str">
        <f t="shared" si="51"/>
        <v/>
      </c>
      <c r="ED52" s="500" t="str">
        <f t="shared" si="52"/>
        <v/>
      </c>
      <c r="EE52" s="500" t="str">
        <f t="shared" si="53"/>
        <v/>
      </c>
      <c r="EF52" s="500" t="str">
        <f t="shared" si="54"/>
        <v/>
      </c>
      <c r="EG52" s="500">
        <f t="shared" si="55"/>
        <v>2017</v>
      </c>
      <c r="EH52" s="500">
        <f t="shared" si="56"/>
        <v>3</v>
      </c>
      <c r="EI52" s="500">
        <f>'_book_ options'!AN52</f>
        <v>0</v>
      </c>
      <c r="EJ52" s="500" t="str">
        <f>'_book_ options'!AO52</f>
        <v>FI Mainland</v>
      </c>
      <c r="EK52" s="500" t="str">
        <f>'_book_ options'!AP52</f>
        <v>cny</v>
      </c>
      <c r="EL52" s="500" t="str">
        <f>'_book_ options'!AQ52</f>
        <v>cny</v>
      </c>
      <c r="EM52" s="500">
        <f>'_book_ options'!AR52</f>
        <v>0</v>
      </c>
      <c r="EN52" s="500">
        <f>'_book_ options'!AS52</f>
        <v>0</v>
      </c>
      <c r="EO52" s="500">
        <f>'_book_ options'!AT52</f>
        <v>0</v>
      </c>
      <c r="EP52" s="500">
        <f>'_book_ options'!AU52</f>
        <v>0</v>
      </c>
      <c r="EQ52" s="500">
        <f>'_book_ options'!AV52</f>
        <v>0</v>
      </c>
      <c r="ER52" s="490">
        <f t="shared" si="57"/>
        <v>42811</v>
      </c>
      <c r="ES52" s="490">
        <f t="shared" si="58"/>
        <v>42912</v>
      </c>
      <c r="ET52" s="500">
        <f>'_book_ options'!AY52</f>
        <v>0</v>
      </c>
      <c r="EU52" s="500">
        <f>'_book_ options'!AZ52</f>
        <v>0</v>
      </c>
    </row>
    <row r="53" spans="1:151" s="306" customFormat="1">
      <c r="A53" s="500" t="str">
        <f t="shared" ca="1" si="59"/>
        <v/>
      </c>
      <c r="B53" s="502">
        <f t="shared" ca="1" si="5"/>
        <v>7619.17808219178</v>
      </c>
      <c r="C53" s="502">
        <f t="shared" si="6"/>
        <v>7619.17808219178</v>
      </c>
      <c r="D53" s="502">
        <f t="shared" ca="1" si="7"/>
        <v>0</v>
      </c>
      <c r="E53" s="502">
        <f t="shared" ca="1" si="8"/>
        <v>0</v>
      </c>
      <c r="F53" s="502">
        <f t="shared" ca="1" si="9"/>
        <v>0</v>
      </c>
      <c r="G53" s="502">
        <f t="shared" si="10"/>
        <v>73.972602739726028</v>
      </c>
      <c r="H53" s="502">
        <f t="shared" si="60"/>
        <v>73.972602739726028</v>
      </c>
      <c r="I53" s="502">
        <f t="shared" si="11"/>
        <v>-71.549507131220125</v>
      </c>
      <c r="J53" s="504">
        <f t="shared" ca="1" si="12"/>
        <v>-0.23849835710406708</v>
      </c>
      <c r="K53" s="502">
        <f t="shared" ca="1" si="13"/>
        <v>-0.23849835710406708</v>
      </c>
      <c r="L53" s="502">
        <f t="shared" si="14"/>
        <v>-3000000</v>
      </c>
      <c r="M53" s="502">
        <f t="shared" si="15"/>
        <v>-246575.34246575341</v>
      </c>
      <c r="N53" s="502">
        <f t="shared" si="16"/>
        <v>3000000</v>
      </c>
      <c r="O53" s="502">
        <f t="shared" si="17"/>
        <v>246575.34246575341</v>
      </c>
      <c r="P53" s="502">
        <f t="shared" si="18"/>
        <v>3000000</v>
      </c>
      <c r="Q53" s="502">
        <f t="shared" si="19"/>
        <v>3000000</v>
      </c>
      <c r="R53" s="502">
        <f t="shared" si="20"/>
        <v>106.488198</v>
      </c>
      <c r="S53" s="502">
        <f t="shared" si="21"/>
        <v>7619.18</v>
      </c>
      <c r="T53" s="502">
        <f t="shared" si="22"/>
        <v>7619.18</v>
      </c>
      <c r="U53" s="499">
        <f t="shared" si="23"/>
        <v>30</v>
      </c>
      <c r="V53" s="500">
        <f t="shared" si="24"/>
        <v>30</v>
      </c>
      <c r="W53" s="502" t="str">
        <f t="shared" si="25"/>
        <v>Expired</v>
      </c>
      <c r="X53" s="500">
        <f t="shared" si="26"/>
        <v>21</v>
      </c>
      <c r="Y53" s="500" t="str">
        <f t="shared" si="27"/>
        <v>Expired</v>
      </c>
      <c r="Z53" s="476">
        <f t="shared" si="28"/>
        <v>8.2191780821917804E-2</v>
      </c>
      <c r="AA53" s="476">
        <f t="shared" si="29"/>
        <v>8.2191780821917804E-2</v>
      </c>
      <c r="AB53" s="470">
        <f>VLOOKUP(CR53,'_info_ ticker'!A:I,9,FALSE)+DD53</f>
        <v>0.42000000000000004</v>
      </c>
      <c r="AC53" s="502">
        <f t="shared" si="30"/>
        <v>0</v>
      </c>
      <c r="AD53" s="502">
        <f t="shared" si="31"/>
        <v>0</v>
      </c>
      <c r="AE53" s="502">
        <f t="shared" ca="1" si="32"/>
        <v>0</v>
      </c>
      <c r="AF53" s="502">
        <f t="shared" ca="1" si="33"/>
        <v>0</v>
      </c>
      <c r="AG53" s="502">
        <f t="shared" ca="1" si="34"/>
        <v>0</v>
      </c>
      <c r="AH53" s="502">
        <f t="shared" ca="1" si="35"/>
        <v>0</v>
      </c>
      <c r="AI53" s="505">
        <f t="shared" ca="1" si="36"/>
        <v>0</v>
      </c>
      <c r="AJ53" s="502">
        <f t="shared" ca="1" si="37"/>
        <v>0</v>
      </c>
      <c r="AK53" s="502">
        <f t="shared" ca="1" si="38"/>
        <v>0</v>
      </c>
      <c r="AL53" s="502">
        <f t="shared" ca="1" si="39"/>
        <v>0</v>
      </c>
      <c r="AM53" s="502">
        <f t="shared" ca="1" si="40"/>
        <v>0</v>
      </c>
      <c r="AN53" s="502">
        <f t="shared" ca="1" si="41"/>
        <v>0</v>
      </c>
      <c r="AO53" s="502">
        <f t="shared" si="42"/>
        <v>0</v>
      </c>
      <c r="AP53" s="502">
        <f t="shared" si="43"/>
        <v>0</v>
      </c>
      <c r="AQ53" s="502">
        <f t="shared" si="44"/>
        <v>0</v>
      </c>
      <c r="AR53" s="502">
        <f t="shared" si="45"/>
        <v>0</v>
      </c>
      <c r="AS53" s="521">
        <f ca="1"/>
        <v>-71.549507131220125</v>
      </c>
      <c r="AT53" s="521">
        <f ca="1"/>
        <v>0</v>
      </c>
      <c r="AU53" s="521">
        <f ca="1"/>
        <v>0</v>
      </c>
      <c r="AV53" s="521">
        <f ca="1"/>
        <v>0</v>
      </c>
      <c r="AW53" s="521" t="str">
        <f ca="1"/>
        <v>Expired</v>
      </c>
      <c r="AX53" s="521">
        <f ca="1"/>
        <v>0</v>
      </c>
      <c r="AY53" s="521" t="str">
        <f ca="1"/>
        <v>Expired</v>
      </c>
      <c r="AZ53" s="521">
        <f ca="1"/>
        <v>0</v>
      </c>
      <c r="BA53" s="525">
        <f ca="1"/>
        <v>0</v>
      </c>
      <c r="BB53" s="521">
        <f ca="1"/>
        <v>0</v>
      </c>
      <c r="BC53" s="521">
        <f ca="1"/>
        <v>0</v>
      </c>
      <c r="BD53" s="521">
        <f ca="1"/>
        <v>0</v>
      </c>
      <c r="BE53" s="521">
        <f ca="1"/>
        <v>0</v>
      </c>
      <c r="BF53" s="521">
        <f ca="1"/>
        <v>0</v>
      </c>
      <c r="BG53" s="521">
        <f ca="1"/>
        <v>0</v>
      </c>
      <c r="BH53" s="521">
        <f ca="1"/>
        <v>0</v>
      </c>
      <c r="BI53" s="521">
        <f ca="1"/>
        <v>0</v>
      </c>
      <c r="BJ53" s="521">
        <f ca="1"/>
        <v>0</v>
      </c>
      <c r="BK53" s="521">
        <f ca="1"/>
        <v>3</v>
      </c>
      <c r="BL53" s="521">
        <f ca="1"/>
        <v>0</v>
      </c>
      <c r="BM53" s="521">
        <f ca="1"/>
        <v>0</v>
      </c>
      <c r="BN53" s="521">
        <f ca="1"/>
        <v>0</v>
      </c>
      <c r="BO53" s="521">
        <f ca="1"/>
        <v>0</v>
      </c>
      <c r="BP53" s="521">
        <f ca="1"/>
        <v>0</v>
      </c>
      <c r="BQ53" s="521">
        <f ca="1"/>
        <v>0</v>
      </c>
      <c r="BR53" s="521">
        <f ca="1"/>
        <v>0</v>
      </c>
      <c r="BS53" s="521">
        <f ca="1"/>
        <v>0</v>
      </c>
      <c r="BT53" s="517" t="str">
        <f ca="1"/>
        <v>000300</v>
      </c>
      <c r="BU53" s="511">
        <f ca="1"/>
        <v>0.125</v>
      </c>
      <c r="BV53" s="511">
        <f ca="1"/>
        <v>0.4</v>
      </c>
      <c r="BW53" s="511">
        <f ca="1"/>
        <v>0</v>
      </c>
      <c r="BX53" s="516">
        <f ca="1"/>
        <v>300</v>
      </c>
      <c r="BY53" s="516">
        <f ca="1"/>
        <v>4205.5862999999999</v>
      </c>
      <c r="BZ53" s="516">
        <f ca="1"/>
        <v>0</v>
      </c>
      <c r="CA53" s="516" t="str">
        <f ca="1"/>
        <v>index</v>
      </c>
      <c r="CB53" s="516" t="str">
        <f ca="1"/>
        <v>点</v>
      </c>
      <c r="CC53" s="516" t="str">
        <f ca="1"/>
        <v>中证指数有限公司</v>
      </c>
      <c r="CD53" s="516" t="str">
        <f ca="1"/>
        <v>沪深300</v>
      </c>
      <c r="CE53" s="511">
        <f ca="1"/>
        <v>0.1</v>
      </c>
      <c r="CF53" s="511">
        <f ca="1"/>
        <v>0.2</v>
      </c>
      <c r="CG53" s="511">
        <f ca="1"/>
        <v>0.05</v>
      </c>
      <c r="CH53" s="511">
        <f ca="1"/>
        <v>0.06</v>
      </c>
      <c r="CI53" s="474" t="str">
        <f t="shared" si="46"/>
        <v>Expired</v>
      </c>
      <c r="CJ53" s="474">
        <f t="shared" ca="1" si="47"/>
        <v>0.1125</v>
      </c>
      <c r="CK53" s="474">
        <f t="shared" si="61"/>
        <v>0.02</v>
      </c>
      <c r="CL53" s="490">
        <f t="shared" ca="1" si="62"/>
        <v>43111.701449189815</v>
      </c>
      <c r="CM53" s="474">
        <f t="shared" ca="1" si="48"/>
        <v>0.2203475982380696</v>
      </c>
      <c r="CN53" s="500" t="str">
        <f>'_book_ options'!A53</f>
        <v>20170227-CF4-OTC-000300-SF-P-30-B2B</v>
      </c>
      <c r="CO53" s="500" t="str">
        <f>'_book_ options'!B53</f>
        <v>CICC</v>
      </c>
      <c r="CP53" s="500" t="str">
        <f>'_book_ options'!C53</f>
        <v>CICC-FICC-OTC</v>
      </c>
      <c r="CQ53" s="500" t="str">
        <f>'_book_ options'!D53</f>
        <v>Expired</v>
      </c>
      <c r="CR53" s="550" t="str">
        <f>'_book_ options'!E53</f>
        <v>000300</v>
      </c>
      <c r="CS53" s="473">
        <f>'_book_ options'!F53</f>
        <v>42793</v>
      </c>
      <c r="CT53" s="498">
        <f>'_book_ options'!G53</f>
        <v>42793.625</v>
      </c>
      <c r="CU53" s="498">
        <f>'_book_ options'!H53</f>
        <v>42823.625</v>
      </c>
      <c r="CV53" s="473">
        <f>'_book_ options'!I53</f>
        <v>42823</v>
      </c>
      <c r="CW53" s="473">
        <f>'_book_ options'!J53</f>
        <v>42823</v>
      </c>
      <c r="CX53" s="473">
        <f>'_book_ options'!K53</f>
        <v>42796</v>
      </c>
      <c r="CY53" s="502">
        <f>'_book_ options'!L53</f>
        <v>-3000000</v>
      </c>
      <c r="CZ53" s="500" t="str">
        <f>'_book_ options'!M53</f>
        <v>notional</v>
      </c>
      <c r="DA53" s="474">
        <f>'_book_ options'!N53</f>
        <v>3.09E-2</v>
      </c>
      <c r="DB53" s="499" t="str">
        <f>IF(ISBLANK('_book_ options'!O53),"",'_book_ options'!O53)</f>
        <v/>
      </c>
      <c r="DC53" s="500">
        <f>'_book_ options'!P53</f>
        <v>3446.22</v>
      </c>
      <c r="DD53" s="474">
        <f>'_book_ options'!Q53</f>
        <v>0.02</v>
      </c>
      <c r="DE53" s="500">
        <f>'_book_ options'!AG53</f>
        <v>3</v>
      </c>
      <c r="DF53" s="500">
        <f>'_book_ options'!AH53</f>
        <v>0</v>
      </c>
      <c r="DG53" s="499">
        <f>'_book_ options'!AI53</f>
        <v>0</v>
      </c>
      <c r="DH53" s="499">
        <f>IF(ISBLANK('_book_ options'!AJ53),"",'_book_ options'!AJ53)</f>
        <v>3465.19</v>
      </c>
      <c r="DI53" s="499">
        <f>IF(ISBLANK('_book_ options'!AK53),"",'_book_ options'!AK53)</f>
        <v>7619.17808219178</v>
      </c>
      <c r="DJ53" s="490">
        <f>IF(ISBLANK('_book_ options'!AL53),"",'_book_ options'!AL53)</f>
        <v>42823.711817129632</v>
      </c>
      <c r="DK53" s="499">
        <f>IF(ISBLANK('_book_ options'!AM53),"",'_book_ options'!AM53)</f>
        <v>0</v>
      </c>
      <c r="DL53" s="500" t="str">
        <f>'_book_ options'!R53</f>
        <v>SF</v>
      </c>
      <c r="DM53" s="500" t="str">
        <f>IF(ISBLANK('_book_ options'!S53),"",'_book_ options'!S53)</f>
        <v>p</v>
      </c>
      <c r="DN53" s="499" t="str">
        <f>IF(ISBLANK('_book_ options'!T53),"",'_book_ options'!T53)</f>
        <v/>
      </c>
      <c r="DO53" s="474">
        <f>IF(ISBLANK('_book_ options'!U53),"",'_book_ options'!U53)</f>
        <v>1</v>
      </c>
      <c r="DP53" s="474" t="str">
        <f>IF(ISBLANK('_book_ options'!V53),"",'_book_ options'!V53)</f>
        <v/>
      </c>
      <c r="DQ53" s="474" t="str">
        <f>IF(ISBLANK('_book_ options'!W53),"",'_book_ options'!W53)</f>
        <v/>
      </c>
      <c r="DR53" s="474" t="str">
        <f>IF(ISBLANK('_book_ options'!X53),"",'_book_ options'!X53)</f>
        <v/>
      </c>
      <c r="DS53" s="474">
        <f>IF(ISBLANK('_book_ options'!Y53),"",'_book_ options'!Y53)</f>
        <v>0.85</v>
      </c>
      <c r="DT53" s="474" t="str">
        <f>IF(ISBLANK('_book_ options'!Z53),"",'_book_ options'!Z53)</f>
        <v/>
      </c>
      <c r="DU53" s="474">
        <f>IF(ISBLANK('_book_ options'!AA53),"",'_book_ options'!AA53)</f>
        <v>0</v>
      </c>
      <c r="DV53" s="474" t="str">
        <f>IF(ISBLANK('_book_ options'!AB53),"",'_book_ options'!AB53)</f>
        <v/>
      </c>
      <c r="DW53" s="474">
        <f>'_book_ options'!AC53</f>
        <v>1</v>
      </c>
      <c r="DX53" s="474">
        <f>'_book_ options'!AD53</f>
        <v>0</v>
      </c>
      <c r="DY53" s="474" t="str">
        <f>IF(ISBLANK('_book_ options'!AE53),"",'_book_ options'!AE53)</f>
        <v/>
      </c>
      <c r="DZ53" s="474" t="str">
        <f>IF(ISBLANK('_book_ options'!AF53),"",'_book_ options'!AF53)</f>
        <v/>
      </c>
      <c r="EA53" s="500">
        <f t="shared" si="49"/>
        <v>3446.22</v>
      </c>
      <c r="EB53" s="500" t="str">
        <f t="shared" si="50"/>
        <v/>
      </c>
      <c r="EC53" s="500" t="str">
        <f t="shared" si="51"/>
        <v/>
      </c>
      <c r="ED53" s="500" t="str">
        <f t="shared" si="52"/>
        <v/>
      </c>
      <c r="EE53" s="500">
        <f t="shared" si="53"/>
        <v>2929.2869999999998</v>
      </c>
      <c r="EF53" s="500" t="str">
        <f t="shared" si="54"/>
        <v/>
      </c>
      <c r="EG53" s="500">
        <f t="shared" si="55"/>
        <v>2017</v>
      </c>
      <c r="EH53" s="500">
        <f t="shared" si="56"/>
        <v>2</v>
      </c>
      <c r="EI53" s="500" t="str">
        <f>'_book_ options'!AN53</f>
        <v>y</v>
      </c>
      <c r="EJ53" s="500" t="str">
        <f>'_book_ options'!AO53</f>
        <v>FI Mainland</v>
      </c>
      <c r="EK53" s="500" t="str">
        <f>'_book_ options'!AP53</f>
        <v>cny</v>
      </c>
      <c r="EL53" s="500" t="str">
        <f>'_book_ options'!AQ53</f>
        <v>cny</v>
      </c>
      <c r="EM53" s="500" t="str">
        <f>'_book_ options'!AR53</f>
        <v>sw_c_e_nc_nt_m1_互换通用</v>
      </c>
      <c r="EN53" s="500" t="str">
        <f>'_book_ options'!AS53</f>
        <v>stm</v>
      </c>
      <c r="EO53" s="500" t="str">
        <f>'_book_ options'!AT53</f>
        <v>权益互换-权益互换通用</v>
      </c>
      <c r="EP53" s="500">
        <f>'_book_ options'!AU53</f>
        <v>0</v>
      </c>
      <c r="EQ53" s="500">
        <f>'_book_ options'!AV53</f>
        <v>0</v>
      </c>
      <c r="ER53" s="490">
        <f t="shared" si="57"/>
        <v>42800</v>
      </c>
      <c r="ES53" s="490">
        <f t="shared" si="58"/>
        <v>42837</v>
      </c>
      <c r="ET53" s="500">
        <f>'_book_ options'!AY53</f>
        <v>0</v>
      </c>
      <c r="EU53" s="500">
        <f>'_book_ options'!AZ53</f>
        <v>0</v>
      </c>
    </row>
    <row r="54" spans="1:151" s="306" customFormat="1">
      <c r="A54" s="500" t="str">
        <f t="shared" ca="1" si="59"/>
        <v/>
      </c>
      <c r="B54" s="502">
        <f t="shared" ca="1" si="5"/>
        <v>3894.7606442412862</v>
      </c>
      <c r="C54" s="502">
        <f t="shared" si="6"/>
        <v>3894.7606442412862</v>
      </c>
      <c r="D54" s="502">
        <f t="shared" ca="1" si="7"/>
        <v>0</v>
      </c>
      <c r="E54" s="502">
        <f t="shared" ca="1" si="8"/>
        <v>0</v>
      </c>
      <c r="F54" s="502">
        <f t="shared" ca="1" si="9"/>
        <v>0</v>
      </c>
      <c r="G54" s="502">
        <f t="shared" si="10"/>
        <v>73.972602739726028</v>
      </c>
      <c r="H54" s="502">
        <f t="shared" si="60"/>
        <v>73.972602739726028</v>
      </c>
      <c r="I54" s="502">
        <f t="shared" si="11"/>
        <v>-71.549507131220125</v>
      </c>
      <c r="J54" s="504">
        <f t="shared" ca="1" si="12"/>
        <v>-0.23849835710406708</v>
      </c>
      <c r="K54" s="502">
        <f t="shared" ca="1" si="13"/>
        <v>-0.23849835710406708</v>
      </c>
      <c r="L54" s="502">
        <f t="shared" si="14"/>
        <v>-3000000</v>
      </c>
      <c r="M54" s="502">
        <f t="shared" si="15"/>
        <v>-246575.34246575341</v>
      </c>
      <c r="N54" s="502">
        <f t="shared" si="16"/>
        <v>3000000</v>
      </c>
      <c r="O54" s="502">
        <f t="shared" si="17"/>
        <v>246575.34246575341</v>
      </c>
      <c r="P54" s="502">
        <f t="shared" si="18"/>
        <v>3000000</v>
      </c>
      <c r="Q54" s="502">
        <f t="shared" si="19"/>
        <v>3000000</v>
      </c>
      <c r="R54" s="502">
        <f t="shared" si="20"/>
        <v>73.404485999999991</v>
      </c>
      <c r="S54" s="502">
        <f t="shared" si="21"/>
        <v>5252.05</v>
      </c>
      <c r="T54" s="502">
        <f t="shared" si="22"/>
        <v>5252.05</v>
      </c>
      <c r="U54" s="499">
        <f t="shared" si="23"/>
        <v>30</v>
      </c>
      <c r="V54" s="500">
        <f t="shared" si="24"/>
        <v>30</v>
      </c>
      <c r="W54" s="502" t="str">
        <f t="shared" si="25"/>
        <v>Expired</v>
      </c>
      <c r="X54" s="500">
        <f t="shared" si="26"/>
        <v>21</v>
      </c>
      <c r="Y54" s="500" t="str">
        <f t="shared" si="27"/>
        <v>Expired</v>
      </c>
      <c r="Z54" s="476">
        <f t="shared" si="28"/>
        <v>8.2191780821917804E-2</v>
      </c>
      <c r="AA54" s="476">
        <f t="shared" si="29"/>
        <v>8.2191780821917804E-2</v>
      </c>
      <c r="AB54" s="470">
        <f>VLOOKUP(CR54,'_info_ ticker'!A:I,9,FALSE)+DD54</f>
        <v>0.42000000000000004</v>
      </c>
      <c r="AC54" s="502">
        <f t="shared" si="30"/>
        <v>0</v>
      </c>
      <c r="AD54" s="502">
        <f t="shared" si="31"/>
        <v>0</v>
      </c>
      <c r="AE54" s="502">
        <f t="shared" ca="1" si="32"/>
        <v>0</v>
      </c>
      <c r="AF54" s="502">
        <f t="shared" ca="1" si="33"/>
        <v>0</v>
      </c>
      <c r="AG54" s="502">
        <f t="shared" ca="1" si="34"/>
        <v>0</v>
      </c>
      <c r="AH54" s="502">
        <f t="shared" ca="1" si="35"/>
        <v>0</v>
      </c>
      <c r="AI54" s="505">
        <f t="shared" ca="1" si="36"/>
        <v>0</v>
      </c>
      <c r="AJ54" s="502">
        <f t="shared" ca="1" si="37"/>
        <v>0</v>
      </c>
      <c r="AK54" s="502">
        <f t="shared" ca="1" si="38"/>
        <v>0</v>
      </c>
      <c r="AL54" s="502">
        <f t="shared" ca="1" si="39"/>
        <v>0</v>
      </c>
      <c r="AM54" s="502">
        <f t="shared" ca="1" si="40"/>
        <v>0</v>
      </c>
      <c r="AN54" s="502">
        <f t="shared" ca="1" si="41"/>
        <v>0</v>
      </c>
      <c r="AO54" s="502">
        <f t="shared" si="42"/>
        <v>0</v>
      </c>
      <c r="AP54" s="502">
        <f t="shared" si="43"/>
        <v>0</v>
      </c>
      <c r="AQ54" s="502">
        <f t="shared" si="44"/>
        <v>0</v>
      </c>
      <c r="AR54" s="502">
        <f t="shared" si="45"/>
        <v>0</v>
      </c>
      <c r="AS54" s="521">
        <f ca="1"/>
        <v>-71.549507131220125</v>
      </c>
      <c r="AT54" s="521">
        <f ca="1"/>
        <v>0</v>
      </c>
      <c r="AU54" s="521">
        <f ca="1"/>
        <v>0</v>
      </c>
      <c r="AV54" s="521">
        <f ca="1"/>
        <v>0</v>
      </c>
      <c r="AW54" s="521" t="str">
        <f ca="1"/>
        <v>Expired</v>
      </c>
      <c r="AX54" s="521">
        <f ca="1"/>
        <v>0</v>
      </c>
      <c r="AY54" s="521" t="str">
        <f ca="1"/>
        <v>Expired</v>
      </c>
      <c r="AZ54" s="521">
        <f ca="1"/>
        <v>0</v>
      </c>
      <c r="BA54" s="525">
        <f ca="1"/>
        <v>0</v>
      </c>
      <c r="BB54" s="521">
        <f ca="1"/>
        <v>0</v>
      </c>
      <c r="BC54" s="521">
        <f ca="1"/>
        <v>0</v>
      </c>
      <c r="BD54" s="521">
        <f ca="1"/>
        <v>0</v>
      </c>
      <c r="BE54" s="521">
        <f ca="1"/>
        <v>0</v>
      </c>
      <c r="BF54" s="521">
        <f ca="1"/>
        <v>0</v>
      </c>
      <c r="BG54" s="521">
        <f ca="1"/>
        <v>0</v>
      </c>
      <c r="BH54" s="521">
        <f ca="1"/>
        <v>0</v>
      </c>
      <c r="BI54" s="521">
        <f ca="1"/>
        <v>0</v>
      </c>
      <c r="BJ54" s="521">
        <f ca="1"/>
        <v>0</v>
      </c>
      <c r="BK54" s="521">
        <f ca="1"/>
        <v>3</v>
      </c>
      <c r="BL54" s="521">
        <f ca="1"/>
        <v>0</v>
      </c>
      <c r="BM54" s="521">
        <f ca="1"/>
        <v>0</v>
      </c>
      <c r="BN54" s="521">
        <f ca="1"/>
        <v>0</v>
      </c>
      <c r="BO54" s="521">
        <f ca="1"/>
        <v>0</v>
      </c>
      <c r="BP54" s="521">
        <f ca="1"/>
        <v>0</v>
      </c>
      <c r="BQ54" s="521">
        <f ca="1"/>
        <v>0</v>
      </c>
      <c r="BR54" s="521">
        <f ca="1"/>
        <v>0</v>
      </c>
      <c r="BS54" s="521">
        <f ca="1"/>
        <v>0</v>
      </c>
      <c r="BT54" s="517" t="str">
        <f ca="1"/>
        <v>000300</v>
      </c>
      <c r="BU54" s="511">
        <f ca="1"/>
        <v>0.125</v>
      </c>
      <c r="BV54" s="511">
        <f ca="1"/>
        <v>0.4</v>
      </c>
      <c r="BW54" s="511">
        <f ca="1"/>
        <v>0</v>
      </c>
      <c r="BX54" s="516">
        <f ca="1"/>
        <v>300</v>
      </c>
      <c r="BY54" s="516">
        <f ca="1"/>
        <v>4205.5862999999999</v>
      </c>
      <c r="BZ54" s="516">
        <f ca="1"/>
        <v>0</v>
      </c>
      <c r="CA54" s="516" t="str">
        <f ca="1"/>
        <v>index</v>
      </c>
      <c r="CB54" s="516" t="str">
        <f ca="1"/>
        <v>点</v>
      </c>
      <c r="CC54" s="516" t="str">
        <f ca="1"/>
        <v>中证指数有限公司</v>
      </c>
      <c r="CD54" s="516" t="str">
        <f ca="1"/>
        <v>沪深300</v>
      </c>
      <c r="CE54" s="511">
        <f ca="1"/>
        <v>0.1</v>
      </c>
      <c r="CF54" s="511">
        <f ca="1"/>
        <v>0.2</v>
      </c>
      <c r="CG54" s="511">
        <f ca="1"/>
        <v>0.05</v>
      </c>
      <c r="CH54" s="511">
        <f ca="1"/>
        <v>0.06</v>
      </c>
      <c r="CI54" s="474" t="str">
        <f t="shared" si="46"/>
        <v>Expired</v>
      </c>
      <c r="CJ54" s="474">
        <f t="shared" ca="1" si="47"/>
        <v>0.1125</v>
      </c>
      <c r="CK54" s="474">
        <f t="shared" si="61"/>
        <v>0.02</v>
      </c>
      <c r="CL54" s="490">
        <f t="shared" ca="1" si="62"/>
        <v>43111.701449189815</v>
      </c>
      <c r="CM54" s="474">
        <f t="shared" ca="1" si="48"/>
        <v>0.2203475982380696</v>
      </c>
      <c r="CN54" s="500" t="str">
        <f>'_book_ options'!A54</f>
        <v>20170227-CF4-OTC-000300-SF-C-30-B2B</v>
      </c>
      <c r="CO54" s="500" t="str">
        <f>'_book_ options'!B54</f>
        <v>CICC</v>
      </c>
      <c r="CP54" s="500" t="str">
        <f>'_book_ options'!C54</f>
        <v>CICC-FICC-OTC</v>
      </c>
      <c r="CQ54" s="500" t="str">
        <f>'_book_ options'!D54</f>
        <v>Expired</v>
      </c>
      <c r="CR54" s="550" t="str">
        <f>'_book_ options'!E54</f>
        <v>000300</v>
      </c>
      <c r="CS54" s="473">
        <f>'_book_ options'!F54</f>
        <v>42793</v>
      </c>
      <c r="CT54" s="498">
        <f>'_book_ options'!G54</f>
        <v>42793.625</v>
      </c>
      <c r="CU54" s="498">
        <f>'_book_ options'!H54</f>
        <v>42823.625</v>
      </c>
      <c r="CV54" s="473">
        <f>'_book_ options'!I54</f>
        <v>42823</v>
      </c>
      <c r="CW54" s="473">
        <f>'_book_ options'!J54</f>
        <v>42823</v>
      </c>
      <c r="CX54" s="473">
        <f>'_book_ options'!K54</f>
        <v>42796</v>
      </c>
      <c r="CY54" s="502">
        <f>'_book_ options'!L54</f>
        <v>-3000000</v>
      </c>
      <c r="CZ54" s="500" t="str">
        <f>'_book_ options'!M54</f>
        <v>notional</v>
      </c>
      <c r="DA54" s="474">
        <f>'_book_ options'!N54</f>
        <v>2.1299999999999999E-2</v>
      </c>
      <c r="DB54" s="499" t="str">
        <f>IF(ISBLANK('_book_ options'!O54),"",'_book_ options'!O54)</f>
        <v/>
      </c>
      <c r="DC54" s="500">
        <f>'_book_ options'!P54</f>
        <v>3446.22</v>
      </c>
      <c r="DD54" s="474">
        <f>'_book_ options'!Q54</f>
        <v>0.02</v>
      </c>
      <c r="DE54" s="500">
        <f>'_book_ options'!AG54</f>
        <v>3</v>
      </c>
      <c r="DF54" s="500">
        <f>'_book_ options'!AH54</f>
        <v>0</v>
      </c>
      <c r="DG54" s="499">
        <f>'_book_ options'!AI54</f>
        <v>0</v>
      </c>
      <c r="DH54" s="499">
        <f>IF(ISBLANK('_book_ options'!AJ54),"",'_book_ options'!AJ54)</f>
        <v>3465.19</v>
      </c>
      <c r="DI54" s="499">
        <f>IF(ISBLANK('_book_ options'!AK54),"",'_book_ options'!AK54)</f>
        <v>3894.7606442412862</v>
      </c>
      <c r="DJ54" s="490">
        <f>IF(ISBLANK('_book_ options'!AL54),"",'_book_ options'!AL54)</f>
        <v>42823.711828703701</v>
      </c>
      <c r="DK54" s="499">
        <f>IF(ISBLANK('_book_ options'!AM54),"",'_book_ options'!AM54)</f>
        <v>1357.2941502792612</v>
      </c>
      <c r="DL54" s="500" t="str">
        <f>'_book_ options'!R54</f>
        <v>SF</v>
      </c>
      <c r="DM54" s="500" t="str">
        <f>IF(ISBLANK('_book_ options'!S54),"",'_book_ options'!S54)</f>
        <v>c</v>
      </c>
      <c r="DN54" s="499" t="str">
        <f>IF(ISBLANK('_book_ options'!T54),"",'_book_ options'!T54)</f>
        <v/>
      </c>
      <c r="DO54" s="474">
        <f>IF(ISBLANK('_book_ options'!U54),"",'_book_ options'!U54)</f>
        <v>1</v>
      </c>
      <c r="DP54" s="474" t="str">
        <f>IF(ISBLANK('_book_ options'!V54),"",'_book_ options'!V54)</f>
        <v/>
      </c>
      <c r="DQ54" s="474" t="str">
        <f>IF(ISBLANK('_book_ options'!W54),"",'_book_ options'!W54)</f>
        <v/>
      </c>
      <c r="DR54" s="474" t="str">
        <f>IF(ISBLANK('_book_ options'!X54),"",'_book_ options'!X54)</f>
        <v/>
      </c>
      <c r="DS54" s="474">
        <f>IF(ISBLANK('_book_ options'!Y54),"",'_book_ options'!Y54)</f>
        <v>1.1499999999999999</v>
      </c>
      <c r="DT54" s="474" t="str">
        <f>IF(ISBLANK('_book_ options'!Z54),"",'_book_ options'!Z54)</f>
        <v/>
      </c>
      <c r="DU54" s="474">
        <f>IF(ISBLANK('_book_ options'!AA54),"",'_book_ options'!AA54)</f>
        <v>0</v>
      </c>
      <c r="DV54" s="474" t="str">
        <f>IF(ISBLANK('_book_ options'!AB54),"",'_book_ options'!AB54)</f>
        <v/>
      </c>
      <c r="DW54" s="474">
        <f>'_book_ options'!AC54</f>
        <v>1</v>
      </c>
      <c r="DX54" s="474">
        <f>'_book_ options'!AD54</f>
        <v>0</v>
      </c>
      <c r="DY54" s="474" t="str">
        <f>IF(ISBLANK('_book_ options'!AE54),"",'_book_ options'!AE54)</f>
        <v/>
      </c>
      <c r="DZ54" s="474" t="str">
        <f>IF(ISBLANK('_book_ options'!AF54),"",'_book_ options'!AF54)</f>
        <v/>
      </c>
      <c r="EA54" s="500">
        <f t="shared" si="49"/>
        <v>3446.22</v>
      </c>
      <c r="EB54" s="500" t="str">
        <f t="shared" si="50"/>
        <v/>
      </c>
      <c r="EC54" s="500" t="str">
        <f t="shared" si="51"/>
        <v/>
      </c>
      <c r="ED54" s="500" t="str">
        <f t="shared" si="52"/>
        <v/>
      </c>
      <c r="EE54" s="500">
        <f t="shared" si="53"/>
        <v>3963.1529999999993</v>
      </c>
      <c r="EF54" s="500" t="str">
        <f t="shared" si="54"/>
        <v/>
      </c>
      <c r="EG54" s="500">
        <f t="shared" si="55"/>
        <v>2017</v>
      </c>
      <c r="EH54" s="500">
        <f t="shared" si="56"/>
        <v>2</v>
      </c>
      <c r="EI54" s="500" t="str">
        <f>'_book_ options'!AN54</f>
        <v>y</v>
      </c>
      <c r="EJ54" s="500" t="str">
        <f>'_book_ options'!AO54</f>
        <v>FI Mainland</v>
      </c>
      <c r="EK54" s="500" t="str">
        <f>'_book_ options'!AP54</f>
        <v>cny</v>
      </c>
      <c r="EL54" s="500" t="str">
        <f>'_book_ options'!AQ54</f>
        <v>cny</v>
      </c>
      <c r="EM54" s="500" t="str">
        <f>'_book_ options'!AR54</f>
        <v>sw_c_e_nc_nt_m1_互换通用</v>
      </c>
      <c r="EN54" s="500" t="str">
        <f>'_book_ options'!AS54</f>
        <v>stm</v>
      </c>
      <c r="EO54" s="500" t="str">
        <f>'_book_ options'!AT54</f>
        <v>权益互换-权益互换通用</v>
      </c>
      <c r="EP54" s="500">
        <f>'_book_ options'!AU54</f>
        <v>0</v>
      </c>
      <c r="EQ54" s="500">
        <f>'_book_ options'!AV54</f>
        <v>0</v>
      </c>
      <c r="ER54" s="490">
        <f t="shared" si="57"/>
        <v>42800</v>
      </c>
      <c r="ES54" s="490">
        <f t="shared" si="58"/>
        <v>42837</v>
      </c>
      <c r="ET54" s="500">
        <f>'_book_ options'!AY54</f>
        <v>0</v>
      </c>
      <c r="EU54" s="500">
        <f>'_book_ options'!AZ54</f>
        <v>0</v>
      </c>
    </row>
    <row r="55" spans="1:151" ht="16.5" customHeight="1">
      <c r="A55" s="500" t="str">
        <f t="shared" ca="1" si="59"/>
        <v/>
      </c>
      <c r="B55" s="502">
        <f t="shared" ca="1" si="5"/>
        <v>8419.4300278493138</v>
      </c>
      <c r="C55" s="502">
        <f t="shared" si="6"/>
        <v>8419.4300278493138</v>
      </c>
      <c r="D55" s="502">
        <f t="shared" ca="1" si="7"/>
        <v>0</v>
      </c>
      <c r="E55" s="502">
        <f t="shared" ca="1" si="8"/>
        <v>0</v>
      </c>
      <c r="F55" s="502">
        <f t="shared" ca="1" si="9"/>
        <v>0</v>
      </c>
      <c r="G55" s="502">
        <f t="shared" si="10"/>
        <v>120.59424657534247</v>
      </c>
      <c r="H55" s="502">
        <f t="shared" si="60"/>
        <v>120.59424657534247</v>
      </c>
      <c r="I55" s="502">
        <f t="shared" si="11"/>
        <v>-62.070764343401763</v>
      </c>
      <c r="J55" s="504">
        <f t="shared" ca="1" si="12"/>
        <v>-0.31035382171700882</v>
      </c>
      <c r="K55" s="502">
        <f t="shared" ca="1" si="13"/>
        <v>-0.31035382171700882</v>
      </c>
      <c r="L55" s="502">
        <f t="shared" si="14"/>
        <v>-4733000</v>
      </c>
      <c r="M55" s="502">
        <f t="shared" si="15"/>
        <v>-401980.82191780821</v>
      </c>
      <c r="N55" s="502">
        <f t="shared" si="16"/>
        <v>4733000</v>
      </c>
      <c r="O55" s="502">
        <f t="shared" si="17"/>
        <v>401980.82191780821</v>
      </c>
      <c r="P55" s="502">
        <f t="shared" si="18"/>
        <v>4733000</v>
      </c>
      <c r="Q55" s="502">
        <f t="shared" si="19"/>
        <v>4733000</v>
      </c>
      <c r="R55" s="502">
        <f t="shared" si="20"/>
        <v>135.64244160535</v>
      </c>
      <c r="S55" s="502">
        <f t="shared" si="21"/>
        <v>8419.43</v>
      </c>
      <c r="T55" s="502">
        <f t="shared" si="22"/>
        <v>8419.43</v>
      </c>
      <c r="U55" s="499">
        <f t="shared" si="23"/>
        <v>31</v>
      </c>
      <c r="V55" s="500">
        <f t="shared" si="24"/>
        <v>31</v>
      </c>
      <c r="W55" s="502" t="str">
        <f t="shared" si="25"/>
        <v>Expired</v>
      </c>
      <c r="X55" s="500">
        <f t="shared" si="26"/>
        <v>22</v>
      </c>
      <c r="Y55" s="500" t="str">
        <f t="shared" si="27"/>
        <v>Expired</v>
      </c>
      <c r="Z55" s="476">
        <f t="shared" si="28"/>
        <v>8.4931506849315067E-2</v>
      </c>
      <c r="AA55" s="476">
        <f t="shared" si="29"/>
        <v>8.4931506849315067E-2</v>
      </c>
      <c r="AB55" s="470">
        <f>VLOOKUP(CR55,'_info_ ticker'!A:I,9,FALSE)+DD55</f>
        <v>0.12000000000000001</v>
      </c>
      <c r="AC55" s="502">
        <f t="shared" si="30"/>
        <v>0</v>
      </c>
      <c r="AD55" s="502">
        <f t="shared" si="31"/>
        <v>0</v>
      </c>
      <c r="AE55" s="502">
        <f t="shared" ca="1" si="32"/>
        <v>0</v>
      </c>
      <c r="AF55" s="502">
        <f t="shared" ca="1" si="33"/>
        <v>0</v>
      </c>
      <c r="AG55" s="502">
        <f t="shared" ca="1" si="34"/>
        <v>0</v>
      </c>
      <c r="AH55" s="502">
        <f t="shared" ca="1" si="35"/>
        <v>0</v>
      </c>
      <c r="AI55" s="505">
        <f t="shared" ca="1" si="36"/>
        <v>0</v>
      </c>
      <c r="AJ55" s="502">
        <f t="shared" ca="1" si="37"/>
        <v>0</v>
      </c>
      <c r="AK55" s="502">
        <f t="shared" ca="1" si="38"/>
        <v>0</v>
      </c>
      <c r="AL55" s="502">
        <f t="shared" ca="1" si="39"/>
        <v>0</v>
      </c>
      <c r="AM55" s="502">
        <f t="shared" ca="1" si="40"/>
        <v>0</v>
      </c>
      <c r="AN55" s="502">
        <f t="shared" ca="1" si="41"/>
        <v>0</v>
      </c>
      <c r="AO55" s="502">
        <f t="shared" si="42"/>
        <v>0</v>
      </c>
      <c r="AP55" s="502">
        <f t="shared" si="43"/>
        <v>0</v>
      </c>
      <c r="AQ55" s="502">
        <f t="shared" si="44"/>
        <v>0</v>
      </c>
      <c r="AR55" s="502">
        <f t="shared" si="45"/>
        <v>0</v>
      </c>
      <c r="AS55" s="521">
        <f ca="1"/>
        <v>-62.070764343401763</v>
      </c>
      <c r="AT55" s="521">
        <f ca="1"/>
        <v>0</v>
      </c>
      <c r="AU55" s="521">
        <f ca="1"/>
        <v>0</v>
      </c>
      <c r="AV55" s="521">
        <f ca="1"/>
        <v>0</v>
      </c>
      <c r="AW55" s="521" t="str">
        <f ca="1"/>
        <v>Expired</v>
      </c>
      <c r="AX55" s="521">
        <f ca="1"/>
        <v>0</v>
      </c>
      <c r="AY55" s="521" t="str">
        <f ca="1"/>
        <v>Expired</v>
      </c>
      <c r="AZ55" s="521">
        <f ca="1"/>
        <v>0</v>
      </c>
      <c r="BA55" s="525">
        <f ca="1"/>
        <v>0</v>
      </c>
      <c r="BB55" s="521">
        <f ca="1"/>
        <v>0</v>
      </c>
      <c r="BC55" s="521">
        <f ca="1"/>
        <v>0</v>
      </c>
      <c r="BD55" s="521">
        <f ca="1"/>
        <v>0</v>
      </c>
      <c r="BE55" s="521">
        <f ca="1"/>
        <v>0</v>
      </c>
      <c r="BF55" s="521">
        <f ca="1"/>
        <v>0</v>
      </c>
      <c r="BG55" s="521">
        <f ca="1"/>
        <v>0</v>
      </c>
      <c r="BH55" s="521">
        <f ca="1"/>
        <v>0</v>
      </c>
      <c r="BI55" s="521">
        <f ca="1"/>
        <v>0</v>
      </c>
      <c r="BJ55" s="521">
        <f ca="1"/>
        <v>0</v>
      </c>
      <c r="BK55" s="521">
        <f ca="1"/>
        <v>3</v>
      </c>
      <c r="BL55" s="521">
        <f ca="1"/>
        <v>0</v>
      </c>
      <c r="BM55" s="521">
        <f ca="1"/>
        <v>0</v>
      </c>
      <c r="BN55" s="521">
        <f ca="1"/>
        <v>0</v>
      </c>
      <c r="BO55" s="521">
        <f ca="1"/>
        <v>0</v>
      </c>
      <c r="BP55" s="521">
        <f ca="1"/>
        <v>0</v>
      </c>
      <c r="BQ55" s="521">
        <f ca="1"/>
        <v>0</v>
      </c>
      <c r="BR55" s="521">
        <f ca="1"/>
        <v>0</v>
      </c>
      <c r="BS55" s="521">
        <f ca="1"/>
        <v>0</v>
      </c>
      <c r="BT55" s="517" t="str">
        <f ca="1"/>
        <v>000905</v>
      </c>
      <c r="BU55" s="511">
        <f ca="1"/>
        <v>0.15</v>
      </c>
      <c r="BV55" s="511">
        <f ca="1"/>
        <v>0.1</v>
      </c>
      <c r="BW55" s="511">
        <f ca="1"/>
        <v>0</v>
      </c>
      <c r="BX55" s="516">
        <f ca="1"/>
        <v>200</v>
      </c>
      <c r="BY55" s="516">
        <f ca="1"/>
        <v>6425.9400999999998</v>
      </c>
      <c r="BZ55" s="516">
        <f ca="1"/>
        <v>0</v>
      </c>
      <c r="CA55" s="516" t="str">
        <f ca="1"/>
        <v>index</v>
      </c>
      <c r="CB55" s="516" t="str">
        <f ca="1"/>
        <v>点</v>
      </c>
      <c r="CC55" s="516">
        <f ca="1"/>
        <v>0</v>
      </c>
      <c r="CD55" s="516" t="str">
        <f ca="1"/>
        <v>中证500</v>
      </c>
      <c r="CE55" s="511">
        <f ca="1"/>
        <v>0.1</v>
      </c>
      <c r="CF55" s="511">
        <f ca="1"/>
        <v>0.2</v>
      </c>
      <c r="CG55" s="511">
        <f ca="1"/>
        <v>0.05</v>
      </c>
      <c r="CH55" s="511">
        <f ca="1"/>
        <v>0.06</v>
      </c>
      <c r="CI55" s="474" t="str">
        <f t="shared" si="46"/>
        <v>Expired</v>
      </c>
      <c r="CJ55" s="474">
        <f t="shared" ca="1" si="47"/>
        <v>0.13500000000000001</v>
      </c>
      <c r="CK55" s="474">
        <f t="shared" si="61"/>
        <v>0.02</v>
      </c>
      <c r="CL55" s="490">
        <f t="shared" ca="1" si="62"/>
        <v>43111.701449189815</v>
      </c>
      <c r="CM55" s="474">
        <f t="shared" ca="1" si="48"/>
        <v>-7.7561120230013048E-3</v>
      </c>
      <c r="CN55" s="500" t="str">
        <f>'_book_ options'!A55</f>
        <v>20170224-SYPZ-000905-A8-SF-P-31</v>
      </c>
      <c r="CO55" s="500" t="str">
        <f>'_book_ options'!B55</f>
        <v>CICC</v>
      </c>
      <c r="CP55" s="500" t="str">
        <f>'_book_ options'!C55</f>
        <v>CICC-FICC-SYPZ</v>
      </c>
      <c r="CQ55" s="500" t="str">
        <f>'_book_ options'!D55</f>
        <v>Expired</v>
      </c>
      <c r="CR55" s="550" t="str">
        <f>'_book_ options'!E55</f>
        <v>000905</v>
      </c>
      <c r="CS55" s="473">
        <f>'_book_ options'!F55</f>
        <v>42790</v>
      </c>
      <c r="CT55" s="498">
        <f>'_book_ options'!G55</f>
        <v>42790.625</v>
      </c>
      <c r="CU55" s="498">
        <f>'_book_ options'!H55</f>
        <v>42821.625</v>
      </c>
      <c r="CV55" s="473">
        <f>'_book_ options'!I55</f>
        <v>42821</v>
      </c>
      <c r="CW55" s="473">
        <f>'_book_ options'!J55</f>
        <v>42821</v>
      </c>
      <c r="CX55" s="473">
        <f>'_book_ options'!K55</f>
        <v>42790</v>
      </c>
      <c r="CY55" s="502">
        <f>'_book_ options'!L55</f>
        <v>-4733000</v>
      </c>
      <c r="CZ55" s="500" t="str">
        <f>'_book_ options'!M55</f>
        <v>notional</v>
      </c>
      <c r="DA55" s="474">
        <f>'_book_ options'!N55</f>
        <v>2.0944854999999998E-2</v>
      </c>
      <c r="DB55" s="499" t="str">
        <f>IF(ISBLANK('_book_ options'!O55),"",'_book_ options'!O55)</f>
        <v/>
      </c>
      <c r="DC55" s="500">
        <f>'_book_ options'!P55</f>
        <v>6476.17</v>
      </c>
      <c r="DD55" s="474">
        <f>'_book_ options'!Q55</f>
        <v>0.02</v>
      </c>
      <c r="DE55" s="500">
        <f>'_book_ options'!AG55</f>
        <v>3</v>
      </c>
      <c r="DF55" s="500">
        <f>'_book_ options'!AH55</f>
        <v>0</v>
      </c>
      <c r="DG55" s="499">
        <f>'_book_ options'!AI55</f>
        <v>0</v>
      </c>
      <c r="DH55" s="499">
        <f>IF(ISBLANK('_book_ options'!AJ55),"",'_book_ options'!AJ55)</f>
        <v>6516.03</v>
      </c>
      <c r="DI55" s="499">
        <f>IF(ISBLANK('_book_ options'!AK55),"",'_book_ options'!AK55)</f>
        <v>8419.4300278493138</v>
      </c>
      <c r="DJ55" s="490">
        <f>IF(ISBLANK('_book_ options'!AL55),"",'_book_ options'!AL55)</f>
        <v>42821.836886574078</v>
      </c>
      <c r="DK55" s="499">
        <f>IF(ISBLANK('_book_ options'!AM55),"",'_book_ options'!AM55)</f>
        <v>0</v>
      </c>
      <c r="DL55" s="500" t="str">
        <f>'_book_ options'!R55</f>
        <v>SF</v>
      </c>
      <c r="DM55" s="500" t="str">
        <f>IF(ISBLANK('_book_ options'!S55),"",'_book_ options'!S55)</f>
        <v>p</v>
      </c>
      <c r="DN55" s="499" t="str">
        <f>IF(ISBLANK('_book_ options'!T55),"",'_book_ options'!T55)</f>
        <v/>
      </c>
      <c r="DO55" s="474">
        <f>IF(ISBLANK('_book_ options'!U55),"",'_book_ options'!U55)</f>
        <v>0.96</v>
      </c>
      <c r="DP55" s="474" t="str">
        <f>IF(ISBLANK('_book_ options'!V55),"",'_book_ options'!V55)</f>
        <v/>
      </c>
      <c r="DQ55" s="474" t="str">
        <f>IF(ISBLANK('_book_ options'!W55),"",'_book_ options'!W55)</f>
        <v/>
      </c>
      <c r="DR55" s="474" t="str">
        <f>IF(ISBLANK('_book_ options'!X55),"",'_book_ options'!X55)</f>
        <v/>
      </c>
      <c r="DS55" s="474">
        <f>IF(ISBLANK('_book_ options'!Y55),"",'_book_ options'!Y55)</f>
        <v>0.87</v>
      </c>
      <c r="DT55" s="474" t="str">
        <f>IF(ISBLANK('_book_ options'!Z55),"",'_book_ options'!Z55)</f>
        <v/>
      </c>
      <c r="DU55" s="474">
        <f>IF(ISBLANK('_book_ options'!AA55),"",'_book_ options'!AA55)</f>
        <v>0.02</v>
      </c>
      <c r="DV55" s="474" t="str">
        <f>IF(ISBLANK('_book_ options'!AB55),"",'_book_ options'!AB55)</f>
        <v/>
      </c>
      <c r="DW55" s="474">
        <f>'_book_ options'!AC55</f>
        <v>1</v>
      </c>
      <c r="DX55" s="474">
        <f>'_book_ options'!AD55</f>
        <v>0</v>
      </c>
      <c r="DY55" s="474" t="str">
        <f>IF(ISBLANK('_book_ options'!AE55),"",'_book_ options'!AE55)</f>
        <v/>
      </c>
      <c r="DZ55" s="474" t="str">
        <f>IF(ISBLANK('_book_ options'!AF55),"",'_book_ options'!AF55)</f>
        <v/>
      </c>
      <c r="EA55" s="500">
        <f t="shared" si="49"/>
        <v>6217.1232</v>
      </c>
      <c r="EB55" s="500" t="str">
        <f t="shared" si="50"/>
        <v/>
      </c>
      <c r="EC55" s="500" t="str">
        <f t="shared" si="51"/>
        <v/>
      </c>
      <c r="ED55" s="500" t="str">
        <f t="shared" si="52"/>
        <v/>
      </c>
      <c r="EE55" s="500">
        <f t="shared" si="53"/>
        <v>5634.2678999999998</v>
      </c>
      <c r="EF55" s="500" t="str">
        <f t="shared" si="54"/>
        <v/>
      </c>
      <c r="EG55" s="500">
        <f t="shared" si="55"/>
        <v>2017</v>
      </c>
      <c r="EH55" s="500">
        <f t="shared" si="56"/>
        <v>2</v>
      </c>
      <c r="EI55" s="500">
        <f>'_book_ options'!AN55</f>
        <v>0</v>
      </c>
      <c r="EJ55" s="500" t="str">
        <f>'_book_ options'!AO55</f>
        <v>FI Mainland</v>
      </c>
      <c r="EK55" s="500" t="str">
        <f>'_book_ options'!AP55</f>
        <v>cny</v>
      </c>
      <c r="EL55" s="500" t="str">
        <f>'_book_ options'!AQ55</f>
        <v>cny</v>
      </c>
      <c r="EM55" s="500" t="str">
        <f>'_book_ options'!AR55</f>
        <v>sw_c_e_nc_nt_m1_互换通用</v>
      </c>
      <c r="EN55" s="500" t="str">
        <f>'_book_ options'!AS55</f>
        <v>stm</v>
      </c>
      <c r="EO55" s="500" t="str">
        <f>'_book_ options'!AT55</f>
        <v>权益互换-权益互换通用</v>
      </c>
      <c r="EP55" s="500">
        <f>'_book_ options'!AU55</f>
        <v>0</v>
      </c>
      <c r="EQ55" s="500">
        <f>'_book_ options'!AV55</f>
        <v>0</v>
      </c>
      <c r="ER55" s="490">
        <f t="shared" si="57"/>
        <v>42797</v>
      </c>
      <c r="ES55" s="490">
        <f t="shared" si="58"/>
        <v>42835</v>
      </c>
      <c r="ET55" s="500">
        <f>'_book_ options'!AY55</f>
        <v>0</v>
      </c>
      <c r="EU55" s="500">
        <f>'_book_ options'!AZ55</f>
        <v>0</v>
      </c>
    </row>
    <row r="56" spans="1:151" ht="16.5" customHeight="1">
      <c r="A56" s="500" t="str">
        <f t="shared" ca="1" si="59"/>
        <v/>
      </c>
      <c r="B56" s="502">
        <f t="shared" ca="1" si="5"/>
        <v>44651.848916074756</v>
      </c>
      <c r="C56" s="502">
        <f t="shared" si="6"/>
        <v>44651.848916074756</v>
      </c>
      <c r="D56" s="502">
        <f t="shared" ca="1" si="7"/>
        <v>0</v>
      </c>
      <c r="E56" s="502">
        <f t="shared" ca="1" si="8"/>
        <v>0</v>
      </c>
      <c r="F56" s="502">
        <f t="shared" ca="1" si="9"/>
        <v>0</v>
      </c>
      <c r="G56" s="502">
        <f t="shared" si="10"/>
        <v>905.71808219178081</v>
      </c>
      <c r="H56" s="502">
        <f t="shared" si="60"/>
        <v>905.71808219178081</v>
      </c>
      <c r="I56" s="502">
        <f t="shared" si="11"/>
        <v>-466.17989860868425</v>
      </c>
      <c r="J56" s="504">
        <f t="shared" ca="1" si="12"/>
        <v>-2.3308994930434213</v>
      </c>
      <c r="K56" s="502">
        <f t="shared" ca="1" si="13"/>
        <v>-2.3308994930434213</v>
      </c>
      <c r="L56" s="502">
        <f t="shared" si="14"/>
        <v>-35547000</v>
      </c>
      <c r="M56" s="502">
        <f t="shared" si="15"/>
        <v>-3019060.2739726026</v>
      </c>
      <c r="N56" s="502">
        <f t="shared" si="16"/>
        <v>35547000</v>
      </c>
      <c r="O56" s="502">
        <f t="shared" si="17"/>
        <v>3019060.2739726026</v>
      </c>
      <c r="P56" s="502">
        <f t="shared" si="18"/>
        <v>35547000</v>
      </c>
      <c r="Q56" s="502">
        <f t="shared" si="19"/>
        <v>35547000</v>
      </c>
      <c r="R56" s="502">
        <f t="shared" si="20"/>
        <v>135.64244160535</v>
      </c>
      <c r="S56" s="502">
        <f t="shared" si="21"/>
        <v>63233.78</v>
      </c>
      <c r="T56" s="502">
        <f t="shared" si="22"/>
        <v>63233.78</v>
      </c>
      <c r="U56" s="499">
        <f t="shared" si="23"/>
        <v>31</v>
      </c>
      <c r="V56" s="500">
        <f t="shared" si="24"/>
        <v>31</v>
      </c>
      <c r="W56" s="502" t="str">
        <f t="shared" si="25"/>
        <v>Expired</v>
      </c>
      <c r="X56" s="500">
        <f t="shared" si="26"/>
        <v>22</v>
      </c>
      <c r="Y56" s="500" t="str">
        <f t="shared" si="27"/>
        <v>Expired</v>
      </c>
      <c r="Z56" s="476">
        <f t="shared" si="28"/>
        <v>8.4931506849315067E-2</v>
      </c>
      <c r="AA56" s="476">
        <f t="shared" si="29"/>
        <v>8.4931506849315067E-2</v>
      </c>
      <c r="AB56" s="470">
        <f>VLOOKUP(CR56,'_info_ ticker'!A:I,9,FALSE)+DD56</f>
        <v>0.12000000000000001</v>
      </c>
      <c r="AC56" s="502">
        <f t="shared" si="30"/>
        <v>0</v>
      </c>
      <c r="AD56" s="502">
        <f t="shared" si="31"/>
        <v>0</v>
      </c>
      <c r="AE56" s="502">
        <f t="shared" ca="1" si="32"/>
        <v>0</v>
      </c>
      <c r="AF56" s="502">
        <f t="shared" ca="1" si="33"/>
        <v>0</v>
      </c>
      <c r="AG56" s="502">
        <f t="shared" ca="1" si="34"/>
        <v>0</v>
      </c>
      <c r="AH56" s="502">
        <f t="shared" ca="1" si="35"/>
        <v>0</v>
      </c>
      <c r="AI56" s="505">
        <f t="shared" ca="1" si="36"/>
        <v>0</v>
      </c>
      <c r="AJ56" s="502">
        <f t="shared" ca="1" si="37"/>
        <v>0</v>
      </c>
      <c r="AK56" s="502">
        <f t="shared" ca="1" si="38"/>
        <v>0</v>
      </c>
      <c r="AL56" s="502">
        <f t="shared" ca="1" si="39"/>
        <v>0</v>
      </c>
      <c r="AM56" s="502">
        <f t="shared" ca="1" si="40"/>
        <v>0</v>
      </c>
      <c r="AN56" s="502">
        <f t="shared" ca="1" si="41"/>
        <v>0</v>
      </c>
      <c r="AO56" s="502">
        <f t="shared" si="42"/>
        <v>0</v>
      </c>
      <c r="AP56" s="502">
        <f t="shared" si="43"/>
        <v>0</v>
      </c>
      <c r="AQ56" s="502">
        <f t="shared" si="44"/>
        <v>0</v>
      </c>
      <c r="AR56" s="502">
        <f t="shared" si="45"/>
        <v>0</v>
      </c>
      <c r="AS56" s="521">
        <f ca="1"/>
        <v>-466.17989860868425</v>
      </c>
      <c r="AT56" s="521">
        <f ca="1"/>
        <v>0</v>
      </c>
      <c r="AU56" s="521">
        <f ca="1"/>
        <v>0</v>
      </c>
      <c r="AV56" s="521">
        <f ca="1"/>
        <v>0</v>
      </c>
      <c r="AW56" s="521" t="str">
        <f ca="1"/>
        <v>Expired</v>
      </c>
      <c r="AX56" s="521">
        <f ca="1"/>
        <v>0</v>
      </c>
      <c r="AY56" s="521" t="str">
        <f ca="1"/>
        <v>Expired</v>
      </c>
      <c r="AZ56" s="521">
        <f ca="1"/>
        <v>0</v>
      </c>
      <c r="BA56" s="525">
        <f ca="1"/>
        <v>0</v>
      </c>
      <c r="BB56" s="521">
        <f ca="1"/>
        <v>0</v>
      </c>
      <c r="BC56" s="521">
        <f ca="1"/>
        <v>0</v>
      </c>
      <c r="BD56" s="521">
        <f ca="1"/>
        <v>0</v>
      </c>
      <c r="BE56" s="521">
        <f ca="1"/>
        <v>0</v>
      </c>
      <c r="BF56" s="521">
        <f ca="1"/>
        <v>0</v>
      </c>
      <c r="BG56" s="521">
        <f ca="1"/>
        <v>0</v>
      </c>
      <c r="BH56" s="521">
        <f ca="1"/>
        <v>0</v>
      </c>
      <c r="BI56" s="521">
        <f ca="1"/>
        <v>0</v>
      </c>
      <c r="BJ56" s="521">
        <f ca="1"/>
        <v>0</v>
      </c>
      <c r="BK56" s="521">
        <f ca="1"/>
        <v>2</v>
      </c>
      <c r="BL56" s="521">
        <f ca="1"/>
        <v>0</v>
      </c>
      <c r="BM56" s="521">
        <f ca="1"/>
        <v>0</v>
      </c>
      <c r="BN56" s="521">
        <f ca="1"/>
        <v>0</v>
      </c>
      <c r="BO56" s="521">
        <f ca="1"/>
        <v>0</v>
      </c>
      <c r="BP56" s="521">
        <f ca="1"/>
        <v>0</v>
      </c>
      <c r="BQ56" s="521">
        <f ca="1"/>
        <v>0</v>
      </c>
      <c r="BR56" s="521">
        <f ca="1"/>
        <v>0</v>
      </c>
      <c r="BS56" s="521">
        <f ca="1"/>
        <v>0</v>
      </c>
      <c r="BT56" s="517" t="str">
        <f ca="1"/>
        <v>000905</v>
      </c>
      <c r="BU56" s="511">
        <f ca="1"/>
        <v>0.15</v>
      </c>
      <c r="BV56" s="511">
        <f ca="1"/>
        <v>0.1</v>
      </c>
      <c r="BW56" s="511">
        <f ca="1"/>
        <v>0</v>
      </c>
      <c r="BX56" s="516">
        <f ca="1"/>
        <v>200</v>
      </c>
      <c r="BY56" s="516">
        <f ca="1"/>
        <v>6425.9400999999998</v>
      </c>
      <c r="BZ56" s="516">
        <f ca="1"/>
        <v>0</v>
      </c>
      <c r="CA56" s="516" t="str">
        <f ca="1"/>
        <v>index</v>
      </c>
      <c r="CB56" s="516" t="str">
        <f ca="1"/>
        <v>点</v>
      </c>
      <c r="CC56" s="516">
        <f ca="1"/>
        <v>0</v>
      </c>
      <c r="CD56" s="516" t="str">
        <f ca="1"/>
        <v>中证500</v>
      </c>
      <c r="CE56" s="511">
        <f ca="1"/>
        <v>0.1</v>
      </c>
      <c r="CF56" s="511">
        <f ca="1"/>
        <v>0.2</v>
      </c>
      <c r="CG56" s="511">
        <f ca="1"/>
        <v>0.05</v>
      </c>
      <c r="CH56" s="511">
        <f ca="1"/>
        <v>0.06</v>
      </c>
      <c r="CI56" s="474" t="str">
        <f t="shared" si="46"/>
        <v>Expired</v>
      </c>
      <c r="CJ56" s="474">
        <f t="shared" ca="1" si="47"/>
        <v>0.13500000000000001</v>
      </c>
      <c r="CK56" s="474">
        <f t="shared" si="61"/>
        <v>0.02</v>
      </c>
      <c r="CL56" s="490">
        <f t="shared" ca="1" si="62"/>
        <v>43111.701449189815</v>
      </c>
      <c r="CM56" s="474">
        <f t="shared" ca="1" si="48"/>
        <v>-7.7561120230013048E-3</v>
      </c>
      <c r="CN56" s="500" t="str">
        <f>'_book_ options'!A56</f>
        <v>20170224-SYPZ-000905-A7-SF-C-31</v>
      </c>
      <c r="CO56" s="500" t="str">
        <f>'_book_ options'!B56</f>
        <v>CICC</v>
      </c>
      <c r="CP56" s="500" t="str">
        <f>'_book_ options'!C56</f>
        <v>CICC-FICC-SYPZ</v>
      </c>
      <c r="CQ56" s="500" t="str">
        <f>'_book_ options'!D56</f>
        <v>Expired</v>
      </c>
      <c r="CR56" s="550" t="str">
        <f>'_book_ options'!E56</f>
        <v>000905</v>
      </c>
      <c r="CS56" s="473">
        <f>'_book_ options'!F56</f>
        <v>42790</v>
      </c>
      <c r="CT56" s="498">
        <f>'_book_ options'!G56</f>
        <v>42790.625</v>
      </c>
      <c r="CU56" s="498">
        <f>'_book_ options'!H56</f>
        <v>42821.625</v>
      </c>
      <c r="CV56" s="473">
        <f>'_book_ options'!I56</f>
        <v>42821</v>
      </c>
      <c r="CW56" s="473">
        <f>'_book_ options'!J56</f>
        <v>42821</v>
      </c>
      <c r="CX56" s="473">
        <f>'_book_ options'!K56</f>
        <v>42790</v>
      </c>
      <c r="CY56" s="502">
        <f>'_book_ options'!L56</f>
        <v>-35547000</v>
      </c>
      <c r="CZ56" s="500" t="str">
        <f>'_book_ options'!M56</f>
        <v>notional</v>
      </c>
      <c r="DA56" s="474">
        <f>'_book_ options'!N56</f>
        <v>2.0944854999999998E-2</v>
      </c>
      <c r="DB56" s="499" t="str">
        <f>IF(ISBLANK('_book_ options'!O56),"",'_book_ options'!O56)</f>
        <v/>
      </c>
      <c r="DC56" s="500">
        <f>'_book_ options'!P56</f>
        <v>6476.17</v>
      </c>
      <c r="DD56" s="474">
        <f>'_book_ options'!Q56</f>
        <v>0.02</v>
      </c>
      <c r="DE56" s="500">
        <f>'_book_ options'!AG56</f>
        <v>3</v>
      </c>
      <c r="DF56" s="500">
        <f>'_book_ options'!AH56</f>
        <v>0</v>
      </c>
      <c r="DG56" s="499">
        <f>'_book_ options'!AI56</f>
        <v>0</v>
      </c>
      <c r="DH56" s="499">
        <f>IF(ISBLANK('_book_ options'!AJ56),"",'_book_ options'!AJ56)</f>
        <v>6516.03</v>
      </c>
      <c r="DI56" s="499">
        <f>IF(ISBLANK('_book_ options'!AK56),"",'_book_ options'!AK56)</f>
        <v>44651.848916074756</v>
      </c>
      <c r="DJ56" s="490">
        <f>IF(ISBLANK('_book_ options'!AL56),"",'_book_ options'!AL56)</f>
        <v>42821.836898148147</v>
      </c>
      <c r="DK56" s="499">
        <f>IF(ISBLANK('_book_ options'!AM56),"",'_book_ options'!AM56)</f>
        <v>18581.930758541679</v>
      </c>
      <c r="DL56" s="500" t="str">
        <f>'_book_ options'!R56</f>
        <v>SF</v>
      </c>
      <c r="DM56" s="500" t="str">
        <f>IF(ISBLANK('_book_ options'!S56),"",'_book_ options'!S56)</f>
        <v>c</v>
      </c>
      <c r="DN56" s="499" t="str">
        <f>IF(ISBLANK('_book_ options'!T56),"",'_book_ options'!T56)</f>
        <v/>
      </c>
      <c r="DO56" s="474">
        <f>IF(ISBLANK('_book_ options'!U56),"",'_book_ options'!U56)</f>
        <v>1</v>
      </c>
      <c r="DP56" s="474" t="str">
        <f>IF(ISBLANK('_book_ options'!V56),"",'_book_ options'!V56)</f>
        <v/>
      </c>
      <c r="DQ56" s="474" t="str">
        <f>IF(ISBLANK('_book_ options'!W56),"",'_book_ options'!W56)</f>
        <v/>
      </c>
      <c r="DR56" s="474" t="str">
        <f>IF(ISBLANK('_book_ options'!X56),"",'_book_ options'!X56)</f>
        <v/>
      </c>
      <c r="DS56" s="474">
        <f>IF(ISBLANK('_book_ options'!Y56),"",'_book_ options'!Y56)</f>
        <v>1.0900000000000001</v>
      </c>
      <c r="DT56" s="474" t="str">
        <f>IF(ISBLANK('_book_ options'!Z56),"",'_book_ options'!Z56)</f>
        <v/>
      </c>
      <c r="DU56" s="474">
        <f>IF(ISBLANK('_book_ options'!AA56),"",'_book_ options'!AA56)</f>
        <v>0.02</v>
      </c>
      <c r="DV56" s="474" t="str">
        <f>IF(ISBLANK('_book_ options'!AB56),"",'_book_ options'!AB56)</f>
        <v/>
      </c>
      <c r="DW56" s="474">
        <f>'_book_ options'!AC56</f>
        <v>1</v>
      </c>
      <c r="DX56" s="474">
        <f>'_book_ options'!AD56</f>
        <v>0</v>
      </c>
      <c r="DY56" s="474" t="str">
        <f>IF(ISBLANK('_book_ options'!AE56),"",'_book_ options'!AE56)</f>
        <v/>
      </c>
      <c r="DZ56" s="474" t="str">
        <f>IF(ISBLANK('_book_ options'!AF56),"",'_book_ options'!AF56)</f>
        <v/>
      </c>
      <c r="EA56" s="500">
        <f t="shared" si="49"/>
        <v>6476.17</v>
      </c>
      <c r="EB56" s="500" t="str">
        <f t="shared" si="50"/>
        <v/>
      </c>
      <c r="EC56" s="500" t="str">
        <f t="shared" si="51"/>
        <v/>
      </c>
      <c r="ED56" s="500" t="str">
        <f t="shared" si="52"/>
        <v/>
      </c>
      <c r="EE56" s="500">
        <f t="shared" si="53"/>
        <v>7059.0253000000002</v>
      </c>
      <c r="EF56" s="500" t="str">
        <f t="shared" si="54"/>
        <v/>
      </c>
      <c r="EG56" s="500">
        <f t="shared" si="55"/>
        <v>2017</v>
      </c>
      <c r="EH56" s="500">
        <f t="shared" si="56"/>
        <v>2</v>
      </c>
      <c r="EI56" s="500">
        <f>'_book_ options'!AN56</f>
        <v>0</v>
      </c>
      <c r="EJ56" s="500" t="str">
        <f>'_book_ options'!AO56</f>
        <v>FI Mainland</v>
      </c>
      <c r="EK56" s="500" t="str">
        <f>'_book_ options'!AP56</f>
        <v>cny</v>
      </c>
      <c r="EL56" s="500" t="str">
        <f>'_book_ options'!AQ56</f>
        <v>cny</v>
      </c>
      <c r="EM56" s="500" t="str">
        <f>'_book_ options'!AR56</f>
        <v>sw_c_e_nc_nt_m1_互换通用</v>
      </c>
      <c r="EN56" s="500" t="str">
        <f>'_book_ options'!AS56</f>
        <v>stm</v>
      </c>
      <c r="EO56" s="500" t="str">
        <f>'_book_ options'!AT56</f>
        <v>权益互换-权益互换通用</v>
      </c>
      <c r="EP56" s="500">
        <f>'_book_ options'!AU56</f>
        <v>0</v>
      </c>
      <c r="EQ56" s="500">
        <f>'_book_ options'!AV56</f>
        <v>0</v>
      </c>
      <c r="ER56" s="490">
        <f t="shared" si="57"/>
        <v>42797</v>
      </c>
      <c r="ES56" s="490">
        <f t="shared" si="58"/>
        <v>42835</v>
      </c>
      <c r="ET56" s="500">
        <f>'_book_ options'!AY56</f>
        <v>0</v>
      </c>
      <c r="EU56" s="500">
        <f>'_book_ options'!AZ56</f>
        <v>0</v>
      </c>
    </row>
    <row r="57" spans="1:151" s="306" customFormat="1" ht="16.5" customHeight="1">
      <c r="A57" s="500" t="str">
        <f t="shared" ca="1" si="59"/>
        <v/>
      </c>
      <c r="B57" s="502">
        <f t="shared" ca="1" si="5"/>
        <v>17575.319917808221</v>
      </c>
      <c r="C57" s="502">
        <f t="shared" si="6"/>
        <v>17575.319917808221</v>
      </c>
      <c r="D57" s="502">
        <f t="shared" ca="1" si="7"/>
        <v>0</v>
      </c>
      <c r="E57" s="502">
        <f t="shared" ca="1" si="8"/>
        <v>0</v>
      </c>
      <c r="F57" s="502">
        <f t="shared" ca="1" si="9"/>
        <v>0</v>
      </c>
      <c r="G57" s="502">
        <f t="shared" si="10"/>
        <v>271.23287671232879</v>
      </c>
      <c r="H57" s="502">
        <f t="shared" si="60"/>
        <v>271.23287671232879</v>
      </c>
      <c r="I57" s="502">
        <f t="shared" si="11"/>
        <v>-259.07500488317129</v>
      </c>
      <c r="J57" s="504">
        <f t="shared" ca="1" si="12"/>
        <v>-0.86358334961057093</v>
      </c>
      <c r="K57" s="502">
        <f t="shared" ca="1" si="13"/>
        <v>-0.86358334961057093</v>
      </c>
      <c r="L57" s="502">
        <f t="shared" si="14"/>
        <v>-10000000</v>
      </c>
      <c r="M57" s="502">
        <f t="shared" si="15"/>
        <v>-904109.58904109593</v>
      </c>
      <c r="N57" s="502">
        <f t="shared" si="16"/>
        <v>10000000</v>
      </c>
      <c r="O57" s="502">
        <f t="shared" si="17"/>
        <v>904109.58904109593</v>
      </c>
      <c r="P57" s="502">
        <f t="shared" si="18"/>
        <v>10000000</v>
      </c>
      <c r="Q57" s="502">
        <f t="shared" si="19"/>
        <v>10000000</v>
      </c>
      <c r="R57" s="502">
        <f t="shared" si="20"/>
        <v>67.838732361440009</v>
      </c>
      <c r="S57" s="502">
        <f t="shared" si="21"/>
        <v>17575.32</v>
      </c>
      <c r="T57" s="502">
        <f t="shared" si="22"/>
        <v>17575.32</v>
      </c>
      <c r="U57" s="499">
        <f t="shared" si="23"/>
        <v>33</v>
      </c>
      <c r="V57" s="500">
        <f t="shared" si="24"/>
        <v>33</v>
      </c>
      <c r="W57" s="502" t="str">
        <f t="shared" si="25"/>
        <v>Expired</v>
      </c>
      <c r="X57" s="500">
        <f t="shared" si="26"/>
        <v>23</v>
      </c>
      <c r="Y57" s="500" t="str">
        <f t="shared" si="27"/>
        <v>Expired</v>
      </c>
      <c r="Z57" s="476">
        <f t="shared" si="28"/>
        <v>9.0410958904109592E-2</v>
      </c>
      <c r="AA57" s="476">
        <f t="shared" si="29"/>
        <v>9.0410958904109592E-2</v>
      </c>
      <c r="AB57" s="470">
        <f>VLOOKUP(CR57,'_info_ ticker'!A:I,9,FALSE)+DD57</f>
        <v>0.42000000000000004</v>
      </c>
      <c r="AC57" s="502">
        <f t="shared" si="30"/>
        <v>0</v>
      </c>
      <c r="AD57" s="502">
        <f t="shared" si="31"/>
        <v>0</v>
      </c>
      <c r="AE57" s="502">
        <f t="shared" ca="1" si="32"/>
        <v>0</v>
      </c>
      <c r="AF57" s="502">
        <f t="shared" ca="1" si="33"/>
        <v>0</v>
      </c>
      <c r="AG57" s="502">
        <f t="shared" ca="1" si="34"/>
        <v>0</v>
      </c>
      <c r="AH57" s="502">
        <f t="shared" ca="1" si="35"/>
        <v>0</v>
      </c>
      <c r="AI57" s="505">
        <f t="shared" ca="1" si="36"/>
        <v>0</v>
      </c>
      <c r="AJ57" s="502">
        <f t="shared" ca="1" si="37"/>
        <v>0</v>
      </c>
      <c r="AK57" s="502">
        <f t="shared" ca="1" si="38"/>
        <v>0</v>
      </c>
      <c r="AL57" s="502">
        <f t="shared" ca="1" si="39"/>
        <v>0</v>
      </c>
      <c r="AM57" s="502">
        <f t="shared" ca="1" si="40"/>
        <v>0</v>
      </c>
      <c r="AN57" s="502">
        <f t="shared" ca="1" si="41"/>
        <v>0</v>
      </c>
      <c r="AO57" s="502">
        <f t="shared" si="42"/>
        <v>0</v>
      </c>
      <c r="AP57" s="502">
        <f t="shared" si="43"/>
        <v>0</v>
      </c>
      <c r="AQ57" s="502">
        <f t="shared" si="44"/>
        <v>0</v>
      </c>
      <c r="AR57" s="502">
        <f t="shared" si="45"/>
        <v>0</v>
      </c>
      <c r="AS57" s="521">
        <f ca="1"/>
        <v>-259.07500488317129</v>
      </c>
      <c r="AT57" s="521">
        <f ca="1"/>
        <v>0</v>
      </c>
      <c r="AU57" s="521">
        <f ca="1"/>
        <v>0</v>
      </c>
      <c r="AV57" s="521">
        <f ca="1"/>
        <v>0</v>
      </c>
      <c r="AW57" s="521" t="str">
        <f ca="1"/>
        <v>Expired</v>
      </c>
      <c r="AX57" s="521">
        <f ca="1"/>
        <v>0</v>
      </c>
      <c r="AY57" s="521" t="str">
        <f ca="1"/>
        <v>Expired</v>
      </c>
      <c r="AZ57" s="521">
        <f ca="1"/>
        <v>0</v>
      </c>
      <c r="BA57" s="525">
        <f ca="1"/>
        <v>0</v>
      </c>
      <c r="BB57" s="521">
        <f ca="1"/>
        <v>0</v>
      </c>
      <c r="BC57" s="521">
        <f ca="1"/>
        <v>0</v>
      </c>
      <c r="BD57" s="521">
        <f ca="1"/>
        <v>0</v>
      </c>
      <c r="BE57" s="521">
        <f ca="1"/>
        <v>0</v>
      </c>
      <c r="BF57" s="521">
        <f ca="1"/>
        <v>0</v>
      </c>
      <c r="BG57" s="521">
        <f ca="1"/>
        <v>0</v>
      </c>
      <c r="BH57" s="521">
        <f ca="1"/>
        <v>0</v>
      </c>
      <c r="BI57" s="521">
        <f ca="1"/>
        <v>0</v>
      </c>
      <c r="BJ57" s="521">
        <f ca="1"/>
        <v>0</v>
      </c>
      <c r="BK57" s="521">
        <f ca="1"/>
        <v>3</v>
      </c>
      <c r="BL57" s="521">
        <f ca="1"/>
        <v>0</v>
      </c>
      <c r="BM57" s="521">
        <f ca="1"/>
        <v>0</v>
      </c>
      <c r="BN57" s="521">
        <f ca="1"/>
        <v>0</v>
      </c>
      <c r="BO57" s="521">
        <f ca="1"/>
        <v>0</v>
      </c>
      <c r="BP57" s="521">
        <f ca="1"/>
        <v>0</v>
      </c>
      <c r="BQ57" s="521">
        <f ca="1"/>
        <v>0</v>
      </c>
      <c r="BR57" s="521">
        <f ca="1"/>
        <v>0</v>
      </c>
      <c r="BS57" s="521">
        <f ca="1"/>
        <v>0</v>
      </c>
      <c r="BT57" s="517" t="str">
        <f ca="1"/>
        <v>000300</v>
      </c>
      <c r="BU57" s="511">
        <f ca="1"/>
        <v>0.125</v>
      </c>
      <c r="BV57" s="511">
        <f ca="1"/>
        <v>0.4</v>
      </c>
      <c r="BW57" s="511">
        <f ca="1"/>
        <v>0</v>
      </c>
      <c r="BX57" s="516">
        <f ca="1"/>
        <v>300</v>
      </c>
      <c r="BY57" s="516">
        <f ca="1"/>
        <v>4205.5862999999999</v>
      </c>
      <c r="BZ57" s="516">
        <f ca="1"/>
        <v>0</v>
      </c>
      <c r="CA57" s="516" t="str">
        <f ca="1"/>
        <v>index</v>
      </c>
      <c r="CB57" s="516" t="str">
        <f ca="1"/>
        <v>点</v>
      </c>
      <c r="CC57" s="516" t="str">
        <f ca="1"/>
        <v>中证指数有限公司</v>
      </c>
      <c r="CD57" s="516" t="str">
        <f ca="1"/>
        <v>沪深300</v>
      </c>
      <c r="CE57" s="511">
        <f ca="1"/>
        <v>0.1</v>
      </c>
      <c r="CF57" s="511">
        <f ca="1"/>
        <v>0.2</v>
      </c>
      <c r="CG57" s="511">
        <f ca="1"/>
        <v>0.05</v>
      </c>
      <c r="CH57" s="511">
        <f ca="1"/>
        <v>0.06</v>
      </c>
      <c r="CI57" s="474" t="str">
        <f t="shared" si="46"/>
        <v>Expired</v>
      </c>
      <c r="CJ57" s="474">
        <f t="shared" ca="1" si="47"/>
        <v>0.1125</v>
      </c>
      <c r="CK57" s="474">
        <f t="shared" si="61"/>
        <v>0.02</v>
      </c>
      <c r="CL57" s="490">
        <f t="shared" ca="1" si="62"/>
        <v>43111.701449189815</v>
      </c>
      <c r="CM57" s="474">
        <f t="shared" ca="1" si="48"/>
        <v>0.20512192815551766</v>
      </c>
      <c r="CN57" s="500" t="str">
        <f>'_book_ options'!A57</f>
        <v>20170222-SYPZ-000300-A9-SF-C-33</v>
      </c>
      <c r="CO57" s="500" t="str">
        <f>'_book_ options'!B57</f>
        <v>CICC</v>
      </c>
      <c r="CP57" s="500" t="str">
        <f>'_book_ options'!C57</f>
        <v>CICC-FICC-SYPZ</v>
      </c>
      <c r="CQ57" s="500" t="str">
        <f>'_book_ options'!D57</f>
        <v>Expired</v>
      </c>
      <c r="CR57" s="550" t="str">
        <f>'_book_ options'!E57</f>
        <v>000300</v>
      </c>
      <c r="CS57" s="473">
        <f>'_book_ options'!F57</f>
        <v>42788</v>
      </c>
      <c r="CT57" s="498">
        <f>'_book_ options'!G57</f>
        <v>42788.625</v>
      </c>
      <c r="CU57" s="498">
        <f>'_book_ options'!H57</f>
        <v>42821.625</v>
      </c>
      <c r="CV57" s="473">
        <f>'_book_ options'!I57</f>
        <v>42821</v>
      </c>
      <c r="CW57" s="473">
        <f>'_book_ options'!J57</f>
        <v>42821</v>
      </c>
      <c r="CX57" s="473">
        <f>'_book_ options'!K57</f>
        <v>42788</v>
      </c>
      <c r="CY57" s="502">
        <f>'_book_ options'!L57</f>
        <v>-10000000</v>
      </c>
      <c r="CZ57" s="500" t="str">
        <f>'_book_ options'!M57</f>
        <v>notional</v>
      </c>
      <c r="DA57" s="474">
        <f>'_book_ options'!N57</f>
        <v>1.9439369000000001E-2</v>
      </c>
      <c r="DB57" s="499" t="str">
        <f>IF(ISBLANK('_book_ options'!O57),"",'_book_ options'!O57)</f>
        <v/>
      </c>
      <c r="DC57" s="500">
        <f>'_book_ options'!P57</f>
        <v>3489.76</v>
      </c>
      <c r="DD57" s="474">
        <f>'_book_ options'!Q57</f>
        <v>0.02</v>
      </c>
      <c r="DE57" s="500">
        <f>'_book_ options'!AG57</f>
        <v>3</v>
      </c>
      <c r="DF57" s="500">
        <f>'_book_ options'!AH57</f>
        <v>0</v>
      </c>
      <c r="DG57" s="499">
        <f>'_book_ options'!AI57</f>
        <v>0</v>
      </c>
      <c r="DH57" s="499">
        <f>IF(ISBLANK('_book_ options'!AJ57),"",'_book_ options'!AJ57)</f>
        <v>3478.04</v>
      </c>
      <c r="DI57" s="499">
        <f>IF(ISBLANK('_book_ options'!AK57),"",'_book_ options'!AK57)</f>
        <v>17575.319917808221</v>
      </c>
      <c r="DJ57" s="490">
        <f>IF(ISBLANK('_book_ options'!AL57),"",'_book_ options'!AL57)</f>
        <v>42821.836898148147</v>
      </c>
      <c r="DK57" s="499">
        <f>IF(ISBLANK('_book_ options'!AM57),"",'_book_ options'!AM57)</f>
        <v>0</v>
      </c>
      <c r="DL57" s="500" t="str">
        <f>'_book_ options'!R57</f>
        <v>SF</v>
      </c>
      <c r="DM57" s="500" t="str">
        <f>IF(ISBLANK('_book_ options'!S57),"",'_book_ options'!S57)</f>
        <v>c</v>
      </c>
      <c r="DN57" s="499" t="str">
        <f>IF(ISBLANK('_book_ options'!T57),"",'_book_ options'!T57)</f>
        <v/>
      </c>
      <c r="DO57" s="474">
        <f>IF(ISBLANK('_book_ options'!U57),"",'_book_ options'!U57)</f>
        <v>1</v>
      </c>
      <c r="DP57" s="474" t="str">
        <f>IF(ISBLANK('_book_ options'!V57),"",'_book_ options'!V57)</f>
        <v/>
      </c>
      <c r="DQ57" s="474" t="str">
        <f>IF(ISBLANK('_book_ options'!W57),"",'_book_ options'!W57)</f>
        <v/>
      </c>
      <c r="DR57" s="474" t="str">
        <f>IF(ISBLANK('_book_ options'!X57),"",'_book_ options'!X57)</f>
        <v/>
      </c>
      <c r="DS57" s="474">
        <f>IF(ISBLANK('_book_ options'!Y57),"",'_book_ options'!Y57)</f>
        <v>1.08</v>
      </c>
      <c r="DT57" s="474" t="str">
        <f>IF(ISBLANK('_book_ options'!Z57),"",'_book_ options'!Z57)</f>
        <v/>
      </c>
      <c r="DU57" s="474">
        <f>IF(ISBLANK('_book_ options'!AA57),"",'_book_ options'!AA57)</f>
        <v>0.02</v>
      </c>
      <c r="DV57" s="474" t="str">
        <f>IF(ISBLANK('_book_ options'!AB57),"",'_book_ options'!AB57)</f>
        <v/>
      </c>
      <c r="DW57" s="474">
        <f>'_book_ options'!AC57</f>
        <v>1</v>
      </c>
      <c r="DX57" s="474">
        <f>'_book_ options'!AD57</f>
        <v>0</v>
      </c>
      <c r="DY57" s="474" t="str">
        <f>IF(ISBLANK('_book_ options'!AE57),"",'_book_ options'!AE57)</f>
        <v/>
      </c>
      <c r="DZ57" s="474" t="str">
        <f>IF(ISBLANK('_book_ options'!AF57),"",'_book_ options'!AF57)</f>
        <v/>
      </c>
      <c r="EA57" s="500">
        <f t="shared" si="49"/>
        <v>3489.76</v>
      </c>
      <c r="EB57" s="500" t="str">
        <f t="shared" si="50"/>
        <v/>
      </c>
      <c r="EC57" s="500" t="str">
        <f t="shared" si="51"/>
        <v/>
      </c>
      <c r="ED57" s="500" t="str">
        <f t="shared" si="52"/>
        <v/>
      </c>
      <c r="EE57" s="500">
        <f t="shared" si="53"/>
        <v>3768.9408000000003</v>
      </c>
      <c r="EF57" s="500" t="str">
        <f t="shared" si="54"/>
        <v/>
      </c>
      <c r="EG57" s="500">
        <f t="shared" si="55"/>
        <v>2017</v>
      </c>
      <c r="EH57" s="500">
        <f t="shared" si="56"/>
        <v>2</v>
      </c>
      <c r="EI57" s="500">
        <f>'_book_ options'!AN57</f>
        <v>0</v>
      </c>
      <c r="EJ57" s="500" t="str">
        <f>'_book_ options'!AO57</f>
        <v>FI Mainland</v>
      </c>
      <c r="EK57" s="500" t="str">
        <f>'_book_ options'!AP57</f>
        <v>cny</v>
      </c>
      <c r="EL57" s="500" t="str">
        <f>'_book_ options'!AQ57</f>
        <v>cny</v>
      </c>
      <c r="EM57" s="500" t="str">
        <f>'_book_ options'!AR57</f>
        <v>sw_c_e_nc_nt_m1_互换通用</v>
      </c>
      <c r="EN57" s="500" t="str">
        <f>'_book_ options'!AS57</f>
        <v>stm</v>
      </c>
      <c r="EO57" s="500" t="str">
        <f>'_book_ options'!AT57</f>
        <v>权益互换-权益互换通用</v>
      </c>
      <c r="EP57" s="500">
        <f>'_book_ options'!AU57</f>
        <v>0</v>
      </c>
      <c r="EQ57" s="500">
        <f>'_book_ options'!AV57</f>
        <v>0</v>
      </c>
      <c r="ER57" s="490">
        <f t="shared" si="57"/>
        <v>42795</v>
      </c>
      <c r="ES57" s="490">
        <f t="shared" si="58"/>
        <v>42835</v>
      </c>
      <c r="ET57" s="500">
        <f>'_book_ options'!AY57</f>
        <v>0</v>
      </c>
      <c r="EU57" s="500">
        <f>'_book_ options'!AZ57</f>
        <v>0</v>
      </c>
    </row>
    <row r="58" spans="1:151" s="306" customFormat="1" ht="16.5" customHeight="1">
      <c r="A58" s="500" t="str">
        <f t="shared" ca="1" si="59"/>
        <v/>
      </c>
      <c r="B58" s="502">
        <f t="shared" ca="1" si="5"/>
        <v>-19952.580000000002</v>
      </c>
      <c r="C58" s="502">
        <f t="shared" si="6"/>
        <v>-19952.580000000002</v>
      </c>
      <c r="D58" s="502">
        <f t="shared" ca="1" si="7"/>
        <v>0</v>
      </c>
      <c r="E58" s="502">
        <f t="shared" ca="1" si="8"/>
        <v>0</v>
      </c>
      <c r="F58" s="502">
        <f t="shared" ca="1" si="9"/>
        <v>0</v>
      </c>
      <c r="G58" s="502">
        <f t="shared" si="10"/>
        <v>429.23835616438362</v>
      </c>
      <c r="H58" s="502">
        <f t="shared" si="60"/>
        <v>429.23835616438362</v>
      </c>
      <c r="I58" s="502">
        <f t="shared" si="11"/>
        <v>-211.15870915653451</v>
      </c>
      <c r="J58" s="504">
        <f t="shared" ca="1" si="12"/>
        <v>-0.70386236385511503</v>
      </c>
      <c r="K58" s="502">
        <f t="shared" ca="1" si="13"/>
        <v>-1.4077247277102301</v>
      </c>
      <c r="L58" s="502">
        <f t="shared" si="14"/>
        <v>-8160000</v>
      </c>
      <c r="M58" s="502">
        <f t="shared" si="15"/>
        <v>-715397.26027397264</v>
      </c>
      <c r="N58" s="502">
        <f t="shared" si="16"/>
        <v>16320000</v>
      </c>
      <c r="O58" s="502">
        <f t="shared" si="17"/>
        <v>1430794.5205479453</v>
      </c>
      <c r="P58" s="502">
        <f t="shared" si="18"/>
        <v>8160000</v>
      </c>
      <c r="Q58" s="502">
        <f t="shared" si="19"/>
        <v>8160000</v>
      </c>
      <c r="R58" s="502">
        <f t="shared" si="20"/>
        <v>76.229100000000003</v>
      </c>
      <c r="S58" s="502">
        <f t="shared" si="21"/>
        <v>16096.44</v>
      </c>
      <c r="T58" s="502">
        <f t="shared" si="22"/>
        <v>16096.44</v>
      </c>
      <c r="U58" s="499">
        <f t="shared" si="23"/>
        <v>32</v>
      </c>
      <c r="V58" s="500">
        <f t="shared" si="24"/>
        <v>28</v>
      </c>
      <c r="W58" s="502" t="str">
        <f t="shared" si="25"/>
        <v>Expired</v>
      </c>
      <c r="X58" s="500">
        <f t="shared" si="26"/>
        <v>20</v>
      </c>
      <c r="Y58" s="500" t="str">
        <f t="shared" si="27"/>
        <v>Expired</v>
      </c>
      <c r="Z58" s="476">
        <f t="shared" si="28"/>
        <v>8.7671232876712329E-2</v>
      </c>
      <c r="AA58" s="476">
        <f t="shared" si="29"/>
        <v>7.6712328767123292E-2</v>
      </c>
      <c r="AB58" s="470">
        <f>VLOOKUP(CR58,'_info_ ticker'!A:I,9,FALSE)+DD58</f>
        <v>0.42000000000000004</v>
      </c>
      <c r="AC58" s="502">
        <f t="shared" si="30"/>
        <v>0</v>
      </c>
      <c r="AD58" s="502">
        <f t="shared" si="31"/>
        <v>0</v>
      </c>
      <c r="AE58" s="502">
        <f t="shared" ca="1" si="32"/>
        <v>0</v>
      </c>
      <c r="AF58" s="502">
        <f t="shared" ca="1" si="33"/>
        <v>0</v>
      </c>
      <c r="AG58" s="502">
        <f t="shared" ca="1" si="34"/>
        <v>0</v>
      </c>
      <c r="AH58" s="502">
        <f t="shared" ca="1" si="35"/>
        <v>0</v>
      </c>
      <c r="AI58" s="505">
        <f t="shared" ca="1" si="36"/>
        <v>0</v>
      </c>
      <c r="AJ58" s="502">
        <f t="shared" ca="1" si="37"/>
        <v>0</v>
      </c>
      <c r="AK58" s="502">
        <f t="shared" ca="1" si="38"/>
        <v>0</v>
      </c>
      <c r="AL58" s="502">
        <f t="shared" ca="1" si="39"/>
        <v>0</v>
      </c>
      <c r="AM58" s="502">
        <f t="shared" ca="1" si="40"/>
        <v>0</v>
      </c>
      <c r="AN58" s="502">
        <f t="shared" ca="1" si="41"/>
        <v>0</v>
      </c>
      <c r="AO58" s="502">
        <f t="shared" si="42"/>
        <v>0</v>
      </c>
      <c r="AP58" s="502">
        <f t="shared" si="43"/>
        <v>0</v>
      </c>
      <c r="AQ58" s="502">
        <f t="shared" si="44"/>
        <v>0</v>
      </c>
      <c r="AR58" s="502">
        <f t="shared" si="45"/>
        <v>0</v>
      </c>
      <c r="AS58" s="521">
        <f ca="1"/>
        <v>-211.15870915653448</v>
      </c>
      <c r="AT58" s="521">
        <f ca="1"/>
        <v>0</v>
      </c>
      <c r="AU58" s="521">
        <f ca="1"/>
        <v>0</v>
      </c>
      <c r="AV58" s="521">
        <f ca="1"/>
        <v>0</v>
      </c>
      <c r="AW58" s="521" t="str">
        <f ca="1"/>
        <v>Expired</v>
      </c>
      <c r="AX58" s="521">
        <f ca="1"/>
        <v>0</v>
      </c>
      <c r="AY58" s="521" t="str">
        <f ca="1"/>
        <v>Expired</v>
      </c>
      <c r="AZ58" s="521">
        <f ca="1"/>
        <v>0</v>
      </c>
      <c r="BA58" s="525">
        <f ca="1"/>
        <v>0</v>
      </c>
      <c r="BB58" s="521">
        <f ca="1"/>
        <v>0</v>
      </c>
      <c r="BC58" s="521">
        <f ca="1"/>
        <v>0</v>
      </c>
      <c r="BD58" s="521">
        <f ca="1"/>
        <v>0</v>
      </c>
      <c r="BE58" s="521">
        <f ca="1"/>
        <v>0</v>
      </c>
      <c r="BF58" s="521">
        <f ca="1"/>
        <v>0</v>
      </c>
      <c r="BG58" s="521">
        <f ca="1"/>
        <v>0</v>
      </c>
      <c r="BH58" s="521">
        <f ca="1"/>
        <v>0</v>
      </c>
      <c r="BI58" s="521">
        <f ca="1"/>
        <v>0</v>
      </c>
      <c r="BJ58" s="521">
        <f ca="1"/>
        <v>0</v>
      </c>
      <c r="BK58" s="521">
        <f ca="1"/>
        <v>3</v>
      </c>
      <c r="BL58" s="521">
        <f ca="1"/>
        <v>0</v>
      </c>
      <c r="BM58" s="521">
        <f ca="1"/>
        <v>0</v>
      </c>
      <c r="BN58" s="521">
        <f ca="1"/>
        <v>0</v>
      </c>
      <c r="BO58" s="521">
        <f ca="1"/>
        <v>0</v>
      </c>
      <c r="BP58" s="521">
        <f ca="1"/>
        <v>0</v>
      </c>
      <c r="BQ58" s="521">
        <f ca="1"/>
        <v>0</v>
      </c>
      <c r="BR58" s="521">
        <f ca="1"/>
        <v>0</v>
      </c>
      <c r="BS58" s="521">
        <f ca="1"/>
        <v>0</v>
      </c>
      <c r="BT58" s="517" t="str">
        <f ca="1"/>
        <v>000300</v>
      </c>
      <c r="BU58" s="511">
        <f ca="1"/>
        <v>0.125</v>
      </c>
      <c r="BV58" s="511">
        <f ca="1"/>
        <v>0.4</v>
      </c>
      <c r="BW58" s="511">
        <f ca="1"/>
        <v>0</v>
      </c>
      <c r="BX58" s="516">
        <f ca="1"/>
        <v>300</v>
      </c>
      <c r="BY58" s="516">
        <f ca="1"/>
        <v>4205.5862999999999</v>
      </c>
      <c r="BZ58" s="516">
        <f ca="1"/>
        <v>0</v>
      </c>
      <c r="CA58" s="516" t="str">
        <f ca="1"/>
        <v>index</v>
      </c>
      <c r="CB58" s="516" t="str">
        <f ca="1"/>
        <v>点</v>
      </c>
      <c r="CC58" s="516" t="str">
        <f ca="1"/>
        <v>中证指数有限公司</v>
      </c>
      <c r="CD58" s="516" t="str">
        <f ca="1"/>
        <v>沪深300</v>
      </c>
      <c r="CE58" s="511">
        <f ca="1"/>
        <v>0.1</v>
      </c>
      <c r="CF58" s="511">
        <f ca="1"/>
        <v>0.2</v>
      </c>
      <c r="CG58" s="511">
        <f ca="1"/>
        <v>0.05</v>
      </c>
      <c r="CH58" s="511">
        <f ca="1"/>
        <v>0.06</v>
      </c>
      <c r="CI58" s="474" t="str">
        <f t="shared" si="46"/>
        <v>Expired</v>
      </c>
      <c r="CJ58" s="474">
        <f t="shared" ca="1" si="47"/>
        <v>0.1125</v>
      </c>
      <c r="CK58" s="474">
        <f t="shared" si="61"/>
        <v>0.02</v>
      </c>
      <c r="CL58" s="490">
        <f t="shared" ca="1" si="62"/>
        <v>43111.701449189815</v>
      </c>
      <c r="CM58" s="474">
        <f t="shared" ca="1" si="48"/>
        <v>0.24133292600857148</v>
      </c>
      <c r="CN58" s="500" t="str">
        <f>'_book_ options'!A58</f>
        <v>20170126-CF4-OTC-000300-SF-C-32-B2B</v>
      </c>
      <c r="CO58" s="500" t="str">
        <f>'_book_ options'!B58</f>
        <v>CICC</v>
      </c>
      <c r="CP58" s="500" t="str">
        <f>'_book_ options'!C58</f>
        <v>CICC-FICC-OTC</v>
      </c>
      <c r="CQ58" s="500" t="str">
        <f>'_book_ options'!D58</f>
        <v>Expired</v>
      </c>
      <c r="CR58" s="550" t="str">
        <f>'_book_ options'!E58</f>
        <v>000300</v>
      </c>
      <c r="CS58" s="473">
        <f>'_book_ options'!F58</f>
        <v>42761</v>
      </c>
      <c r="CT58" s="498">
        <f>'_book_ options'!G58</f>
        <v>42761.625</v>
      </c>
      <c r="CU58" s="498">
        <f>'_book_ options'!H58</f>
        <v>42789.625</v>
      </c>
      <c r="CV58" s="473">
        <f>'_book_ options'!I58</f>
        <v>42793</v>
      </c>
      <c r="CW58" s="473">
        <f>'_book_ options'!J58</f>
        <v>42793</v>
      </c>
      <c r="CX58" s="473">
        <f>'_book_ options'!K58</f>
        <v>42761</v>
      </c>
      <c r="CY58" s="502">
        <f>'_book_ options'!L58</f>
        <v>-8160000</v>
      </c>
      <c r="CZ58" s="500" t="str">
        <f>'_book_ options'!M58</f>
        <v>notional</v>
      </c>
      <c r="DA58" s="474">
        <f>'_book_ options'!N58</f>
        <v>2.2499999999999999E-2</v>
      </c>
      <c r="DB58" s="499" t="str">
        <f>IF(ISBLANK('_book_ options'!O58),"",'_book_ options'!O58)</f>
        <v/>
      </c>
      <c r="DC58" s="500">
        <f>'_book_ options'!P58</f>
        <v>3387.96</v>
      </c>
      <c r="DD58" s="474">
        <f>'_book_ options'!Q58</f>
        <v>0.02</v>
      </c>
      <c r="DE58" s="500">
        <f>'_book_ options'!AG58</f>
        <v>3</v>
      </c>
      <c r="DF58" s="500">
        <f>'_book_ options'!AH58</f>
        <v>0</v>
      </c>
      <c r="DG58" s="499">
        <f>'_book_ options'!AI58</f>
        <v>0</v>
      </c>
      <c r="DH58" s="499">
        <f>IF(ISBLANK('_book_ options'!AJ58),"",'_book_ options'!AJ58)</f>
        <v>3473.85</v>
      </c>
      <c r="DI58" s="499">
        <f>IF(ISBLANK('_book_ options'!AK58),"",'_book_ options'!AK58)</f>
        <v>-19952.580000000002</v>
      </c>
      <c r="DJ58" s="490">
        <f>IF(ISBLANK('_book_ options'!AL58),"",'_book_ options'!AL58)</f>
        <v>42789.637835648151</v>
      </c>
      <c r="DK58" s="499">
        <f>IF(ISBLANK('_book_ options'!AM58),"",'_book_ options'!AM58)</f>
        <v>-36049</v>
      </c>
      <c r="DL58" s="500" t="str">
        <f>'_book_ options'!R58</f>
        <v>SF</v>
      </c>
      <c r="DM58" s="500" t="str">
        <f>IF(ISBLANK('_book_ options'!S58),"",'_book_ options'!S58)</f>
        <v>c</v>
      </c>
      <c r="DN58" s="499" t="str">
        <f>IF(ISBLANK('_book_ options'!T58),"",'_book_ options'!T58)</f>
        <v/>
      </c>
      <c r="DO58" s="474">
        <f>IF(ISBLANK('_book_ options'!U58),"",'_book_ options'!U58)</f>
        <v>1</v>
      </c>
      <c r="DP58" s="474" t="str">
        <f>IF(ISBLANK('_book_ options'!V58),"",'_book_ options'!V58)</f>
        <v/>
      </c>
      <c r="DQ58" s="474" t="str">
        <f>IF(ISBLANK('_book_ options'!W58),"",'_book_ options'!W58)</f>
        <v/>
      </c>
      <c r="DR58" s="474" t="str">
        <f>IF(ISBLANK('_book_ options'!X58),"",'_book_ options'!X58)</f>
        <v/>
      </c>
      <c r="DS58" s="474">
        <f>IF(ISBLANK('_book_ options'!Y58),"",'_book_ options'!Y58)</f>
        <v>1.07</v>
      </c>
      <c r="DT58" s="474" t="str">
        <f>IF(ISBLANK('_book_ options'!Z58),"",'_book_ options'!Z58)</f>
        <v/>
      </c>
      <c r="DU58" s="474">
        <f>IF(ISBLANK('_book_ options'!AA58),"",'_book_ options'!AA58)</f>
        <v>0.03</v>
      </c>
      <c r="DV58" s="474" t="str">
        <f>IF(ISBLANK('_book_ options'!AB58),"",'_book_ options'!AB58)</f>
        <v/>
      </c>
      <c r="DW58" s="474">
        <f>'_book_ options'!AC58</f>
        <v>2</v>
      </c>
      <c r="DX58" s="474">
        <f>'_book_ options'!AD58</f>
        <v>0</v>
      </c>
      <c r="DY58" s="474" t="str">
        <f>IF(ISBLANK('_book_ options'!AE58),"",'_book_ options'!AE58)</f>
        <v/>
      </c>
      <c r="DZ58" s="474" t="str">
        <f>IF(ISBLANK('_book_ options'!AF58),"",'_book_ options'!AF58)</f>
        <v/>
      </c>
      <c r="EA58" s="500">
        <f t="shared" si="49"/>
        <v>3387.96</v>
      </c>
      <c r="EB58" s="500" t="str">
        <f t="shared" si="50"/>
        <v/>
      </c>
      <c r="EC58" s="500" t="str">
        <f t="shared" si="51"/>
        <v/>
      </c>
      <c r="ED58" s="500" t="str">
        <f t="shared" si="52"/>
        <v/>
      </c>
      <c r="EE58" s="500">
        <f t="shared" si="53"/>
        <v>3625.1172000000001</v>
      </c>
      <c r="EF58" s="500" t="str">
        <f t="shared" si="54"/>
        <v/>
      </c>
      <c r="EG58" s="500">
        <f t="shared" si="55"/>
        <v>2017</v>
      </c>
      <c r="EH58" s="500">
        <f t="shared" si="56"/>
        <v>1</v>
      </c>
      <c r="EI58" s="500" t="str">
        <f>'_book_ options'!AN58</f>
        <v>y</v>
      </c>
      <c r="EJ58" s="500" t="str">
        <f>'_book_ options'!AO58</f>
        <v>FI Mainland</v>
      </c>
      <c r="EK58" s="500" t="str">
        <f>'_book_ options'!AP58</f>
        <v>cny</v>
      </c>
      <c r="EL58" s="500" t="str">
        <f>'_book_ options'!AQ58</f>
        <v>cny</v>
      </c>
      <c r="EM58" s="500" t="str">
        <f>'_book_ options'!AR58</f>
        <v>sw_c_e_nc_nt_m1_互换通用</v>
      </c>
      <c r="EN58" s="500" t="str">
        <f>'_book_ options'!AS58</f>
        <v>stm</v>
      </c>
      <c r="EO58" s="500" t="str">
        <f>'_book_ options'!AT58</f>
        <v>权益互换-权益互换通用</v>
      </c>
      <c r="EP58" s="500">
        <f>'_book_ options'!AU58</f>
        <v>0</v>
      </c>
      <c r="EQ58" s="500">
        <f>'_book_ options'!AV58</f>
        <v>0</v>
      </c>
      <c r="ER58" s="490">
        <f t="shared" si="57"/>
        <v>42768</v>
      </c>
      <c r="ES58" s="490">
        <f t="shared" si="58"/>
        <v>42807</v>
      </c>
      <c r="ET58" s="500">
        <f>'_book_ options'!AY58</f>
        <v>0</v>
      </c>
      <c r="EU58" s="500">
        <f>'_book_ options'!AZ58</f>
        <v>0</v>
      </c>
    </row>
    <row r="59" spans="1:151">
      <c r="A59" s="500" t="str">
        <f t="shared" ca="1" si="59"/>
        <v/>
      </c>
      <c r="B59" s="502">
        <f t="shared" ca="1" si="5"/>
        <v>12373.834207945205</v>
      </c>
      <c r="C59" s="502">
        <f t="shared" si="6"/>
        <v>12373.834207945205</v>
      </c>
      <c r="D59" s="502">
        <f t="shared" ca="1" si="7"/>
        <v>0</v>
      </c>
      <c r="E59" s="502">
        <f t="shared" ca="1" si="8"/>
        <v>0</v>
      </c>
      <c r="F59" s="502">
        <f t="shared" ca="1" si="9"/>
        <v>0</v>
      </c>
      <c r="G59" s="502">
        <f t="shared" si="10"/>
        <v>212.75342465753425</v>
      </c>
      <c r="H59" s="502">
        <f t="shared" si="60"/>
        <v>212.75342465753425</v>
      </c>
      <c r="I59" s="502">
        <f t="shared" si="11"/>
        <v>-211.38638888064312</v>
      </c>
      <c r="J59" s="504">
        <f t="shared" ca="1" si="12"/>
        <v>-0.70462129626881043</v>
      </c>
      <c r="K59" s="502">
        <f t="shared" ca="1" si="13"/>
        <v>-0.70462129626881043</v>
      </c>
      <c r="L59" s="502">
        <f t="shared" si="14"/>
        <v>-8350000</v>
      </c>
      <c r="M59" s="502">
        <f t="shared" si="15"/>
        <v>-709178.08219178079</v>
      </c>
      <c r="N59" s="502">
        <f t="shared" si="16"/>
        <v>8350000</v>
      </c>
      <c r="O59" s="502">
        <f t="shared" si="17"/>
        <v>709178.08219178079</v>
      </c>
      <c r="P59" s="502">
        <f t="shared" si="18"/>
        <v>8350000</v>
      </c>
      <c r="Q59" s="502">
        <f t="shared" si="19"/>
        <v>8350000</v>
      </c>
      <c r="R59" s="502">
        <f t="shared" si="20"/>
        <v>58.536570275259997</v>
      </c>
      <c r="S59" s="502">
        <f t="shared" si="21"/>
        <v>12373.83</v>
      </c>
      <c r="T59" s="502">
        <f t="shared" si="22"/>
        <v>12373.83</v>
      </c>
      <c r="U59" s="499">
        <f t="shared" si="23"/>
        <v>31</v>
      </c>
      <c r="V59" s="500">
        <f t="shared" si="24"/>
        <v>31</v>
      </c>
      <c r="W59" s="502" t="str">
        <f t="shared" si="25"/>
        <v>Expired</v>
      </c>
      <c r="X59" s="500">
        <f t="shared" si="26"/>
        <v>22</v>
      </c>
      <c r="Y59" s="500" t="str">
        <f t="shared" si="27"/>
        <v>Expired</v>
      </c>
      <c r="Z59" s="476">
        <f t="shared" si="28"/>
        <v>8.4931506849315067E-2</v>
      </c>
      <c r="AA59" s="476">
        <f t="shared" si="29"/>
        <v>8.4931506849315067E-2</v>
      </c>
      <c r="AB59" s="470">
        <f>VLOOKUP(CR59,'_info_ ticker'!A:I,9,FALSE)+DD59</f>
        <v>0.42000000000000004</v>
      </c>
      <c r="AC59" s="502">
        <f t="shared" si="30"/>
        <v>0</v>
      </c>
      <c r="AD59" s="502">
        <f t="shared" si="31"/>
        <v>0</v>
      </c>
      <c r="AE59" s="502">
        <f t="shared" ca="1" si="32"/>
        <v>0</v>
      </c>
      <c r="AF59" s="502">
        <f t="shared" ca="1" si="33"/>
        <v>0</v>
      </c>
      <c r="AG59" s="502">
        <f t="shared" ca="1" si="34"/>
        <v>0</v>
      </c>
      <c r="AH59" s="502">
        <f t="shared" ca="1" si="35"/>
        <v>0</v>
      </c>
      <c r="AI59" s="505">
        <f t="shared" ca="1" si="36"/>
        <v>0</v>
      </c>
      <c r="AJ59" s="502">
        <f t="shared" ca="1" si="37"/>
        <v>0</v>
      </c>
      <c r="AK59" s="502">
        <f t="shared" ca="1" si="38"/>
        <v>0</v>
      </c>
      <c r="AL59" s="502">
        <f t="shared" ca="1" si="39"/>
        <v>0</v>
      </c>
      <c r="AM59" s="502">
        <f t="shared" ca="1" si="40"/>
        <v>0</v>
      </c>
      <c r="AN59" s="502">
        <f t="shared" ca="1" si="41"/>
        <v>0</v>
      </c>
      <c r="AO59" s="502">
        <f t="shared" si="42"/>
        <v>0</v>
      </c>
      <c r="AP59" s="502">
        <f t="shared" si="43"/>
        <v>0</v>
      </c>
      <c r="AQ59" s="502">
        <f t="shared" si="44"/>
        <v>0</v>
      </c>
      <c r="AR59" s="502">
        <f t="shared" si="45"/>
        <v>0</v>
      </c>
      <c r="AS59" s="521">
        <f ca="1"/>
        <v>-211.38638888064312</v>
      </c>
      <c r="AT59" s="521">
        <f ca="1"/>
        <v>0</v>
      </c>
      <c r="AU59" s="521">
        <f ca="1"/>
        <v>0</v>
      </c>
      <c r="AV59" s="521">
        <f ca="1"/>
        <v>0</v>
      </c>
      <c r="AW59" s="521" t="str">
        <f ca="1"/>
        <v>Expired</v>
      </c>
      <c r="AX59" s="521">
        <f ca="1"/>
        <v>0</v>
      </c>
      <c r="AY59" s="521" t="str">
        <f ca="1"/>
        <v>Expired</v>
      </c>
      <c r="AZ59" s="521">
        <f ca="1"/>
        <v>0</v>
      </c>
      <c r="BA59" s="525">
        <f ca="1"/>
        <v>0</v>
      </c>
      <c r="BB59" s="521">
        <f ca="1"/>
        <v>0</v>
      </c>
      <c r="BC59" s="521">
        <f ca="1"/>
        <v>0</v>
      </c>
      <c r="BD59" s="521">
        <f ca="1"/>
        <v>0</v>
      </c>
      <c r="BE59" s="521">
        <f ca="1"/>
        <v>0</v>
      </c>
      <c r="BF59" s="521">
        <f ca="1"/>
        <v>0</v>
      </c>
      <c r="BG59" s="521">
        <f ca="1"/>
        <v>0</v>
      </c>
      <c r="BH59" s="521">
        <f ca="1"/>
        <v>0</v>
      </c>
      <c r="BI59" s="521">
        <f ca="1"/>
        <v>0</v>
      </c>
      <c r="BJ59" s="521">
        <f ca="1"/>
        <v>0</v>
      </c>
      <c r="BK59" s="521">
        <f ca="1"/>
        <v>3</v>
      </c>
      <c r="BL59" s="521">
        <f ca="1"/>
        <v>0</v>
      </c>
      <c r="BM59" s="521">
        <f ca="1"/>
        <v>0</v>
      </c>
      <c r="BN59" s="521">
        <f ca="1"/>
        <v>0</v>
      </c>
      <c r="BO59" s="521">
        <f ca="1"/>
        <v>0</v>
      </c>
      <c r="BP59" s="521">
        <f ca="1"/>
        <v>0</v>
      </c>
      <c r="BQ59" s="521">
        <f ca="1"/>
        <v>0</v>
      </c>
      <c r="BR59" s="521">
        <f ca="1"/>
        <v>0</v>
      </c>
      <c r="BS59" s="521">
        <f ca="1"/>
        <v>0</v>
      </c>
      <c r="BT59" s="517" t="str">
        <f ca="1"/>
        <v>000300</v>
      </c>
      <c r="BU59" s="511">
        <f ca="1"/>
        <v>0.125</v>
      </c>
      <c r="BV59" s="511">
        <f ca="1"/>
        <v>0.4</v>
      </c>
      <c r="BW59" s="511">
        <f ca="1"/>
        <v>0</v>
      </c>
      <c r="BX59" s="516">
        <f ca="1"/>
        <v>300</v>
      </c>
      <c r="BY59" s="516">
        <f ca="1"/>
        <v>4205.5862999999999</v>
      </c>
      <c r="BZ59" s="516">
        <f ca="1"/>
        <v>0</v>
      </c>
      <c r="CA59" s="516" t="str">
        <f ca="1"/>
        <v>index</v>
      </c>
      <c r="CB59" s="516" t="str">
        <f ca="1"/>
        <v>点</v>
      </c>
      <c r="CC59" s="516" t="str">
        <f ca="1"/>
        <v>中证指数有限公司</v>
      </c>
      <c r="CD59" s="516" t="str">
        <f ca="1"/>
        <v>沪深300</v>
      </c>
      <c r="CE59" s="511">
        <f ca="1"/>
        <v>0.1</v>
      </c>
      <c r="CF59" s="511">
        <f ca="1"/>
        <v>0.2</v>
      </c>
      <c r="CG59" s="511">
        <f ca="1"/>
        <v>0.05</v>
      </c>
      <c r="CH59" s="511">
        <f ca="1"/>
        <v>0.06</v>
      </c>
      <c r="CI59" s="474" t="str">
        <f t="shared" si="46"/>
        <v>Expired</v>
      </c>
      <c r="CJ59" s="474">
        <f t="shared" ca="1" si="47"/>
        <v>0.1125</v>
      </c>
      <c r="CK59" s="474">
        <f t="shared" si="61"/>
        <v>0.02</v>
      </c>
      <c r="CL59" s="490">
        <f t="shared" ca="1" si="62"/>
        <v>43111.701449189815</v>
      </c>
      <c r="CM59" s="474">
        <f t="shared" ca="1" si="48"/>
        <v>0.2535690588961188</v>
      </c>
      <c r="CN59" s="500" t="str">
        <f>'_book_ options'!A59</f>
        <v>20170120-SYPZ-A6-000300-SF-P-31</v>
      </c>
      <c r="CO59" s="500" t="str">
        <f>'_book_ options'!B59</f>
        <v>CICC</v>
      </c>
      <c r="CP59" s="500" t="str">
        <f>'_book_ options'!C59</f>
        <v>CICC-FICC-SYPZ</v>
      </c>
      <c r="CQ59" s="500" t="str">
        <f>'_book_ options'!D59</f>
        <v>Expired</v>
      </c>
      <c r="CR59" s="550" t="str">
        <f>'_book_ options'!E59</f>
        <v>000300</v>
      </c>
      <c r="CS59" s="473">
        <f>'_book_ options'!F59</f>
        <v>42755</v>
      </c>
      <c r="CT59" s="498">
        <f>'_book_ options'!G59</f>
        <v>42755.625</v>
      </c>
      <c r="CU59" s="498">
        <f>'_book_ options'!H59</f>
        <v>42786.625</v>
      </c>
      <c r="CV59" s="473">
        <f>'_book_ options'!I59</f>
        <v>42786</v>
      </c>
      <c r="CW59" s="473">
        <f>'_book_ options'!J59</f>
        <v>42786</v>
      </c>
      <c r="CX59" s="473">
        <f>'_book_ options'!K59</f>
        <v>42755</v>
      </c>
      <c r="CY59" s="502">
        <f>'_book_ options'!L59</f>
        <v>-8350000</v>
      </c>
      <c r="CZ59" s="500" t="str">
        <f>'_book_ options'!M59</f>
        <v>notional</v>
      </c>
      <c r="DA59" s="474">
        <f>'_book_ options'!N59</f>
        <v>1.7448134000000001E-2</v>
      </c>
      <c r="DB59" s="499" t="str">
        <f>IF(ISBLANK('_book_ options'!O59),"",'_book_ options'!O59)</f>
        <v/>
      </c>
      <c r="DC59" s="500">
        <f>'_book_ options'!P59</f>
        <v>3354.89</v>
      </c>
      <c r="DD59" s="474">
        <f>'_book_ options'!Q59</f>
        <v>0.02</v>
      </c>
      <c r="DE59" s="500">
        <f>'_book_ options'!AG59</f>
        <v>3</v>
      </c>
      <c r="DF59" s="500">
        <f>'_book_ options'!AH59</f>
        <v>0</v>
      </c>
      <c r="DG59" s="499">
        <f>'_book_ options'!AI59</f>
        <v>0</v>
      </c>
      <c r="DH59" s="499">
        <f>IF(ISBLANK('_book_ options'!AJ59),"",'_book_ options'!AJ59)</f>
        <v>3471.39</v>
      </c>
      <c r="DI59" s="499">
        <f>IF(ISBLANK('_book_ options'!AK59),"",'_book_ options'!AK59)</f>
        <v>12373.834207945205</v>
      </c>
      <c r="DJ59" s="490">
        <f>IF(ISBLANK('_book_ options'!AL59),"",'_book_ options'!AL59)</f>
        <v>42786.637835648151</v>
      </c>
      <c r="DK59" s="499">
        <f>IF(ISBLANK('_book_ options'!AM59),"",'_book_ options'!AM59)</f>
        <v>0</v>
      </c>
      <c r="DL59" s="500" t="str">
        <f>'_book_ options'!R59</f>
        <v>SF</v>
      </c>
      <c r="DM59" s="500" t="str">
        <f>IF(ISBLANK('_book_ options'!S59),"",'_book_ options'!S59)</f>
        <v>p</v>
      </c>
      <c r="DN59" s="499" t="str">
        <f>IF(ISBLANK('_book_ options'!T59),"",'_book_ options'!T59)</f>
        <v/>
      </c>
      <c r="DO59" s="474">
        <f>IF(ISBLANK('_book_ options'!U59),"",'_book_ options'!U59)</f>
        <v>0.97</v>
      </c>
      <c r="DP59" s="474" t="str">
        <f>IF(ISBLANK('_book_ options'!V59),"",'_book_ options'!V59)</f>
        <v/>
      </c>
      <c r="DQ59" s="474" t="str">
        <f>IF(ISBLANK('_book_ options'!W59),"",'_book_ options'!W59)</f>
        <v/>
      </c>
      <c r="DR59" s="474" t="str">
        <f>IF(ISBLANK('_book_ options'!X59),"",'_book_ options'!X59)</f>
        <v/>
      </c>
      <c r="DS59" s="474">
        <f>IF(ISBLANK('_book_ options'!Y59),"",'_book_ options'!Y59)</f>
        <v>0.89</v>
      </c>
      <c r="DT59" s="474" t="str">
        <f>IF(ISBLANK('_book_ options'!Z59),"",'_book_ options'!Z59)</f>
        <v/>
      </c>
      <c r="DU59" s="474">
        <f>IF(ISBLANK('_book_ options'!AA59),"",'_book_ options'!AA59)</f>
        <v>0</v>
      </c>
      <c r="DV59" s="474" t="str">
        <f>IF(ISBLANK('_book_ options'!AB59),"",'_book_ options'!AB59)</f>
        <v/>
      </c>
      <c r="DW59" s="474">
        <f>'_book_ options'!AC59</f>
        <v>1</v>
      </c>
      <c r="DX59" s="474">
        <f>'_book_ options'!AD59</f>
        <v>0</v>
      </c>
      <c r="DY59" s="474" t="str">
        <f>IF(ISBLANK('_book_ options'!AE59),"",'_book_ options'!AE59)</f>
        <v/>
      </c>
      <c r="DZ59" s="474" t="str">
        <f>IF(ISBLANK('_book_ options'!AF59),"",'_book_ options'!AF59)</f>
        <v/>
      </c>
      <c r="EA59" s="500">
        <f t="shared" si="49"/>
        <v>3254.2432999999996</v>
      </c>
      <c r="EB59" s="500" t="str">
        <f t="shared" si="50"/>
        <v/>
      </c>
      <c r="EC59" s="500" t="str">
        <f t="shared" si="51"/>
        <v/>
      </c>
      <c r="ED59" s="500" t="str">
        <f t="shared" si="52"/>
        <v/>
      </c>
      <c r="EE59" s="500">
        <f t="shared" si="53"/>
        <v>2985.8521000000001</v>
      </c>
      <c r="EF59" s="500" t="str">
        <f t="shared" si="54"/>
        <v/>
      </c>
      <c r="EG59" s="500">
        <f t="shared" si="55"/>
        <v>2017</v>
      </c>
      <c r="EH59" s="500">
        <f t="shared" si="56"/>
        <v>1</v>
      </c>
      <c r="EI59" s="500">
        <f>'_book_ options'!AN59</f>
        <v>0</v>
      </c>
      <c r="EJ59" s="500" t="str">
        <f>'_book_ options'!AO59</f>
        <v>FI Mainland</v>
      </c>
      <c r="EK59" s="500" t="str">
        <f>'_book_ options'!AP59</f>
        <v>cny</v>
      </c>
      <c r="EL59" s="500" t="str">
        <f>'_book_ options'!AQ59</f>
        <v>cny</v>
      </c>
      <c r="EM59" s="500" t="str">
        <f>'_book_ options'!AR59</f>
        <v>sw_c_e_nc_nt_m1_互换通用</v>
      </c>
      <c r="EN59" s="500" t="str">
        <f>'_book_ options'!AS59</f>
        <v>stm</v>
      </c>
      <c r="EO59" s="500" t="str">
        <f>'_book_ options'!AT59</f>
        <v>权益互换-权益互换通用</v>
      </c>
      <c r="EP59" s="500">
        <f>'_book_ options'!AU59</f>
        <v>0</v>
      </c>
      <c r="EQ59" s="500">
        <f>'_book_ options'!AV59</f>
        <v>0</v>
      </c>
      <c r="ER59" s="490">
        <f t="shared" si="57"/>
        <v>42762</v>
      </c>
      <c r="ES59" s="490">
        <f t="shared" si="58"/>
        <v>42800</v>
      </c>
      <c r="ET59" s="500">
        <f>'_book_ options'!AY59</f>
        <v>0</v>
      </c>
      <c r="EU59" s="500">
        <f>'_book_ options'!AZ59</f>
        <v>0</v>
      </c>
    </row>
    <row r="60" spans="1:151" s="299" customFormat="1">
      <c r="A60" s="500" t="str">
        <f t="shared" ca="1" si="59"/>
        <v/>
      </c>
      <c r="B60" s="502">
        <f t="shared" ca="1" si="5"/>
        <v>-78666.608381005208</v>
      </c>
      <c r="C60" s="502">
        <f t="shared" si="6"/>
        <v>-78666.608381005208</v>
      </c>
      <c r="D60" s="502">
        <f t="shared" ca="1" si="7"/>
        <v>0</v>
      </c>
      <c r="E60" s="502">
        <f t="shared" ca="1" si="8"/>
        <v>0</v>
      </c>
      <c r="F60" s="502">
        <f t="shared" ca="1" si="9"/>
        <v>0</v>
      </c>
      <c r="G60" s="502">
        <f t="shared" si="10"/>
        <v>1365.9534246575345</v>
      </c>
      <c r="H60" s="502">
        <f t="shared" si="60"/>
        <v>1365.9534246575345</v>
      </c>
      <c r="I60" s="502">
        <f t="shared" si="11"/>
        <v>-1357.1765638193149</v>
      </c>
      <c r="J60" s="504">
        <f t="shared" ca="1" si="12"/>
        <v>-4.5239218793977161</v>
      </c>
      <c r="K60" s="502">
        <f t="shared" ca="1" si="13"/>
        <v>-4.5239218793977161</v>
      </c>
      <c r="L60" s="502">
        <f t="shared" si="14"/>
        <v>-53610000</v>
      </c>
      <c r="M60" s="502">
        <f t="shared" si="15"/>
        <v>-4553178.0821917811</v>
      </c>
      <c r="N60" s="502">
        <f t="shared" si="16"/>
        <v>53610000</v>
      </c>
      <c r="O60" s="502">
        <f t="shared" si="17"/>
        <v>4553178.0821917811</v>
      </c>
      <c r="P60" s="502">
        <f t="shared" si="18"/>
        <v>53610000</v>
      </c>
      <c r="Q60" s="502">
        <f t="shared" si="19"/>
        <v>53610000</v>
      </c>
      <c r="R60" s="502">
        <f t="shared" si="20"/>
        <v>58.536570275259997</v>
      </c>
      <c r="S60" s="502">
        <f t="shared" si="21"/>
        <v>79444.460000000006</v>
      </c>
      <c r="T60" s="502">
        <f t="shared" si="22"/>
        <v>79444.460000000006</v>
      </c>
      <c r="U60" s="499">
        <f t="shared" si="23"/>
        <v>31</v>
      </c>
      <c r="V60" s="500">
        <f t="shared" si="24"/>
        <v>31</v>
      </c>
      <c r="W60" s="502" t="str">
        <f t="shared" si="25"/>
        <v>Expired</v>
      </c>
      <c r="X60" s="500">
        <f t="shared" si="26"/>
        <v>22</v>
      </c>
      <c r="Y60" s="500" t="str">
        <f t="shared" si="27"/>
        <v>Expired</v>
      </c>
      <c r="Z60" s="476">
        <f t="shared" si="28"/>
        <v>8.4931506849315067E-2</v>
      </c>
      <c r="AA60" s="476">
        <f t="shared" si="29"/>
        <v>8.4931506849315067E-2</v>
      </c>
      <c r="AB60" s="470">
        <f>VLOOKUP(CR60,'_info_ ticker'!A:I,9,FALSE)+DD60</f>
        <v>0.42000000000000004</v>
      </c>
      <c r="AC60" s="502">
        <f t="shared" si="30"/>
        <v>0</v>
      </c>
      <c r="AD60" s="502">
        <f t="shared" si="31"/>
        <v>0</v>
      </c>
      <c r="AE60" s="502">
        <f t="shared" ca="1" si="32"/>
        <v>0</v>
      </c>
      <c r="AF60" s="502">
        <f t="shared" ca="1" si="33"/>
        <v>0</v>
      </c>
      <c r="AG60" s="502">
        <f t="shared" ca="1" si="34"/>
        <v>0</v>
      </c>
      <c r="AH60" s="502">
        <f t="shared" ca="1" si="35"/>
        <v>0</v>
      </c>
      <c r="AI60" s="505">
        <f t="shared" ca="1" si="36"/>
        <v>0</v>
      </c>
      <c r="AJ60" s="502">
        <f t="shared" ca="1" si="37"/>
        <v>0</v>
      </c>
      <c r="AK60" s="502">
        <f t="shared" ca="1" si="38"/>
        <v>0</v>
      </c>
      <c r="AL60" s="502">
        <f t="shared" ca="1" si="39"/>
        <v>0</v>
      </c>
      <c r="AM60" s="502">
        <f t="shared" ca="1" si="40"/>
        <v>0</v>
      </c>
      <c r="AN60" s="502">
        <f t="shared" ca="1" si="41"/>
        <v>0</v>
      </c>
      <c r="AO60" s="502">
        <f t="shared" si="42"/>
        <v>0</v>
      </c>
      <c r="AP60" s="502">
        <f t="shared" si="43"/>
        <v>0</v>
      </c>
      <c r="AQ60" s="502">
        <f t="shared" si="44"/>
        <v>0</v>
      </c>
      <c r="AR60" s="502">
        <f t="shared" si="45"/>
        <v>0</v>
      </c>
      <c r="AS60" s="521">
        <f ca="1"/>
        <v>-1357.1765638193147</v>
      </c>
      <c r="AT60" s="521">
        <f ca="1"/>
        <v>0</v>
      </c>
      <c r="AU60" s="521">
        <f ca="1"/>
        <v>0</v>
      </c>
      <c r="AV60" s="521">
        <f ca="1"/>
        <v>0</v>
      </c>
      <c r="AW60" s="521" t="str">
        <f ca="1"/>
        <v>Expired</v>
      </c>
      <c r="AX60" s="521">
        <f ca="1"/>
        <v>0</v>
      </c>
      <c r="AY60" s="521" t="str">
        <f ca="1"/>
        <v>Expired</v>
      </c>
      <c r="AZ60" s="521">
        <f ca="1"/>
        <v>0</v>
      </c>
      <c r="BA60" s="525">
        <f ca="1"/>
        <v>0</v>
      </c>
      <c r="BB60" s="521">
        <f ca="1"/>
        <v>0</v>
      </c>
      <c r="BC60" s="521">
        <f ca="1"/>
        <v>0</v>
      </c>
      <c r="BD60" s="521">
        <f ca="1"/>
        <v>0</v>
      </c>
      <c r="BE60" s="521">
        <f ca="1"/>
        <v>0</v>
      </c>
      <c r="BF60" s="521">
        <f ca="1"/>
        <v>0</v>
      </c>
      <c r="BG60" s="521">
        <f ca="1"/>
        <v>0</v>
      </c>
      <c r="BH60" s="521">
        <f ca="1"/>
        <v>0</v>
      </c>
      <c r="BI60" s="521">
        <f ca="1"/>
        <v>0</v>
      </c>
      <c r="BJ60" s="521">
        <f ca="1"/>
        <v>0</v>
      </c>
      <c r="BK60" s="521">
        <f ca="1"/>
        <v>3</v>
      </c>
      <c r="BL60" s="521">
        <f ca="1"/>
        <v>0</v>
      </c>
      <c r="BM60" s="521">
        <f ca="1"/>
        <v>0</v>
      </c>
      <c r="BN60" s="521">
        <f ca="1"/>
        <v>0</v>
      </c>
      <c r="BO60" s="521">
        <f ca="1"/>
        <v>0</v>
      </c>
      <c r="BP60" s="521">
        <f ca="1"/>
        <v>0</v>
      </c>
      <c r="BQ60" s="521">
        <f ca="1"/>
        <v>0</v>
      </c>
      <c r="BR60" s="521">
        <f ca="1"/>
        <v>0</v>
      </c>
      <c r="BS60" s="521">
        <f ca="1"/>
        <v>0</v>
      </c>
      <c r="BT60" s="517" t="str">
        <f ca="1"/>
        <v>000300</v>
      </c>
      <c r="BU60" s="511">
        <f ca="1"/>
        <v>0.125</v>
      </c>
      <c r="BV60" s="511">
        <f ca="1"/>
        <v>0.4</v>
      </c>
      <c r="BW60" s="511">
        <f ca="1"/>
        <v>0</v>
      </c>
      <c r="BX60" s="516">
        <f ca="1"/>
        <v>300</v>
      </c>
      <c r="BY60" s="516">
        <f ca="1"/>
        <v>4205.5862999999999</v>
      </c>
      <c r="BZ60" s="516">
        <f ca="1"/>
        <v>0</v>
      </c>
      <c r="CA60" s="516" t="str">
        <f ca="1"/>
        <v>index</v>
      </c>
      <c r="CB60" s="516" t="str">
        <f ca="1"/>
        <v>点</v>
      </c>
      <c r="CC60" s="516" t="str">
        <f ca="1"/>
        <v>中证指数有限公司</v>
      </c>
      <c r="CD60" s="516" t="str">
        <f ca="1"/>
        <v>沪深300</v>
      </c>
      <c r="CE60" s="511">
        <f ca="1"/>
        <v>0.1</v>
      </c>
      <c r="CF60" s="511">
        <f ca="1"/>
        <v>0.2</v>
      </c>
      <c r="CG60" s="511">
        <f ca="1"/>
        <v>0.05</v>
      </c>
      <c r="CH60" s="511">
        <f ca="1"/>
        <v>0.06</v>
      </c>
      <c r="CI60" s="474" t="str">
        <f t="shared" si="46"/>
        <v>Expired</v>
      </c>
      <c r="CJ60" s="474">
        <f t="shared" ca="1" si="47"/>
        <v>0.1125</v>
      </c>
      <c r="CK60" s="474">
        <f t="shared" si="61"/>
        <v>0.02</v>
      </c>
      <c r="CL60" s="490">
        <f t="shared" ca="1" si="62"/>
        <v>43111.701449189815</v>
      </c>
      <c r="CM60" s="474">
        <f t="shared" ca="1" si="48"/>
        <v>0.2535690588961188</v>
      </c>
      <c r="CN60" s="500" t="str">
        <f>'_book_ options'!A60</f>
        <v>20170120-SYPZ-A5-000300-SF-C-31</v>
      </c>
      <c r="CO60" s="500" t="str">
        <f>'_book_ options'!B60</f>
        <v>CICC</v>
      </c>
      <c r="CP60" s="500" t="str">
        <f>'_book_ options'!C60</f>
        <v>CICC-FICC-SYPZ</v>
      </c>
      <c r="CQ60" s="500" t="str">
        <f>'_book_ options'!D60</f>
        <v>Expired</v>
      </c>
      <c r="CR60" s="550" t="str">
        <f>'_book_ options'!E60</f>
        <v>000300</v>
      </c>
      <c r="CS60" s="473">
        <f>'_book_ options'!F60</f>
        <v>42755</v>
      </c>
      <c r="CT60" s="498">
        <f>'_book_ options'!G60</f>
        <v>42755.625</v>
      </c>
      <c r="CU60" s="498">
        <f>'_book_ options'!H60</f>
        <v>42786.625</v>
      </c>
      <c r="CV60" s="473">
        <f>'_book_ options'!I60</f>
        <v>42786</v>
      </c>
      <c r="CW60" s="473">
        <f>'_book_ options'!J60</f>
        <v>42786</v>
      </c>
      <c r="CX60" s="473">
        <f>'_book_ options'!K60</f>
        <v>42755</v>
      </c>
      <c r="CY60" s="502">
        <f>'_book_ options'!L60</f>
        <v>-53610000</v>
      </c>
      <c r="CZ60" s="500" t="str">
        <f>'_book_ options'!M60</f>
        <v>notional</v>
      </c>
      <c r="DA60" s="474">
        <f>'_book_ options'!N60</f>
        <v>1.7448134000000001E-2</v>
      </c>
      <c r="DB60" s="499" t="str">
        <f>IF(ISBLANK('_book_ options'!O60),"",'_book_ options'!O60)</f>
        <v/>
      </c>
      <c r="DC60" s="500">
        <f>'_book_ options'!P60</f>
        <v>3354.89</v>
      </c>
      <c r="DD60" s="474">
        <f>'_book_ options'!Q60</f>
        <v>0.02</v>
      </c>
      <c r="DE60" s="500">
        <f>'_book_ options'!AG60</f>
        <v>3</v>
      </c>
      <c r="DF60" s="500">
        <f>'_book_ options'!AH60</f>
        <v>0</v>
      </c>
      <c r="DG60" s="499">
        <f>'_book_ options'!AI60</f>
        <v>0</v>
      </c>
      <c r="DH60" s="499">
        <f>IF(ISBLANK('_book_ options'!AJ60),"",'_book_ options'!AJ60)</f>
        <v>3471.39</v>
      </c>
      <c r="DI60" s="499">
        <f>IF(ISBLANK('_book_ options'!AK60),"",'_book_ options'!AK60)</f>
        <v>-78666.608381005208</v>
      </c>
      <c r="DJ60" s="490">
        <f>IF(ISBLANK('_book_ options'!AL60),"",'_book_ options'!AL60)</f>
        <v>42786.637858796297</v>
      </c>
      <c r="DK60" s="499">
        <f>IF(ISBLANK('_book_ options'!AM60),"",'_book_ options'!AM60)</f>
        <v>158111.0696849504</v>
      </c>
      <c r="DL60" s="500" t="str">
        <f>'_book_ options'!R60</f>
        <v>SF</v>
      </c>
      <c r="DM60" s="500" t="str">
        <f>IF(ISBLANK('_book_ options'!S60),"",'_book_ options'!S60)</f>
        <v>c</v>
      </c>
      <c r="DN60" s="499" t="str">
        <f>IF(ISBLANK('_book_ options'!T60),"",'_book_ options'!T60)</f>
        <v/>
      </c>
      <c r="DO60" s="474">
        <f>IF(ISBLANK('_book_ options'!U60),"",'_book_ options'!U60)</f>
        <v>1</v>
      </c>
      <c r="DP60" s="474" t="str">
        <f>IF(ISBLANK('_book_ options'!V60),"",'_book_ options'!V60)</f>
        <v/>
      </c>
      <c r="DQ60" s="474" t="str">
        <f>IF(ISBLANK('_book_ options'!W60),"",'_book_ options'!W60)</f>
        <v/>
      </c>
      <c r="DR60" s="474" t="str">
        <f>IF(ISBLANK('_book_ options'!X60),"",'_book_ options'!X60)</f>
        <v/>
      </c>
      <c r="DS60" s="474">
        <f>IF(ISBLANK('_book_ options'!Y60),"",'_book_ options'!Y60)</f>
        <v>1.08</v>
      </c>
      <c r="DT60" s="474" t="str">
        <f>IF(ISBLANK('_book_ options'!Z60),"",'_book_ options'!Z60)</f>
        <v/>
      </c>
      <c r="DU60" s="474">
        <f>IF(ISBLANK('_book_ options'!AA60),"",'_book_ options'!AA60)</f>
        <v>0</v>
      </c>
      <c r="DV60" s="474" t="str">
        <f>IF(ISBLANK('_book_ options'!AB60),"",'_book_ options'!AB60)</f>
        <v/>
      </c>
      <c r="DW60" s="474">
        <f>'_book_ options'!AC60</f>
        <v>1</v>
      </c>
      <c r="DX60" s="474">
        <f>'_book_ options'!AD60</f>
        <v>0</v>
      </c>
      <c r="DY60" s="474" t="str">
        <f>IF(ISBLANK('_book_ options'!AE60),"",'_book_ options'!AE60)</f>
        <v/>
      </c>
      <c r="DZ60" s="474" t="str">
        <f>IF(ISBLANK('_book_ options'!AF60),"",'_book_ options'!AF60)</f>
        <v/>
      </c>
      <c r="EA60" s="500">
        <f t="shared" si="49"/>
        <v>3354.89</v>
      </c>
      <c r="EB60" s="500" t="str">
        <f t="shared" si="50"/>
        <v/>
      </c>
      <c r="EC60" s="500" t="str">
        <f t="shared" si="51"/>
        <v/>
      </c>
      <c r="ED60" s="500" t="str">
        <f t="shared" si="52"/>
        <v/>
      </c>
      <c r="EE60" s="500">
        <f t="shared" si="53"/>
        <v>3623.2811999999999</v>
      </c>
      <c r="EF60" s="500" t="str">
        <f t="shared" si="54"/>
        <v/>
      </c>
      <c r="EG60" s="500">
        <f t="shared" si="55"/>
        <v>2017</v>
      </c>
      <c r="EH60" s="500">
        <f t="shared" si="56"/>
        <v>1</v>
      </c>
      <c r="EI60" s="500">
        <f>'_book_ options'!AN60</f>
        <v>0</v>
      </c>
      <c r="EJ60" s="500" t="str">
        <f>'_book_ options'!AO60</f>
        <v>FI Mainland</v>
      </c>
      <c r="EK60" s="500" t="str">
        <f>'_book_ options'!AP60</f>
        <v>cny</v>
      </c>
      <c r="EL60" s="500" t="str">
        <f>'_book_ options'!AQ60</f>
        <v>cny</v>
      </c>
      <c r="EM60" s="500" t="str">
        <f>'_book_ options'!AR60</f>
        <v>sw_c_e_nc_nt_m1_互换通用</v>
      </c>
      <c r="EN60" s="500" t="str">
        <f>'_book_ options'!AS60</f>
        <v>stm</v>
      </c>
      <c r="EO60" s="500" t="str">
        <f>'_book_ options'!AT60</f>
        <v>权益互换-权益互换通用</v>
      </c>
      <c r="EP60" s="500">
        <f>'_book_ options'!AU60</f>
        <v>0</v>
      </c>
      <c r="EQ60" s="500">
        <f>'_book_ options'!AV60</f>
        <v>0</v>
      </c>
      <c r="ER60" s="490">
        <f t="shared" si="57"/>
        <v>42762</v>
      </c>
      <c r="ES60" s="490">
        <f t="shared" si="58"/>
        <v>42800</v>
      </c>
      <c r="ET60" s="500">
        <f>'_book_ options'!AY60</f>
        <v>0</v>
      </c>
      <c r="EU60" s="500">
        <f>'_book_ options'!AZ60</f>
        <v>0</v>
      </c>
    </row>
    <row r="61" spans="1:151" ht="16.5" customHeight="1">
      <c r="A61" s="500" t="str">
        <f t="shared" ca="1" si="59"/>
        <v/>
      </c>
      <c r="B61" s="502">
        <f t="shared" ca="1" si="5"/>
        <v>-96021.898987498062</v>
      </c>
      <c r="C61" s="502">
        <f t="shared" si="6"/>
        <v>-96021.898987498062</v>
      </c>
      <c r="D61" s="502">
        <f t="shared" ca="1" si="7"/>
        <v>0</v>
      </c>
      <c r="E61" s="502">
        <f t="shared" ca="1" si="8"/>
        <v>0</v>
      </c>
      <c r="F61" s="502">
        <f t="shared" ca="1" si="9"/>
        <v>0</v>
      </c>
      <c r="G61" s="502">
        <f t="shared" si="10"/>
        <v>0</v>
      </c>
      <c r="H61" s="502">
        <f t="shared" si="60"/>
        <v>0</v>
      </c>
      <c r="I61" s="502">
        <f t="shared" si="11"/>
        <v>-734.97150498958945</v>
      </c>
      <c r="J61" s="504">
        <f t="shared" ca="1" si="12"/>
        <v>-2.4499050166319649</v>
      </c>
      <c r="K61" s="502">
        <f t="shared" ca="1" si="13"/>
        <v>-2.4499050166319649</v>
      </c>
      <c r="L61" s="502">
        <f t="shared" si="14"/>
        <v>-10000000</v>
      </c>
      <c r="M61" s="502">
        <f t="shared" si="15"/>
        <v>-2438356.1643835618</v>
      </c>
      <c r="N61" s="502">
        <f t="shared" si="16"/>
        <v>10000000</v>
      </c>
      <c r="O61" s="502">
        <f t="shared" si="17"/>
        <v>2438356.1643835618</v>
      </c>
      <c r="P61" s="502">
        <f t="shared" si="18"/>
        <v>10000000</v>
      </c>
      <c r="Q61" s="502">
        <f t="shared" si="19"/>
        <v>10000000</v>
      </c>
      <c r="R61" s="502">
        <f t="shared" si="20"/>
        <v>69.06289554</v>
      </c>
      <c r="S61" s="502">
        <f t="shared" si="21"/>
        <v>50759.26</v>
      </c>
      <c r="T61" s="502">
        <f t="shared" si="22"/>
        <v>50759.26</v>
      </c>
      <c r="U61" s="499">
        <f t="shared" si="23"/>
        <v>89</v>
      </c>
      <c r="V61" s="500">
        <f t="shared" si="24"/>
        <v>89</v>
      </c>
      <c r="W61" s="502" t="str">
        <f t="shared" si="25"/>
        <v>Expired</v>
      </c>
      <c r="X61" s="500">
        <f t="shared" si="26"/>
        <v>63</v>
      </c>
      <c r="Y61" s="500" t="str">
        <f t="shared" si="27"/>
        <v>Expired</v>
      </c>
      <c r="Z61" s="476">
        <f t="shared" si="28"/>
        <v>0.24383561643835616</v>
      </c>
      <c r="AA61" s="476">
        <f t="shared" si="29"/>
        <v>0.24383561643835616</v>
      </c>
      <c r="AB61" s="470">
        <f>VLOOKUP(CR61,'_info_ ticker'!A:I,9,FALSE)+DD61</f>
        <v>0.4</v>
      </c>
      <c r="AC61" s="502">
        <f t="shared" si="30"/>
        <v>0</v>
      </c>
      <c r="AD61" s="502">
        <f t="shared" si="31"/>
        <v>0</v>
      </c>
      <c r="AE61" s="502">
        <f t="shared" ca="1" si="32"/>
        <v>0</v>
      </c>
      <c r="AF61" s="502">
        <f t="shared" ca="1" si="33"/>
        <v>0</v>
      </c>
      <c r="AG61" s="502">
        <f t="shared" ca="1" si="34"/>
        <v>0</v>
      </c>
      <c r="AH61" s="502">
        <f t="shared" ca="1" si="35"/>
        <v>0</v>
      </c>
      <c r="AI61" s="505">
        <f t="shared" ca="1" si="36"/>
        <v>0</v>
      </c>
      <c r="AJ61" s="502">
        <f t="shared" ca="1" si="37"/>
        <v>0</v>
      </c>
      <c r="AK61" s="502">
        <f t="shared" ca="1" si="38"/>
        <v>0</v>
      </c>
      <c r="AL61" s="502">
        <f t="shared" ca="1" si="39"/>
        <v>0</v>
      </c>
      <c r="AM61" s="502">
        <f t="shared" ca="1" si="40"/>
        <v>0</v>
      </c>
      <c r="AN61" s="502">
        <f t="shared" ca="1" si="41"/>
        <v>0</v>
      </c>
      <c r="AO61" s="502">
        <f t="shared" si="42"/>
        <v>0</v>
      </c>
      <c r="AP61" s="502">
        <f t="shared" si="43"/>
        <v>0</v>
      </c>
      <c r="AQ61" s="502">
        <f t="shared" si="44"/>
        <v>0</v>
      </c>
      <c r="AR61" s="502">
        <f t="shared" si="45"/>
        <v>0</v>
      </c>
      <c r="AS61" s="521">
        <f ca="1"/>
        <v>-734.97150498958945</v>
      </c>
      <c r="AT61" s="521">
        <f ca="1"/>
        <v>0</v>
      </c>
      <c r="AU61" s="521">
        <f ca="1"/>
        <v>0</v>
      </c>
      <c r="AV61" s="521">
        <f ca="1"/>
        <v>0</v>
      </c>
      <c r="AW61" s="521" t="str">
        <f ca="1"/>
        <v>Expired</v>
      </c>
      <c r="AX61" s="521">
        <f ca="1"/>
        <v>0</v>
      </c>
      <c r="AY61" s="521" t="str">
        <f ca="1"/>
        <v>Expired</v>
      </c>
      <c r="AZ61" s="521">
        <f ca="1"/>
        <v>0</v>
      </c>
      <c r="BA61" s="525">
        <f ca="1"/>
        <v>0</v>
      </c>
      <c r="BB61" s="521">
        <f ca="1"/>
        <v>0</v>
      </c>
      <c r="BC61" s="521">
        <f ca="1"/>
        <v>0</v>
      </c>
      <c r="BD61" s="521">
        <f ca="1"/>
        <v>0</v>
      </c>
      <c r="BE61" s="521">
        <f ca="1"/>
        <v>0</v>
      </c>
      <c r="BF61" s="521">
        <f ca="1"/>
        <v>0</v>
      </c>
      <c r="BG61" s="521">
        <f ca="1"/>
        <v>0</v>
      </c>
      <c r="BH61" s="521">
        <f ca="1"/>
        <v>0</v>
      </c>
      <c r="BI61" s="521">
        <f ca="1"/>
        <v>0</v>
      </c>
      <c r="BJ61" s="521">
        <f ca="1"/>
        <v>0</v>
      </c>
      <c r="BK61" s="521">
        <f ca="1"/>
        <v>3</v>
      </c>
      <c r="BL61" s="521">
        <f ca="1"/>
        <v>0</v>
      </c>
      <c r="BM61" s="521">
        <f ca="1"/>
        <v>0</v>
      </c>
      <c r="BN61" s="521">
        <f ca="1"/>
        <v>0</v>
      </c>
      <c r="BO61" s="521">
        <f ca="1"/>
        <v>0</v>
      </c>
      <c r="BP61" s="521">
        <f ca="1"/>
        <v>0</v>
      </c>
      <c r="BQ61" s="521">
        <f ca="1"/>
        <v>0</v>
      </c>
      <c r="BR61" s="521">
        <f ca="1"/>
        <v>0</v>
      </c>
      <c r="BS61" s="521">
        <f ca="1"/>
        <v>0</v>
      </c>
      <c r="BT61" s="517" t="str">
        <f ca="1"/>
        <v>000300</v>
      </c>
      <c r="BU61" s="511">
        <f ca="1"/>
        <v>0.125</v>
      </c>
      <c r="BV61" s="511">
        <f ca="1"/>
        <v>0.4</v>
      </c>
      <c r="BW61" s="511">
        <f ca="1"/>
        <v>0</v>
      </c>
      <c r="BX61" s="516">
        <f ca="1"/>
        <v>300</v>
      </c>
      <c r="BY61" s="516">
        <f ca="1"/>
        <v>4205.5862999999999</v>
      </c>
      <c r="BZ61" s="516">
        <f ca="1"/>
        <v>0</v>
      </c>
      <c r="CA61" s="516" t="str">
        <f ca="1"/>
        <v>index</v>
      </c>
      <c r="CB61" s="516" t="str">
        <f ca="1"/>
        <v>点</v>
      </c>
      <c r="CC61" s="516" t="str">
        <f ca="1"/>
        <v>中证指数有限公司</v>
      </c>
      <c r="CD61" s="516" t="str">
        <f ca="1"/>
        <v>沪深300</v>
      </c>
      <c r="CE61" s="511">
        <f ca="1"/>
        <v>0.1</v>
      </c>
      <c r="CF61" s="511">
        <f ca="1"/>
        <v>0.2</v>
      </c>
      <c r="CG61" s="511">
        <f ca="1"/>
        <v>0.05</v>
      </c>
      <c r="CH61" s="511">
        <f ca="1"/>
        <v>0.06</v>
      </c>
      <c r="CI61" s="474" t="str">
        <f t="shared" si="46"/>
        <v>Expired</v>
      </c>
      <c r="CJ61" s="474">
        <f t="shared" ca="1" si="47"/>
        <v>0.1125</v>
      </c>
      <c r="CK61" s="474">
        <f t="shared" si="61"/>
        <v>0.02</v>
      </c>
      <c r="CL61" s="490">
        <f t="shared" ca="1" si="62"/>
        <v>43111.701449189815</v>
      </c>
      <c r="CM61" s="474">
        <f t="shared" ca="1" si="48"/>
        <v>0.26765159964070628</v>
      </c>
      <c r="CN61" s="500" t="str">
        <f>'_book_ options'!A61</f>
        <v>20170112-SYPZ-A4-000300-SF-C-89</v>
      </c>
      <c r="CO61" s="500" t="str">
        <f>'_book_ options'!B61</f>
        <v>CICC</v>
      </c>
      <c r="CP61" s="500" t="str">
        <f>'_book_ options'!C61</f>
        <v>CICC-FICC-SYPZ</v>
      </c>
      <c r="CQ61" s="500" t="str">
        <f>'_book_ options'!D61</f>
        <v>Expired</v>
      </c>
      <c r="CR61" s="550" t="str">
        <f>'_book_ options'!E61</f>
        <v>000300</v>
      </c>
      <c r="CS61" s="473">
        <f>'_book_ options'!F61</f>
        <v>42747</v>
      </c>
      <c r="CT61" s="498">
        <f>'_book_ options'!G61</f>
        <v>42747.625</v>
      </c>
      <c r="CU61" s="498">
        <f>'_book_ options'!H61</f>
        <v>42836.625</v>
      </c>
      <c r="CV61" s="473">
        <f>'_book_ options'!I61</f>
        <v>42836</v>
      </c>
      <c r="CW61" s="473">
        <f>'_book_ options'!J61</f>
        <v>42836</v>
      </c>
      <c r="CX61" s="473">
        <f>'_book_ options'!K61</f>
        <v>42747</v>
      </c>
      <c r="CY61" s="502">
        <f>'_book_ options'!L61</f>
        <v>-10000000</v>
      </c>
      <c r="CZ61" s="500" t="str">
        <f>'_book_ options'!M61</f>
        <v>notional</v>
      </c>
      <c r="DA61" s="474">
        <f>'_book_ options'!N61</f>
        <v>2.0816999999999999E-2</v>
      </c>
      <c r="DB61" s="499" t="str">
        <f>IF(ISBLANK('_book_ options'!O61),"",'_book_ options'!O61)</f>
        <v/>
      </c>
      <c r="DC61" s="500">
        <f>'_book_ options'!P61</f>
        <v>3317.62</v>
      </c>
      <c r="DD61" s="474">
        <f>'_book_ options'!Q61</f>
        <v>0</v>
      </c>
      <c r="DE61" s="500">
        <f>'_book_ options'!AG61</f>
        <v>0</v>
      </c>
      <c r="DF61" s="500">
        <f>'_book_ options'!AH61</f>
        <v>0</v>
      </c>
      <c r="DG61" s="499">
        <f>'_book_ options'!AI61</f>
        <v>0</v>
      </c>
      <c r="DH61" s="499">
        <f>IF(ISBLANK('_book_ options'!AJ61),"",'_book_ options'!AJ61)</f>
        <v>3517.33</v>
      </c>
      <c r="DI61" s="499">
        <f>IF(ISBLANK('_book_ options'!AK61),"",'_book_ options'!AK61)</f>
        <v>-96021.898987498062</v>
      </c>
      <c r="DJ61" s="490">
        <f>IF(ISBLANK('_book_ options'!AL61),"",'_book_ options'!AL61)</f>
        <v>42836.641956018517</v>
      </c>
      <c r="DK61" s="499">
        <f>IF(ISBLANK('_book_ options'!AM61),"",'_book_ options'!AM61)</f>
        <v>146781.15926147066</v>
      </c>
      <c r="DL61" s="500" t="str">
        <f>'_book_ options'!R61</f>
        <v>SF</v>
      </c>
      <c r="DM61" s="500" t="str">
        <f>IF(ISBLANK('_book_ options'!S61),"",'_book_ options'!S61)</f>
        <v>c</v>
      </c>
      <c r="DN61" s="499" t="str">
        <f>IF(ISBLANK('_book_ options'!T61),"",'_book_ options'!T61)</f>
        <v/>
      </c>
      <c r="DO61" s="474">
        <f>IF(ISBLANK('_book_ options'!U61),"",'_book_ options'!U61)</f>
        <v>1</v>
      </c>
      <c r="DP61" s="474" t="str">
        <f>IF(ISBLANK('_book_ options'!V61),"",'_book_ options'!V61)</f>
        <v/>
      </c>
      <c r="DQ61" s="474" t="str">
        <f>IF(ISBLANK('_book_ options'!W61),"",'_book_ options'!W61)</f>
        <v/>
      </c>
      <c r="DR61" s="474" t="str">
        <f>IF(ISBLANK('_book_ options'!X61),"",'_book_ options'!X61)</f>
        <v/>
      </c>
      <c r="DS61" s="474">
        <f>IF(ISBLANK('_book_ options'!Y61),"",'_book_ options'!Y61)</f>
        <v>1.1200000000000001</v>
      </c>
      <c r="DT61" s="474" t="str">
        <f>IF(ISBLANK('_book_ options'!Z61),"",'_book_ options'!Z61)</f>
        <v/>
      </c>
      <c r="DU61" s="474">
        <f>IF(ISBLANK('_book_ options'!AA61),"",'_book_ options'!AA61)</f>
        <v>0</v>
      </c>
      <c r="DV61" s="474" t="str">
        <f>IF(ISBLANK('_book_ options'!AB61),"",'_book_ options'!AB61)</f>
        <v/>
      </c>
      <c r="DW61" s="474">
        <f>'_book_ options'!AC61</f>
        <v>1</v>
      </c>
      <c r="DX61" s="474">
        <f>'_book_ options'!AD61</f>
        <v>0</v>
      </c>
      <c r="DY61" s="474" t="str">
        <f>IF(ISBLANK('_book_ options'!AE61),"",'_book_ options'!AE61)</f>
        <v/>
      </c>
      <c r="DZ61" s="474" t="str">
        <f>IF(ISBLANK('_book_ options'!AF61),"",'_book_ options'!AF61)</f>
        <v/>
      </c>
      <c r="EA61" s="500">
        <f t="shared" si="49"/>
        <v>3317.62</v>
      </c>
      <c r="EB61" s="500" t="str">
        <f t="shared" si="50"/>
        <v/>
      </c>
      <c r="EC61" s="500" t="str">
        <f t="shared" si="51"/>
        <v/>
      </c>
      <c r="ED61" s="500" t="str">
        <f t="shared" si="52"/>
        <v/>
      </c>
      <c r="EE61" s="500">
        <f t="shared" si="53"/>
        <v>3715.7344000000003</v>
      </c>
      <c r="EF61" s="500" t="str">
        <f t="shared" si="54"/>
        <v/>
      </c>
      <c r="EG61" s="500">
        <f t="shared" si="55"/>
        <v>2017</v>
      </c>
      <c r="EH61" s="500">
        <f t="shared" si="56"/>
        <v>1</v>
      </c>
      <c r="EI61" s="500">
        <f>'_book_ options'!AN61</f>
        <v>0</v>
      </c>
      <c r="EJ61" s="500" t="str">
        <f>'_book_ options'!AO61</f>
        <v>FI Mainland</v>
      </c>
      <c r="EK61" s="500" t="str">
        <f>'_book_ options'!AP61</f>
        <v>cny</v>
      </c>
      <c r="EL61" s="500" t="str">
        <f>'_book_ options'!AQ61</f>
        <v>cny</v>
      </c>
      <c r="EM61" s="500" t="str">
        <f>'_book_ options'!AR61</f>
        <v>sw_c_e_nc_nt_m1_互换通用</v>
      </c>
      <c r="EN61" s="500" t="str">
        <f>'_book_ options'!AS61</f>
        <v>stm</v>
      </c>
      <c r="EO61" s="500" t="str">
        <f>'_book_ options'!AT61</f>
        <v>权益互换-权益互换通用</v>
      </c>
      <c r="EP61" s="500">
        <f>'_book_ options'!AU61</f>
        <v>0</v>
      </c>
      <c r="EQ61" s="500">
        <f>'_book_ options'!AV61</f>
        <v>0</v>
      </c>
      <c r="ER61" s="490">
        <f t="shared" si="57"/>
        <v>42754</v>
      </c>
      <c r="ES61" s="490">
        <f t="shared" si="58"/>
        <v>42850</v>
      </c>
      <c r="ET61" s="500">
        <f>'_book_ options'!AY61</f>
        <v>0</v>
      </c>
      <c r="EU61" s="500">
        <f>'_book_ options'!AZ61</f>
        <v>0</v>
      </c>
    </row>
    <row r="62" spans="1:151" ht="16.5" customHeight="1">
      <c r="A62" s="500" t="str">
        <f t="shared" ca="1" si="59"/>
        <v/>
      </c>
      <c r="B62" s="502">
        <f t="shared" ca="1" si="5"/>
        <v>-17924.678213645479</v>
      </c>
      <c r="C62" s="502">
        <f t="shared" si="6"/>
        <v>-17924.678213645479</v>
      </c>
      <c r="D62" s="502">
        <f t="shared" ca="1" si="7"/>
        <v>0</v>
      </c>
      <c r="E62" s="502">
        <f t="shared" ca="1" si="8"/>
        <v>0</v>
      </c>
      <c r="F62" s="502">
        <f t="shared" ca="1" si="9"/>
        <v>0</v>
      </c>
      <c r="G62" s="502">
        <f t="shared" si="10"/>
        <v>0</v>
      </c>
      <c r="H62" s="502">
        <f t="shared" si="60"/>
        <v>0</v>
      </c>
      <c r="I62" s="502">
        <f t="shared" si="11"/>
        <v>-1484.782751197198</v>
      </c>
      <c r="J62" s="504">
        <f t="shared" ca="1" si="12"/>
        <v>-4.9492758373239933</v>
      </c>
      <c r="K62" s="502">
        <f t="shared" ca="1" si="13"/>
        <v>-4.9492758373239933</v>
      </c>
      <c r="L62" s="502">
        <f t="shared" si="14"/>
        <v>-20000000</v>
      </c>
      <c r="M62" s="502">
        <f t="shared" si="15"/>
        <v>-4986301.3698630137</v>
      </c>
      <c r="N62" s="502">
        <f t="shared" si="16"/>
        <v>20000000</v>
      </c>
      <c r="O62" s="502">
        <f t="shared" si="17"/>
        <v>4986301.3698630137</v>
      </c>
      <c r="P62" s="502">
        <f t="shared" si="18"/>
        <v>20000000</v>
      </c>
      <c r="Q62" s="502">
        <f t="shared" si="19"/>
        <v>20000000</v>
      </c>
      <c r="R62" s="502">
        <f t="shared" si="20"/>
        <v>79.822343503759996</v>
      </c>
      <c r="S62" s="502">
        <f t="shared" si="21"/>
        <v>118518.84</v>
      </c>
      <c r="T62" s="502">
        <f t="shared" si="22"/>
        <v>118518.84</v>
      </c>
      <c r="U62" s="499">
        <f t="shared" si="23"/>
        <v>91</v>
      </c>
      <c r="V62" s="500">
        <f t="shared" si="24"/>
        <v>91</v>
      </c>
      <c r="W62" s="502" t="str">
        <f t="shared" si="25"/>
        <v>Expired</v>
      </c>
      <c r="X62" s="500">
        <f t="shared" si="26"/>
        <v>65</v>
      </c>
      <c r="Y62" s="500" t="str">
        <f t="shared" si="27"/>
        <v>Expired</v>
      </c>
      <c r="Z62" s="476">
        <f t="shared" si="28"/>
        <v>0.24931506849315069</v>
      </c>
      <c r="AA62" s="476">
        <f t="shared" si="29"/>
        <v>0.24931506849315069</v>
      </c>
      <c r="AB62" s="470">
        <f>VLOOKUP(CR62,'_info_ ticker'!A:I,9,FALSE)+DD62</f>
        <v>0.4</v>
      </c>
      <c r="AC62" s="502">
        <f t="shared" si="30"/>
        <v>0</v>
      </c>
      <c r="AD62" s="502">
        <f t="shared" si="31"/>
        <v>0</v>
      </c>
      <c r="AE62" s="502">
        <f t="shared" ca="1" si="32"/>
        <v>0</v>
      </c>
      <c r="AF62" s="502">
        <f t="shared" ca="1" si="33"/>
        <v>0</v>
      </c>
      <c r="AG62" s="502">
        <f t="shared" ca="1" si="34"/>
        <v>0</v>
      </c>
      <c r="AH62" s="502">
        <f t="shared" ca="1" si="35"/>
        <v>0</v>
      </c>
      <c r="AI62" s="505">
        <f t="shared" ca="1" si="36"/>
        <v>0</v>
      </c>
      <c r="AJ62" s="502">
        <f t="shared" ca="1" si="37"/>
        <v>0</v>
      </c>
      <c r="AK62" s="502">
        <f t="shared" ca="1" si="38"/>
        <v>0</v>
      </c>
      <c r="AL62" s="502">
        <f t="shared" ca="1" si="39"/>
        <v>0</v>
      </c>
      <c r="AM62" s="502">
        <f t="shared" ca="1" si="40"/>
        <v>0</v>
      </c>
      <c r="AN62" s="502">
        <f t="shared" ca="1" si="41"/>
        <v>0</v>
      </c>
      <c r="AO62" s="502">
        <f t="shared" si="42"/>
        <v>0</v>
      </c>
      <c r="AP62" s="502">
        <f t="shared" si="43"/>
        <v>0</v>
      </c>
      <c r="AQ62" s="502">
        <f t="shared" si="44"/>
        <v>0</v>
      </c>
      <c r="AR62" s="502">
        <f t="shared" si="45"/>
        <v>0</v>
      </c>
      <c r="AS62" s="521">
        <f ca="1"/>
        <v>-1484.782751197198</v>
      </c>
      <c r="AT62" s="521">
        <f ca="1"/>
        <v>0</v>
      </c>
      <c r="AU62" s="521">
        <f ca="1"/>
        <v>0</v>
      </c>
      <c r="AV62" s="521">
        <f ca="1"/>
        <v>0</v>
      </c>
      <c r="AW62" s="521" t="str">
        <f ca="1"/>
        <v>Expired</v>
      </c>
      <c r="AX62" s="521">
        <f ca="1"/>
        <v>0</v>
      </c>
      <c r="AY62" s="521" t="str">
        <f ca="1"/>
        <v>Expired</v>
      </c>
      <c r="AZ62" s="521">
        <f ca="1"/>
        <v>0</v>
      </c>
      <c r="BA62" s="525">
        <f ca="1"/>
        <v>0</v>
      </c>
      <c r="BB62" s="521">
        <f ca="1"/>
        <v>0</v>
      </c>
      <c r="BC62" s="521">
        <f ca="1"/>
        <v>0</v>
      </c>
      <c r="BD62" s="521">
        <f ca="1"/>
        <v>0</v>
      </c>
      <c r="BE62" s="521">
        <f ca="1"/>
        <v>0</v>
      </c>
      <c r="BF62" s="521">
        <f ca="1"/>
        <v>0</v>
      </c>
      <c r="BG62" s="521">
        <f ca="1"/>
        <v>0</v>
      </c>
      <c r="BH62" s="521">
        <f ca="1"/>
        <v>0</v>
      </c>
      <c r="BI62" s="521">
        <f ca="1"/>
        <v>0</v>
      </c>
      <c r="BJ62" s="521">
        <f ca="1"/>
        <v>0</v>
      </c>
      <c r="BK62" s="521">
        <f ca="1"/>
        <v>3</v>
      </c>
      <c r="BL62" s="521">
        <f ca="1"/>
        <v>0</v>
      </c>
      <c r="BM62" s="521">
        <f ca="1"/>
        <v>0</v>
      </c>
      <c r="BN62" s="521">
        <f ca="1"/>
        <v>0</v>
      </c>
      <c r="BO62" s="521">
        <f ca="1"/>
        <v>0</v>
      </c>
      <c r="BP62" s="521">
        <f ca="1"/>
        <v>0</v>
      </c>
      <c r="BQ62" s="521">
        <f ca="1"/>
        <v>0</v>
      </c>
      <c r="BR62" s="521">
        <f ca="1"/>
        <v>0</v>
      </c>
      <c r="BS62" s="521">
        <f ca="1"/>
        <v>0</v>
      </c>
      <c r="BT62" s="517" t="str">
        <f ca="1"/>
        <v>000300</v>
      </c>
      <c r="BU62" s="511">
        <f ca="1"/>
        <v>0.125</v>
      </c>
      <c r="BV62" s="511">
        <f ca="1"/>
        <v>0.4</v>
      </c>
      <c r="BW62" s="511">
        <f ca="1"/>
        <v>0</v>
      </c>
      <c r="BX62" s="516">
        <f ca="1"/>
        <v>300</v>
      </c>
      <c r="BY62" s="516">
        <f ca="1"/>
        <v>4205.5862999999999</v>
      </c>
      <c r="BZ62" s="516">
        <f ca="1"/>
        <v>0</v>
      </c>
      <c r="CA62" s="516" t="str">
        <f ca="1"/>
        <v>index</v>
      </c>
      <c r="CB62" s="516" t="str">
        <f ca="1"/>
        <v>点</v>
      </c>
      <c r="CC62" s="516" t="str">
        <f ca="1"/>
        <v>中证指数有限公司</v>
      </c>
      <c r="CD62" s="516" t="str">
        <f ca="1"/>
        <v>沪深300</v>
      </c>
      <c r="CE62" s="511">
        <f ca="1"/>
        <v>0.1</v>
      </c>
      <c r="CF62" s="511">
        <f ca="1"/>
        <v>0.2</v>
      </c>
      <c r="CG62" s="511">
        <f ca="1"/>
        <v>0.05</v>
      </c>
      <c r="CH62" s="511">
        <f ca="1"/>
        <v>0.06</v>
      </c>
      <c r="CI62" s="474" t="str">
        <f t="shared" si="46"/>
        <v>Expired</v>
      </c>
      <c r="CJ62" s="474">
        <f t="shared" ca="1" si="47"/>
        <v>0.1125</v>
      </c>
      <c r="CK62" s="474">
        <f t="shared" si="61"/>
        <v>0.02</v>
      </c>
      <c r="CL62" s="490">
        <f t="shared" ca="1" si="62"/>
        <v>43111.701449189815</v>
      </c>
      <c r="CM62" s="474">
        <f t="shared" ca="1" si="48"/>
        <v>0.2523073785014307</v>
      </c>
      <c r="CN62" s="500" t="str">
        <f>'_book_ options'!A62</f>
        <v>20170110-SYPZ-A3-000300-SF-C-91</v>
      </c>
      <c r="CO62" s="500" t="str">
        <f>'_book_ options'!B62</f>
        <v>CICC</v>
      </c>
      <c r="CP62" s="500" t="str">
        <f>'_book_ options'!C62</f>
        <v>CICC-FICC-SYPZ</v>
      </c>
      <c r="CQ62" s="500" t="str">
        <f>'_book_ options'!D62</f>
        <v>Expired</v>
      </c>
      <c r="CR62" s="550" t="str">
        <f>'_book_ options'!E62</f>
        <v>000300</v>
      </c>
      <c r="CS62" s="473">
        <f>'_book_ options'!F62</f>
        <v>42745</v>
      </c>
      <c r="CT62" s="498">
        <f>'_book_ options'!G62</f>
        <v>42745.625</v>
      </c>
      <c r="CU62" s="498">
        <f>'_book_ options'!H62</f>
        <v>42836.625</v>
      </c>
      <c r="CV62" s="473">
        <f>'_book_ options'!I62</f>
        <v>42836</v>
      </c>
      <c r="CW62" s="473">
        <f>'_book_ options'!J62</f>
        <v>42836</v>
      </c>
      <c r="CX62" s="473">
        <f>'_book_ options'!K62</f>
        <v>42745</v>
      </c>
      <c r="CY62" s="502">
        <f>'_book_ options'!L62</f>
        <v>-20000000</v>
      </c>
      <c r="CZ62" s="500" t="str">
        <f>'_book_ options'!M62</f>
        <v>notional</v>
      </c>
      <c r="DA62" s="474">
        <f>'_book_ options'!N62</f>
        <v>2.3768887999999998E-2</v>
      </c>
      <c r="DB62" s="499" t="str">
        <f>IF(ISBLANK('_book_ options'!O62),"",'_book_ options'!O62)</f>
        <v/>
      </c>
      <c r="DC62" s="500">
        <f>'_book_ options'!P62</f>
        <v>3358.27</v>
      </c>
      <c r="DD62" s="474">
        <f>'_book_ options'!Q62</f>
        <v>0</v>
      </c>
      <c r="DE62" s="500">
        <f>'_book_ options'!AG62</f>
        <v>0</v>
      </c>
      <c r="DF62" s="500">
        <f>'_book_ options'!AH62</f>
        <v>0</v>
      </c>
      <c r="DG62" s="499">
        <f>'_book_ options'!AI62</f>
        <v>0</v>
      </c>
      <c r="DH62" s="499">
        <f>IF(ISBLANK('_book_ options'!AJ62),"",'_book_ options'!AJ62)</f>
        <v>3517.33</v>
      </c>
      <c r="DI62" s="499">
        <f>IF(ISBLANK('_book_ options'!AK62),"",'_book_ options'!AK62)</f>
        <v>-17924.678213645479</v>
      </c>
      <c r="DJ62" s="490">
        <f>IF(ISBLANK('_book_ options'!AL62),"",'_book_ options'!AL62)</f>
        <v>42836.641956018517</v>
      </c>
      <c r="DK62" s="499">
        <f>IF(ISBLANK('_book_ options'!AM62),"",'_book_ options'!AM62)</f>
        <v>136443.51700816603</v>
      </c>
      <c r="DL62" s="500" t="str">
        <f>'_book_ options'!R62</f>
        <v>SF</v>
      </c>
      <c r="DM62" s="500" t="str">
        <f>IF(ISBLANK('_book_ options'!S62),"",'_book_ options'!S62)</f>
        <v>c</v>
      </c>
      <c r="DN62" s="499" t="str">
        <f>IF(ISBLANK('_book_ options'!T62),"",'_book_ options'!T62)</f>
        <v/>
      </c>
      <c r="DO62" s="474">
        <f>IF(ISBLANK('_book_ options'!U62),"",'_book_ options'!U62)</f>
        <v>1.02</v>
      </c>
      <c r="DP62" s="474" t="str">
        <f>IF(ISBLANK('_book_ options'!V62),"",'_book_ options'!V62)</f>
        <v/>
      </c>
      <c r="DQ62" s="474" t="str">
        <f>IF(ISBLANK('_book_ options'!W62),"",'_book_ options'!W62)</f>
        <v/>
      </c>
      <c r="DR62" s="474" t="str">
        <f>IF(ISBLANK('_book_ options'!X62),"",'_book_ options'!X62)</f>
        <v/>
      </c>
      <c r="DS62" s="474">
        <f>IF(ISBLANK('_book_ options'!Y62),"",'_book_ options'!Y62)</f>
        <v>1.1299999999999999</v>
      </c>
      <c r="DT62" s="474" t="str">
        <f>IF(ISBLANK('_book_ options'!Z62),"",'_book_ options'!Z62)</f>
        <v/>
      </c>
      <c r="DU62" s="474">
        <f>IF(ISBLANK('_book_ options'!AA62),"",'_book_ options'!AA62)</f>
        <v>4.4999999999999998E-2</v>
      </c>
      <c r="DV62" s="474" t="str">
        <f>IF(ISBLANK('_book_ options'!AB62),"",'_book_ options'!AB62)</f>
        <v/>
      </c>
      <c r="DW62" s="474">
        <f>'_book_ options'!AC62</f>
        <v>1</v>
      </c>
      <c r="DX62" s="474">
        <f>'_book_ options'!AD62</f>
        <v>0</v>
      </c>
      <c r="DY62" s="474" t="str">
        <f>IF(ISBLANK('_book_ options'!AE62),"",'_book_ options'!AE62)</f>
        <v/>
      </c>
      <c r="DZ62" s="474" t="str">
        <f>IF(ISBLANK('_book_ options'!AF62),"",'_book_ options'!AF62)</f>
        <v/>
      </c>
      <c r="EA62" s="500">
        <f t="shared" si="49"/>
        <v>3425.4353999999998</v>
      </c>
      <c r="EB62" s="500" t="str">
        <f t="shared" si="50"/>
        <v/>
      </c>
      <c r="EC62" s="500" t="str">
        <f t="shared" si="51"/>
        <v/>
      </c>
      <c r="ED62" s="500" t="str">
        <f t="shared" si="52"/>
        <v/>
      </c>
      <c r="EE62" s="500">
        <f t="shared" si="53"/>
        <v>3794.8450999999995</v>
      </c>
      <c r="EF62" s="500" t="str">
        <f t="shared" si="54"/>
        <v/>
      </c>
      <c r="EG62" s="500">
        <f t="shared" si="55"/>
        <v>2017</v>
      </c>
      <c r="EH62" s="500">
        <f t="shared" si="56"/>
        <v>1</v>
      </c>
      <c r="EI62" s="500">
        <f>'_book_ options'!AN62</f>
        <v>0</v>
      </c>
      <c r="EJ62" s="500" t="str">
        <f>'_book_ options'!AO62</f>
        <v>FI Mainland</v>
      </c>
      <c r="EK62" s="500" t="str">
        <f>'_book_ options'!AP62</f>
        <v>cny</v>
      </c>
      <c r="EL62" s="500" t="str">
        <f>'_book_ options'!AQ62</f>
        <v>cny</v>
      </c>
      <c r="EM62" s="500" t="str">
        <f>'_book_ options'!AR62</f>
        <v>sw_c_e_nc_nt_m1_互换通用</v>
      </c>
      <c r="EN62" s="500" t="str">
        <f>'_book_ options'!AS62</f>
        <v>stm</v>
      </c>
      <c r="EO62" s="500" t="str">
        <f>'_book_ options'!AT62</f>
        <v>权益互换-权益互换通用</v>
      </c>
      <c r="EP62" s="500">
        <f>'_book_ options'!AU62</f>
        <v>0</v>
      </c>
      <c r="EQ62" s="500">
        <f>'_book_ options'!AV62</f>
        <v>0</v>
      </c>
      <c r="ER62" s="490">
        <f t="shared" si="57"/>
        <v>42752</v>
      </c>
      <c r="ES62" s="490">
        <f t="shared" si="58"/>
        <v>42850</v>
      </c>
      <c r="ET62" s="500">
        <f>'_book_ options'!AY62</f>
        <v>0</v>
      </c>
      <c r="EU62" s="500">
        <f>'_book_ options'!AZ62</f>
        <v>0</v>
      </c>
    </row>
    <row r="63" spans="1:151" ht="16.5" customHeight="1">
      <c r="A63" s="500" t="str">
        <f t="shared" ca="1" si="59"/>
        <v/>
      </c>
      <c r="B63" s="502">
        <f t="shared" ca="1" si="5"/>
        <v>9369.7199999999993</v>
      </c>
      <c r="C63" s="502">
        <f t="shared" si="6"/>
        <v>9369.7199999999993</v>
      </c>
      <c r="D63" s="502">
        <f t="shared" ca="1" si="7"/>
        <v>0</v>
      </c>
      <c r="E63" s="502">
        <f t="shared" ca="1" si="8"/>
        <v>0</v>
      </c>
      <c r="F63" s="502">
        <f t="shared" ca="1" si="9"/>
        <v>0</v>
      </c>
      <c r="G63" s="502">
        <f t="shared" si="10"/>
        <v>79.419452054794533</v>
      </c>
      <c r="H63" s="502">
        <f t="shared" si="60"/>
        <v>79.419452054794533</v>
      </c>
      <c r="I63" s="502">
        <f t="shared" si="11"/>
        <v>-40.439126553034342</v>
      </c>
      <c r="J63" s="504">
        <f t="shared" ca="1" si="12"/>
        <v>-0.20219563276517172</v>
      </c>
      <c r="K63" s="502">
        <f t="shared" ca="1" si="13"/>
        <v>-0.20219563276517172</v>
      </c>
      <c r="L63" s="502">
        <f t="shared" si="14"/>
        <v>-3117000</v>
      </c>
      <c r="M63" s="502">
        <f t="shared" si="15"/>
        <v>-264731.50684931508</v>
      </c>
      <c r="N63" s="502">
        <f t="shared" si="16"/>
        <v>3117000</v>
      </c>
      <c r="O63" s="502">
        <f t="shared" si="17"/>
        <v>264731.50684931508</v>
      </c>
      <c r="P63" s="502">
        <f t="shared" si="18"/>
        <v>3117000</v>
      </c>
      <c r="Q63" s="502">
        <f t="shared" si="19"/>
        <v>3117000</v>
      </c>
      <c r="R63" s="502">
        <f t="shared" si="20"/>
        <v>231.69936639734235</v>
      </c>
      <c r="S63" s="502">
        <f t="shared" si="21"/>
        <v>9369.7199999999993</v>
      </c>
      <c r="T63" s="502">
        <f t="shared" si="22"/>
        <v>9369.7199999999993</v>
      </c>
      <c r="U63" s="499">
        <f t="shared" si="23"/>
        <v>31</v>
      </c>
      <c r="V63" s="500">
        <f t="shared" si="24"/>
        <v>31</v>
      </c>
      <c r="W63" s="502" t="str">
        <f t="shared" si="25"/>
        <v>Expired</v>
      </c>
      <c r="X63" s="500">
        <f t="shared" si="26"/>
        <v>22</v>
      </c>
      <c r="Y63" s="500" t="str">
        <f t="shared" si="27"/>
        <v>Expired</v>
      </c>
      <c r="Z63" s="476">
        <f t="shared" si="28"/>
        <v>8.4931506849315067E-2</v>
      </c>
      <c r="AA63" s="476">
        <f t="shared" si="29"/>
        <v>8.4931506849315067E-2</v>
      </c>
      <c r="AB63" s="470">
        <f>VLOOKUP(CR63,'_info_ ticker'!A:I,9,FALSE)+DD63</f>
        <v>0.12000000000000001</v>
      </c>
      <c r="AC63" s="502">
        <f t="shared" si="30"/>
        <v>0</v>
      </c>
      <c r="AD63" s="502">
        <f t="shared" si="31"/>
        <v>0</v>
      </c>
      <c r="AE63" s="502">
        <f t="shared" ca="1" si="32"/>
        <v>0</v>
      </c>
      <c r="AF63" s="502">
        <f t="shared" ca="1" si="33"/>
        <v>0</v>
      </c>
      <c r="AG63" s="502">
        <f t="shared" ca="1" si="34"/>
        <v>0</v>
      </c>
      <c r="AH63" s="502">
        <f t="shared" ca="1" si="35"/>
        <v>0</v>
      </c>
      <c r="AI63" s="505">
        <f t="shared" ca="1" si="36"/>
        <v>0</v>
      </c>
      <c r="AJ63" s="502">
        <f t="shared" ca="1" si="37"/>
        <v>0</v>
      </c>
      <c r="AK63" s="502">
        <f t="shared" ca="1" si="38"/>
        <v>0</v>
      </c>
      <c r="AL63" s="502">
        <f t="shared" ca="1" si="39"/>
        <v>0</v>
      </c>
      <c r="AM63" s="502">
        <f t="shared" ca="1" si="40"/>
        <v>0</v>
      </c>
      <c r="AN63" s="502">
        <f t="shared" ca="1" si="41"/>
        <v>0</v>
      </c>
      <c r="AO63" s="502">
        <f t="shared" si="42"/>
        <v>0</v>
      </c>
      <c r="AP63" s="502">
        <f t="shared" si="43"/>
        <v>0</v>
      </c>
      <c r="AQ63" s="502">
        <f t="shared" si="44"/>
        <v>0</v>
      </c>
      <c r="AR63" s="502">
        <f t="shared" si="45"/>
        <v>0</v>
      </c>
      <c r="AS63" s="521">
        <f ca="1"/>
        <v>-40.439126553034342</v>
      </c>
      <c r="AT63" s="521">
        <f ca="1"/>
        <v>0</v>
      </c>
      <c r="AU63" s="521">
        <f ca="1"/>
        <v>0</v>
      </c>
      <c r="AV63" s="521">
        <f ca="1"/>
        <v>0</v>
      </c>
      <c r="AW63" s="521" t="str">
        <f ca="1"/>
        <v>Expired</v>
      </c>
      <c r="AX63" s="521">
        <f ca="1"/>
        <v>0</v>
      </c>
      <c r="AY63" s="521" t="str">
        <f ca="1"/>
        <v>Expired</v>
      </c>
      <c r="AZ63" s="521">
        <f ca="1"/>
        <v>0</v>
      </c>
      <c r="BA63" s="525">
        <f ca="1"/>
        <v>0</v>
      </c>
      <c r="BB63" s="521">
        <f ca="1"/>
        <v>0</v>
      </c>
      <c r="BC63" s="521">
        <f ca="1"/>
        <v>0</v>
      </c>
      <c r="BD63" s="521">
        <f ca="1"/>
        <v>0</v>
      </c>
      <c r="BE63" s="521">
        <f ca="1"/>
        <v>0</v>
      </c>
      <c r="BF63" s="521">
        <f ca="1"/>
        <v>0</v>
      </c>
      <c r="BG63" s="521">
        <f ca="1"/>
        <v>0</v>
      </c>
      <c r="BH63" s="521">
        <f ca="1"/>
        <v>0</v>
      </c>
      <c r="BI63" s="521">
        <f ca="1"/>
        <v>0</v>
      </c>
      <c r="BJ63" s="521">
        <f ca="1"/>
        <v>0</v>
      </c>
      <c r="BK63" s="521">
        <f ca="1"/>
        <v>2</v>
      </c>
      <c r="BL63" s="521">
        <f ca="1"/>
        <v>0</v>
      </c>
      <c r="BM63" s="521">
        <f ca="1"/>
        <v>0</v>
      </c>
      <c r="BN63" s="521">
        <f ca="1"/>
        <v>0</v>
      </c>
      <c r="BO63" s="521">
        <f ca="1"/>
        <v>0</v>
      </c>
      <c r="BP63" s="521">
        <f ca="1"/>
        <v>0</v>
      </c>
      <c r="BQ63" s="521">
        <f ca="1"/>
        <v>0</v>
      </c>
      <c r="BR63" s="521">
        <f ca="1"/>
        <v>0</v>
      </c>
      <c r="BS63" s="521">
        <f ca="1"/>
        <v>0</v>
      </c>
      <c r="BT63" s="517" t="str">
        <f ca="1"/>
        <v>000905</v>
      </c>
      <c r="BU63" s="511">
        <f ca="1"/>
        <v>0.15</v>
      </c>
      <c r="BV63" s="511">
        <f ca="1"/>
        <v>0.1</v>
      </c>
      <c r="BW63" s="511">
        <f ca="1"/>
        <v>0</v>
      </c>
      <c r="BX63" s="516">
        <f ca="1"/>
        <v>200</v>
      </c>
      <c r="BY63" s="516">
        <f ca="1"/>
        <v>6425.9400999999998</v>
      </c>
      <c r="BZ63" s="516">
        <f ca="1"/>
        <v>0</v>
      </c>
      <c r="CA63" s="516" t="str">
        <f ca="1"/>
        <v>index</v>
      </c>
      <c r="CB63" s="516" t="str">
        <f ca="1"/>
        <v>点</v>
      </c>
      <c r="CC63" s="516">
        <f ca="1"/>
        <v>0</v>
      </c>
      <c r="CD63" s="516" t="str">
        <f ca="1"/>
        <v>中证500</v>
      </c>
      <c r="CE63" s="511">
        <f ca="1"/>
        <v>0.1</v>
      </c>
      <c r="CF63" s="511">
        <f ca="1"/>
        <v>0.2</v>
      </c>
      <c r="CG63" s="511">
        <f ca="1"/>
        <v>0.05</v>
      </c>
      <c r="CH63" s="511">
        <f ca="1"/>
        <v>0.06</v>
      </c>
      <c r="CI63" s="474" t="str">
        <f t="shared" si="46"/>
        <v>Expired</v>
      </c>
      <c r="CJ63" s="474">
        <f t="shared" ca="1" si="47"/>
        <v>0.13500000000000001</v>
      </c>
      <c r="CK63" s="474">
        <f t="shared" si="61"/>
        <v>0.02</v>
      </c>
      <c r="CL63" s="490">
        <f t="shared" ca="1" si="62"/>
        <v>43111.701449189815</v>
      </c>
      <c r="CM63" s="474">
        <f t="shared" ca="1" si="48"/>
        <v>-1.8403936808209731E-2</v>
      </c>
      <c r="CN63" s="500" t="str">
        <f>'_book_ options'!A63</f>
        <v>20170324-SYPZ-A1-000905/AU1712-SF-C-31_l1</v>
      </c>
      <c r="CO63" s="500" t="str">
        <f>'_book_ options'!B63</f>
        <v>CICC</v>
      </c>
      <c r="CP63" s="500" t="str">
        <f>'_book_ options'!C63</f>
        <v>CICC-FICC-SYPZ</v>
      </c>
      <c r="CQ63" s="500" t="str">
        <f>'_book_ options'!D63</f>
        <v>Expired</v>
      </c>
      <c r="CR63" s="550" t="str">
        <f>'_book_ options'!E63</f>
        <v>000905</v>
      </c>
      <c r="CS63" s="473">
        <f>'_book_ options'!F63</f>
        <v>42818</v>
      </c>
      <c r="CT63" s="498">
        <f>'_book_ options'!G63</f>
        <v>42818.625</v>
      </c>
      <c r="CU63" s="498">
        <f>'_book_ options'!H63</f>
        <v>42849.625</v>
      </c>
      <c r="CV63" s="473">
        <f>'_book_ options'!I63</f>
        <v>42849</v>
      </c>
      <c r="CW63" s="473">
        <f>'_book_ options'!J63</f>
        <v>42849</v>
      </c>
      <c r="CX63" s="473">
        <f>'_book_ options'!K63</f>
        <v>42818</v>
      </c>
      <c r="CY63" s="502">
        <f>'_book_ options'!L63</f>
        <v>-3117000</v>
      </c>
      <c r="CZ63" s="500" t="str">
        <f>'_book_ options'!M63</f>
        <v>notional</v>
      </c>
      <c r="DA63" s="474">
        <f>'_book_ options'!N63</f>
        <v>3.53932937998696E-2</v>
      </c>
      <c r="DB63" s="499" t="str">
        <f>IF(ISBLANK('_book_ options'!O63),"",'_book_ options'!O63)</f>
        <v/>
      </c>
      <c r="DC63" s="500">
        <f>'_book_ options'!P63</f>
        <v>6546.42</v>
      </c>
      <c r="DD63" s="474">
        <f>'_book_ options'!Q63</f>
        <v>0.02</v>
      </c>
      <c r="DE63" s="500">
        <f>'_book_ options'!AG63</f>
        <v>3</v>
      </c>
      <c r="DF63" s="500">
        <f>'_book_ options'!AH63</f>
        <v>0</v>
      </c>
      <c r="DG63" s="499">
        <f>'_book_ options'!AI63</f>
        <v>0</v>
      </c>
      <c r="DH63" s="499">
        <f>IF(ISBLANK('_book_ options'!AJ63),"",'_book_ options'!AJ63)</f>
        <v>6138.5</v>
      </c>
      <c r="DI63" s="499">
        <f>IF(ISBLANK('_book_ options'!AK63),"",'_book_ options'!AK63)</f>
        <v>9369.7199999999993</v>
      </c>
      <c r="DJ63" s="490">
        <f>IF(ISBLANK('_book_ options'!AL63),"",'_book_ options'!AL63)</f>
        <v>42849.665451388886</v>
      </c>
      <c r="DK63" s="499">
        <f>IF(ISBLANK('_book_ options'!AM63),"",'_book_ options'!AM63)</f>
        <v>0</v>
      </c>
      <c r="DL63" s="500" t="str">
        <f>'_book_ options'!R63</f>
        <v>SF</v>
      </c>
      <c r="DM63" s="500" t="str">
        <f>IF(ISBLANK('_book_ options'!S63),"",'_book_ options'!S63)</f>
        <v>c</v>
      </c>
      <c r="DN63" s="499" t="str">
        <f>IF(ISBLANK('_book_ options'!T63),"",'_book_ options'!T63)</f>
        <v/>
      </c>
      <c r="DO63" s="474">
        <f>IF(ISBLANK('_book_ options'!U63),"",'_book_ options'!U63)</f>
        <v>1.01</v>
      </c>
      <c r="DP63" s="474" t="str">
        <f>IF(ISBLANK('_book_ options'!V63),"",'_book_ options'!V63)</f>
        <v/>
      </c>
      <c r="DQ63" s="474" t="str">
        <f>IF(ISBLANK('_book_ options'!W63),"",'_book_ options'!W63)</f>
        <v/>
      </c>
      <c r="DR63" s="474" t="str">
        <f>IF(ISBLANK('_book_ options'!X63),"",'_book_ options'!X63)</f>
        <v/>
      </c>
      <c r="DS63" s="474">
        <f>IF(ISBLANK('_book_ options'!Y63),"",'_book_ options'!Y63)</f>
        <v>1.0900000000000001</v>
      </c>
      <c r="DT63" s="474" t="str">
        <f>IF(ISBLANK('_book_ options'!Z63),"",'_book_ options'!Z63)</f>
        <v/>
      </c>
      <c r="DU63" s="474">
        <f>IF(ISBLANK('_book_ options'!AA63),"",'_book_ options'!AA63)</f>
        <v>0.05</v>
      </c>
      <c r="DV63" s="474" t="str">
        <f>IF(ISBLANK('_book_ options'!AB63),"",'_book_ options'!AB63)</f>
        <v/>
      </c>
      <c r="DW63" s="474">
        <f>'_book_ options'!AC63</f>
        <v>1</v>
      </c>
      <c r="DX63" s="474">
        <f>'_book_ options'!AD63</f>
        <v>0</v>
      </c>
      <c r="DY63" s="474" t="str">
        <f>IF(ISBLANK('_book_ options'!AE63),"",'_book_ options'!AE63)</f>
        <v/>
      </c>
      <c r="DZ63" s="474" t="str">
        <f>IF(ISBLANK('_book_ options'!AF63),"",'_book_ options'!AF63)</f>
        <v/>
      </c>
      <c r="EA63" s="500">
        <f t="shared" si="49"/>
        <v>6611.8842000000004</v>
      </c>
      <c r="EB63" s="500" t="str">
        <f t="shared" si="50"/>
        <v/>
      </c>
      <c r="EC63" s="500" t="str">
        <f t="shared" si="51"/>
        <v/>
      </c>
      <c r="ED63" s="500" t="str">
        <f t="shared" si="52"/>
        <v/>
      </c>
      <c r="EE63" s="500">
        <f t="shared" si="53"/>
        <v>7135.5978000000005</v>
      </c>
      <c r="EF63" s="500" t="str">
        <f t="shared" si="54"/>
        <v/>
      </c>
      <c r="EG63" s="500">
        <f t="shared" si="55"/>
        <v>2017</v>
      </c>
      <c r="EH63" s="500">
        <f t="shared" si="56"/>
        <v>3</v>
      </c>
      <c r="EI63" s="500">
        <f>'_book_ options'!AN63</f>
        <v>0</v>
      </c>
      <c r="EJ63" s="500" t="str">
        <f>'_book_ options'!AO63</f>
        <v>FI Mainland</v>
      </c>
      <c r="EK63" s="500" t="str">
        <f>'_book_ options'!AP63</f>
        <v>cny</v>
      </c>
      <c r="EL63" s="500" t="str">
        <f>'_book_ options'!AQ63</f>
        <v>cny</v>
      </c>
      <c r="EM63" s="500" t="str">
        <f>'_book_ options'!AR63</f>
        <v>sw_c_e_nc_nt_m1_互换通用</v>
      </c>
      <c r="EN63" s="500" t="str">
        <f>'_book_ options'!AS63</f>
        <v>stm</v>
      </c>
      <c r="EO63" s="500" t="str">
        <f>'_book_ options'!AT63</f>
        <v>权益互换-权益互换通用</v>
      </c>
      <c r="EP63" s="500">
        <f>'_book_ options'!AU63</f>
        <v>0</v>
      </c>
      <c r="EQ63" s="500">
        <f>'_book_ options'!AV63</f>
        <v>0</v>
      </c>
      <c r="ER63" s="490">
        <f t="shared" si="57"/>
        <v>42825</v>
      </c>
      <c r="ES63" s="490">
        <f t="shared" si="58"/>
        <v>42863</v>
      </c>
      <c r="ET63" s="500">
        <f>'_book_ options'!AY63</f>
        <v>0</v>
      </c>
      <c r="EU63" s="500">
        <f>'_book_ options'!AZ63</f>
        <v>0</v>
      </c>
    </row>
    <row r="64" spans="1:151">
      <c r="A64" s="500" t="str">
        <f t="shared" ca="1" si="59"/>
        <v/>
      </c>
      <c r="B64" s="502">
        <f t="shared" ca="1" si="5"/>
        <v>-1530.9264831276014</v>
      </c>
      <c r="C64" s="502">
        <f t="shared" si="6"/>
        <v>-1530.9264831276014</v>
      </c>
      <c r="D64" s="502">
        <f t="shared" ca="1" si="7"/>
        <v>0</v>
      </c>
      <c r="E64" s="502">
        <f t="shared" ca="1" si="8"/>
        <v>0</v>
      </c>
      <c r="F64" s="502">
        <f t="shared" ca="1" si="9"/>
        <v>0</v>
      </c>
      <c r="G64" s="502">
        <f t="shared" si="10"/>
        <v>79.419452054794533</v>
      </c>
      <c r="H64" s="502">
        <f t="shared" si="60"/>
        <v>79.419452054794533</v>
      </c>
      <c r="I64" s="502">
        <f t="shared" si="11"/>
        <v>-938.93068575745735</v>
      </c>
      <c r="J64" s="504">
        <f t="shared" ca="1" si="12"/>
        <v>-0.93893068575745731</v>
      </c>
      <c r="K64" s="502">
        <f t="shared" ca="1" si="13"/>
        <v>-0.93893068575745731</v>
      </c>
      <c r="L64" s="502">
        <f t="shared" si="14"/>
        <v>-3117000</v>
      </c>
      <c r="M64" s="502">
        <f t="shared" si="15"/>
        <v>-264731.50684931508</v>
      </c>
      <c r="N64" s="502">
        <f t="shared" si="16"/>
        <v>3117000</v>
      </c>
      <c r="O64" s="502">
        <f t="shared" si="17"/>
        <v>264731.50684931508</v>
      </c>
      <c r="P64" s="502">
        <f t="shared" si="18"/>
        <v>3117000</v>
      </c>
      <c r="Q64" s="502">
        <f t="shared" si="19"/>
        <v>3117000</v>
      </c>
      <c r="R64" s="502">
        <f t="shared" si="20"/>
        <v>0</v>
      </c>
      <c r="S64" s="502">
        <f t="shared" si="21"/>
        <v>0</v>
      </c>
      <c r="T64" s="502">
        <f t="shared" si="22"/>
        <v>0</v>
      </c>
      <c r="U64" s="499">
        <f t="shared" si="23"/>
        <v>31</v>
      </c>
      <c r="V64" s="500">
        <f t="shared" si="24"/>
        <v>31</v>
      </c>
      <c r="W64" s="502" t="str">
        <f t="shared" si="25"/>
        <v>Expired</v>
      </c>
      <c r="X64" s="500">
        <f t="shared" si="26"/>
        <v>22</v>
      </c>
      <c r="Y64" s="500" t="str">
        <f t="shared" si="27"/>
        <v>Expired</v>
      </c>
      <c r="Z64" s="476">
        <f t="shared" si="28"/>
        <v>8.4931506849315067E-2</v>
      </c>
      <c r="AA64" s="476">
        <f t="shared" si="29"/>
        <v>8.4931506849315067E-2</v>
      </c>
      <c r="AB64" s="470">
        <f>VLOOKUP(CR64,'_info_ ticker'!A:I,9,FALSE)+DD64</f>
        <v>0.08</v>
      </c>
      <c r="AC64" s="502">
        <f t="shared" si="30"/>
        <v>0</v>
      </c>
      <c r="AD64" s="502">
        <f t="shared" si="31"/>
        <v>0</v>
      </c>
      <c r="AE64" s="502">
        <f t="shared" ca="1" si="32"/>
        <v>0</v>
      </c>
      <c r="AF64" s="502">
        <f t="shared" ca="1" si="33"/>
        <v>0</v>
      </c>
      <c r="AG64" s="502">
        <f t="shared" ca="1" si="34"/>
        <v>0</v>
      </c>
      <c r="AH64" s="502">
        <f t="shared" ca="1" si="35"/>
        <v>0</v>
      </c>
      <c r="AI64" s="505">
        <f t="shared" ca="1" si="36"/>
        <v>0</v>
      </c>
      <c r="AJ64" s="502">
        <f t="shared" ca="1" si="37"/>
        <v>0</v>
      </c>
      <c r="AK64" s="502">
        <f t="shared" ca="1" si="38"/>
        <v>0</v>
      </c>
      <c r="AL64" s="502">
        <f t="shared" ca="1" si="39"/>
        <v>0</v>
      </c>
      <c r="AM64" s="502">
        <f t="shared" ca="1" si="40"/>
        <v>0</v>
      </c>
      <c r="AN64" s="502">
        <f t="shared" ca="1" si="41"/>
        <v>0</v>
      </c>
      <c r="AO64" s="502">
        <f t="shared" si="42"/>
        <v>0</v>
      </c>
      <c r="AP64" s="502">
        <f t="shared" si="43"/>
        <v>0</v>
      </c>
      <c r="AQ64" s="502">
        <f t="shared" si="44"/>
        <v>0</v>
      </c>
      <c r="AR64" s="502">
        <f t="shared" si="45"/>
        <v>0</v>
      </c>
      <c r="AS64" s="521">
        <f ca="1"/>
        <v>-938.93068575745724</v>
      </c>
      <c r="AT64" s="521">
        <f ca="1"/>
        <v>0</v>
      </c>
      <c r="AU64" s="521">
        <f ca="1"/>
        <v>0</v>
      </c>
      <c r="AV64" s="521">
        <f ca="1"/>
        <v>0</v>
      </c>
      <c r="AW64" s="521" t="str">
        <f ca="1"/>
        <v>Expired</v>
      </c>
      <c r="AX64" s="521">
        <f ca="1"/>
        <v>0</v>
      </c>
      <c r="AY64" s="521" t="str">
        <f ca="1"/>
        <v>Expired</v>
      </c>
      <c r="AZ64" s="521">
        <f ca="1"/>
        <v>0</v>
      </c>
      <c r="BA64" s="525">
        <f ca="1"/>
        <v>0</v>
      </c>
      <c r="BB64" s="521">
        <f ca="1"/>
        <v>0</v>
      </c>
      <c r="BC64" s="521">
        <f ca="1"/>
        <v>0</v>
      </c>
      <c r="BD64" s="521">
        <f ca="1"/>
        <v>0</v>
      </c>
      <c r="BE64" s="521">
        <f ca="1"/>
        <v>0</v>
      </c>
      <c r="BF64" s="521">
        <f ca="1"/>
        <v>0</v>
      </c>
      <c r="BG64" s="521">
        <f ca="1"/>
        <v>0</v>
      </c>
      <c r="BH64" s="521">
        <f ca="1"/>
        <v>0</v>
      </c>
      <c r="BI64" s="521">
        <f ca="1"/>
        <v>0</v>
      </c>
      <c r="BJ64" s="521">
        <f ca="1"/>
        <v>0</v>
      </c>
      <c r="BK64" s="521">
        <f ca="1"/>
        <v>2</v>
      </c>
      <c r="BL64" s="521">
        <f ca="1"/>
        <v>0</v>
      </c>
      <c r="BM64" s="521">
        <f ca="1"/>
        <v>0</v>
      </c>
      <c r="BN64" s="521">
        <f ca="1"/>
        <v>0</v>
      </c>
      <c r="BO64" s="521">
        <f ca="1"/>
        <v>0</v>
      </c>
      <c r="BP64" s="521">
        <f ca="1"/>
        <v>0</v>
      </c>
      <c r="BQ64" s="521">
        <f ca="1"/>
        <v>0</v>
      </c>
      <c r="BR64" s="521">
        <f ca="1"/>
        <v>0</v>
      </c>
      <c r="BS64" s="521">
        <f ca="1"/>
        <v>0</v>
      </c>
      <c r="BT64" s="517" t="str">
        <f ca="1"/>
        <v>au</v>
      </c>
      <c r="BU64" s="511">
        <f ca="1"/>
        <v>0.16500000000000001</v>
      </c>
      <c r="BV64" s="511">
        <f ca="1"/>
        <v>0.06</v>
      </c>
      <c r="BW64" s="511">
        <f ca="1"/>
        <v>0</v>
      </c>
      <c r="BX64" s="516">
        <f ca="1"/>
        <v>1000</v>
      </c>
      <c r="BY64" s="516">
        <f ca="1"/>
        <v>0</v>
      </c>
      <c r="BZ64" s="516">
        <f ca="1"/>
        <v>0</v>
      </c>
      <c r="CA64" s="516" t="str">
        <f ca="1"/>
        <v>future</v>
      </c>
      <c r="CB64" s="516" t="str">
        <f ca="1"/>
        <v>元/克</v>
      </c>
      <c r="CC64" s="516" t="str">
        <f ca="1"/>
        <v>上海期货交易所</v>
      </c>
      <c r="CD64" s="516" t="str">
        <f ca="1"/>
        <v>沪金1712</v>
      </c>
      <c r="CE64" s="511">
        <f ca="1"/>
        <v>0.05</v>
      </c>
      <c r="CF64" s="511">
        <f ca="1"/>
        <v>0.1</v>
      </c>
      <c r="CG64" s="511">
        <f ca="1"/>
        <v>0.05</v>
      </c>
      <c r="CH64" s="511">
        <f ca="1"/>
        <v>0.06</v>
      </c>
      <c r="CI64" s="474" t="str">
        <f t="shared" si="46"/>
        <v>Expired</v>
      </c>
      <c r="CJ64" s="474">
        <f t="shared" ca="1" si="47"/>
        <v>0.14850000000000002</v>
      </c>
      <c r="CK64" s="474">
        <f t="shared" si="61"/>
        <v>0.02</v>
      </c>
      <c r="CL64" s="490">
        <f t="shared" ca="1" si="62"/>
        <v>43111.701449189815</v>
      </c>
      <c r="CM64" s="474">
        <f t="shared" ca="1" si="48"/>
        <v>-1</v>
      </c>
      <c r="CN64" s="500" t="str">
        <f>'_book_ options'!A64</f>
        <v>20170324-SYPZ-A1-000905/AU1712-SF-C-31_l2</v>
      </c>
      <c r="CO64" s="500" t="str">
        <f>'_book_ options'!B64</f>
        <v>CICC</v>
      </c>
      <c r="CP64" s="500" t="str">
        <f>'_book_ options'!C64</f>
        <v>CICC-FICC-SYPZ</v>
      </c>
      <c r="CQ64" s="500" t="str">
        <f>'_book_ options'!D64</f>
        <v>Expired</v>
      </c>
      <c r="CR64" s="550" t="str">
        <f>'_book_ options'!E64</f>
        <v>au1712</v>
      </c>
      <c r="CS64" s="473">
        <f>'_book_ options'!F64</f>
        <v>42818</v>
      </c>
      <c r="CT64" s="498">
        <f>'_book_ options'!G64</f>
        <v>42818.625</v>
      </c>
      <c r="CU64" s="498">
        <f>'_book_ options'!H64</f>
        <v>42849.625</v>
      </c>
      <c r="CV64" s="473">
        <f>'_book_ options'!I64</f>
        <v>42849</v>
      </c>
      <c r="CW64" s="473">
        <f>'_book_ options'!J64</f>
        <v>42849</v>
      </c>
      <c r="CX64" s="473">
        <f>'_book_ options'!K64</f>
        <v>42818</v>
      </c>
      <c r="CY64" s="502">
        <f>'_book_ options'!L64</f>
        <v>-3117000</v>
      </c>
      <c r="CZ64" s="500" t="str">
        <f>'_book_ options'!M64</f>
        <v>notional</v>
      </c>
      <c r="DA64" s="474">
        <f>'_book_ options'!N64</f>
        <v>0</v>
      </c>
      <c r="DB64" s="499" t="str">
        <f>IF(ISBLANK('_book_ options'!O64),"",'_book_ options'!O64)</f>
        <v/>
      </c>
      <c r="DC64" s="500">
        <f>'_book_ options'!P64</f>
        <v>281.95</v>
      </c>
      <c r="DD64" s="474">
        <f>'_book_ options'!Q64</f>
        <v>0.02</v>
      </c>
      <c r="DE64" s="500">
        <f>'_book_ options'!AG64</f>
        <v>3</v>
      </c>
      <c r="DF64" s="500">
        <f>'_book_ options'!AH64</f>
        <v>0</v>
      </c>
      <c r="DG64" s="499">
        <f>'_book_ options'!AI64</f>
        <v>0</v>
      </c>
      <c r="DH64" s="499">
        <f>IF(ISBLANK('_book_ options'!AJ64),"",'_book_ options'!AJ64)</f>
        <v>286.40000000000003</v>
      </c>
      <c r="DI64" s="499">
        <f>IF(ISBLANK('_book_ options'!AK64),"",'_book_ options'!AK64)</f>
        <v>-1530.9264831276014</v>
      </c>
      <c r="DJ64" s="490">
        <f>IF(ISBLANK('_book_ options'!AL64),"",'_book_ options'!AL64)</f>
        <v>42849.66547453704</v>
      </c>
      <c r="DK64" s="499">
        <f>IF(ISBLANK('_book_ options'!AM64),"",'_book_ options'!AM64)</f>
        <v>1530.9264831276014</v>
      </c>
      <c r="DL64" s="500" t="str">
        <f>'_book_ options'!R64</f>
        <v>SF</v>
      </c>
      <c r="DM64" s="500" t="str">
        <f>IF(ISBLANK('_book_ options'!S64),"",'_book_ options'!S64)</f>
        <v>c</v>
      </c>
      <c r="DN64" s="499" t="str">
        <f>IF(ISBLANK('_book_ options'!T64),"",'_book_ options'!T64)</f>
        <v/>
      </c>
      <c r="DO64" s="474">
        <f>IF(ISBLANK('_book_ options'!U64),"",'_book_ options'!U64)</f>
        <v>1.01</v>
      </c>
      <c r="DP64" s="474" t="str">
        <f>IF(ISBLANK('_book_ options'!V64),"",'_book_ options'!V64)</f>
        <v/>
      </c>
      <c r="DQ64" s="474" t="str">
        <f>IF(ISBLANK('_book_ options'!W64),"",'_book_ options'!W64)</f>
        <v/>
      </c>
      <c r="DR64" s="474" t="str">
        <f>IF(ISBLANK('_book_ options'!X64),"",'_book_ options'!X64)</f>
        <v/>
      </c>
      <c r="DS64" s="474">
        <f>IF(ISBLANK('_book_ options'!Y64),"",'_book_ options'!Y64)</f>
        <v>1.0900000000000001</v>
      </c>
      <c r="DT64" s="474" t="str">
        <f>IF(ISBLANK('_book_ options'!Z64),"",'_book_ options'!Z64)</f>
        <v/>
      </c>
      <c r="DU64" s="474">
        <f>IF(ISBLANK('_book_ options'!AA64),"",'_book_ options'!AA64)</f>
        <v>0.05</v>
      </c>
      <c r="DV64" s="474" t="str">
        <f>IF(ISBLANK('_book_ options'!AB64),"",'_book_ options'!AB64)</f>
        <v/>
      </c>
      <c r="DW64" s="474">
        <f>'_book_ options'!AC64</f>
        <v>1</v>
      </c>
      <c r="DX64" s="474">
        <f>'_book_ options'!AD64</f>
        <v>0</v>
      </c>
      <c r="DY64" s="474" t="str">
        <f>IF(ISBLANK('_book_ options'!AE64),"",'_book_ options'!AE64)</f>
        <v/>
      </c>
      <c r="DZ64" s="474" t="str">
        <f>IF(ISBLANK('_book_ options'!AF64),"",'_book_ options'!AF64)</f>
        <v/>
      </c>
      <c r="EA64" s="500">
        <f t="shared" si="49"/>
        <v>284.76949999999999</v>
      </c>
      <c r="EB64" s="500" t="str">
        <f t="shared" si="50"/>
        <v/>
      </c>
      <c r="EC64" s="500" t="str">
        <f t="shared" si="51"/>
        <v/>
      </c>
      <c r="ED64" s="500" t="str">
        <f t="shared" si="52"/>
        <v/>
      </c>
      <c r="EE64" s="500">
        <f t="shared" si="53"/>
        <v>307.32550000000003</v>
      </c>
      <c r="EF64" s="500" t="str">
        <f t="shared" si="54"/>
        <v/>
      </c>
      <c r="EG64" s="500">
        <f t="shared" si="55"/>
        <v>2017</v>
      </c>
      <c r="EH64" s="500">
        <f t="shared" si="56"/>
        <v>3</v>
      </c>
      <c r="EI64" s="500">
        <f>'_book_ options'!AN64</f>
        <v>0</v>
      </c>
      <c r="EJ64" s="500" t="str">
        <f>'_book_ options'!AO64</f>
        <v>FI Mainland</v>
      </c>
      <c r="EK64" s="500" t="str">
        <f>'_book_ options'!AP64</f>
        <v>cny</v>
      </c>
      <c r="EL64" s="500" t="str">
        <f>'_book_ options'!AQ64</f>
        <v>cny</v>
      </c>
      <c r="EM64" s="500" t="str">
        <f>'_book_ options'!AR64</f>
        <v>sw_c_e_nc_nt_m1_互换通用</v>
      </c>
      <c r="EN64" s="500" t="str">
        <f>'_book_ options'!AS64</f>
        <v>stm</v>
      </c>
      <c r="EO64" s="500" t="str">
        <f>'_book_ options'!AT64</f>
        <v>权益互换-权益互换通用</v>
      </c>
      <c r="EP64" s="500">
        <f>'_book_ options'!AU64</f>
        <v>0</v>
      </c>
      <c r="EQ64" s="500">
        <f>'_book_ options'!AV64</f>
        <v>0</v>
      </c>
      <c r="ER64" s="490">
        <f t="shared" si="57"/>
        <v>42825</v>
      </c>
      <c r="ES64" s="490">
        <f t="shared" si="58"/>
        <v>42863</v>
      </c>
      <c r="ET64" s="500">
        <f>'_book_ options'!AY64</f>
        <v>0</v>
      </c>
      <c r="EU64" s="500">
        <f>'_book_ options'!AZ64</f>
        <v>0</v>
      </c>
    </row>
    <row r="65" spans="1:151" s="299" customFormat="1">
      <c r="A65" s="500"/>
      <c r="B65" s="502"/>
      <c r="C65" s="502"/>
      <c r="D65" s="502"/>
      <c r="E65" s="502"/>
      <c r="F65" s="502"/>
      <c r="G65" s="502"/>
      <c r="H65" s="502"/>
      <c r="I65" s="502"/>
      <c r="J65" s="504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499"/>
      <c r="V65" s="500"/>
      <c r="W65" s="502"/>
      <c r="X65" s="500"/>
      <c r="Y65" s="500"/>
      <c r="Z65" s="476"/>
      <c r="AA65" s="476"/>
      <c r="AB65" s="470"/>
      <c r="AC65" s="502"/>
      <c r="AD65" s="502"/>
      <c r="AE65" s="502"/>
      <c r="AF65" s="502"/>
      <c r="AG65" s="502"/>
      <c r="AH65" s="502"/>
      <c r="AI65" s="505"/>
      <c r="AJ65" s="502"/>
      <c r="AK65" s="502"/>
      <c r="AL65" s="502"/>
      <c r="AM65" s="502"/>
      <c r="AN65" s="502"/>
      <c r="AO65" s="502"/>
      <c r="AP65" s="502"/>
      <c r="AQ65" s="502"/>
      <c r="AR65" s="502"/>
      <c r="AS65" s="521"/>
      <c r="AT65" s="521"/>
      <c r="AU65" s="521"/>
      <c r="AV65" s="521"/>
      <c r="AW65" s="521"/>
      <c r="AX65" s="521"/>
      <c r="AY65" s="521"/>
      <c r="AZ65" s="521"/>
      <c r="BA65" s="525"/>
      <c r="BB65" s="521"/>
      <c r="BC65" s="521"/>
      <c r="BD65" s="521"/>
      <c r="BE65" s="521"/>
      <c r="BF65" s="521"/>
      <c r="BG65" s="521"/>
      <c r="BH65" s="521"/>
      <c r="BI65" s="521"/>
      <c r="BJ65" s="521"/>
      <c r="BK65" s="521"/>
      <c r="BL65" s="521"/>
      <c r="BM65" s="521"/>
      <c r="BN65" s="521"/>
      <c r="BO65" s="521"/>
      <c r="BP65" s="521"/>
      <c r="BQ65" s="521"/>
      <c r="BR65" s="521"/>
      <c r="BS65" s="521"/>
      <c r="BT65" s="517"/>
      <c r="BU65" s="511"/>
      <c r="BV65" s="511"/>
      <c r="BW65" s="511"/>
      <c r="BX65" s="516"/>
      <c r="BY65" s="516"/>
      <c r="BZ65" s="516"/>
      <c r="CA65" s="516"/>
      <c r="CB65" s="516"/>
      <c r="CC65" s="516"/>
      <c r="CD65" s="516"/>
      <c r="CE65" s="511"/>
      <c r="CF65" s="511"/>
      <c r="CG65" s="511"/>
      <c r="CH65" s="511"/>
      <c r="CI65" s="474"/>
      <c r="CJ65" s="474"/>
      <c r="CK65" s="474"/>
      <c r="CL65" s="490"/>
      <c r="CM65" s="474"/>
      <c r="CN65" s="500"/>
      <c r="CO65" s="500"/>
      <c r="CP65" s="500"/>
      <c r="CQ65" s="500"/>
      <c r="CR65" s="550"/>
      <c r="CS65" s="473"/>
      <c r="CT65" s="498"/>
      <c r="CU65" s="498"/>
      <c r="CV65" s="473"/>
      <c r="CW65" s="473"/>
      <c r="CX65" s="473"/>
      <c r="CY65" s="502"/>
      <c r="CZ65" s="500"/>
      <c r="DA65" s="474"/>
      <c r="DB65" s="499"/>
      <c r="DC65" s="500"/>
      <c r="DD65" s="474"/>
      <c r="DE65" s="500"/>
      <c r="DF65" s="500"/>
      <c r="DG65" s="499"/>
      <c r="DH65" s="499"/>
      <c r="DI65" s="499"/>
      <c r="DJ65" s="490"/>
      <c r="DK65" s="499"/>
      <c r="DL65" s="500"/>
      <c r="DM65" s="500"/>
      <c r="DN65" s="499"/>
      <c r="DO65" s="474"/>
      <c r="DP65" s="474"/>
      <c r="DQ65" s="474"/>
      <c r="DR65" s="474"/>
      <c r="DS65" s="474"/>
      <c r="DT65" s="474"/>
      <c r="DU65" s="474"/>
      <c r="DV65" s="474"/>
      <c r="DW65" s="474"/>
      <c r="DX65" s="474"/>
      <c r="DY65" s="474"/>
      <c r="DZ65" s="474"/>
      <c r="EA65" s="500"/>
      <c r="EB65" s="500"/>
      <c r="EC65" s="500"/>
      <c r="ED65" s="500"/>
      <c r="EE65" s="500"/>
      <c r="EF65" s="500"/>
      <c r="EG65" s="500"/>
      <c r="EH65" s="500"/>
      <c r="EI65" s="500"/>
      <c r="EJ65" s="500"/>
      <c r="EK65" s="500"/>
      <c r="EL65" s="500"/>
      <c r="EM65" s="500"/>
      <c r="EN65" s="500"/>
      <c r="EO65" s="500"/>
      <c r="EP65" s="500"/>
      <c r="EQ65" s="500"/>
      <c r="ER65" s="490"/>
      <c r="ES65" s="490"/>
      <c r="ET65" s="500"/>
      <c r="EU65" s="500"/>
    </row>
    <row r="66" spans="1:151" s="140" customFormat="1">
      <c r="A66" s="500"/>
      <c r="B66" s="502"/>
      <c r="C66" s="502"/>
      <c r="D66" s="502"/>
      <c r="E66" s="502"/>
      <c r="F66" s="502"/>
      <c r="G66" s="502"/>
      <c r="H66" s="502"/>
      <c r="I66" s="502"/>
      <c r="J66" s="504"/>
      <c r="K66" s="502"/>
      <c r="L66" s="502"/>
      <c r="M66" s="502"/>
      <c r="N66" s="502"/>
      <c r="O66" s="502"/>
      <c r="P66" s="502"/>
      <c r="Q66" s="502"/>
      <c r="R66" s="502"/>
      <c r="S66" s="502"/>
      <c r="T66" s="502"/>
      <c r="U66" s="499"/>
      <c r="V66" s="500"/>
      <c r="W66" s="502"/>
      <c r="X66" s="500"/>
      <c r="Y66" s="500"/>
      <c r="Z66" s="476"/>
      <c r="AA66" s="476"/>
      <c r="AB66" s="470"/>
      <c r="AC66" s="502"/>
      <c r="AD66" s="502"/>
      <c r="AE66" s="502"/>
      <c r="AF66" s="502"/>
      <c r="AG66" s="502"/>
      <c r="AH66" s="502"/>
      <c r="AI66" s="505"/>
      <c r="AJ66" s="502"/>
      <c r="AK66" s="502"/>
      <c r="AL66" s="502"/>
      <c r="AM66" s="502"/>
      <c r="AN66" s="502"/>
      <c r="AO66" s="502"/>
      <c r="AP66" s="502"/>
      <c r="AQ66" s="502"/>
      <c r="AR66" s="502"/>
      <c r="AS66" s="521"/>
      <c r="AT66" s="521"/>
      <c r="AU66" s="521"/>
      <c r="AV66" s="521"/>
      <c r="AW66" s="521"/>
      <c r="AX66" s="521"/>
      <c r="AY66" s="521"/>
      <c r="AZ66" s="521"/>
      <c r="BA66" s="525"/>
      <c r="BB66" s="521"/>
      <c r="BC66" s="521"/>
      <c r="BD66" s="521"/>
      <c r="BE66" s="521"/>
      <c r="BF66" s="521"/>
      <c r="BG66" s="521"/>
      <c r="BH66" s="521"/>
      <c r="BI66" s="521"/>
      <c r="BJ66" s="521"/>
      <c r="BK66" s="521"/>
      <c r="BL66" s="521"/>
      <c r="BM66" s="521"/>
      <c r="BN66" s="521"/>
      <c r="BO66" s="521"/>
      <c r="BP66" s="521"/>
      <c r="BQ66" s="521"/>
      <c r="BR66" s="521"/>
      <c r="BS66" s="521"/>
      <c r="BT66" s="517"/>
      <c r="BU66" s="511"/>
      <c r="BV66" s="511"/>
      <c r="BW66" s="511"/>
      <c r="BX66" s="516"/>
      <c r="BY66" s="516"/>
      <c r="BZ66" s="516"/>
      <c r="CA66" s="516"/>
      <c r="CB66" s="516"/>
      <c r="CC66" s="516"/>
      <c r="CD66" s="516"/>
      <c r="CE66" s="511"/>
      <c r="CF66" s="511"/>
      <c r="CG66" s="511"/>
      <c r="CH66" s="511"/>
      <c r="CI66" s="474"/>
      <c r="CJ66" s="474"/>
      <c r="CK66" s="474"/>
      <c r="CL66" s="490"/>
      <c r="CM66" s="474"/>
      <c r="CN66" s="500"/>
      <c r="CO66" s="500"/>
      <c r="CP66" s="500"/>
      <c r="CQ66" s="500"/>
      <c r="CR66" s="550"/>
      <c r="CS66" s="473"/>
      <c r="CT66" s="498"/>
      <c r="CU66" s="498"/>
      <c r="CV66" s="473"/>
      <c r="CW66" s="473"/>
      <c r="CX66" s="473"/>
      <c r="CY66" s="502"/>
      <c r="CZ66" s="500"/>
      <c r="DA66" s="474"/>
      <c r="DB66" s="499"/>
      <c r="DC66" s="500"/>
      <c r="DD66" s="474"/>
      <c r="DE66" s="500"/>
      <c r="DF66" s="500"/>
      <c r="DG66" s="499"/>
      <c r="DH66" s="499"/>
      <c r="DI66" s="499"/>
      <c r="DJ66" s="490"/>
      <c r="DK66" s="499"/>
      <c r="DL66" s="500"/>
      <c r="DM66" s="500"/>
      <c r="DN66" s="499"/>
      <c r="DO66" s="474"/>
      <c r="DP66" s="474"/>
      <c r="DQ66" s="474"/>
      <c r="DR66" s="474"/>
      <c r="DS66" s="474"/>
      <c r="DT66" s="474"/>
      <c r="DU66" s="474"/>
      <c r="DV66" s="474"/>
      <c r="DW66" s="474"/>
      <c r="DX66" s="474"/>
      <c r="DY66" s="474"/>
      <c r="DZ66" s="474"/>
      <c r="EA66" s="500"/>
      <c r="EB66" s="500"/>
      <c r="EC66" s="500"/>
      <c r="ED66" s="500"/>
      <c r="EE66" s="500"/>
      <c r="EF66" s="500"/>
      <c r="EG66" s="500"/>
      <c r="EH66" s="500"/>
      <c r="EI66" s="500"/>
      <c r="EJ66" s="500"/>
      <c r="EK66" s="500"/>
      <c r="EL66" s="500"/>
      <c r="EM66" s="500"/>
      <c r="EN66" s="500"/>
      <c r="EO66" s="500"/>
      <c r="EP66" s="500"/>
      <c r="EQ66" s="500"/>
      <c r="ER66" s="490"/>
      <c r="ES66" s="490"/>
      <c r="ET66" s="500"/>
      <c r="EU66" s="500"/>
    </row>
    <row r="67" spans="1:151">
      <c r="A67" s="500"/>
      <c r="B67" s="502"/>
      <c r="C67" s="502"/>
      <c r="D67" s="502"/>
      <c r="E67" s="502"/>
      <c r="F67" s="502"/>
      <c r="G67" s="502"/>
      <c r="H67" s="502"/>
      <c r="I67" s="502"/>
      <c r="J67" s="504"/>
      <c r="K67" s="502"/>
      <c r="L67" s="502"/>
      <c r="M67" s="502"/>
      <c r="N67" s="502"/>
      <c r="O67" s="502"/>
      <c r="P67" s="502"/>
      <c r="R67" s="502"/>
      <c r="S67" s="502"/>
      <c r="U67" s="499"/>
      <c r="V67" s="500"/>
      <c r="W67" s="502"/>
      <c r="X67" s="500"/>
      <c r="Y67" s="500"/>
      <c r="Z67" s="476"/>
      <c r="AA67" s="476"/>
      <c r="AB67" s="470"/>
      <c r="AC67" s="502"/>
      <c r="AD67" s="502"/>
      <c r="AE67" s="502"/>
      <c r="AF67" s="502"/>
      <c r="AG67" s="502"/>
      <c r="AH67" s="502"/>
      <c r="AI67" s="505"/>
      <c r="AJ67" s="502"/>
      <c r="AK67" s="502"/>
      <c r="AL67" s="502"/>
      <c r="AM67" s="502"/>
      <c r="AN67" s="502"/>
      <c r="AO67" s="502"/>
      <c r="AP67" s="502"/>
      <c r="AQ67" s="502"/>
      <c r="AR67" s="502"/>
      <c r="AS67" s="521"/>
      <c r="AT67" s="521"/>
      <c r="AU67" s="521"/>
      <c r="AV67" s="521"/>
      <c r="AW67" s="521"/>
      <c r="AX67" s="521"/>
      <c r="AY67" s="521"/>
      <c r="AZ67" s="521"/>
      <c r="BA67" s="525"/>
      <c r="BB67" s="521"/>
      <c r="BC67" s="521"/>
      <c r="BD67" s="521"/>
      <c r="BE67" s="521"/>
      <c r="BF67" s="521"/>
      <c r="BG67" s="521"/>
      <c r="BH67" s="521"/>
      <c r="BI67" s="521"/>
      <c r="BJ67" s="521"/>
      <c r="BK67" s="521"/>
      <c r="BL67" s="521"/>
      <c r="BM67" s="521"/>
      <c r="BN67" s="521"/>
      <c r="BO67" s="521"/>
      <c r="BP67" s="521"/>
      <c r="BQ67" s="521"/>
      <c r="BR67" s="521"/>
      <c r="BS67" s="521"/>
      <c r="BT67" s="517"/>
      <c r="BU67" s="511"/>
      <c r="BV67" s="511"/>
      <c r="BW67" s="511"/>
      <c r="BX67" s="516"/>
      <c r="BY67" s="516"/>
      <c r="BZ67" s="516"/>
      <c r="CA67" s="516"/>
      <c r="CB67" s="516"/>
      <c r="CC67" s="516"/>
      <c r="CD67" s="516"/>
      <c r="CE67" s="511"/>
      <c r="CF67" s="511"/>
      <c r="CG67" s="511"/>
      <c r="CH67" s="511"/>
      <c r="CI67" s="474"/>
      <c r="CJ67" s="474"/>
      <c r="CK67" s="474"/>
      <c r="CL67" s="490"/>
      <c r="CM67" s="474"/>
      <c r="CN67" s="500"/>
      <c r="CO67" s="500"/>
      <c r="CP67" s="500"/>
      <c r="CQ67" s="500"/>
      <c r="CR67" s="550"/>
      <c r="CS67" s="473"/>
      <c r="CT67" s="498"/>
      <c r="CU67" s="498"/>
      <c r="CV67" s="473"/>
      <c r="CW67" s="473"/>
      <c r="CX67" s="473"/>
      <c r="CY67" s="502"/>
      <c r="CZ67" s="500"/>
      <c r="DA67" s="474"/>
      <c r="DB67" s="499"/>
      <c r="DC67" s="500"/>
      <c r="DD67" s="474"/>
      <c r="DE67" s="500"/>
      <c r="DF67" s="500"/>
      <c r="DG67" s="499"/>
      <c r="DH67" s="499"/>
      <c r="DI67" s="499"/>
      <c r="DJ67" s="490"/>
      <c r="DK67" s="499"/>
      <c r="DL67" s="500"/>
      <c r="DM67" s="500"/>
      <c r="DN67" s="499"/>
      <c r="DO67" s="474"/>
      <c r="DP67" s="474"/>
      <c r="DQ67" s="474"/>
      <c r="DR67" s="474"/>
      <c r="DS67" s="474"/>
      <c r="DT67" s="474"/>
      <c r="DU67" s="474"/>
      <c r="DV67" s="474"/>
      <c r="DW67" s="474"/>
      <c r="DX67" s="474"/>
      <c r="DY67" s="474"/>
      <c r="DZ67" s="474"/>
      <c r="EA67" s="500"/>
      <c r="EB67" s="500"/>
      <c r="EC67" s="500"/>
      <c r="ED67" s="500"/>
      <c r="EE67" s="500"/>
      <c r="EF67" s="500"/>
      <c r="EG67" s="500"/>
      <c r="EH67" s="500"/>
      <c r="EI67" s="500"/>
      <c r="EJ67" s="500"/>
      <c r="EK67" s="500"/>
      <c r="EL67" s="500"/>
      <c r="EM67" s="500"/>
      <c r="EN67" s="500"/>
      <c r="EO67" s="500"/>
      <c r="EP67" s="500"/>
      <c r="EQ67" s="500"/>
      <c r="ER67" s="490"/>
      <c r="ES67" s="490"/>
      <c r="ET67" s="500"/>
      <c r="EU67" s="500"/>
    </row>
    <row r="68" spans="1:151">
      <c r="A68" s="500"/>
      <c r="B68" s="502"/>
      <c r="C68" s="502"/>
      <c r="D68" s="502"/>
      <c r="E68" s="502"/>
      <c r="F68" s="502"/>
      <c r="G68" s="502"/>
      <c r="H68" s="502"/>
      <c r="I68" s="502"/>
      <c r="J68" s="504"/>
      <c r="K68" s="502"/>
      <c r="L68" s="502"/>
      <c r="M68" s="502"/>
      <c r="N68" s="502"/>
      <c r="O68" s="502"/>
      <c r="P68" s="502"/>
      <c r="R68" s="502"/>
      <c r="S68" s="502"/>
      <c r="U68" s="499"/>
      <c r="V68" s="500"/>
      <c r="W68" s="502"/>
      <c r="X68" s="500"/>
      <c r="Y68" s="500"/>
      <c r="Z68" s="476"/>
      <c r="AA68" s="476"/>
      <c r="AB68" s="470"/>
      <c r="AC68" s="502"/>
      <c r="AD68" s="502"/>
      <c r="AE68" s="502"/>
      <c r="AF68" s="502"/>
      <c r="AG68" s="502"/>
      <c r="AH68" s="502"/>
      <c r="AI68" s="505"/>
      <c r="AJ68" s="502"/>
      <c r="AK68" s="502"/>
      <c r="AL68" s="502"/>
      <c r="AM68" s="502"/>
      <c r="AN68" s="502"/>
      <c r="AO68" s="502"/>
      <c r="AP68" s="502"/>
      <c r="AQ68" s="502"/>
      <c r="AR68" s="502"/>
      <c r="AS68" s="521"/>
      <c r="AT68" s="521"/>
      <c r="AU68" s="521"/>
      <c r="AV68" s="521"/>
      <c r="AW68" s="521"/>
      <c r="AX68" s="521"/>
      <c r="AY68" s="521"/>
      <c r="AZ68" s="521"/>
      <c r="BA68" s="525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17"/>
      <c r="BU68" s="511"/>
      <c r="BV68" s="511"/>
      <c r="BW68" s="511"/>
      <c r="BX68" s="516"/>
      <c r="BY68" s="516"/>
      <c r="BZ68" s="516"/>
      <c r="CA68" s="516"/>
      <c r="CB68" s="516"/>
      <c r="CC68" s="516"/>
      <c r="CD68" s="516"/>
      <c r="CE68" s="511"/>
      <c r="CF68" s="511"/>
      <c r="CG68" s="511"/>
      <c r="CH68" s="511"/>
      <c r="CI68" s="474"/>
      <c r="CJ68" s="474"/>
      <c r="CK68" s="474"/>
      <c r="CL68" s="490"/>
      <c r="CM68" s="474"/>
      <c r="CN68" s="500"/>
      <c r="CO68" s="500"/>
      <c r="CP68" s="500"/>
      <c r="CQ68" s="500"/>
      <c r="CR68" s="550"/>
      <c r="CS68" s="473"/>
      <c r="CT68" s="498"/>
      <c r="CU68" s="498"/>
      <c r="CV68" s="473"/>
      <c r="CW68" s="473"/>
      <c r="CX68" s="473"/>
      <c r="CY68" s="502"/>
      <c r="CZ68" s="500"/>
      <c r="DA68" s="474"/>
      <c r="DB68" s="499"/>
      <c r="DC68" s="500"/>
      <c r="DD68" s="474"/>
      <c r="DE68" s="500"/>
      <c r="DF68" s="500"/>
      <c r="DG68" s="499"/>
      <c r="DH68" s="499"/>
      <c r="DI68" s="499"/>
      <c r="DJ68" s="490"/>
      <c r="DK68" s="499"/>
      <c r="DL68" s="500"/>
      <c r="DM68" s="500"/>
      <c r="DN68" s="499"/>
      <c r="DO68" s="474"/>
      <c r="DP68" s="474"/>
      <c r="DQ68" s="474"/>
      <c r="DR68" s="474"/>
      <c r="DS68" s="474"/>
      <c r="DT68" s="474"/>
      <c r="DU68" s="474"/>
      <c r="DV68" s="474"/>
      <c r="DW68" s="474"/>
      <c r="DX68" s="474"/>
      <c r="DY68" s="474"/>
      <c r="DZ68" s="474"/>
      <c r="EA68" s="500"/>
      <c r="EB68" s="500"/>
      <c r="EC68" s="500"/>
      <c r="ED68" s="500"/>
      <c r="EE68" s="500"/>
      <c r="EF68" s="500"/>
      <c r="EG68" s="500"/>
      <c r="EH68" s="500"/>
      <c r="EI68" s="500"/>
      <c r="EJ68" s="500"/>
      <c r="EK68" s="500"/>
      <c r="EL68" s="500"/>
      <c r="EM68" s="500"/>
      <c r="EN68" s="500"/>
      <c r="EO68" s="500"/>
      <c r="EP68" s="500"/>
      <c r="EQ68" s="500"/>
      <c r="ER68" s="490"/>
      <c r="ES68" s="490"/>
      <c r="ET68" s="500"/>
      <c r="EU68" s="500"/>
    </row>
    <row r="69" spans="1:151">
      <c r="A69" s="500"/>
      <c r="B69" s="502"/>
      <c r="C69" s="502"/>
      <c r="D69" s="502"/>
      <c r="E69" s="502"/>
      <c r="F69" s="502"/>
      <c r="G69" s="502"/>
      <c r="H69" s="502"/>
      <c r="I69" s="502"/>
      <c r="J69" s="504"/>
      <c r="K69" s="502"/>
      <c r="L69" s="502"/>
      <c r="M69" s="502"/>
      <c r="N69" s="502"/>
      <c r="O69" s="502"/>
      <c r="P69" s="502"/>
      <c r="R69" s="502"/>
      <c r="S69" s="502"/>
      <c r="U69" s="499"/>
      <c r="V69" s="500"/>
      <c r="W69" s="502"/>
      <c r="X69" s="500"/>
      <c r="Y69" s="500"/>
      <c r="Z69" s="476"/>
      <c r="AA69" s="476"/>
      <c r="AB69" s="470"/>
      <c r="AC69" s="502"/>
      <c r="AD69" s="502"/>
      <c r="AE69" s="502"/>
      <c r="AF69" s="502"/>
      <c r="AG69" s="502"/>
      <c r="AH69" s="502"/>
      <c r="AI69" s="505"/>
      <c r="AJ69" s="502"/>
      <c r="AK69" s="502"/>
      <c r="AL69" s="502"/>
      <c r="AM69" s="502"/>
      <c r="AN69" s="502"/>
      <c r="AO69" s="502"/>
      <c r="AP69" s="502"/>
      <c r="AQ69" s="502"/>
      <c r="AR69" s="502"/>
      <c r="AS69" s="521"/>
      <c r="AT69" s="521"/>
      <c r="AU69" s="521"/>
      <c r="AV69" s="521"/>
      <c r="AW69" s="521"/>
      <c r="AX69" s="521"/>
      <c r="AY69" s="521"/>
      <c r="AZ69" s="521"/>
      <c r="BA69" s="525"/>
      <c r="BB69" s="521"/>
      <c r="BC69" s="521"/>
      <c r="BD69" s="521"/>
      <c r="BE69" s="521"/>
      <c r="BF69" s="521"/>
      <c r="BG69" s="521"/>
      <c r="BH69" s="521"/>
      <c r="BI69" s="521"/>
      <c r="BJ69" s="521"/>
      <c r="BK69" s="521"/>
      <c r="BL69" s="521"/>
      <c r="BM69" s="521"/>
      <c r="BN69" s="521"/>
      <c r="BO69" s="521"/>
      <c r="BP69" s="521"/>
      <c r="BQ69" s="521"/>
      <c r="BR69" s="521"/>
      <c r="BS69" s="521"/>
      <c r="BT69" s="517"/>
      <c r="BU69" s="511"/>
      <c r="BV69" s="511"/>
      <c r="BW69" s="511"/>
      <c r="BX69" s="516"/>
      <c r="BY69" s="516"/>
      <c r="BZ69" s="516"/>
      <c r="CA69" s="516"/>
      <c r="CB69" s="516"/>
      <c r="CC69" s="516"/>
      <c r="CD69" s="516"/>
      <c r="CE69" s="511"/>
      <c r="CF69" s="511"/>
      <c r="CG69" s="511"/>
      <c r="CH69" s="511"/>
      <c r="CI69" s="474"/>
      <c r="CJ69" s="474"/>
      <c r="CK69" s="474"/>
      <c r="CL69" s="490"/>
      <c r="CM69" s="474"/>
      <c r="CN69" s="500"/>
      <c r="CO69" s="500"/>
      <c r="CP69" s="500"/>
      <c r="CQ69" s="500"/>
      <c r="CR69" s="550"/>
      <c r="CS69" s="473"/>
      <c r="CT69" s="498"/>
      <c r="CU69" s="498"/>
      <c r="CV69" s="473"/>
      <c r="CW69" s="473"/>
      <c r="CX69" s="473"/>
      <c r="CY69" s="502"/>
      <c r="CZ69" s="500"/>
      <c r="DA69" s="474"/>
      <c r="DB69" s="499"/>
      <c r="DC69" s="500"/>
      <c r="DD69" s="474"/>
      <c r="DE69" s="500"/>
      <c r="DF69" s="500"/>
      <c r="DG69" s="499"/>
      <c r="DH69" s="499"/>
      <c r="DI69" s="499"/>
      <c r="DJ69" s="490"/>
      <c r="DK69" s="499"/>
      <c r="DL69" s="500"/>
      <c r="DM69" s="500"/>
      <c r="DN69" s="499"/>
      <c r="DO69" s="474"/>
      <c r="DP69" s="474"/>
      <c r="DQ69" s="474"/>
      <c r="DR69" s="474"/>
      <c r="DS69" s="474"/>
      <c r="DT69" s="474"/>
      <c r="DU69" s="474"/>
      <c r="DV69" s="474"/>
      <c r="DW69" s="474"/>
      <c r="DX69" s="474"/>
      <c r="DY69" s="474"/>
      <c r="DZ69" s="474"/>
      <c r="EA69" s="500"/>
      <c r="EB69" s="500"/>
      <c r="EC69" s="500"/>
      <c r="ED69" s="500"/>
      <c r="EE69" s="500"/>
      <c r="EF69" s="500"/>
      <c r="EG69" s="500"/>
      <c r="EH69" s="500"/>
      <c r="EI69" s="500"/>
      <c r="EJ69" s="500"/>
      <c r="EK69" s="500"/>
      <c r="EL69" s="500"/>
      <c r="EM69" s="500"/>
      <c r="EN69" s="500"/>
      <c r="EO69" s="500"/>
      <c r="EP69" s="500"/>
      <c r="EQ69" s="500"/>
      <c r="ER69" s="490"/>
      <c r="ES69" s="490"/>
      <c r="ET69" s="500"/>
      <c r="EU69" s="500"/>
    </row>
    <row r="70" spans="1:151" ht="16.5" customHeight="1">
      <c r="A70" s="500"/>
      <c r="B70" s="502"/>
      <c r="C70" s="502"/>
      <c r="D70" s="502"/>
      <c r="E70" s="502"/>
      <c r="F70" s="502"/>
      <c r="G70" s="502"/>
      <c r="H70" s="502"/>
      <c r="I70" s="502"/>
      <c r="J70" s="504"/>
      <c r="K70" s="502"/>
      <c r="L70" s="502"/>
      <c r="M70" s="502"/>
      <c r="N70" s="502"/>
      <c r="O70" s="502"/>
      <c r="P70" s="502"/>
      <c r="R70" s="502"/>
      <c r="S70" s="502"/>
      <c r="U70" s="499"/>
      <c r="V70" s="500"/>
      <c r="W70" s="502"/>
      <c r="X70" s="500"/>
      <c r="Y70" s="500"/>
      <c r="Z70" s="476"/>
      <c r="AA70" s="476"/>
      <c r="AB70" s="470"/>
      <c r="AC70" s="502"/>
      <c r="AD70" s="502"/>
      <c r="AE70" s="502"/>
      <c r="AF70" s="502"/>
      <c r="AG70" s="502"/>
      <c r="AH70" s="502"/>
      <c r="AI70" s="505"/>
      <c r="AJ70" s="502"/>
      <c r="AK70" s="502"/>
      <c r="AL70" s="502"/>
      <c r="AM70" s="502"/>
      <c r="AN70" s="502"/>
      <c r="AO70" s="502"/>
      <c r="AP70" s="502"/>
      <c r="AQ70" s="502"/>
      <c r="AR70" s="502"/>
      <c r="AS70" s="521"/>
      <c r="AT70" s="521"/>
      <c r="AU70" s="521"/>
      <c r="AV70" s="521"/>
      <c r="AW70" s="521"/>
      <c r="AX70" s="521"/>
      <c r="AY70" s="521"/>
      <c r="AZ70" s="521"/>
      <c r="BA70" s="525"/>
      <c r="BB70" s="521"/>
      <c r="BC70" s="521"/>
      <c r="BD70" s="521"/>
      <c r="BE70" s="521"/>
      <c r="BF70" s="521"/>
      <c r="BG70" s="521"/>
      <c r="BH70" s="521"/>
      <c r="BI70" s="521"/>
      <c r="BJ70" s="521"/>
      <c r="BK70" s="521"/>
      <c r="BL70" s="521"/>
      <c r="BM70" s="521"/>
      <c r="BN70" s="521"/>
      <c r="BO70" s="521"/>
      <c r="BP70" s="521"/>
      <c r="BQ70" s="521"/>
      <c r="BR70" s="521"/>
      <c r="BS70" s="521"/>
      <c r="BT70" s="517"/>
      <c r="BU70" s="511"/>
      <c r="BV70" s="511"/>
      <c r="BW70" s="511"/>
      <c r="BX70" s="516"/>
      <c r="BY70" s="516"/>
      <c r="BZ70" s="516"/>
      <c r="CA70" s="516"/>
      <c r="CB70" s="516"/>
      <c r="CC70" s="516"/>
      <c r="CD70" s="516"/>
      <c r="CE70" s="511"/>
      <c r="CF70" s="511"/>
      <c r="CG70" s="511"/>
      <c r="CH70" s="511"/>
      <c r="CI70" s="474"/>
      <c r="CJ70" s="474"/>
      <c r="CK70" s="474"/>
      <c r="CL70" s="490"/>
      <c r="CM70" s="474"/>
      <c r="CN70" s="500"/>
      <c r="CO70" s="500"/>
      <c r="CP70" s="500"/>
      <c r="CQ70" s="500"/>
      <c r="CR70" s="550"/>
      <c r="CS70" s="473"/>
      <c r="CT70" s="498"/>
      <c r="CU70" s="498"/>
      <c r="CV70" s="473"/>
      <c r="CW70" s="473"/>
      <c r="CX70" s="473"/>
      <c r="CY70" s="502"/>
      <c r="CZ70" s="500"/>
      <c r="DA70" s="474"/>
      <c r="DB70" s="499"/>
      <c r="DC70" s="500"/>
      <c r="DD70" s="474"/>
      <c r="DE70" s="500"/>
      <c r="DF70" s="500"/>
      <c r="DG70" s="499"/>
      <c r="DH70" s="499"/>
      <c r="DI70" s="499"/>
      <c r="DJ70" s="490"/>
      <c r="DK70" s="499"/>
      <c r="DL70" s="500"/>
      <c r="DM70" s="500"/>
      <c r="DN70" s="499"/>
      <c r="DO70" s="474"/>
      <c r="DP70" s="474"/>
      <c r="DQ70" s="474"/>
      <c r="DR70" s="474"/>
      <c r="DS70" s="474"/>
      <c r="DT70" s="474"/>
      <c r="DU70" s="474"/>
      <c r="DV70" s="474"/>
      <c r="DW70" s="474"/>
      <c r="DX70" s="474"/>
      <c r="DY70" s="474"/>
      <c r="DZ70" s="474"/>
      <c r="EA70" s="500"/>
      <c r="EB70" s="500"/>
      <c r="EC70" s="500"/>
      <c r="ED70" s="500"/>
      <c r="EE70" s="500"/>
      <c r="EF70" s="500"/>
      <c r="EG70" s="500"/>
      <c r="EH70" s="500"/>
      <c r="EI70" s="500"/>
      <c r="EJ70" s="500"/>
      <c r="EK70" s="500"/>
      <c r="EL70" s="500"/>
      <c r="EM70" s="500"/>
      <c r="EN70" s="500"/>
      <c r="EO70" s="500"/>
      <c r="EP70" s="500"/>
      <c r="EQ70" s="500"/>
      <c r="ER70" s="490"/>
      <c r="ES70" s="490"/>
      <c r="ET70" s="500"/>
      <c r="EU70" s="500"/>
    </row>
    <row r="71" spans="1:151">
      <c r="A71" s="500"/>
      <c r="B71" s="502"/>
      <c r="C71" s="502"/>
      <c r="D71" s="502"/>
      <c r="E71" s="502"/>
      <c r="F71" s="502"/>
      <c r="G71" s="502"/>
      <c r="H71" s="502"/>
      <c r="I71" s="502"/>
      <c r="J71" s="504"/>
      <c r="K71" s="502"/>
      <c r="L71" s="502"/>
      <c r="M71" s="502"/>
      <c r="N71" s="502"/>
      <c r="O71" s="502"/>
      <c r="P71" s="502"/>
      <c r="R71" s="502"/>
      <c r="S71" s="502"/>
      <c r="U71" s="499"/>
      <c r="V71" s="500"/>
      <c r="W71" s="502"/>
      <c r="X71" s="500"/>
      <c r="Y71" s="500"/>
      <c r="Z71" s="476"/>
      <c r="AA71" s="476"/>
      <c r="AB71" s="470"/>
      <c r="AC71" s="502"/>
      <c r="AD71" s="502"/>
      <c r="AE71" s="502"/>
      <c r="AF71" s="502"/>
      <c r="AG71" s="502"/>
      <c r="AH71" s="502"/>
      <c r="AI71" s="505"/>
      <c r="AJ71" s="502"/>
      <c r="AK71" s="502"/>
      <c r="AL71" s="502"/>
      <c r="AM71" s="502"/>
      <c r="AN71" s="502"/>
      <c r="AO71" s="502"/>
      <c r="AP71" s="502"/>
      <c r="AQ71" s="502"/>
      <c r="AR71" s="502"/>
      <c r="AS71" s="521"/>
      <c r="AT71" s="521"/>
      <c r="AU71" s="521"/>
      <c r="AV71" s="521"/>
      <c r="AW71" s="521"/>
      <c r="AX71" s="521"/>
      <c r="AY71" s="521"/>
      <c r="AZ71" s="521"/>
      <c r="BA71" s="525"/>
      <c r="BB71" s="521"/>
      <c r="BC71" s="521"/>
      <c r="BD71" s="521"/>
      <c r="BE71" s="521"/>
      <c r="BF71" s="521"/>
      <c r="BG71" s="521"/>
      <c r="BH71" s="521"/>
      <c r="BI71" s="521"/>
      <c r="BJ71" s="521"/>
      <c r="BK71" s="521"/>
      <c r="BL71" s="521"/>
      <c r="BM71" s="521"/>
      <c r="BN71" s="521"/>
      <c r="BO71" s="521"/>
      <c r="BP71" s="521"/>
      <c r="BQ71" s="521"/>
      <c r="BR71" s="521"/>
      <c r="BS71" s="521"/>
      <c r="BT71" s="517"/>
      <c r="BU71" s="511"/>
      <c r="BV71" s="511"/>
      <c r="BW71" s="511"/>
      <c r="BX71" s="516"/>
      <c r="BY71" s="516"/>
      <c r="BZ71" s="516"/>
      <c r="CA71" s="516"/>
      <c r="CB71" s="516"/>
      <c r="CC71" s="516"/>
      <c r="CD71" s="516"/>
      <c r="CE71" s="511"/>
      <c r="CF71" s="511"/>
      <c r="CG71" s="511"/>
      <c r="CH71" s="511"/>
      <c r="CI71" s="474"/>
      <c r="CJ71" s="474"/>
      <c r="CK71" s="474"/>
      <c r="CL71" s="490"/>
      <c r="CM71" s="474"/>
      <c r="CN71" s="500"/>
      <c r="CO71" s="500"/>
      <c r="CP71" s="500"/>
      <c r="CQ71" s="500"/>
      <c r="CR71" s="550"/>
      <c r="CS71" s="473"/>
      <c r="CT71" s="498"/>
      <c r="CU71" s="498"/>
      <c r="CV71" s="473"/>
      <c r="CW71" s="473"/>
      <c r="CX71" s="473"/>
      <c r="CY71" s="502"/>
      <c r="CZ71" s="500"/>
      <c r="DA71" s="474"/>
      <c r="DB71" s="499"/>
      <c r="DC71" s="500"/>
      <c r="DD71" s="474"/>
      <c r="DE71" s="500"/>
      <c r="DF71" s="500"/>
      <c r="DG71" s="499"/>
      <c r="DH71" s="499"/>
      <c r="DI71" s="499"/>
      <c r="DJ71" s="490"/>
      <c r="DK71" s="499"/>
      <c r="DL71" s="500"/>
      <c r="DM71" s="500"/>
      <c r="DN71" s="499"/>
      <c r="DO71" s="474"/>
      <c r="DP71" s="474"/>
      <c r="DQ71" s="474"/>
      <c r="DR71" s="474"/>
      <c r="DS71" s="474"/>
      <c r="DT71" s="474"/>
      <c r="DU71" s="474"/>
      <c r="DV71" s="474"/>
      <c r="DW71" s="474"/>
      <c r="DX71" s="474"/>
      <c r="DY71" s="474"/>
      <c r="DZ71" s="474"/>
      <c r="EA71" s="500"/>
      <c r="EB71" s="500"/>
      <c r="EC71" s="500"/>
      <c r="ED71" s="500"/>
      <c r="EE71" s="500"/>
      <c r="EF71" s="500"/>
      <c r="EG71" s="500"/>
      <c r="EH71" s="500"/>
      <c r="EI71" s="500"/>
      <c r="EJ71" s="500"/>
      <c r="EK71" s="500"/>
      <c r="EL71" s="500"/>
      <c r="EM71" s="500"/>
      <c r="EN71" s="500"/>
      <c r="EO71" s="500"/>
      <c r="EP71" s="500"/>
      <c r="EQ71" s="500"/>
      <c r="ER71" s="490"/>
      <c r="ES71" s="490"/>
      <c r="ET71" s="500"/>
      <c r="EU71" s="500"/>
    </row>
    <row r="72" spans="1:151">
      <c r="A72" s="500"/>
      <c r="B72" s="502"/>
      <c r="C72" s="502"/>
      <c r="D72" s="502"/>
      <c r="E72" s="502"/>
      <c r="F72" s="502"/>
      <c r="G72" s="502"/>
      <c r="H72" s="502"/>
      <c r="I72" s="502"/>
      <c r="J72" s="504"/>
      <c r="K72" s="502"/>
      <c r="L72" s="502"/>
      <c r="M72" s="502"/>
      <c r="N72" s="502"/>
      <c r="O72" s="502"/>
      <c r="P72" s="502"/>
      <c r="R72" s="502"/>
      <c r="S72" s="502"/>
      <c r="U72" s="499"/>
      <c r="V72" s="500"/>
      <c r="W72" s="502"/>
      <c r="X72" s="500"/>
      <c r="Y72" s="500"/>
      <c r="Z72" s="476"/>
      <c r="AA72" s="476"/>
      <c r="AB72" s="470"/>
      <c r="AC72" s="502"/>
      <c r="AD72" s="502"/>
      <c r="AE72" s="502"/>
      <c r="AF72" s="502"/>
      <c r="AG72" s="502"/>
      <c r="AH72" s="502"/>
      <c r="AI72" s="505"/>
      <c r="AJ72" s="502"/>
      <c r="AK72" s="502"/>
      <c r="AL72" s="502"/>
      <c r="AM72" s="502"/>
      <c r="AN72" s="502"/>
      <c r="AO72" s="502"/>
      <c r="AP72" s="502"/>
      <c r="AQ72" s="502"/>
      <c r="AR72" s="502"/>
      <c r="AS72" s="521"/>
      <c r="AT72" s="521"/>
      <c r="AU72" s="521"/>
      <c r="AV72" s="521"/>
      <c r="AW72" s="521"/>
      <c r="AX72" s="521"/>
      <c r="AY72" s="521"/>
      <c r="AZ72" s="521"/>
      <c r="BA72" s="525"/>
      <c r="BB72" s="521"/>
      <c r="BC72" s="521"/>
      <c r="BD72" s="521"/>
      <c r="BE72" s="521"/>
      <c r="BF72" s="521"/>
      <c r="BG72" s="521"/>
      <c r="BH72" s="521"/>
      <c r="BI72" s="521"/>
      <c r="BJ72" s="521"/>
      <c r="BK72" s="521"/>
      <c r="BL72" s="521"/>
      <c r="BM72" s="521"/>
      <c r="BN72" s="521"/>
      <c r="BO72" s="521"/>
      <c r="BP72" s="521"/>
      <c r="BQ72" s="521"/>
      <c r="BR72" s="521"/>
      <c r="BS72" s="521"/>
      <c r="BT72" s="517"/>
      <c r="BU72" s="511"/>
      <c r="BV72" s="511"/>
      <c r="BW72" s="511"/>
      <c r="BX72" s="516"/>
      <c r="BY72" s="516"/>
      <c r="BZ72" s="516"/>
      <c r="CA72" s="516"/>
      <c r="CB72" s="516"/>
      <c r="CC72" s="516"/>
      <c r="CD72" s="516"/>
      <c r="CE72" s="511"/>
      <c r="CF72" s="511"/>
      <c r="CG72" s="511"/>
      <c r="CH72" s="511"/>
      <c r="CI72" s="474"/>
      <c r="CJ72" s="474"/>
      <c r="CK72" s="474"/>
      <c r="CL72" s="490"/>
      <c r="CM72" s="474"/>
      <c r="CN72" s="500"/>
      <c r="CO72" s="500"/>
      <c r="CP72" s="500"/>
      <c r="CQ72" s="500"/>
      <c r="CR72" s="550"/>
      <c r="CS72" s="473"/>
      <c r="CT72" s="498"/>
      <c r="CU72" s="498"/>
      <c r="CV72" s="473"/>
      <c r="CW72" s="473"/>
      <c r="CX72" s="473"/>
      <c r="CY72" s="502"/>
      <c r="CZ72" s="500"/>
      <c r="DA72" s="474"/>
      <c r="DB72" s="499"/>
      <c r="DC72" s="500"/>
      <c r="DD72" s="474"/>
      <c r="DE72" s="500"/>
      <c r="DF72" s="500"/>
      <c r="DG72" s="499"/>
      <c r="DH72" s="499"/>
      <c r="DI72" s="499"/>
      <c r="DJ72" s="490"/>
      <c r="DK72" s="499"/>
      <c r="DL72" s="500"/>
      <c r="DM72" s="500"/>
      <c r="DN72" s="499"/>
      <c r="DO72" s="474"/>
      <c r="DP72" s="474"/>
      <c r="DQ72" s="474"/>
      <c r="DR72" s="474"/>
      <c r="DS72" s="474"/>
      <c r="DT72" s="474"/>
      <c r="DU72" s="474"/>
      <c r="DV72" s="474"/>
      <c r="DW72" s="474"/>
      <c r="DX72" s="474"/>
      <c r="DY72" s="474"/>
      <c r="DZ72" s="474"/>
      <c r="EA72" s="500"/>
      <c r="EB72" s="500"/>
      <c r="EC72" s="500"/>
      <c r="ED72" s="500"/>
      <c r="EE72" s="500"/>
      <c r="EF72" s="500"/>
      <c r="EG72" s="500"/>
      <c r="EH72" s="500"/>
      <c r="EI72" s="500"/>
      <c r="EJ72" s="500"/>
      <c r="EK72" s="500"/>
      <c r="EL72" s="500"/>
      <c r="EM72" s="500"/>
      <c r="EN72" s="500"/>
      <c r="EO72" s="500"/>
      <c r="EP72" s="500"/>
      <c r="EQ72" s="500"/>
      <c r="ER72" s="490"/>
      <c r="ES72" s="490"/>
      <c r="ET72" s="500"/>
      <c r="EU72" s="500"/>
    </row>
    <row r="73" spans="1:151">
      <c r="A73" s="500"/>
      <c r="B73" s="502"/>
      <c r="C73" s="502"/>
      <c r="D73" s="502"/>
      <c r="E73" s="502"/>
      <c r="F73" s="502"/>
      <c r="G73" s="502"/>
      <c r="H73" s="502"/>
      <c r="I73" s="502"/>
      <c r="J73" s="504"/>
      <c r="K73" s="502"/>
      <c r="L73" s="502"/>
      <c r="M73" s="502"/>
      <c r="N73" s="502"/>
      <c r="O73" s="502"/>
      <c r="P73" s="502"/>
      <c r="R73" s="502"/>
      <c r="S73" s="502"/>
      <c r="U73" s="499"/>
      <c r="V73" s="500"/>
      <c r="W73" s="502"/>
      <c r="X73" s="500"/>
      <c r="Y73" s="500"/>
      <c r="Z73" s="476"/>
      <c r="AA73" s="476"/>
      <c r="AB73" s="470"/>
      <c r="AC73" s="502"/>
      <c r="AD73" s="502"/>
      <c r="AE73" s="502"/>
      <c r="AF73" s="502"/>
      <c r="AG73" s="502"/>
      <c r="AH73" s="502"/>
      <c r="AI73" s="505"/>
      <c r="AJ73" s="502"/>
      <c r="AK73" s="502"/>
      <c r="AL73" s="502"/>
      <c r="AM73" s="502"/>
      <c r="AN73" s="502"/>
      <c r="AO73" s="502"/>
      <c r="AP73" s="502"/>
      <c r="AQ73" s="502"/>
      <c r="AR73" s="502"/>
      <c r="AS73" s="521"/>
      <c r="AT73" s="521"/>
      <c r="AU73" s="521"/>
      <c r="AV73" s="521"/>
      <c r="AW73" s="521"/>
      <c r="AX73" s="521"/>
      <c r="AY73" s="521"/>
      <c r="AZ73" s="521"/>
      <c r="BA73" s="525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17"/>
      <c r="BU73" s="511"/>
      <c r="BV73" s="511"/>
      <c r="BW73" s="511"/>
      <c r="BX73" s="516"/>
      <c r="BY73" s="516"/>
      <c r="BZ73" s="516"/>
      <c r="CA73" s="516"/>
      <c r="CB73" s="516"/>
      <c r="CC73" s="516"/>
      <c r="CD73" s="516"/>
      <c r="CE73" s="511"/>
      <c r="CF73" s="511"/>
      <c r="CG73" s="511"/>
      <c r="CH73" s="511"/>
      <c r="CI73" s="474"/>
      <c r="CJ73" s="474"/>
      <c r="CK73" s="474"/>
      <c r="CL73" s="490"/>
      <c r="CM73" s="474"/>
      <c r="CN73" s="500"/>
      <c r="CO73" s="500"/>
      <c r="CP73" s="500"/>
      <c r="CQ73" s="500"/>
      <c r="CR73" s="550"/>
      <c r="CS73" s="473"/>
      <c r="CT73" s="498"/>
      <c r="CU73" s="498"/>
      <c r="CV73" s="473"/>
      <c r="CW73" s="473"/>
      <c r="CX73" s="473"/>
      <c r="CY73" s="502"/>
      <c r="CZ73" s="500"/>
      <c r="DA73" s="474"/>
      <c r="DB73" s="499"/>
      <c r="DC73" s="500"/>
      <c r="DD73" s="474"/>
      <c r="DE73" s="500"/>
      <c r="DF73" s="500"/>
      <c r="DG73" s="499"/>
      <c r="DH73" s="499"/>
      <c r="DI73" s="499"/>
      <c r="DJ73" s="490"/>
      <c r="DK73" s="499"/>
      <c r="DL73" s="500"/>
      <c r="DM73" s="500"/>
      <c r="DN73" s="499"/>
      <c r="DO73" s="474"/>
      <c r="DP73" s="474"/>
      <c r="DQ73" s="474"/>
      <c r="DR73" s="474"/>
      <c r="DS73" s="474"/>
      <c r="DT73" s="474"/>
      <c r="DU73" s="474"/>
      <c r="DV73" s="474"/>
      <c r="DW73" s="474"/>
      <c r="DX73" s="474"/>
      <c r="DY73" s="474"/>
      <c r="DZ73" s="474"/>
      <c r="EA73" s="500"/>
      <c r="EB73" s="500"/>
      <c r="EC73" s="500"/>
      <c r="ED73" s="500"/>
      <c r="EE73" s="500"/>
      <c r="EF73" s="500"/>
      <c r="EG73" s="500"/>
      <c r="EH73" s="500"/>
      <c r="EI73" s="500"/>
      <c r="EJ73" s="500"/>
      <c r="EK73" s="500"/>
      <c r="EL73" s="500"/>
      <c r="EM73" s="500"/>
      <c r="EN73" s="500"/>
      <c r="EO73" s="500"/>
      <c r="EP73" s="500"/>
      <c r="EQ73" s="500"/>
      <c r="ER73" s="490"/>
      <c r="ES73" s="490"/>
      <c r="ET73" s="500"/>
      <c r="EU73" s="500"/>
    </row>
    <row r="74" spans="1:151">
      <c r="A74" s="500"/>
      <c r="B74" s="502"/>
      <c r="C74" s="502"/>
      <c r="D74" s="502"/>
      <c r="E74" s="502"/>
      <c r="F74" s="502"/>
      <c r="G74" s="502"/>
      <c r="H74" s="502"/>
      <c r="I74" s="502"/>
      <c r="J74" s="504"/>
      <c r="K74" s="502"/>
      <c r="L74" s="502"/>
      <c r="M74" s="502"/>
      <c r="N74" s="502"/>
      <c r="O74" s="502"/>
      <c r="P74" s="502"/>
      <c r="R74" s="502"/>
      <c r="S74" s="502"/>
      <c r="U74" s="499"/>
      <c r="V74" s="500"/>
      <c r="W74" s="502"/>
      <c r="X74" s="500"/>
      <c r="Y74" s="500"/>
      <c r="Z74" s="476"/>
      <c r="AA74" s="476"/>
      <c r="AB74" s="470"/>
      <c r="AC74" s="502"/>
      <c r="AD74" s="502"/>
      <c r="AE74" s="502"/>
      <c r="AF74" s="502"/>
      <c r="AG74" s="502"/>
      <c r="AH74" s="502"/>
      <c r="AI74" s="505"/>
      <c r="AJ74" s="502"/>
      <c r="AK74" s="502"/>
      <c r="AL74" s="502"/>
      <c r="AM74" s="502"/>
      <c r="AN74" s="502"/>
      <c r="AO74" s="502"/>
      <c r="AP74" s="502"/>
      <c r="AQ74" s="502"/>
      <c r="AR74" s="502"/>
      <c r="AS74" s="521"/>
      <c r="AT74" s="521"/>
      <c r="AU74" s="521"/>
      <c r="AV74" s="521"/>
      <c r="AW74" s="521"/>
      <c r="AX74" s="521"/>
      <c r="AY74" s="521"/>
      <c r="AZ74" s="521"/>
      <c r="BA74" s="525"/>
      <c r="BB74" s="521"/>
      <c r="BC74" s="521"/>
      <c r="BD74" s="521"/>
      <c r="BE74" s="521"/>
      <c r="BF74" s="521"/>
      <c r="BG74" s="521"/>
      <c r="BH74" s="521"/>
      <c r="BI74" s="521"/>
      <c r="BJ74" s="521"/>
      <c r="BK74" s="521"/>
      <c r="BL74" s="521"/>
      <c r="BM74" s="521"/>
      <c r="BN74" s="521"/>
      <c r="BO74" s="521"/>
      <c r="BP74" s="521"/>
      <c r="BQ74" s="521"/>
      <c r="BR74" s="521"/>
      <c r="BS74" s="521"/>
      <c r="BT74" s="517"/>
      <c r="BU74" s="511"/>
      <c r="BV74" s="511"/>
      <c r="BW74" s="511"/>
      <c r="BX74" s="516"/>
      <c r="BY74" s="516"/>
      <c r="BZ74" s="516"/>
      <c r="CA74" s="516"/>
      <c r="CB74" s="516"/>
      <c r="CC74" s="516"/>
      <c r="CD74" s="516"/>
      <c r="CE74" s="511"/>
      <c r="CF74" s="511"/>
      <c r="CG74" s="511"/>
      <c r="CH74" s="511"/>
      <c r="CI74" s="474"/>
      <c r="CJ74" s="474"/>
      <c r="CK74" s="474"/>
      <c r="CL74" s="490"/>
      <c r="CM74" s="474"/>
      <c r="CN74" s="500"/>
      <c r="CO74" s="500"/>
      <c r="CP74" s="500"/>
      <c r="CQ74" s="500"/>
      <c r="CR74" s="550"/>
      <c r="CS74" s="473"/>
      <c r="CT74" s="498"/>
      <c r="CU74" s="498"/>
      <c r="CV74" s="473"/>
      <c r="CW74" s="473"/>
      <c r="CX74" s="473"/>
      <c r="CY74" s="502"/>
      <c r="CZ74" s="500"/>
      <c r="DA74" s="474"/>
      <c r="DB74" s="499"/>
      <c r="DC74" s="500"/>
      <c r="DD74" s="474"/>
      <c r="DE74" s="500"/>
      <c r="DF74" s="500"/>
      <c r="DG74" s="499"/>
      <c r="DH74" s="499"/>
      <c r="DI74" s="499"/>
      <c r="DJ74" s="490"/>
      <c r="DK74" s="499"/>
      <c r="DL74" s="500"/>
      <c r="DM74" s="500"/>
      <c r="DN74" s="499"/>
      <c r="DO74" s="474"/>
      <c r="DP74" s="474"/>
      <c r="DQ74" s="474"/>
      <c r="DR74" s="474"/>
      <c r="DS74" s="474"/>
      <c r="DT74" s="474"/>
      <c r="DU74" s="474"/>
      <c r="DV74" s="474"/>
      <c r="DW74" s="474"/>
      <c r="DX74" s="474"/>
      <c r="DY74" s="474"/>
      <c r="DZ74" s="474"/>
      <c r="EA74" s="500"/>
      <c r="EB74" s="500"/>
      <c r="EC74" s="500"/>
      <c r="ED74" s="500"/>
      <c r="EE74" s="500"/>
      <c r="EF74" s="500"/>
      <c r="EG74" s="500"/>
      <c r="EH74" s="500"/>
      <c r="EI74" s="500"/>
      <c r="EJ74" s="500"/>
      <c r="EK74" s="500"/>
      <c r="EL74" s="500"/>
      <c r="EM74" s="500"/>
      <c r="EN74" s="500"/>
      <c r="EO74" s="500"/>
      <c r="EP74" s="500"/>
      <c r="EQ74" s="500"/>
      <c r="ER74" s="490"/>
      <c r="ES74" s="490"/>
      <c r="ET74" s="500"/>
      <c r="EU74" s="500"/>
    </row>
    <row r="75" spans="1:151" ht="16.5" customHeight="1">
      <c r="A75" s="500"/>
      <c r="B75" s="502"/>
      <c r="C75" s="502"/>
      <c r="D75" s="502"/>
      <c r="E75" s="502"/>
      <c r="F75" s="502"/>
      <c r="G75" s="502"/>
      <c r="H75" s="502"/>
      <c r="I75" s="502"/>
      <c r="J75" s="504"/>
      <c r="K75" s="502"/>
      <c r="L75" s="502"/>
      <c r="M75" s="502"/>
      <c r="N75" s="502"/>
      <c r="O75" s="502"/>
      <c r="P75" s="502"/>
      <c r="R75" s="502"/>
      <c r="S75" s="502"/>
      <c r="U75" s="499"/>
      <c r="V75" s="500"/>
      <c r="W75" s="502"/>
      <c r="X75" s="500"/>
      <c r="Y75" s="500"/>
      <c r="Z75" s="476"/>
      <c r="AA75" s="476"/>
      <c r="AB75" s="470"/>
      <c r="AC75" s="502"/>
      <c r="AD75" s="502"/>
      <c r="AE75" s="502"/>
      <c r="AF75" s="502"/>
      <c r="AG75" s="502"/>
      <c r="AH75" s="502"/>
      <c r="AI75" s="505"/>
      <c r="AJ75" s="502"/>
      <c r="AK75" s="502"/>
      <c r="AL75" s="502"/>
      <c r="AM75" s="502"/>
      <c r="AN75" s="502"/>
      <c r="AO75" s="502"/>
      <c r="AP75" s="502"/>
      <c r="AQ75" s="502"/>
      <c r="AR75" s="502"/>
      <c r="AS75" s="521"/>
      <c r="AT75" s="521"/>
      <c r="AU75" s="521"/>
      <c r="AV75" s="521"/>
      <c r="AW75" s="521"/>
      <c r="AX75" s="521"/>
      <c r="AY75" s="521"/>
      <c r="AZ75" s="521"/>
      <c r="BA75" s="525"/>
      <c r="BB75" s="521"/>
      <c r="BC75" s="521"/>
      <c r="BD75" s="521"/>
      <c r="BE75" s="521"/>
      <c r="BF75" s="521"/>
      <c r="BG75" s="521"/>
      <c r="BH75" s="521"/>
      <c r="BI75" s="521"/>
      <c r="BJ75" s="521"/>
      <c r="BK75" s="521"/>
      <c r="BL75" s="521"/>
      <c r="BM75" s="521"/>
      <c r="BN75" s="521"/>
      <c r="BO75" s="521"/>
      <c r="BP75" s="521"/>
      <c r="BQ75" s="521"/>
      <c r="BR75" s="521"/>
      <c r="BS75" s="521"/>
      <c r="BT75" s="517"/>
      <c r="BU75" s="511"/>
      <c r="BV75" s="511"/>
      <c r="BW75" s="511"/>
      <c r="BX75" s="516"/>
      <c r="BY75" s="516"/>
      <c r="BZ75" s="516"/>
      <c r="CA75" s="516"/>
      <c r="CB75" s="516"/>
      <c r="CC75" s="516"/>
      <c r="CD75" s="516"/>
      <c r="CE75" s="511"/>
      <c r="CF75" s="511"/>
      <c r="CG75" s="511"/>
      <c r="CH75" s="511"/>
      <c r="CI75" s="474"/>
      <c r="CJ75" s="474"/>
      <c r="CK75" s="474"/>
      <c r="CL75" s="490"/>
      <c r="CM75" s="474"/>
      <c r="CN75" s="500"/>
      <c r="CO75" s="500"/>
      <c r="CP75" s="500"/>
      <c r="CQ75" s="500"/>
      <c r="CR75" s="550"/>
      <c r="CS75" s="473"/>
      <c r="CT75" s="498"/>
      <c r="CU75" s="498"/>
      <c r="CV75" s="473"/>
      <c r="CW75" s="473"/>
      <c r="CX75" s="473"/>
      <c r="CY75" s="502"/>
      <c r="CZ75" s="500"/>
      <c r="DA75" s="474"/>
      <c r="DB75" s="499"/>
      <c r="DC75" s="500"/>
      <c r="DD75" s="474"/>
      <c r="DE75" s="500"/>
      <c r="DF75" s="500"/>
      <c r="DG75" s="499"/>
      <c r="DH75" s="499"/>
      <c r="DI75" s="499"/>
      <c r="DJ75" s="490"/>
      <c r="DK75" s="499"/>
      <c r="DL75" s="500"/>
      <c r="DM75" s="500"/>
      <c r="DN75" s="499"/>
      <c r="DO75" s="474"/>
      <c r="DP75" s="474"/>
      <c r="DQ75" s="474"/>
      <c r="DR75" s="474"/>
      <c r="DS75" s="474"/>
      <c r="DT75" s="474"/>
      <c r="DU75" s="474"/>
      <c r="DV75" s="474"/>
      <c r="DW75" s="474"/>
      <c r="DX75" s="474"/>
      <c r="DY75" s="474"/>
      <c r="DZ75" s="474"/>
      <c r="EA75" s="500"/>
      <c r="EB75" s="500"/>
      <c r="EC75" s="500"/>
      <c r="ED75" s="500"/>
      <c r="EE75" s="500"/>
      <c r="EF75" s="500"/>
      <c r="EG75" s="500"/>
      <c r="EH75" s="500"/>
      <c r="EI75" s="500"/>
      <c r="EJ75" s="500"/>
      <c r="EK75" s="500"/>
      <c r="EL75" s="500"/>
      <c r="EM75" s="500"/>
      <c r="EN75" s="500"/>
      <c r="EO75" s="500"/>
      <c r="EP75" s="500"/>
      <c r="EQ75" s="500"/>
      <c r="ER75" s="490"/>
      <c r="ES75" s="490"/>
      <c r="ET75" s="500"/>
      <c r="EU75" s="500"/>
    </row>
    <row r="76" spans="1:151">
      <c r="A76" s="500"/>
      <c r="B76" s="502"/>
      <c r="C76" s="502"/>
      <c r="D76" s="502"/>
      <c r="E76" s="502"/>
      <c r="F76" s="502"/>
      <c r="G76" s="502"/>
      <c r="H76" s="502"/>
      <c r="I76" s="502"/>
      <c r="J76" s="504"/>
      <c r="K76" s="502"/>
      <c r="L76" s="502"/>
      <c r="M76" s="502"/>
      <c r="N76" s="502"/>
      <c r="O76" s="502"/>
      <c r="P76" s="502"/>
      <c r="R76" s="502"/>
      <c r="S76" s="502"/>
      <c r="U76" s="499"/>
      <c r="V76" s="500"/>
      <c r="W76" s="502"/>
      <c r="X76" s="500"/>
      <c r="Y76" s="500"/>
      <c r="Z76" s="476"/>
      <c r="AA76" s="476"/>
      <c r="AB76" s="470"/>
      <c r="AC76" s="502"/>
      <c r="AD76" s="502"/>
      <c r="AE76" s="502"/>
      <c r="AF76" s="502"/>
      <c r="AG76" s="502"/>
      <c r="AH76" s="502"/>
      <c r="AI76" s="505"/>
      <c r="AJ76" s="502"/>
      <c r="AK76" s="502"/>
      <c r="AL76" s="502"/>
      <c r="AM76" s="502"/>
      <c r="AN76" s="502"/>
      <c r="AO76" s="502"/>
      <c r="AP76" s="502"/>
      <c r="AQ76" s="502"/>
      <c r="AR76" s="502"/>
      <c r="AS76" s="521"/>
      <c r="AT76" s="521"/>
      <c r="AU76" s="521"/>
      <c r="AV76" s="521"/>
      <c r="AW76" s="521"/>
      <c r="AX76" s="521"/>
      <c r="AY76" s="521"/>
      <c r="AZ76" s="521"/>
      <c r="BA76" s="525"/>
      <c r="BB76" s="521"/>
      <c r="BC76" s="521"/>
      <c r="BD76" s="521"/>
      <c r="BE76" s="521"/>
      <c r="BF76" s="521"/>
      <c r="BG76" s="521"/>
      <c r="BH76" s="521"/>
      <c r="BI76" s="521"/>
      <c r="BJ76" s="521"/>
      <c r="BK76" s="521"/>
      <c r="BL76" s="521"/>
      <c r="BM76" s="521"/>
      <c r="BN76" s="521"/>
      <c r="BO76" s="521"/>
      <c r="BP76" s="521"/>
      <c r="BQ76" s="521"/>
      <c r="BR76" s="521"/>
      <c r="BS76" s="521"/>
      <c r="BT76" s="517"/>
      <c r="BU76" s="511"/>
      <c r="BV76" s="511"/>
      <c r="BW76" s="511"/>
      <c r="BX76" s="516"/>
      <c r="BY76" s="516"/>
      <c r="BZ76" s="516"/>
      <c r="CA76" s="516"/>
      <c r="CB76" s="516"/>
      <c r="CC76" s="516"/>
      <c r="CD76" s="516"/>
      <c r="CE76" s="511"/>
      <c r="CF76" s="511"/>
      <c r="CG76" s="511"/>
      <c r="CH76" s="511"/>
      <c r="CI76" s="474"/>
      <c r="CJ76" s="474"/>
      <c r="CK76" s="474"/>
      <c r="CL76" s="490"/>
      <c r="CM76" s="474"/>
      <c r="CN76" s="500"/>
      <c r="CO76" s="500"/>
      <c r="CP76" s="500"/>
      <c r="CQ76" s="500"/>
      <c r="CR76" s="550"/>
      <c r="CS76" s="473"/>
      <c r="CT76" s="498"/>
      <c r="CU76" s="498"/>
      <c r="CV76" s="473"/>
      <c r="CW76" s="473"/>
      <c r="CX76" s="473"/>
      <c r="CY76" s="502"/>
      <c r="CZ76" s="500"/>
      <c r="DA76" s="474"/>
      <c r="DB76" s="499"/>
      <c r="DC76" s="500"/>
      <c r="DD76" s="474"/>
      <c r="DE76" s="500"/>
      <c r="DF76" s="500"/>
      <c r="DG76" s="499"/>
      <c r="DH76" s="499"/>
      <c r="DI76" s="499"/>
      <c r="DJ76" s="490"/>
      <c r="DK76" s="499"/>
      <c r="DL76" s="500"/>
      <c r="DM76" s="500"/>
      <c r="DN76" s="499"/>
      <c r="DO76" s="474"/>
      <c r="DP76" s="474"/>
      <c r="DQ76" s="474"/>
      <c r="DR76" s="474"/>
      <c r="DS76" s="474"/>
      <c r="DT76" s="474"/>
      <c r="DU76" s="474"/>
      <c r="DV76" s="474"/>
      <c r="DW76" s="474"/>
      <c r="DX76" s="474"/>
      <c r="DY76" s="474"/>
      <c r="DZ76" s="474"/>
      <c r="EA76" s="500"/>
      <c r="EB76" s="500"/>
      <c r="EC76" s="500"/>
      <c r="ED76" s="500"/>
      <c r="EE76" s="500"/>
      <c r="EF76" s="500"/>
      <c r="EG76" s="500"/>
      <c r="EH76" s="500"/>
      <c r="EI76" s="500"/>
      <c r="EJ76" s="500"/>
      <c r="EK76" s="500"/>
      <c r="EL76" s="500"/>
      <c r="EM76" s="500"/>
      <c r="EN76" s="500"/>
      <c r="EO76" s="500"/>
      <c r="EP76" s="500"/>
      <c r="EQ76" s="500"/>
      <c r="ER76" s="490"/>
      <c r="ES76" s="490"/>
      <c r="ET76" s="500"/>
      <c r="EU76" s="500"/>
    </row>
    <row r="77" spans="1:151">
      <c r="A77" s="500"/>
      <c r="B77" s="502"/>
      <c r="C77" s="502"/>
      <c r="D77" s="502"/>
      <c r="E77" s="502"/>
      <c r="F77" s="502"/>
      <c r="G77" s="502"/>
      <c r="H77" s="502"/>
      <c r="I77" s="502"/>
      <c r="J77" s="504"/>
      <c r="K77" s="502"/>
      <c r="L77" s="502"/>
      <c r="M77" s="502"/>
      <c r="N77" s="502"/>
      <c r="O77" s="502"/>
      <c r="P77" s="502"/>
      <c r="R77" s="502"/>
      <c r="S77" s="502"/>
      <c r="U77" s="499"/>
      <c r="V77" s="500"/>
      <c r="W77" s="502"/>
      <c r="X77" s="500"/>
      <c r="Y77" s="500"/>
      <c r="Z77" s="476"/>
      <c r="AA77" s="476"/>
      <c r="AB77" s="470"/>
      <c r="AC77" s="502"/>
      <c r="AD77" s="502"/>
      <c r="AE77" s="502"/>
      <c r="AF77" s="502"/>
      <c r="AG77" s="502"/>
      <c r="AH77" s="502"/>
      <c r="AI77" s="505"/>
      <c r="AJ77" s="502"/>
      <c r="AK77" s="502"/>
      <c r="AL77" s="502"/>
      <c r="AM77" s="502"/>
      <c r="AN77" s="502"/>
      <c r="AO77" s="502"/>
      <c r="AP77" s="502"/>
      <c r="AQ77" s="502"/>
      <c r="AR77" s="502"/>
      <c r="AS77" s="521"/>
      <c r="AT77" s="521"/>
      <c r="AU77" s="521"/>
      <c r="AV77" s="521"/>
      <c r="AW77" s="521"/>
      <c r="AX77" s="521"/>
      <c r="AY77" s="521"/>
      <c r="AZ77" s="521"/>
      <c r="BA77" s="525"/>
      <c r="BB77" s="521"/>
      <c r="BC77" s="521"/>
      <c r="BD77" s="521"/>
      <c r="BE77" s="521"/>
      <c r="BF77" s="521"/>
      <c r="BG77" s="521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17"/>
      <c r="BU77" s="511"/>
      <c r="BV77" s="511"/>
      <c r="BW77" s="511"/>
      <c r="BX77" s="516"/>
      <c r="BY77" s="516"/>
      <c r="BZ77" s="516"/>
      <c r="CA77" s="516"/>
      <c r="CB77" s="516"/>
      <c r="CC77" s="516"/>
      <c r="CD77" s="516"/>
      <c r="CE77" s="511"/>
      <c r="CF77" s="511"/>
      <c r="CG77" s="511"/>
      <c r="CH77" s="511"/>
      <c r="CI77" s="474"/>
      <c r="CJ77" s="474"/>
      <c r="CK77" s="474"/>
      <c r="CL77" s="490"/>
      <c r="CM77" s="474"/>
      <c r="CN77" s="500"/>
      <c r="CO77" s="500"/>
      <c r="CP77" s="500"/>
      <c r="CQ77" s="500"/>
      <c r="CR77" s="550"/>
      <c r="CS77" s="473"/>
      <c r="CT77" s="498"/>
      <c r="CU77" s="498"/>
      <c r="CV77" s="473"/>
      <c r="CW77" s="473"/>
      <c r="CX77" s="473"/>
      <c r="CY77" s="502"/>
      <c r="CZ77" s="500"/>
      <c r="DA77" s="474"/>
      <c r="DB77" s="499"/>
      <c r="DC77" s="500"/>
      <c r="DD77" s="474"/>
      <c r="DE77" s="500"/>
      <c r="DF77" s="500"/>
      <c r="DG77" s="499"/>
      <c r="DH77" s="499"/>
      <c r="DI77" s="499"/>
      <c r="DJ77" s="490"/>
      <c r="DK77" s="499"/>
      <c r="DL77" s="500"/>
      <c r="DM77" s="500"/>
      <c r="DN77" s="499"/>
      <c r="DO77" s="474"/>
      <c r="DP77" s="474"/>
      <c r="DQ77" s="474"/>
      <c r="DR77" s="474"/>
      <c r="DS77" s="474"/>
      <c r="DT77" s="474"/>
      <c r="DU77" s="474"/>
      <c r="DV77" s="474"/>
      <c r="DW77" s="474"/>
      <c r="DX77" s="474"/>
      <c r="DY77" s="474"/>
      <c r="DZ77" s="474"/>
      <c r="EA77" s="500"/>
      <c r="EB77" s="500"/>
      <c r="EC77" s="500"/>
      <c r="ED77" s="500"/>
      <c r="EE77" s="500"/>
      <c r="EF77" s="500"/>
      <c r="EG77" s="500"/>
      <c r="EH77" s="500"/>
      <c r="EI77" s="500"/>
      <c r="EJ77" s="500"/>
      <c r="EK77" s="500"/>
      <c r="EL77" s="500"/>
      <c r="EM77" s="500"/>
      <c r="EN77" s="500"/>
      <c r="EO77" s="500"/>
      <c r="EP77" s="500"/>
      <c r="EQ77" s="500"/>
      <c r="ER77" s="490"/>
      <c r="ES77" s="490"/>
      <c r="ET77" s="500"/>
      <c r="EU77" s="500"/>
    </row>
    <row r="78" spans="1:151" ht="16.5" customHeight="1">
      <c r="A78" s="500"/>
      <c r="B78" s="502"/>
      <c r="C78" s="502"/>
      <c r="D78" s="502"/>
      <c r="E78" s="502"/>
      <c r="F78" s="502"/>
      <c r="G78" s="502"/>
      <c r="H78" s="502"/>
      <c r="I78" s="502"/>
      <c r="J78" s="504"/>
      <c r="K78" s="502"/>
      <c r="L78" s="502"/>
      <c r="M78" s="502"/>
      <c r="N78" s="502"/>
      <c r="O78" s="502"/>
      <c r="P78" s="502"/>
      <c r="R78" s="502"/>
      <c r="S78" s="502"/>
      <c r="U78" s="499"/>
      <c r="V78" s="500"/>
      <c r="W78" s="502"/>
      <c r="X78" s="500"/>
      <c r="Y78" s="500"/>
      <c r="Z78" s="476"/>
      <c r="AA78" s="476"/>
      <c r="AB78" s="470"/>
      <c r="AC78" s="502"/>
      <c r="AD78" s="502"/>
      <c r="AE78" s="502"/>
      <c r="AF78" s="502"/>
      <c r="AG78" s="502"/>
      <c r="AH78" s="502"/>
      <c r="AI78" s="505"/>
      <c r="AJ78" s="502"/>
      <c r="AK78" s="502"/>
      <c r="AL78" s="502"/>
      <c r="AM78" s="502"/>
      <c r="AN78" s="502"/>
      <c r="AO78" s="502"/>
      <c r="AP78" s="502"/>
      <c r="AQ78" s="502"/>
      <c r="AR78" s="502"/>
      <c r="AS78" s="521"/>
      <c r="AT78" s="521"/>
      <c r="AU78" s="521"/>
      <c r="AV78" s="521"/>
      <c r="AW78" s="521"/>
      <c r="AX78" s="521"/>
      <c r="AY78" s="521"/>
      <c r="AZ78" s="521"/>
      <c r="BA78" s="525"/>
      <c r="BB78" s="521"/>
      <c r="BC78" s="521"/>
      <c r="BD78" s="521"/>
      <c r="BE78" s="521"/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17"/>
      <c r="BU78" s="511"/>
      <c r="BV78" s="511"/>
      <c r="BW78" s="511"/>
      <c r="BX78" s="516"/>
      <c r="BY78" s="516"/>
      <c r="BZ78" s="516"/>
      <c r="CA78" s="516"/>
      <c r="CB78" s="516"/>
      <c r="CC78" s="516"/>
      <c r="CD78" s="516"/>
      <c r="CE78" s="511"/>
      <c r="CF78" s="511"/>
      <c r="CG78" s="511"/>
      <c r="CH78" s="511"/>
      <c r="CI78" s="474"/>
      <c r="CJ78" s="474"/>
      <c r="CK78" s="474"/>
      <c r="CL78" s="490"/>
      <c r="CM78" s="474"/>
      <c r="CN78" s="500"/>
      <c r="CO78" s="500"/>
      <c r="CP78" s="500"/>
      <c r="CQ78" s="500"/>
      <c r="CR78" s="550"/>
      <c r="CS78" s="473"/>
      <c r="CT78" s="498"/>
      <c r="CU78" s="498"/>
      <c r="CV78" s="473"/>
      <c r="CW78" s="473"/>
      <c r="CX78" s="473"/>
      <c r="CY78" s="502"/>
      <c r="CZ78" s="500"/>
      <c r="DA78" s="474"/>
      <c r="DB78" s="499"/>
      <c r="DC78" s="500"/>
      <c r="DD78" s="474"/>
      <c r="DE78" s="500"/>
      <c r="DF78" s="500"/>
      <c r="DG78" s="499"/>
      <c r="DH78" s="499"/>
      <c r="DI78" s="499"/>
      <c r="DJ78" s="490"/>
      <c r="DK78" s="499"/>
      <c r="DL78" s="500"/>
      <c r="DM78" s="500"/>
      <c r="DN78" s="499"/>
      <c r="DO78" s="474"/>
      <c r="DP78" s="474"/>
      <c r="DQ78" s="474"/>
      <c r="DR78" s="474"/>
      <c r="DS78" s="474"/>
      <c r="DT78" s="474"/>
      <c r="DU78" s="474"/>
      <c r="DV78" s="474"/>
      <c r="DW78" s="474"/>
      <c r="DX78" s="474"/>
      <c r="DY78" s="474"/>
      <c r="DZ78" s="474"/>
      <c r="EA78" s="500"/>
      <c r="EB78" s="500"/>
      <c r="EC78" s="500"/>
      <c r="ED78" s="500"/>
      <c r="EE78" s="500"/>
      <c r="EF78" s="500"/>
      <c r="EG78" s="500"/>
      <c r="EH78" s="500"/>
      <c r="EI78" s="500"/>
      <c r="EJ78" s="500"/>
      <c r="EK78" s="500"/>
      <c r="EL78" s="500"/>
      <c r="EM78" s="500"/>
      <c r="EN78" s="500"/>
      <c r="EO78" s="500"/>
      <c r="EP78" s="500"/>
      <c r="EQ78" s="500"/>
      <c r="ER78" s="490"/>
      <c r="ES78" s="490"/>
      <c r="ET78" s="500"/>
      <c r="EU78" s="500"/>
    </row>
    <row r="79" spans="1:151">
      <c r="A79" s="500"/>
      <c r="B79" s="502"/>
      <c r="C79" s="502"/>
      <c r="D79" s="502"/>
      <c r="E79" s="502"/>
      <c r="F79" s="502"/>
      <c r="G79" s="502"/>
      <c r="H79" s="502"/>
      <c r="I79" s="502"/>
      <c r="J79" s="504"/>
      <c r="K79" s="502"/>
      <c r="L79" s="502"/>
      <c r="M79" s="502"/>
      <c r="N79" s="502"/>
      <c r="O79" s="502"/>
      <c r="P79" s="502"/>
      <c r="R79" s="502"/>
      <c r="S79" s="502"/>
      <c r="U79" s="499"/>
      <c r="V79" s="500"/>
      <c r="W79" s="502"/>
      <c r="X79" s="500"/>
      <c r="Y79" s="500"/>
      <c r="Z79" s="476"/>
      <c r="AA79" s="476"/>
      <c r="AB79" s="470"/>
      <c r="AC79" s="502"/>
      <c r="AD79" s="502"/>
      <c r="AE79" s="502"/>
      <c r="AF79" s="502"/>
      <c r="AG79" s="502"/>
      <c r="AH79" s="502"/>
      <c r="AI79" s="505"/>
      <c r="AJ79" s="502"/>
      <c r="AK79" s="502"/>
      <c r="AL79" s="502"/>
      <c r="AM79" s="502"/>
      <c r="AN79" s="502"/>
      <c r="AO79" s="502"/>
      <c r="AP79" s="502"/>
      <c r="AQ79" s="502"/>
      <c r="AR79" s="502"/>
      <c r="AS79" s="521"/>
      <c r="AT79" s="521"/>
      <c r="AU79" s="521"/>
      <c r="AV79" s="521"/>
      <c r="AW79" s="521"/>
      <c r="AX79" s="521"/>
      <c r="AY79" s="521"/>
      <c r="AZ79" s="521"/>
      <c r="BA79" s="525"/>
      <c r="BB79" s="521"/>
      <c r="BC79" s="521"/>
      <c r="BD79" s="521"/>
      <c r="BE79" s="521"/>
      <c r="BF79" s="521"/>
      <c r="BG79" s="521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17"/>
      <c r="BU79" s="511"/>
      <c r="BV79" s="511"/>
      <c r="BW79" s="511"/>
      <c r="BX79" s="516"/>
      <c r="BY79" s="516"/>
      <c r="BZ79" s="516"/>
      <c r="CA79" s="516"/>
      <c r="CB79" s="516"/>
      <c r="CC79" s="516"/>
      <c r="CD79" s="516"/>
      <c r="CE79" s="511"/>
      <c r="CF79" s="511"/>
      <c r="CG79" s="511"/>
      <c r="CH79" s="511"/>
      <c r="CI79" s="474"/>
      <c r="CJ79" s="474"/>
      <c r="CK79" s="474"/>
      <c r="CL79" s="490"/>
      <c r="CM79" s="474"/>
      <c r="CN79" s="500"/>
      <c r="CO79" s="500"/>
      <c r="CP79" s="500"/>
      <c r="CQ79" s="500"/>
      <c r="CR79" s="550"/>
      <c r="CS79" s="473"/>
      <c r="CT79" s="498"/>
      <c r="CU79" s="498"/>
      <c r="CV79" s="473"/>
      <c r="CW79" s="473"/>
      <c r="CX79" s="473"/>
      <c r="CY79" s="502"/>
      <c r="CZ79" s="500"/>
      <c r="DA79" s="474"/>
      <c r="DB79" s="499"/>
      <c r="DC79" s="500"/>
      <c r="DD79" s="474"/>
      <c r="DE79" s="500"/>
      <c r="DF79" s="500"/>
      <c r="DG79" s="499"/>
      <c r="DH79" s="499"/>
      <c r="DI79" s="499"/>
      <c r="DJ79" s="490"/>
      <c r="DK79" s="499"/>
      <c r="DL79" s="500"/>
      <c r="DM79" s="500"/>
      <c r="DN79" s="499"/>
      <c r="DO79" s="474"/>
      <c r="DP79" s="474"/>
      <c r="DQ79" s="474"/>
      <c r="DR79" s="474"/>
      <c r="DS79" s="474"/>
      <c r="DT79" s="474"/>
      <c r="DU79" s="474"/>
      <c r="DV79" s="474"/>
      <c r="DW79" s="474"/>
      <c r="DX79" s="474"/>
      <c r="DY79" s="474"/>
      <c r="DZ79" s="474"/>
      <c r="EA79" s="500"/>
      <c r="EB79" s="500"/>
      <c r="EC79" s="500"/>
      <c r="ED79" s="500"/>
      <c r="EE79" s="500"/>
      <c r="EF79" s="500"/>
      <c r="EG79" s="500"/>
      <c r="EH79" s="500"/>
      <c r="EI79" s="500"/>
      <c r="EJ79" s="500"/>
      <c r="EK79" s="500"/>
      <c r="EL79" s="500"/>
      <c r="EM79" s="500"/>
      <c r="EN79" s="500"/>
      <c r="EO79" s="500"/>
      <c r="EP79" s="500"/>
      <c r="EQ79" s="500"/>
      <c r="ER79" s="490"/>
      <c r="ES79" s="490"/>
      <c r="ET79" s="500"/>
      <c r="EU79" s="500"/>
    </row>
    <row r="80" spans="1:151">
      <c r="A80" s="500"/>
      <c r="B80" s="502"/>
      <c r="C80" s="502"/>
      <c r="D80" s="502"/>
      <c r="E80" s="502"/>
      <c r="F80" s="502"/>
      <c r="G80" s="502"/>
      <c r="H80" s="502"/>
      <c r="I80" s="502"/>
      <c r="J80" s="504"/>
      <c r="K80" s="502"/>
      <c r="L80" s="502"/>
      <c r="M80" s="502"/>
      <c r="N80" s="502"/>
      <c r="O80" s="502"/>
      <c r="P80" s="502"/>
      <c r="R80" s="502"/>
      <c r="S80" s="502"/>
      <c r="U80" s="499"/>
      <c r="V80" s="500"/>
      <c r="W80" s="502"/>
      <c r="X80" s="500"/>
      <c r="Y80" s="500"/>
      <c r="Z80" s="476"/>
      <c r="AA80" s="476"/>
      <c r="AB80" s="470"/>
      <c r="AC80" s="502"/>
      <c r="AD80" s="502"/>
      <c r="AE80" s="502"/>
      <c r="AF80" s="502"/>
      <c r="AG80" s="502"/>
      <c r="AH80" s="502"/>
      <c r="AI80" s="505"/>
      <c r="AJ80" s="502"/>
      <c r="AK80" s="502"/>
      <c r="AL80" s="502"/>
      <c r="AM80" s="502"/>
      <c r="AN80" s="502"/>
      <c r="AO80" s="502"/>
      <c r="AP80" s="502"/>
      <c r="AQ80" s="502"/>
      <c r="AR80" s="502"/>
      <c r="AS80" s="521"/>
      <c r="AT80" s="521"/>
      <c r="AU80" s="521"/>
      <c r="AV80" s="521"/>
      <c r="AW80" s="521"/>
      <c r="AX80" s="521"/>
      <c r="AY80" s="521"/>
      <c r="AZ80" s="521"/>
      <c r="BA80" s="525"/>
      <c r="BB80" s="521"/>
      <c r="BC80" s="521"/>
      <c r="BD80" s="521"/>
      <c r="BE80" s="521"/>
      <c r="BF80" s="521"/>
      <c r="BG80" s="521"/>
      <c r="BH80" s="521"/>
      <c r="BI80" s="521"/>
      <c r="BJ80" s="521"/>
      <c r="BK80" s="521"/>
      <c r="BL80" s="521"/>
      <c r="BM80" s="521"/>
      <c r="BN80" s="521"/>
      <c r="BO80" s="521"/>
      <c r="BP80" s="521"/>
      <c r="BQ80" s="521"/>
      <c r="BR80" s="521"/>
      <c r="BS80" s="521"/>
      <c r="BT80" s="517"/>
      <c r="BU80" s="511"/>
      <c r="BV80" s="511"/>
      <c r="BW80" s="511"/>
      <c r="BX80" s="516"/>
      <c r="BY80" s="516"/>
      <c r="BZ80" s="516"/>
      <c r="CA80" s="516"/>
      <c r="CB80" s="516"/>
      <c r="CC80" s="516"/>
      <c r="CD80" s="516"/>
      <c r="CE80" s="511"/>
      <c r="CF80" s="511"/>
      <c r="CG80" s="511"/>
      <c r="CH80" s="511"/>
      <c r="CI80" s="474"/>
      <c r="CJ80" s="474"/>
      <c r="CK80" s="474"/>
      <c r="CL80" s="490"/>
      <c r="CM80" s="474"/>
      <c r="CN80" s="500"/>
      <c r="CO80" s="500"/>
      <c r="CP80" s="500"/>
      <c r="CQ80" s="500"/>
      <c r="CR80" s="550"/>
      <c r="CS80" s="473"/>
      <c r="CT80" s="498"/>
      <c r="CU80" s="498"/>
      <c r="CV80" s="473"/>
      <c r="CW80" s="473"/>
      <c r="CX80" s="473"/>
      <c r="CY80" s="502"/>
      <c r="CZ80" s="500"/>
      <c r="DA80" s="474"/>
      <c r="DB80" s="499"/>
      <c r="DC80" s="500"/>
      <c r="DD80" s="474"/>
      <c r="DE80" s="500"/>
      <c r="DF80" s="500"/>
      <c r="DG80" s="499"/>
      <c r="DH80" s="499"/>
      <c r="DI80" s="499"/>
      <c r="DJ80" s="490"/>
      <c r="DK80" s="499"/>
      <c r="DL80" s="500"/>
      <c r="DM80" s="500"/>
      <c r="DN80" s="499"/>
      <c r="DO80" s="474"/>
      <c r="DP80" s="474"/>
      <c r="DQ80" s="474"/>
      <c r="DR80" s="474"/>
      <c r="DS80" s="474"/>
      <c r="DT80" s="474"/>
      <c r="DU80" s="474"/>
      <c r="DV80" s="474"/>
      <c r="DW80" s="474"/>
      <c r="DX80" s="474"/>
      <c r="DY80" s="474"/>
      <c r="DZ80" s="474"/>
      <c r="EA80" s="500"/>
      <c r="EB80" s="500"/>
      <c r="EC80" s="500"/>
      <c r="ED80" s="500"/>
      <c r="EE80" s="500"/>
      <c r="EF80" s="500"/>
      <c r="EG80" s="500"/>
      <c r="EH80" s="500"/>
      <c r="EI80" s="500"/>
      <c r="EJ80" s="500"/>
      <c r="EK80" s="500"/>
      <c r="EL80" s="500"/>
      <c r="EM80" s="500"/>
      <c r="EN80" s="500"/>
      <c r="EO80" s="500"/>
      <c r="EP80" s="500"/>
      <c r="EQ80" s="500"/>
      <c r="ER80" s="490"/>
      <c r="ES80" s="490"/>
      <c r="ET80" s="500"/>
      <c r="EU80" s="500"/>
    </row>
    <row r="81" spans="1:151" ht="16.5" customHeight="1">
      <c r="A81" s="500"/>
      <c r="B81" s="502"/>
      <c r="C81" s="502"/>
      <c r="D81" s="502"/>
      <c r="E81" s="502"/>
      <c r="F81" s="502"/>
      <c r="G81" s="502"/>
      <c r="H81" s="502"/>
      <c r="I81" s="502"/>
      <c r="J81" s="504"/>
      <c r="K81" s="502"/>
      <c r="L81" s="502"/>
      <c r="M81" s="502"/>
      <c r="N81" s="502"/>
      <c r="O81" s="502"/>
      <c r="P81" s="502"/>
      <c r="R81" s="502"/>
      <c r="S81" s="502"/>
      <c r="U81" s="499"/>
      <c r="V81" s="500"/>
      <c r="W81" s="502"/>
      <c r="X81" s="500"/>
      <c r="Y81" s="500"/>
      <c r="Z81" s="476"/>
      <c r="AA81" s="476"/>
      <c r="AB81" s="470"/>
      <c r="AC81" s="502"/>
      <c r="AD81" s="502"/>
      <c r="AE81" s="502"/>
      <c r="AF81" s="502"/>
      <c r="AG81" s="502"/>
      <c r="AH81" s="502"/>
      <c r="AI81" s="505"/>
      <c r="AJ81" s="502"/>
      <c r="AK81" s="502"/>
      <c r="AL81" s="502"/>
      <c r="AM81" s="502"/>
      <c r="AN81" s="502"/>
      <c r="AO81" s="502"/>
      <c r="AP81" s="502"/>
      <c r="AQ81" s="502"/>
      <c r="AR81" s="502"/>
      <c r="AS81" s="521"/>
      <c r="AT81" s="521"/>
      <c r="AU81" s="521"/>
      <c r="AV81" s="521"/>
      <c r="AW81" s="521"/>
      <c r="AX81" s="521"/>
      <c r="AY81" s="521"/>
      <c r="AZ81" s="521"/>
      <c r="BA81" s="525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17"/>
      <c r="BU81" s="511"/>
      <c r="BV81" s="511"/>
      <c r="BW81" s="511"/>
      <c r="BX81" s="516"/>
      <c r="BY81" s="516"/>
      <c r="BZ81" s="516"/>
      <c r="CA81" s="516"/>
      <c r="CB81" s="516"/>
      <c r="CC81" s="516"/>
      <c r="CD81" s="516"/>
      <c r="CE81" s="511"/>
      <c r="CF81" s="511"/>
      <c r="CG81" s="511"/>
      <c r="CH81" s="511"/>
      <c r="CI81" s="474"/>
      <c r="CJ81" s="474"/>
      <c r="CK81" s="474"/>
      <c r="CL81" s="490"/>
      <c r="CM81" s="474"/>
      <c r="CN81" s="500"/>
      <c r="CO81" s="500"/>
      <c r="CP81" s="500"/>
      <c r="CQ81" s="500"/>
      <c r="CR81" s="550"/>
      <c r="CS81" s="473"/>
      <c r="CT81" s="498"/>
      <c r="CU81" s="498"/>
      <c r="CV81" s="473"/>
      <c r="CW81" s="473"/>
      <c r="CX81" s="473"/>
      <c r="CY81" s="502"/>
      <c r="CZ81" s="500"/>
      <c r="DA81" s="474"/>
      <c r="DB81" s="499"/>
      <c r="DC81" s="500"/>
      <c r="DD81" s="474"/>
      <c r="DE81" s="500"/>
      <c r="DF81" s="500"/>
      <c r="DG81" s="499"/>
      <c r="DH81" s="499"/>
      <c r="DI81" s="499"/>
      <c r="DJ81" s="490"/>
      <c r="DK81" s="499"/>
      <c r="DL81" s="500"/>
      <c r="DM81" s="500"/>
      <c r="DN81" s="499"/>
      <c r="DO81" s="474"/>
      <c r="DP81" s="474"/>
      <c r="DQ81" s="474"/>
      <c r="DR81" s="474"/>
      <c r="DS81" s="474"/>
      <c r="DT81" s="474"/>
      <c r="DU81" s="474"/>
      <c r="DV81" s="474"/>
      <c r="DW81" s="474"/>
      <c r="DX81" s="474"/>
      <c r="DY81" s="474"/>
      <c r="DZ81" s="474"/>
      <c r="EA81" s="500"/>
      <c r="EB81" s="500"/>
      <c r="EC81" s="500"/>
      <c r="ED81" s="500"/>
      <c r="EE81" s="500"/>
      <c r="EF81" s="500"/>
      <c r="EG81" s="500"/>
      <c r="EH81" s="500"/>
      <c r="EI81" s="500"/>
      <c r="EJ81" s="500"/>
      <c r="EK81" s="500"/>
      <c r="EL81" s="500"/>
      <c r="EM81" s="500"/>
      <c r="EN81" s="500"/>
      <c r="EO81" s="500"/>
      <c r="EP81" s="500"/>
      <c r="EQ81" s="500"/>
      <c r="ER81" s="490"/>
      <c r="ES81" s="490"/>
      <c r="ET81" s="500"/>
      <c r="EU81" s="500"/>
    </row>
    <row r="82" spans="1:151" ht="16.5" customHeight="1">
      <c r="A82" s="500"/>
      <c r="B82" s="502"/>
      <c r="C82" s="502"/>
      <c r="D82" s="502"/>
      <c r="E82" s="502"/>
      <c r="F82" s="502"/>
      <c r="G82" s="502"/>
      <c r="H82" s="502"/>
      <c r="I82" s="502"/>
      <c r="J82" s="504"/>
      <c r="K82" s="502"/>
      <c r="L82" s="502"/>
      <c r="M82" s="502"/>
      <c r="N82" s="502"/>
      <c r="O82" s="502"/>
      <c r="P82" s="502"/>
      <c r="R82" s="502"/>
      <c r="S82" s="502"/>
      <c r="U82" s="499"/>
      <c r="V82" s="500"/>
      <c r="W82" s="502"/>
      <c r="X82" s="500"/>
      <c r="Y82" s="500"/>
      <c r="Z82" s="476"/>
      <c r="AA82" s="476"/>
      <c r="AB82" s="470"/>
      <c r="AC82" s="502"/>
      <c r="AD82" s="502"/>
      <c r="AE82" s="502"/>
      <c r="AF82" s="502"/>
      <c r="AG82" s="502"/>
      <c r="AH82" s="502"/>
      <c r="AI82" s="505"/>
      <c r="AJ82" s="502"/>
      <c r="AK82" s="502"/>
      <c r="AL82" s="502"/>
      <c r="AM82" s="502"/>
      <c r="AN82" s="502"/>
      <c r="AO82" s="502"/>
      <c r="AP82" s="502"/>
      <c r="AQ82" s="502"/>
      <c r="AR82" s="502"/>
      <c r="AS82" s="521"/>
      <c r="AT82" s="521"/>
      <c r="AU82" s="521"/>
      <c r="AV82" s="521"/>
      <c r="AW82" s="521"/>
      <c r="AX82" s="521"/>
      <c r="AY82" s="521"/>
      <c r="AZ82" s="521"/>
      <c r="BA82" s="525"/>
      <c r="BB82" s="521"/>
      <c r="BC82" s="521"/>
      <c r="BD82" s="521"/>
      <c r="BE82" s="521"/>
      <c r="BF82" s="521"/>
      <c r="BG82" s="521"/>
      <c r="BH82" s="521"/>
      <c r="BI82" s="521"/>
      <c r="BJ82" s="521"/>
      <c r="BK82" s="521"/>
      <c r="BL82" s="521"/>
      <c r="BM82" s="521"/>
      <c r="BN82" s="521"/>
      <c r="BO82" s="521"/>
      <c r="BP82" s="521"/>
      <c r="BQ82" s="521"/>
      <c r="BR82" s="521"/>
      <c r="BS82" s="521"/>
      <c r="BT82" s="517"/>
      <c r="BU82" s="511"/>
      <c r="BV82" s="511"/>
      <c r="BW82" s="511"/>
      <c r="BX82" s="516"/>
      <c r="BY82" s="516"/>
      <c r="BZ82" s="516"/>
      <c r="CA82" s="516"/>
      <c r="CB82" s="516"/>
      <c r="CC82" s="516"/>
      <c r="CD82" s="516"/>
      <c r="CE82" s="511"/>
      <c r="CF82" s="511"/>
      <c r="CG82" s="511"/>
      <c r="CH82" s="511"/>
      <c r="CI82" s="474"/>
      <c r="CJ82" s="474"/>
      <c r="CK82" s="474"/>
      <c r="CL82" s="490"/>
      <c r="CM82" s="474"/>
      <c r="CN82" s="500"/>
      <c r="CO82" s="500"/>
      <c r="CP82" s="500"/>
      <c r="CQ82" s="500"/>
      <c r="CR82" s="550"/>
      <c r="CS82" s="473"/>
      <c r="CT82" s="498"/>
      <c r="CU82" s="498"/>
      <c r="CV82" s="473"/>
      <c r="CW82" s="473"/>
      <c r="CX82" s="473"/>
      <c r="CY82" s="502"/>
      <c r="CZ82" s="500"/>
      <c r="DA82" s="474"/>
      <c r="DB82" s="499"/>
      <c r="DC82" s="500"/>
      <c r="DD82" s="474"/>
      <c r="DE82" s="500"/>
      <c r="DF82" s="500"/>
      <c r="DG82" s="499"/>
      <c r="DH82" s="499"/>
      <c r="DI82" s="499"/>
      <c r="DJ82" s="490"/>
      <c r="DK82" s="499"/>
      <c r="DL82" s="500"/>
      <c r="DM82" s="500"/>
      <c r="DN82" s="499"/>
      <c r="DO82" s="474"/>
      <c r="DP82" s="474"/>
      <c r="DQ82" s="474"/>
      <c r="DR82" s="474"/>
      <c r="DS82" s="474"/>
      <c r="DT82" s="474"/>
      <c r="DU82" s="474"/>
      <c r="DV82" s="474"/>
      <c r="DW82" s="474"/>
      <c r="DX82" s="474"/>
      <c r="DY82" s="474"/>
      <c r="DZ82" s="474"/>
      <c r="EA82" s="500"/>
      <c r="EB82" s="500"/>
      <c r="EC82" s="500"/>
      <c r="ED82" s="500"/>
      <c r="EE82" s="500"/>
      <c r="EF82" s="500"/>
      <c r="EG82" s="500"/>
      <c r="EH82" s="500"/>
      <c r="EI82" s="500"/>
      <c r="EJ82" s="500"/>
      <c r="EK82" s="500"/>
      <c r="EL82" s="500"/>
      <c r="EM82" s="500"/>
      <c r="EN82" s="500"/>
      <c r="EO82" s="500"/>
      <c r="EP82" s="500"/>
      <c r="EQ82" s="500"/>
      <c r="ER82" s="490"/>
      <c r="ES82" s="490"/>
      <c r="ET82" s="500"/>
      <c r="EU82" s="500"/>
    </row>
    <row r="83" spans="1:151" ht="16.5" customHeight="1">
      <c r="A83" s="500"/>
      <c r="B83" s="502"/>
      <c r="C83" s="502"/>
      <c r="D83" s="502"/>
      <c r="E83" s="502"/>
      <c r="F83" s="502"/>
      <c r="G83" s="502"/>
      <c r="H83" s="502"/>
      <c r="I83" s="502"/>
      <c r="J83" s="504"/>
      <c r="K83" s="502"/>
      <c r="L83" s="502"/>
      <c r="M83" s="502"/>
      <c r="N83" s="502"/>
      <c r="O83" s="502"/>
      <c r="P83" s="502"/>
      <c r="R83" s="502"/>
      <c r="S83" s="502"/>
      <c r="U83" s="499"/>
      <c r="V83" s="500"/>
      <c r="W83" s="502"/>
      <c r="X83" s="500"/>
      <c r="Y83" s="500"/>
      <c r="Z83" s="476"/>
      <c r="AA83" s="476"/>
      <c r="AB83" s="470"/>
      <c r="AC83" s="502"/>
      <c r="AD83" s="502"/>
      <c r="AE83" s="502"/>
      <c r="AF83" s="502"/>
      <c r="AG83" s="502"/>
      <c r="AH83" s="502"/>
      <c r="AI83" s="505"/>
      <c r="AJ83" s="502"/>
      <c r="AK83" s="502"/>
      <c r="AL83" s="502"/>
      <c r="AM83" s="502"/>
      <c r="AN83" s="502"/>
      <c r="AO83" s="502"/>
      <c r="AP83" s="502"/>
      <c r="AQ83" s="502"/>
      <c r="AR83" s="502"/>
      <c r="AS83" s="521"/>
      <c r="AT83" s="521"/>
      <c r="AU83" s="521"/>
      <c r="AV83" s="521"/>
      <c r="AW83" s="521"/>
      <c r="AX83" s="521"/>
      <c r="AY83" s="521"/>
      <c r="AZ83" s="521"/>
      <c r="BA83" s="525"/>
      <c r="BB83" s="521"/>
      <c r="BC83" s="521"/>
      <c r="BD83" s="521"/>
      <c r="BE83" s="521"/>
      <c r="BF83" s="521"/>
      <c r="BG83" s="521"/>
      <c r="BH83" s="521"/>
      <c r="BI83" s="521"/>
      <c r="BJ83" s="521"/>
      <c r="BK83" s="521"/>
      <c r="BL83" s="521"/>
      <c r="BM83" s="521"/>
      <c r="BN83" s="521"/>
      <c r="BO83" s="521"/>
      <c r="BP83" s="521"/>
      <c r="BQ83" s="521"/>
      <c r="BR83" s="521"/>
      <c r="BS83" s="521"/>
      <c r="BT83" s="517"/>
      <c r="BU83" s="511"/>
      <c r="BV83" s="511"/>
      <c r="BW83" s="511"/>
      <c r="BX83" s="516"/>
      <c r="BY83" s="516"/>
      <c r="BZ83" s="516"/>
      <c r="CA83" s="516"/>
      <c r="CB83" s="516"/>
      <c r="CC83" s="516"/>
      <c r="CD83" s="516"/>
      <c r="CE83" s="511"/>
      <c r="CF83" s="511"/>
      <c r="CG83" s="511"/>
      <c r="CH83" s="511"/>
      <c r="CI83" s="474"/>
      <c r="CJ83" s="474"/>
      <c r="CK83" s="474"/>
      <c r="CL83" s="490"/>
      <c r="CM83" s="474"/>
      <c r="CN83" s="500"/>
      <c r="CO83" s="500"/>
      <c r="CP83" s="500"/>
      <c r="CQ83" s="500"/>
      <c r="CR83" s="550"/>
      <c r="CS83" s="473"/>
      <c r="CT83" s="498"/>
      <c r="CU83" s="498"/>
      <c r="CV83" s="473"/>
      <c r="CW83" s="473"/>
      <c r="CX83" s="473"/>
      <c r="CY83" s="502"/>
      <c r="CZ83" s="500"/>
      <c r="DA83" s="474"/>
      <c r="DB83" s="499"/>
      <c r="DC83" s="500"/>
      <c r="DD83" s="474"/>
      <c r="DE83" s="500"/>
      <c r="DF83" s="500"/>
      <c r="DG83" s="499"/>
      <c r="DH83" s="499"/>
      <c r="DI83" s="499"/>
      <c r="DJ83" s="490"/>
      <c r="DK83" s="499"/>
      <c r="DL83" s="500"/>
      <c r="DM83" s="500"/>
      <c r="DN83" s="499"/>
      <c r="DO83" s="474"/>
      <c r="DP83" s="474"/>
      <c r="DQ83" s="474"/>
      <c r="DR83" s="474"/>
      <c r="DS83" s="474"/>
      <c r="DT83" s="474"/>
      <c r="DU83" s="474"/>
      <c r="DV83" s="474"/>
      <c r="DW83" s="474"/>
      <c r="DX83" s="474"/>
      <c r="DY83" s="474"/>
      <c r="DZ83" s="474"/>
      <c r="EA83" s="500"/>
      <c r="EB83" s="500"/>
      <c r="EC83" s="500"/>
      <c r="ED83" s="500"/>
      <c r="EE83" s="500"/>
      <c r="EF83" s="500"/>
      <c r="EG83" s="500"/>
      <c r="EH83" s="500"/>
      <c r="EI83" s="500"/>
      <c r="EJ83" s="500"/>
      <c r="EK83" s="500"/>
      <c r="EL83" s="500"/>
      <c r="EM83" s="500"/>
      <c r="EN83" s="500"/>
      <c r="EO83" s="500"/>
      <c r="EP83" s="500"/>
      <c r="EQ83" s="500"/>
      <c r="ER83" s="490"/>
      <c r="ES83" s="490"/>
      <c r="ET83" s="500"/>
      <c r="EU83" s="500"/>
    </row>
    <row r="84" spans="1:151" ht="16.5" customHeight="1">
      <c r="A84" s="500"/>
      <c r="B84" s="502"/>
      <c r="C84" s="502"/>
      <c r="D84" s="502"/>
      <c r="E84" s="502"/>
      <c r="F84" s="502"/>
      <c r="G84" s="502"/>
      <c r="H84" s="502"/>
      <c r="I84" s="502"/>
      <c r="J84" s="504"/>
      <c r="K84" s="502"/>
      <c r="L84" s="502"/>
      <c r="M84" s="502"/>
      <c r="N84" s="502"/>
      <c r="O84" s="502"/>
      <c r="P84" s="502"/>
      <c r="R84" s="502"/>
      <c r="S84" s="502"/>
      <c r="U84" s="499"/>
      <c r="V84" s="500"/>
      <c r="W84" s="502"/>
      <c r="X84" s="500"/>
      <c r="Y84" s="500"/>
      <c r="Z84" s="476"/>
      <c r="AA84" s="476"/>
      <c r="AB84" s="470"/>
      <c r="AC84" s="502"/>
      <c r="AD84" s="502"/>
      <c r="AE84" s="502"/>
      <c r="AF84" s="502"/>
      <c r="AG84" s="502"/>
      <c r="AH84" s="502"/>
      <c r="AI84" s="505"/>
      <c r="AJ84" s="502"/>
      <c r="AK84" s="502"/>
      <c r="AL84" s="502"/>
      <c r="AM84" s="502"/>
      <c r="AN84" s="502"/>
      <c r="AO84" s="502"/>
      <c r="AP84" s="502"/>
      <c r="AQ84" s="502"/>
      <c r="AR84" s="502"/>
      <c r="AS84" s="521"/>
      <c r="AT84" s="521"/>
      <c r="AU84" s="521"/>
      <c r="AV84" s="521"/>
      <c r="AW84" s="521"/>
      <c r="AX84" s="521"/>
      <c r="AY84" s="521"/>
      <c r="AZ84" s="521"/>
      <c r="BA84" s="525"/>
      <c r="BB84" s="521"/>
      <c r="BC84" s="521"/>
      <c r="BD84" s="521"/>
      <c r="BE84" s="521"/>
      <c r="BF84" s="521"/>
      <c r="BG84" s="521"/>
      <c r="BH84" s="521"/>
      <c r="BI84" s="521"/>
      <c r="BJ84" s="521"/>
      <c r="BK84" s="521"/>
      <c r="BL84" s="521"/>
      <c r="BM84" s="521"/>
      <c r="BN84" s="521"/>
      <c r="BO84" s="521"/>
      <c r="BP84" s="521"/>
      <c r="BQ84" s="521"/>
      <c r="BR84" s="521"/>
      <c r="BS84" s="521"/>
      <c r="BT84" s="517"/>
      <c r="BU84" s="511"/>
      <c r="BV84" s="511"/>
      <c r="BW84" s="511"/>
      <c r="BX84" s="516"/>
      <c r="BY84" s="516"/>
      <c r="BZ84" s="516"/>
      <c r="CA84" s="516"/>
      <c r="CB84" s="516"/>
      <c r="CC84" s="516"/>
      <c r="CD84" s="516"/>
      <c r="CE84" s="511"/>
      <c r="CF84" s="511"/>
      <c r="CG84" s="511"/>
      <c r="CH84" s="511"/>
      <c r="CI84" s="474"/>
      <c r="CJ84" s="474"/>
      <c r="CK84" s="474"/>
      <c r="CL84" s="490"/>
      <c r="CM84" s="474"/>
      <c r="CN84" s="500"/>
      <c r="CO84" s="500"/>
      <c r="CP84" s="500"/>
      <c r="CQ84" s="500"/>
      <c r="CR84" s="550"/>
      <c r="CS84" s="473"/>
      <c r="CT84" s="498"/>
      <c r="CU84" s="498"/>
      <c r="CV84" s="473"/>
      <c r="CW84" s="473"/>
      <c r="CX84" s="473"/>
      <c r="CY84" s="502"/>
      <c r="CZ84" s="500"/>
      <c r="DA84" s="474"/>
      <c r="DB84" s="499"/>
      <c r="DC84" s="500"/>
      <c r="DD84" s="474"/>
      <c r="DE84" s="500"/>
      <c r="DF84" s="500"/>
      <c r="DG84" s="499"/>
      <c r="DH84" s="499"/>
      <c r="DI84" s="499"/>
      <c r="DJ84" s="490"/>
      <c r="DK84" s="499"/>
      <c r="DL84" s="500"/>
      <c r="DM84" s="500"/>
      <c r="DN84" s="499"/>
      <c r="DO84" s="474"/>
      <c r="DP84" s="474"/>
      <c r="DQ84" s="474"/>
      <c r="DR84" s="474"/>
      <c r="DS84" s="474"/>
      <c r="DT84" s="474"/>
      <c r="DU84" s="474"/>
      <c r="DV84" s="474"/>
      <c r="DW84" s="474"/>
      <c r="DX84" s="474"/>
      <c r="DY84" s="474"/>
      <c r="DZ84" s="474"/>
      <c r="EA84" s="500"/>
      <c r="EB84" s="500"/>
      <c r="EC84" s="500"/>
      <c r="ED84" s="500"/>
      <c r="EE84" s="500"/>
      <c r="EF84" s="500"/>
      <c r="EG84" s="500"/>
      <c r="EH84" s="500"/>
      <c r="EI84" s="500"/>
      <c r="EJ84" s="500"/>
      <c r="EK84" s="500"/>
      <c r="EL84" s="500"/>
      <c r="EM84" s="500"/>
      <c r="EN84" s="500"/>
      <c r="EO84" s="500"/>
      <c r="EP84" s="500"/>
      <c r="EQ84" s="500"/>
      <c r="ER84" s="490"/>
      <c r="ES84" s="490"/>
      <c r="ET84" s="500"/>
      <c r="EU84" s="500"/>
    </row>
    <row r="85" spans="1:151" ht="16.5" customHeight="1">
      <c r="A85" s="500"/>
      <c r="B85" s="502"/>
      <c r="C85" s="502"/>
      <c r="D85" s="502"/>
      <c r="E85" s="502"/>
      <c r="F85" s="502"/>
      <c r="G85" s="502"/>
      <c r="H85" s="502"/>
      <c r="I85" s="502"/>
      <c r="J85" s="504"/>
      <c r="K85" s="502"/>
      <c r="L85" s="502"/>
      <c r="M85" s="502"/>
      <c r="N85" s="502"/>
      <c r="O85" s="502"/>
      <c r="P85" s="502"/>
      <c r="R85" s="502"/>
      <c r="S85" s="502"/>
      <c r="U85" s="499"/>
      <c r="V85" s="500"/>
      <c r="W85" s="502"/>
      <c r="X85" s="500"/>
      <c r="Y85" s="500"/>
      <c r="Z85" s="476"/>
      <c r="AA85" s="476"/>
      <c r="AB85" s="470"/>
      <c r="AC85" s="502"/>
      <c r="AD85" s="502"/>
      <c r="AE85" s="502"/>
      <c r="AF85" s="502"/>
      <c r="AG85" s="502"/>
      <c r="AH85" s="502"/>
      <c r="AI85" s="505"/>
      <c r="AJ85" s="502"/>
      <c r="AK85" s="502"/>
      <c r="AL85" s="502"/>
      <c r="AM85" s="502"/>
      <c r="AN85" s="502"/>
      <c r="AO85" s="502"/>
      <c r="AP85" s="502"/>
      <c r="AQ85" s="502"/>
      <c r="AR85" s="502"/>
      <c r="AS85" s="521"/>
      <c r="AT85" s="521"/>
      <c r="AU85" s="521"/>
      <c r="AV85" s="521"/>
      <c r="AW85" s="521"/>
      <c r="AX85" s="521"/>
      <c r="AY85" s="521"/>
      <c r="AZ85" s="521"/>
      <c r="BA85" s="525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17"/>
      <c r="BU85" s="511"/>
      <c r="BV85" s="511"/>
      <c r="BW85" s="511"/>
      <c r="BX85" s="516"/>
      <c r="BY85" s="516"/>
      <c r="BZ85" s="516"/>
      <c r="CA85" s="516"/>
      <c r="CB85" s="516"/>
      <c r="CC85" s="516"/>
      <c r="CD85" s="516"/>
      <c r="CE85" s="511"/>
      <c r="CF85" s="511"/>
      <c r="CG85" s="511"/>
      <c r="CH85" s="511"/>
      <c r="CI85" s="474"/>
      <c r="CJ85" s="474"/>
      <c r="CK85" s="474"/>
      <c r="CL85" s="490"/>
      <c r="CM85" s="474"/>
      <c r="CN85" s="500"/>
      <c r="CO85" s="500"/>
      <c r="CP85" s="500"/>
      <c r="CQ85" s="500"/>
      <c r="CR85" s="550"/>
      <c r="CS85" s="473"/>
      <c r="CT85" s="498"/>
      <c r="CU85" s="498"/>
      <c r="CV85" s="473"/>
      <c r="CW85" s="473"/>
      <c r="CX85" s="473"/>
      <c r="CY85" s="502"/>
      <c r="CZ85" s="500"/>
      <c r="DA85" s="474"/>
      <c r="DB85" s="499"/>
      <c r="DC85" s="500"/>
      <c r="DD85" s="474"/>
      <c r="DE85" s="500"/>
      <c r="DF85" s="500"/>
      <c r="DG85" s="499"/>
      <c r="DH85" s="499"/>
      <c r="DI85" s="499"/>
      <c r="DJ85" s="490"/>
      <c r="DK85" s="499"/>
      <c r="DL85" s="500"/>
      <c r="DM85" s="500"/>
      <c r="DN85" s="499"/>
      <c r="DO85" s="474"/>
      <c r="DP85" s="474"/>
      <c r="DQ85" s="474"/>
      <c r="DR85" s="474"/>
      <c r="DS85" s="474"/>
      <c r="DT85" s="474"/>
      <c r="DU85" s="474"/>
      <c r="DV85" s="474"/>
      <c r="DW85" s="474"/>
      <c r="DX85" s="474"/>
      <c r="DY85" s="474"/>
      <c r="DZ85" s="474"/>
      <c r="EA85" s="500"/>
      <c r="EB85" s="500"/>
      <c r="EC85" s="500"/>
      <c r="ED85" s="500"/>
      <c r="EE85" s="500"/>
      <c r="EF85" s="500"/>
      <c r="EG85" s="500"/>
      <c r="EH85" s="500"/>
      <c r="EI85" s="500"/>
      <c r="EJ85" s="500"/>
      <c r="EK85" s="500"/>
      <c r="EL85" s="500"/>
      <c r="EM85" s="500"/>
      <c r="EN85" s="500"/>
      <c r="EO85" s="500"/>
      <c r="EP85" s="500"/>
      <c r="EQ85" s="500"/>
      <c r="ER85" s="490"/>
      <c r="ES85" s="490"/>
      <c r="ET85" s="500"/>
      <c r="EU85" s="500"/>
    </row>
    <row r="86" spans="1:151" s="299" customFormat="1">
      <c r="A86" s="500"/>
      <c r="B86" s="502"/>
      <c r="C86" s="502"/>
      <c r="D86" s="502"/>
      <c r="E86" s="502"/>
      <c r="F86" s="502"/>
      <c r="G86" s="502"/>
      <c r="H86" s="502"/>
      <c r="I86" s="502"/>
      <c r="J86" s="504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499"/>
      <c r="V86" s="500"/>
      <c r="W86" s="502"/>
      <c r="X86" s="500"/>
      <c r="Y86" s="500"/>
      <c r="Z86" s="476"/>
      <c r="AA86" s="476"/>
      <c r="AB86" s="470"/>
      <c r="AC86" s="502"/>
      <c r="AD86" s="502"/>
      <c r="AE86" s="502"/>
      <c r="AF86" s="502"/>
      <c r="AG86" s="502"/>
      <c r="AH86" s="502"/>
      <c r="AI86" s="505"/>
      <c r="AJ86" s="502"/>
      <c r="AK86" s="502"/>
      <c r="AL86" s="502"/>
      <c r="AM86" s="502"/>
      <c r="AN86" s="502"/>
      <c r="AO86" s="502"/>
      <c r="AP86" s="502"/>
      <c r="AQ86" s="502"/>
      <c r="AR86" s="502"/>
      <c r="AS86" s="521"/>
      <c r="AT86" s="521"/>
      <c r="AU86" s="521"/>
      <c r="AV86" s="521"/>
      <c r="AW86" s="521"/>
      <c r="AX86" s="521"/>
      <c r="AY86" s="521"/>
      <c r="AZ86" s="521"/>
      <c r="BA86" s="525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17"/>
      <c r="BU86" s="511"/>
      <c r="BV86" s="511"/>
      <c r="BW86" s="511"/>
      <c r="BX86" s="516"/>
      <c r="BY86" s="516"/>
      <c r="BZ86" s="516"/>
      <c r="CA86" s="516"/>
      <c r="CB86" s="516"/>
      <c r="CC86" s="516"/>
      <c r="CD86" s="516"/>
      <c r="CE86" s="511"/>
      <c r="CF86" s="511"/>
      <c r="CG86" s="511"/>
      <c r="CH86" s="511"/>
      <c r="CI86" s="474"/>
      <c r="CJ86" s="474"/>
      <c r="CK86" s="474"/>
      <c r="CL86" s="490"/>
      <c r="CM86" s="474"/>
      <c r="CN86" s="500"/>
      <c r="CO86" s="500"/>
      <c r="CP86" s="500"/>
      <c r="CQ86" s="500"/>
      <c r="CR86" s="550"/>
      <c r="CS86" s="473"/>
      <c r="CT86" s="498"/>
      <c r="CU86" s="498"/>
      <c r="CV86" s="473"/>
      <c r="CW86" s="473"/>
      <c r="CX86" s="473"/>
      <c r="CY86" s="502"/>
      <c r="CZ86" s="500"/>
      <c r="DA86" s="474"/>
      <c r="DB86" s="499"/>
      <c r="DC86" s="500"/>
      <c r="DD86" s="474"/>
      <c r="DE86" s="500"/>
      <c r="DF86" s="500"/>
      <c r="DG86" s="499"/>
      <c r="DH86" s="499"/>
      <c r="DI86" s="499"/>
      <c r="DJ86" s="490"/>
      <c r="DK86" s="499"/>
      <c r="DL86" s="500"/>
      <c r="DM86" s="500"/>
      <c r="DN86" s="499"/>
      <c r="DO86" s="474"/>
      <c r="DP86" s="474"/>
      <c r="DQ86" s="474"/>
      <c r="DR86" s="474"/>
      <c r="DS86" s="474"/>
      <c r="DT86" s="474"/>
      <c r="DU86" s="474"/>
      <c r="DV86" s="474"/>
      <c r="DW86" s="474"/>
      <c r="DX86" s="474"/>
      <c r="DY86" s="474"/>
      <c r="DZ86" s="474"/>
      <c r="EA86" s="500"/>
      <c r="EB86" s="500"/>
      <c r="EC86" s="500"/>
      <c r="ED86" s="500"/>
      <c r="EE86" s="500"/>
      <c r="EF86" s="500"/>
      <c r="EG86" s="500"/>
      <c r="EH86" s="500"/>
      <c r="EI86" s="500"/>
      <c r="EJ86" s="500"/>
      <c r="EK86" s="500"/>
      <c r="EL86" s="500"/>
      <c r="EM86" s="500"/>
      <c r="EN86" s="500"/>
      <c r="EO86" s="500"/>
      <c r="EP86" s="500"/>
      <c r="EQ86" s="500"/>
      <c r="ER86" s="490"/>
      <c r="ES86" s="490"/>
      <c r="ET86" s="500"/>
      <c r="EU86" s="500"/>
    </row>
    <row r="87" spans="1:151">
      <c r="A87" s="500"/>
      <c r="B87" s="502"/>
      <c r="C87" s="502"/>
      <c r="D87" s="502"/>
      <c r="E87" s="502"/>
      <c r="F87" s="502"/>
      <c r="G87" s="502"/>
      <c r="H87" s="502"/>
      <c r="I87" s="502"/>
      <c r="J87" s="504"/>
      <c r="K87" s="502"/>
      <c r="L87" s="502"/>
      <c r="M87" s="502"/>
      <c r="N87" s="502"/>
      <c r="O87" s="502"/>
      <c r="P87" s="502"/>
      <c r="R87" s="502"/>
      <c r="S87" s="502"/>
      <c r="U87" s="499"/>
      <c r="V87" s="500"/>
      <c r="W87" s="502"/>
      <c r="X87" s="500"/>
      <c r="Y87" s="500"/>
      <c r="Z87" s="476"/>
      <c r="AA87" s="476"/>
      <c r="AB87" s="470"/>
      <c r="AC87" s="502"/>
      <c r="AD87" s="502"/>
      <c r="AE87" s="502"/>
      <c r="AF87" s="502"/>
      <c r="AG87" s="502"/>
      <c r="AH87" s="502"/>
      <c r="AI87" s="505"/>
      <c r="AJ87" s="502"/>
      <c r="AK87" s="502"/>
      <c r="AL87" s="502"/>
      <c r="AM87" s="502"/>
      <c r="AN87" s="502"/>
      <c r="AO87" s="502"/>
      <c r="AP87" s="502"/>
      <c r="AQ87" s="502"/>
      <c r="AR87" s="502"/>
      <c r="AS87" s="521"/>
      <c r="AT87" s="521"/>
      <c r="AU87" s="521"/>
      <c r="AV87" s="521"/>
      <c r="AW87" s="521"/>
      <c r="AX87" s="521"/>
      <c r="AY87" s="521"/>
      <c r="AZ87" s="521"/>
      <c r="BA87" s="525"/>
      <c r="BB87" s="521"/>
      <c r="BC87" s="521"/>
      <c r="BD87" s="521"/>
      <c r="BE87" s="521"/>
      <c r="BF87" s="521"/>
      <c r="BG87" s="521"/>
      <c r="BH87" s="521"/>
      <c r="BI87" s="521"/>
      <c r="BJ87" s="521"/>
      <c r="BK87" s="521"/>
      <c r="BL87" s="521"/>
      <c r="BM87" s="521"/>
      <c r="BN87" s="521"/>
      <c r="BO87" s="521"/>
      <c r="BP87" s="521"/>
      <c r="BQ87" s="521"/>
      <c r="BR87" s="521"/>
      <c r="BS87" s="521"/>
      <c r="BT87" s="517"/>
      <c r="BU87" s="511"/>
      <c r="BV87" s="511"/>
      <c r="BW87" s="511"/>
      <c r="BX87" s="516"/>
      <c r="BY87" s="516"/>
      <c r="BZ87" s="516"/>
      <c r="CA87" s="516"/>
      <c r="CB87" s="516"/>
      <c r="CC87" s="516"/>
      <c r="CD87" s="516"/>
      <c r="CE87" s="511"/>
      <c r="CF87" s="511"/>
      <c r="CG87" s="511"/>
      <c r="CH87" s="511"/>
      <c r="CI87" s="474"/>
      <c r="CJ87" s="474"/>
      <c r="CK87" s="474"/>
      <c r="CL87" s="490"/>
      <c r="CM87" s="474"/>
      <c r="CN87" s="500"/>
      <c r="CO87" s="500"/>
      <c r="CP87" s="500"/>
      <c r="CQ87" s="500"/>
      <c r="CR87" s="550"/>
      <c r="CS87" s="473"/>
      <c r="CT87" s="498"/>
      <c r="CU87" s="498"/>
      <c r="CV87" s="473"/>
      <c r="CW87" s="473"/>
      <c r="CX87" s="473"/>
      <c r="CY87" s="502"/>
      <c r="CZ87" s="500"/>
      <c r="DA87" s="474"/>
      <c r="DB87" s="499"/>
      <c r="DC87" s="500"/>
      <c r="DD87" s="474"/>
      <c r="DE87" s="500"/>
      <c r="DF87" s="500"/>
      <c r="DG87" s="499"/>
      <c r="DH87" s="499"/>
      <c r="DI87" s="499"/>
      <c r="DJ87" s="490"/>
      <c r="DK87" s="499"/>
      <c r="DL87" s="500"/>
      <c r="DM87" s="500"/>
      <c r="DN87" s="499"/>
      <c r="DO87" s="474"/>
      <c r="DP87" s="474"/>
      <c r="DQ87" s="474"/>
      <c r="DR87" s="474"/>
      <c r="DS87" s="474"/>
      <c r="DT87" s="474"/>
      <c r="DU87" s="474"/>
      <c r="DV87" s="474"/>
      <c r="DW87" s="474"/>
      <c r="DX87" s="474"/>
      <c r="DY87" s="474"/>
      <c r="DZ87" s="474"/>
      <c r="EA87" s="500"/>
      <c r="EB87" s="500"/>
      <c r="EC87" s="500"/>
      <c r="ED87" s="500"/>
      <c r="EE87" s="500"/>
      <c r="EF87" s="500"/>
      <c r="EG87" s="500"/>
      <c r="EH87" s="500"/>
      <c r="EI87" s="500"/>
      <c r="EJ87" s="500"/>
      <c r="EK87" s="500"/>
      <c r="EL87" s="500"/>
      <c r="EM87" s="500"/>
      <c r="EN87" s="500"/>
      <c r="EO87" s="500"/>
      <c r="EP87" s="500"/>
      <c r="EQ87" s="500"/>
      <c r="ER87" s="490"/>
      <c r="ES87" s="490"/>
      <c r="ET87" s="500"/>
      <c r="EU87" s="500"/>
    </row>
    <row r="88" spans="1:151" ht="16.5" customHeight="1">
      <c r="A88" s="500"/>
      <c r="B88" s="502"/>
      <c r="C88" s="502"/>
      <c r="D88" s="502"/>
      <c r="E88" s="502"/>
      <c r="F88" s="502"/>
      <c r="G88" s="502"/>
      <c r="H88" s="502"/>
      <c r="I88" s="502"/>
      <c r="J88" s="504"/>
      <c r="K88" s="502"/>
      <c r="L88" s="502"/>
      <c r="M88" s="502"/>
      <c r="N88" s="502"/>
      <c r="O88" s="502"/>
      <c r="P88" s="502"/>
      <c r="R88" s="502"/>
      <c r="S88" s="502"/>
      <c r="U88" s="499"/>
      <c r="V88" s="500"/>
      <c r="W88" s="502"/>
      <c r="X88" s="500"/>
      <c r="Y88" s="500"/>
      <c r="Z88" s="476"/>
      <c r="AA88" s="476"/>
      <c r="AB88" s="470"/>
      <c r="AC88" s="502"/>
      <c r="AD88" s="502"/>
      <c r="AE88" s="502"/>
      <c r="AF88" s="502"/>
      <c r="AG88" s="502"/>
      <c r="AH88" s="502"/>
      <c r="AI88" s="505"/>
      <c r="AJ88" s="502"/>
      <c r="AK88" s="502"/>
      <c r="AL88" s="502"/>
      <c r="AM88" s="502"/>
      <c r="AN88" s="502"/>
      <c r="AO88" s="502"/>
      <c r="AP88" s="502"/>
      <c r="AQ88" s="502"/>
      <c r="AR88" s="502"/>
      <c r="AS88" s="521"/>
      <c r="AT88" s="521"/>
      <c r="AU88" s="521"/>
      <c r="AV88" s="521"/>
      <c r="AW88" s="521"/>
      <c r="AX88" s="521"/>
      <c r="AY88" s="521"/>
      <c r="AZ88" s="521"/>
      <c r="BA88" s="525"/>
      <c r="BB88" s="521"/>
      <c r="BC88" s="521"/>
      <c r="BD88" s="521"/>
      <c r="BE88" s="521"/>
      <c r="BF88" s="521"/>
      <c r="BG88" s="521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17"/>
      <c r="BU88" s="511"/>
      <c r="BV88" s="511"/>
      <c r="BW88" s="511"/>
      <c r="BX88" s="516"/>
      <c r="BY88" s="516"/>
      <c r="BZ88" s="516"/>
      <c r="CA88" s="516"/>
      <c r="CB88" s="516"/>
      <c r="CC88" s="516"/>
      <c r="CD88" s="516"/>
      <c r="CE88" s="511"/>
      <c r="CF88" s="511"/>
      <c r="CG88" s="511"/>
      <c r="CH88" s="511"/>
      <c r="CI88" s="474"/>
      <c r="CJ88" s="474"/>
      <c r="CK88" s="474"/>
      <c r="CL88" s="490"/>
      <c r="CM88" s="474"/>
      <c r="CN88" s="500"/>
      <c r="CO88" s="500"/>
      <c r="CP88" s="500"/>
      <c r="CQ88" s="500"/>
      <c r="CR88" s="550"/>
      <c r="CS88" s="473"/>
      <c r="CT88" s="498"/>
      <c r="CU88" s="498"/>
      <c r="CV88" s="473"/>
      <c r="CW88" s="473"/>
      <c r="CX88" s="473"/>
      <c r="CY88" s="502"/>
      <c r="CZ88" s="500"/>
      <c r="DA88" s="474"/>
      <c r="DB88" s="499"/>
      <c r="DC88" s="500"/>
      <c r="DD88" s="474"/>
      <c r="DE88" s="500"/>
      <c r="DF88" s="500"/>
      <c r="DG88" s="499"/>
      <c r="DH88" s="499"/>
      <c r="DI88" s="499"/>
      <c r="DJ88" s="490"/>
      <c r="DK88" s="499"/>
      <c r="DL88" s="500"/>
      <c r="DM88" s="500"/>
      <c r="DN88" s="499"/>
      <c r="DO88" s="474"/>
      <c r="DP88" s="474"/>
      <c r="DQ88" s="474"/>
      <c r="DR88" s="474"/>
      <c r="DS88" s="474"/>
      <c r="DT88" s="474"/>
      <c r="DU88" s="474"/>
      <c r="DV88" s="474"/>
      <c r="DW88" s="474"/>
      <c r="DX88" s="474"/>
      <c r="DY88" s="474"/>
      <c r="DZ88" s="474"/>
      <c r="EA88" s="500"/>
      <c r="EB88" s="500"/>
      <c r="EC88" s="500"/>
      <c r="ED88" s="500"/>
      <c r="EE88" s="500"/>
      <c r="EF88" s="500"/>
      <c r="EG88" s="500"/>
      <c r="EH88" s="500"/>
      <c r="EI88" s="500"/>
      <c r="EJ88" s="500"/>
      <c r="EK88" s="500"/>
      <c r="EL88" s="500"/>
      <c r="EM88" s="500"/>
      <c r="EN88" s="500"/>
      <c r="EO88" s="500"/>
      <c r="EP88" s="500"/>
      <c r="EQ88" s="500"/>
      <c r="ER88" s="490"/>
      <c r="ES88" s="490"/>
      <c r="ET88" s="500"/>
      <c r="EU88" s="500"/>
    </row>
    <row r="89" spans="1:151">
      <c r="A89" s="500"/>
      <c r="B89" s="502"/>
      <c r="C89" s="502"/>
      <c r="D89" s="502"/>
      <c r="E89" s="502"/>
      <c r="F89" s="502"/>
      <c r="G89" s="502"/>
      <c r="H89" s="502"/>
      <c r="I89" s="502"/>
      <c r="J89" s="504"/>
      <c r="K89" s="502"/>
      <c r="L89" s="502"/>
      <c r="M89" s="502"/>
      <c r="N89" s="502"/>
      <c r="O89" s="502"/>
      <c r="P89" s="502"/>
      <c r="R89" s="502"/>
      <c r="S89" s="502"/>
      <c r="U89" s="499"/>
      <c r="V89" s="500"/>
      <c r="W89" s="502"/>
      <c r="X89" s="500"/>
      <c r="Y89" s="500"/>
      <c r="Z89" s="476"/>
      <c r="AA89" s="476"/>
      <c r="AB89" s="470"/>
      <c r="AC89" s="502"/>
      <c r="AD89" s="502"/>
      <c r="AE89" s="502"/>
      <c r="AF89" s="502"/>
      <c r="AG89" s="502"/>
      <c r="AH89" s="502"/>
      <c r="AI89" s="505"/>
      <c r="AJ89" s="502"/>
      <c r="AK89" s="502"/>
      <c r="AL89" s="502"/>
      <c r="AM89" s="502"/>
      <c r="AN89" s="502"/>
      <c r="AO89" s="502"/>
      <c r="AP89" s="502"/>
      <c r="AQ89" s="502"/>
      <c r="AR89" s="502"/>
      <c r="AS89" s="521"/>
      <c r="AT89" s="521"/>
      <c r="AU89" s="521"/>
      <c r="AV89" s="521"/>
      <c r="AW89" s="521"/>
      <c r="AX89" s="521"/>
      <c r="AY89" s="521"/>
      <c r="AZ89" s="521"/>
      <c r="BA89" s="525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17"/>
      <c r="BU89" s="511"/>
      <c r="BV89" s="511"/>
      <c r="BW89" s="511"/>
      <c r="BX89" s="516"/>
      <c r="BY89" s="516"/>
      <c r="BZ89" s="516"/>
      <c r="CA89" s="516"/>
      <c r="CB89" s="516"/>
      <c r="CC89" s="516"/>
      <c r="CD89" s="516"/>
      <c r="CE89" s="511"/>
      <c r="CF89" s="511"/>
      <c r="CG89" s="511"/>
      <c r="CH89" s="511"/>
      <c r="CI89" s="474"/>
      <c r="CJ89" s="474"/>
      <c r="CK89" s="474"/>
      <c r="CL89" s="490"/>
      <c r="CM89" s="474"/>
      <c r="CN89" s="500"/>
      <c r="CO89" s="500"/>
      <c r="CP89" s="500"/>
      <c r="CQ89" s="500"/>
      <c r="CR89" s="550"/>
      <c r="CS89" s="473"/>
      <c r="CT89" s="498"/>
      <c r="CU89" s="498"/>
      <c r="CV89" s="473"/>
      <c r="CW89" s="473"/>
      <c r="CX89" s="473"/>
      <c r="CY89" s="502"/>
      <c r="CZ89" s="500"/>
      <c r="DA89" s="474"/>
      <c r="DB89" s="499"/>
      <c r="DC89" s="500"/>
      <c r="DD89" s="474"/>
      <c r="DE89" s="500"/>
      <c r="DF89" s="500"/>
      <c r="DG89" s="499"/>
      <c r="DH89" s="499"/>
      <c r="DI89" s="499"/>
      <c r="DJ89" s="490"/>
      <c r="DK89" s="499"/>
      <c r="DL89" s="500"/>
      <c r="DM89" s="500"/>
      <c r="DN89" s="499"/>
      <c r="DO89" s="474"/>
      <c r="DP89" s="474"/>
      <c r="DQ89" s="474"/>
      <c r="DR89" s="474"/>
      <c r="DS89" s="474"/>
      <c r="DT89" s="474"/>
      <c r="DU89" s="474"/>
      <c r="DV89" s="474"/>
      <c r="DW89" s="474"/>
      <c r="DX89" s="474"/>
      <c r="DY89" s="474"/>
      <c r="DZ89" s="474"/>
      <c r="EA89" s="500"/>
      <c r="EB89" s="500"/>
      <c r="EC89" s="500"/>
      <c r="ED89" s="500"/>
      <c r="EE89" s="500"/>
      <c r="EF89" s="500"/>
      <c r="EG89" s="500"/>
      <c r="EH89" s="500"/>
      <c r="EI89" s="500"/>
      <c r="EJ89" s="500"/>
      <c r="EK89" s="500"/>
      <c r="EL89" s="500"/>
      <c r="EM89" s="500"/>
      <c r="EN89" s="500"/>
      <c r="EO89" s="500"/>
      <c r="EP89" s="500"/>
      <c r="EQ89" s="500"/>
      <c r="ER89" s="490"/>
      <c r="ES89" s="490"/>
      <c r="ET89" s="500"/>
      <c r="EU89" s="500"/>
    </row>
    <row r="90" spans="1:151">
      <c r="A90" s="500"/>
      <c r="B90" s="502"/>
      <c r="C90" s="502"/>
      <c r="D90" s="502"/>
      <c r="E90" s="502"/>
      <c r="F90" s="502"/>
      <c r="G90" s="502"/>
      <c r="H90" s="502"/>
      <c r="I90" s="502"/>
      <c r="J90" s="504"/>
      <c r="K90" s="502"/>
      <c r="L90" s="502"/>
      <c r="M90" s="502"/>
      <c r="N90" s="502"/>
      <c r="O90" s="502"/>
      <c r="P90" s="502"/>
      <c r="R90" s="502"/>
      <c r="S90" s="502"/>
      <c r="U90" s="499"/>
      <c r="V90" s="500"/>
      <c r="W90" s="502"/>
      <c r="X90" s="500"/>
      <c r="Y90" s="500"/>
      <c r="Z90" s="476"/>
      <c r="AA90" s="476"/>
      <c r="AB90" s="470"/>
      <c r="AC90" s="502"/>
      <c r="AD90" s="502"/>
      <c r="AE90" s="502"/>
      <c r="AF90" s="502"/>
      <c r="AG90" s="502"/>
      <c r="AH90" s="502"/>
      <c r="AI90" s="505"/>
      <c r="AJ90" s="502"/>
      <c r="AK90" s="502"/>
      <c r="AL90" s="502"/>
      <c r="AM90" s="502"/>
      <c r="AN90" s="502"/>
      <c r="AO90" s="502"/>
      <c r="AP90" s="502"/>
      <c r="AQ90" s="502"/>
      <c r="AR90" s="502"/>
      <c r="AS90" s="521"/>
      <c r="AT90" s="521"/>
      <c r="AU90" s="521"/>
      <c r="AV90" s="521"/>
      <c r="AW90" s="521"/>
      <c r="AX90" s="521"/>
      <c r="AY90" s="521"/>
      <c r="AZ90" s="521"/>
      <c r="BA90" s="525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  <c r="BL90" s="521"/>
      <c r="BM90" s="521"/>
      <c r="BN90" s="521"/>
      <c r="BO90" s="521"/>
      <c r="BP90" s="521"/>
      <c r="BQ90" s="521"/>
      <c r="BR90" s="521"/>
      <c r="BS90" s="521"/>
      <c r="BT90" s="517"/>
      <c r="BU90" s="511"/>
      <c r="BV90" s="511"/>
      <c r="BW90" s="511"/>
      <c r="BX90" s="516"/>
      <c r="BY90" s="516"/>
      <c r="BZ90" s="516"/>
      <c r="CA90" s="516"/>
      <c r="CB90" s="516"/>
      <c r="CC90" s="516"/>
      <c r="CD90" s="516"/>
      <c r="CE90" s="511"/>
      <c r="CF90" s="511"/>
      <c r="CG90" s="511"/>
      <c r="CH90" s="511"/>
      <c r="CI90" s="474"/>
      <c r="CJ90" s="474"/>
      <c r="CK90" s="474"/>
      <c r="CL90" s="490"/>
      <c r="CM90" s="474"/>
      <c r="CN90" s="500"/>
      <c r="CO90" s="500"/>
      <c r="CP90" s="500"/>
      <c r="CQ90" s="500"/>
      <c r="CR90" s="550"/>
      <c r="CS90" s="473"/>
      <c r="CT90" s="498"/>
      <c r="CU90" s="498"/>
      <c r="CV90" s="473"/>
      <c r="CW90" s="473"/>
      <c r="CX90" s="473"/>
      <c r="CY90" s="502"/>
      <c r="CZ90" s="500"/>
      <c r="DA90" s="474"/>
      <c r="DB90" s="499"/>
      <c r="DC90" s="500"/>
      <c r="DD90" s="474"/>
      <c r="DE90" s="500"/>
      <c r="DF90" s="500"/>
      <c r="DG90" s="499"/>
      <c r="DH90" s="499"/>
      <c r="DI90" s="499"/>
      <c r="DJ90" s="490"/>
      <c r="DK90" s="499"/>
      <c r="DL90" s="500"/>
      <c r="DM90" s="500"/>
      <c r="DN90" s="499"/>
      <c r="DO90" s="474"/>
      <c r="DP90" s="474"/>
      <c r="DQ90" s="474"/>
      <c r="DR90" s="474"/>
      <c r="DS90" s="474"/>
      <c r="DT90" s="474"/>
      <c r="DU90" s="474"/>
      <c r="DV90" s="474"/>
      <c r="DW90" s="474"/>
      <c r="DX90" s="474"/>
      <c r="DY90" s="474"/>
      <c r="DZ90" s="474"/>
      <c r="EA90" s="500"/>
      <c r="EB90" s="500"/>
      <c r="EC90" s="500"/>
      <c r="ED90" s="500"/>
      <c r="EE90" s="500"/>
      <c r="EF90" s="500"/>
      <c r="EG90" s="500"/>
      <c r="EH90" s="500"/>
      <c r="EI90" s="500"/>
      <c r="EJ90" s="500"/>
      <c r="EK90" s="500"/>
      <c r="EL90" s="500"/>
      <c r="EM90" s="500"/>
      <c r="EN90" s="500"/>
      <c r="EO90" s="500"/>
      <c r="EP90" s="500"/>
      <c r="EQ90" s="500"/>
      <c r="ER90" s="490"/>
      <c r="ES90" s="490"/>
      <c r="ET90" s="500"/>
      <c r="EU90" s="500"/>
    </row>
    <row r="91" spans="1:151" ht="16.5" customHeight="1">
      <c r="A91" s="500"/>
      <c r="B91" s="502"/>
      <c r="C91" s="502"/>
      <c r="D91" s="502"/>
      <c r="E91" s="502"/>
      <c r="F91" s="502"/>
      <c r="G91" s="502"/>
      <c r="H91" s="502"/>
      <c r="I91" s="502"/>
      <c r="J91" s="504"/>
      <c r="K91" s="502"/>
      <c r="L91" s="502"/>
      <c r="M91" s="502"/>
      <c r="N91" s="502"/>
      <c r="O91" s="502"/>
      <c r="P91" s="502"/>
      <c r="R91" s="502"/>
      <c r="S91" s="502"/>
      <c r="U91" s="499"/>
      <c r="V91" s="500"/>
      <c r="W91" s="502"/>
      <c r="X91" s="500"/>
      <c r="Y91" s="500"/>
      <c r="Z91" s="476"/>
      <c r="AA91" s="476"/>
      <c r="AB91" s="470"/>
      <c r="AC91" s="502"/>
      <c r="AD91" s="502"/>
      <c r="AE91" s="502"/>
      <c r="AF91" s="502"/>
      <c r="AG91" s="502"/>
      <c r="AH91" s="502"/>
      <c r="AI91" s="505"/>
      <c r="AJ91" s="502"/>
      <c r="AK91" s="502"/>
      <c r="AL91" s="502"/>
      <c r="AM91" s="502"/>
      <c r="AN91" s="502"/>
      <c r="AO91" s="502"/>
      <c r="AP91" s="502"/>
      <c r="AQ91" s="502"/>
      <c r="AR91" s="502"/>
      <c r="AS91" s="521"/>
      <c r="AT91" s="521"/>
      <c r="AU91" s="521"/>
      <c r="AV91" s="521"/>
      <c r="AW91" s="521"/>
      <c r="AX91" s="521"/>
      <c r="AY91" s="521"/>
      <c r="AZ91" s="521"/>
      <c r="BA91" s="525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  <c r="BL91" s="521"/>
      <c r="BM91" s="521"/>
      <c r="BN91" s="521"/>
      <c r="BO91" s="521"/>
      <c r="BP91" s="521"/>
      <c r="BQ91" s="521"/>
      <c r="BR91" s="521"/>
      <c r="BS91" s="521"/>
      <c r="BT91" s="517"/>
      <c r="BU91" s="511"/>
      <c r="BV91" s="511"/>
      <c r="BW91" s="511"/>
      <c r="BX91" s="516"/>
      <c r="BY91" s="516"/>
      <c r="BZ91" s="516"/>
      <c r="CA91" s="516"/>
      <c r="CB91" s="516"/>
      <c r="CC91" s="516"/>
      <c r="CD91" s="516"/>
      <c r="CE91" s="511"/>
      <c r="CF91" s="511"/>
      <c r="CG91" s="511"/>
      <c r="CH91" s="511"/>
      <c r="CI91" s="474"/>
      <c r="CJ91" s="474"/>
      <c r="CK91" s="474"/>
      <c r="CL91" s="490"/>
      <c r="CM91" s="474"/>
      <c r="CN91" s="500"/>
      <c r="CO91" s="500"/>
      <c r="CP91" s="500"/>
      <c r="CQ91" s="500"/>
      <c r="CR91" s="550"/>
      <c r="CS91" s="473"/>
      <c r="CT91" s="498"/>
      <c r="CU91" s="498"/>
      <c r="CV91" s="473"/>
      <c r="CW91" s="473"/>
      <c r="CX91" s="473"/>
      <c r="CY91" s="502"/>
      <c r="CZ91" s="500"/>
      <c r="DA91" s="474"/>
      <c r="DB91" s="499"/>
      <c r="DC91" s="500"/>
      <c r="DD91" s="474"/>
      <c r="DE91" s="500"/>
      <c r="DF91" s="500"/>
      <c r="DG91" s="499"/>
      <c r="DH91" s="499"/>
      <c r="DI91" s="499"/>
      <c r="DJ91" s="490"/>
      <c r="DK91" s="499"/>
      <c r="DL91" s="500"/>
      <c r="DM91" s="500"/>
      <c r="DN91" s="499"/>
      <c r="DO91" s="474"/>
      <c r="DP91" s="474"/>
      <c r="DQ91" s="474"/>
      <c r="DR91" s="474"/>
      <c r="DS91" s="474"/>
      <c r="DT91" s="474"/>
      <c r="DU91" s="474"/>
      <c r="DV91" s="474"/>
      <c r="DW91" s="474"/>
      <c r="DX91" s="474"/>
      <c r="DY91" s="474"/>
      <c r="DZ91" s="474"/>
      <c r="EA91" s="500"/>
      <c r="EB91" s="500"/>
      <c r="EC91" s="500"/>
      <c r="ED91" s="500"/>
      <c r="EE91" s="500"/>
      <c r="EF91" s="500"/>
      <c r="EG91" s="500"/>
      <c r="EH91" s="500"/>
      <c r="EI91" s="500"/>
      <c r="EJ91" s="500"/>
      <c r="EK91" s="500"/>
      <c r="EL91" s="500"/>
      <c r="EM91" s="500"/>
      <c r="EN91" s="500"/>
      <c r="EO91" s="500"/>
      <c r="EP91" s="500"/>
      <c r="EQ91" s="500"/>
      <c r="ER91" s="490"/>
      <c r="ES91" s="490"/>
      <c r="ET91" s="500"/>
      <c r="EU91" s="500"/>
    </row>
    <row r="92" spans="1:151" ht="16.5" customHeight="1">
      <c r="A92" s="500"/>
      <c r="B92" s="502"/>
      <c r="C92" s="502"/>
      <c r="D92" s="502"/>
      <c r="E92" s="502"/>
      <c r="F92" s="502"/>
      <c r="G92" s="502"/>
      <c r="H92" s="502"/>
      <c r="I92" s="502"/>
      <c r="J92" s="504"/>
      <c r="K92" s="502"/>
      <c r="L92" s="502"/>
      <c r="M92" s="502"/>
      <c r="N92" s="502"/>
      <c r="O92" s="502"/>
      <c r="P92" s="502"/>
      <c r="R92" s="502"/>
      <c r="S92" s="502"/>
      <c r="U92" s="499"/>
      <c r="V92" s="500"/>
      <c r="W92" s="502"/>
      <c r="X92" s="500"/>
      <c r="Y92" s="500"/>
      <c r="Z92" s="476"/>
      <c r="AA92" s="476"/>
      <c r="AB92" s="470"/>
      <c r="AC92" s="502"/>
      <c r="AD92" s="502"/>
      <c r="AE92" s="502"/>
      <c r="AF92" s="502"/>
      <c r="AG92" s="502"/>
      <c r="AH92" s="502"/>
      <c r="AI92" s="505"/>
      <c r="AJ92" s="502"/>
      <c r="AK92" s="502"/>
      <c r="AL92" s="502"/>
      <c r="AM92" s="502"/>
      <c r="AN92" s="502"/>
      <c r="AO92" s="502"/>
      <c r="AP92" s="502"/>
      <c r="AQ92" s="502"/>
      <c r="AR92" s="502"/>
      <c r="AS92" s="521"/>
      <c r="AT92" s="521"/>
      <c r="AU92" s="521"/>
      <c r="AV92" s="521"/>
      <c r="AW92" s="521"/>
      <c r="AX92" s="521"/>
      <c r="AY92" s="521"/>
      <c r="AZ92" s="521"/>
      <c r="BA92" s="525"/>
      <c r="BB92" s="521"/>
      <c r="BC92" s="521"/>
      <c r="BD92" s="521"/>
      <c r="BE92" s="521"/>
      <c r="BF92" s="521"/>
      <c r="BG92" s="521"/>
      <c r="BH92" s="521"/>
      <c r="BI92" s="521"/>
      <c r="BJ92" s="521"/>
      <c r="BK92" s="521"/>
      <c r="BL92" s="521"/>
      <c r="BM92" s="521"/>
      <c r="BN92" s="521"/>
      <c r="BO92" s="521"/>
      <c r="BP92" s="521"/>
      <c r="BQ92" s="521"/>
      <c r="BR92" s="521"/>
      <c r="BS92" s="521"/>
      <c r="BT92" s="517"/>
      <c r="BU92" s="511"/>
      <c r="BV92" s="511"/>
      <c r="BW92" s="511"/>
      <c r="BX92" s="516"/>
      <c r="BY92" s="516"/>
      <c r="BZ92" s="516"/>
      <c r="CA92" s="516"/>
      <c r="CB92" s="516"/>
      <c r="CC92" s="516"/>
      <c r="CD92" s="516"/>
      <c r="CE92" s="511"/>
      <c r="CF92" s="511"/>
      <c r="CG92" s="511"/>
      <c r="CH92" s="511"/>
      <c r="CI92" s="474"/>
      <c r="CJ92" s="474"/>
      <c r="CK92" s="474"/>
      <c r="CL92" s="490"/>
      <c r="CM92" s="474"/>
      <c r="CN92" s="500"/>
      <c r="CO92" s="500"/>
      <c r="CP92" s="500"/>
      <c r="CQ92" s="500"/>
      <c r="CR92" s="550"/>
      <c r="CS92" s="473"/>
      <c r="CT92" s="498"/>
      <c r="CU92" s="498"/>
      <c r="CV92" s="473"/>
      <c r="CW92" s="473"/>
      <c r="CX92" s="473"/>
      <c r="CY92" s="502"/>
      <c r="CZ92" s="500"/>
      <c r="DA92" s="474"/>
      <c r="DB92" s="499"/>
      <c r="DC92" s="500"/>
      <c r="DD92" s="474"/>
      <c r="DE92" s="500"/>
      <c r="DF92" s="500"/>
      <c r="DG92" s="499"/>
      <c r="DH92" s="499"/>
      <c r="DI92" s="499"/>
      <c r="DJ92" s="490"/>
      <c r="DK92" s="499"/>
      <c r="DL92" s="500"/>
      <c r="DM92" s="500"/>
      <c r="DN92" s="499"/>
      <c r="DO92" s="474"/>
      <c r="DP92" s="474"/>
      <c r="DQ92" s="474"/>
      <c r="DR92" s="474"/>
      <c r="DS92" s="474"/>
      <c r="DT92" s="474"/>
      <c r="DU92" s="474"/>
      <c r="DV92" s="474"/>
      <c r="DW92" s="474"/>
      <c r="DX92" s="474"/>
      <c r="DY92" s="474"/>
      <c r="DZ92" s="474"/>
      <c r="EA92" s="500"/>
      <c r="EB92" s="500"/>
      <c r="EC92" s="500"/>
      <c r="ED92" s="500"/>
      <c r="EE92" s="500"/>
      <c r="EF92" s="500"/>
      <c r="EG92" s="500"/>
      <c r="EH92" s="500"/>
      <c r="EI92" s="500"/>
      <c r="EJ92" s="500"/>
      <c r="EK92" s="500"/>
      <c r="EL92" s="500"/>
      <c r="EM92" s="500"/>
      <c r="EN92" s="500"/>
      <c r="EO92" s="500"/>
      <c r="EP92" s="500"/>
      <c r="EQ92" s="500"/>
      <c r="ER92" s="490"/>
      <c r="ES92" s="490"/>
      <c r="ET92" s="500"/>
      <c r="EU92" s="500"/>
    </row>
    <row r="93" spans="1:151" ht="16.5" customHeight="1">
      <c r="A93" s="500"/>
      <c r="B93" s="502"/>
      <c r="C93" s="502"/>
      <c r="D93" s="502"/>
      <c r="E93" s="502"/>
      <c r="F93" s="502"/>
      <c r="G93" s="502"/>
      <c r="H93" s="502"/>
      <c r="I93" s="502"/>
      <c r="J93" s="504"/>
      <c r="K93" s="502"/>
      <c r="L93" s="502"/>
      <c r="M93" s="502"/>
      <c r="N93" s="502"/>
      <c r="O93" s="502"/>
      <c r="P93" s="502"/>
      <c r="R93" s="502"/>
      <c r="S93" s="502"/>
      <c r="U93" s="499"/>
      <c r="V93" s="500"/>
      <c r="W93" s="502"/>
      <c r="X93" s="500"/>
      <c r="Y93" s="500"/>
      <c r="Z93" s="476"/>
      <c r="AA93" s="476"/>
      <c r="AB93" s="470"/>
      <c r="AC93" s="502"/>
      <c r="AD93" s="502"/>
      <c r="AE93" s="502"/>
      <c r="AF93" s="502"/>
      <c r="AG93" s="502"/>
      <c r="AH93" s="502"/>
      <c r="AI93" s="505"/>
      <c r="AJ93" s="502"/>
      <c r="AK93" s="502"/>
      <c r="AL93" s="502"/>
      <c r="AM93" s="502"/>
      <c r="AN93" s="502"/>
      <c r="AO93" s="502"/>
      <c r="AP93" s="502"/>
      <c r="AQ93" s="502"/>
      <c r="AR93" s="502"/>
      <c r="AS93" s="521"/>
      <c r="AT93" s="521"/>
      <c r="AU93" s="521"/>
      <c r="AV93" s="521"/>
      <c r="AW93" s="521"/>
      <c r="AX93" s="521"/>
      <c r="AY93" s="521"/>
      <c r="AZ93" s="521"/>
      <c r="BA93" s="525"/>
      <c r="BB93" s="521"/>
      <c r="BC93" s="521"/>
      <c r="BD93" s="521"/>
      <c r="BE93" s="521"/>
      <c r="BF93" s="521"/>
      <c r="BG93" s="521"/>
      <c r="BH93" s="521"/>
      <c r="BI93" s="521"/>
      <c r="BJ93" s="521"/>
      <c r="BK93" s="521"/>
      <c r="BL93" s="521"/>
      <c r="BM93" s="521"/>
      <c r="BN93" s="521"/>
      <c r="BO93" s="521"/>
      <c r="BP93" s="521"/>
      <c r="BQ93" s="521"/>
      <c r="BR93" s="521"/>
      <c r="BS93" s="521"/>
      <c r="BT93" s="517"/>
      <c r="BU93" s="511"/>
      <c r="BV93" s="511"/>
      <c r="BW93" s="511"/>
      <c r="BX93" s="516"/>
      <c r="BY93" s="516"/>
      <c r="BZ93" s="516"/>
      <c r="CA93" s="516"/>
      <c r="CB93" s="516"/>
      <c r="CC93" s="516"/>
      <c r="CD93" s="516"/>
      <c r="CE93" s="511"/>
      <c r="CF93" s="511"/>
      <c r="CG93" s="511"/>
      <c r="CH93" s="511"/>
      <c r="CI93" s="474"/>
      <c r="CJ93" s="474"/>
      <c r="CK93" s="474"/>
      <c r="CL93" s="490"/>
      <c r="CM93" s="474"/>
      <c r="CN93" s="500"/>
      <c r="CO93" s="500"/>
      <c r="CP93" s="500"/>
      <c r="CQ93" s="500"/>
      <c r="CR93" s="550"/>
      <c r="CS93" s="473"/>
      <c r="CT93" s="498"/>
      <c r="CU93" s="498"/>
      <c r="CV93" s="473"/>
      <c r="CW93" s="473"/>
      <c r="CX93" s="473"/>
      <c r="CY93" s="502"/>
      <c r="CZ93" s="500"/>
      <c r="DA93" s="474"/>
      <c r="DB93" s="499"/>
      <c r="DC93" s="500"/>
      <c r="DD93" s="474"/>
      <c r="DE93" s="500"/>
      <c r="DF93" s="500"/>
      <c r="DG93" s="499"/>
      <c r="DH93" s="499"/>
      <c r="DI93" s="499"/>
      <c r="DJ93" s="490"/>
      <c r="DK93" s="499"/>
      <c r="DL93" s="500"/>
      <c r="DM93" s="500"/>
      <c r="DN93" s="499"/>
      <c r="DO93" s="474"/>
      <c r="DP93" s="474"/>
      <c r="DQ93" s="474"/>
      <c r="DR93" s="474"/>
      <c r="DS93" s="474"/>
      <c r="DT93" s="474"/>
      <c r="DU93" s="474"/>
      <c r="DV93" s="474"/>
      <c r="DW93" s="474"/>
      <c r="DX93" s="474"/>
      <c r="DY93" s="474"/>
      <c r="DZ93" s="474"/>
      <c r="EA93" s="500"/>
      <c r="EB93" s="500"/>
      <c r="EC93" s="500"/>
      <c r="ED93" s="500"/>
      <c r="EE93" s="500"/>
      <c r="EF93" s="500"/>
      <c r="EG93" s="500"/>
      <c r="EH93" s="500"/>
      <c r="EI93" s="500"/>
      <c r="EJ93" s="500"/>
      <c r="EK93" s="500"/>
      <c r="EL93" s="500"/>
      <c r="EM93" s="500"/>
      <c r="EN93" s="500"/>
      <c r="EO93" s="500"/>
      <c r="EP93" s="500"/>
      <c r="EQ93" s="500"/>
      <c r="ER93" s="490"/>
      <c r="ES93" s="490"/>
      <c r="ET93" s="500"/>
      <c r="EU93" s="500"/>
    </row>
    <row r="94" spans="1:151" ht="16.5" customHeight="1">
      <c r="A94" s="500"/>
      <c r="B94" s="502"/>
      <c r="C94" s="502"/>
      <c r="D94" s="502"/>
      <c r="E94" s="502"/>
      <c r="F94" s="502"/>
      <c r="G94" s="502"/>
      <c r="H94" s="502"/>
      <c r="I94" s="502"/>
      <c r="J94" s="504"/>
      <c r="K94" s="502"/>
      <c r="L94" s="502"/>
      <c r="M94" s="502"/>
      <c r="N94" s="502"/>
      <c r="O94" s="502"/>
      <c r="P94" s="502"/>
      <c r="R94" s="502"/>
      <c r="S94" s="502"/>
      <c r="U94" s="499"/>
      <c r="V94" s="500"/>
      <c r="W94" s="502"/>
      <c r="X94" s="500"/>
      <c r="Y94" s="500"/>
      <c r="Z94" s="476"/>
      <c r="AA94" s="476"/>
      <c r="AB94" s="470"/>
      <c r="AC94" s="502"/>
      <c r="AD94" s="502"/>
      <c r="AE94" s="502"/>
      <c r="AF94" s="502"/>
      <c r="AG94" s="502"/>
      <c r="AH94" s="502"/>
      <c r="AI94" s="505"/>
      <c r="AJ94" s="502"/>
      <c r="AK94" s="502"/>
      <c r="AL94" s="502"/>
      <c r="AM94" s="502"/>
      <c r="AN94" s="502"/>
      <c r="AO94" s="502"/>
      <c r="AP94" s="502"/>
      <c r="AQ94" s="502"/>
      <c r="AR94" s="502"/>
      <c r="AS94" s="521"/>
      <c r="AT94" s="521"/>
      <c r="AU94" s="521"/>
      <c r="AV94" s="521"/>
      <c r="AW94" s="521"/>
      <c r="AX94" s="521"/>
      <c r="AY94" s="521"/>
      <c r="AZ94" s="521"/>
      <c r="BA94" s="525"/>
      <c r="BB94" s="521"/>
      <c r="BC94" s="521"/>
      <c r="BD94" s="521"/>
      <c r="BE94" s="521"/>
      <c r="BF94" s="521"/>
      <c r="BG94" s="521"/>
      <c r="BH94" s="521"/>
      <c r="BI94" s="521"/>
      <c r="BJ94" s="521"/>
      <c r="BK94" s="521"/>
      <c r="BL94" s="521"/>
      <c r="BM94" s="521"/>
      <c r="BN94" s="521"/>
      <c r="BO94" s="521"/>
      <c r="BP94" s="521"/>
      <c r="BQ94" s="521"/>
      <c r="BR94" s="521"/>
      <c r="BS94" s="521"/>
      <c r="BT94" s="517"/>
      <c r="BU94" s="511"/>
      <c r="BV94" s="511"/>
      <c r="BW94" s="511"/>
      <c r="BX94" s="516"/>
      <c r="BY94" s="516"/>
      <c r="BZ94" s="516"/>
      <c r="CA94" s="516"/>
      <c r="CB94" s="516"/>
      <c r="CC94" s="516"/>
      <c r="CD94" s="516"/>
      <c r="CE94" s="511"/>
      <c r="CF94" s="511"/>
      <c r="CG94" s="511"/>
      <c r="CH94" s="511"/>
      <c r="CI94" s="474"/>
      <c r="CJ94" s="474"/>
      <c r="CK94" s="474"/>
      <c r="CL94" s="490"/>
      <c r="CM94" s="474"/>
      <c r="CN94" s="500"/>
      <c r="CO94" s="500"/>
      <c r="CP94" s="500"/>
      <c r="CQ94" s="500"/>
      <c r="CR94" s="550"/>
      <c r="CS94" s="473"/>
      <c r="CT94" s="498"/>
      <c r="CU94" s="498"/>
      <c r="CV94" s="473"/>
      <c r="CW94" s="473"/>
      <c r="CX94" s="473"/>
      <c r="CY94" s="502"/>
      <c r="CZ94" s="500"/>
      <c r="DA94" s="474"/>
      <c r="DB94" s="499"/>
      <c r="DC94" s="500"/>
      <c r="DD94" s="474"/>
      <c r="DE94" s="500"/>
      <c r="DF94" s="500"/>
      <c r="DG94" s="499"/>
      <c r="DH94" s="499"/>
      <c r="DI94" s="499"/>
      <c r="DJ94" s="490"/>
      <c r="DK94" s="499"/>
      <c r="DL94" s="500"/>
      <c r="DM94" s="500"/>
      <c r="DN94" s="499"/>
      <c r="DO94" s="474"/>
      <c r="DP94" s="474"/>
      <c r="DQ94" s="474"/>
      <c r="DR94" s="474"/>
      <c r="DS94" s="474"/>
      <c r="DT94" s="474"/>
      <c r="DU94" s="474"/>
      <c r="DV94" s="474"/>
      <c r="DW94" s="474"/>
      <c r="DX94" s="474"/>
      <c r="DY94" s="474"/>
      <c r="DZ94" s="474"/>
      <c r="EA94" s="500"/>
      <c r="EB94" s="500"/>
      <c r="EC94" s="500"/>
      <c r="ED94" s="500"/>
      <c r="EE94" s="500"/>
      <c r="EF94" s="500"/>
      <c r="EG94" s="500"/>
      <c r="EH94" s="500"/>
      <c r="EI94" s="500"/>
      <c r="EJ94" s="500"/>
      <c r="EK94" s="500"/>
      <c r="EL94" s="500"/>
      <c r="EM94" s="500"/>
      <c r="EN94" s="500"/>
      <c r="EO94" s="500"/>
      <c r="EP94" s="500"/>
      <c r="EQ94" s="500"/>
      <c r="ER94" s="490"/>
      <c r="ES94" s="490"/>
      <c r="ET94" s="500"/>
      <c r="EU94" s="500"/>
    </row>
    <row r="95" spans="1:151" s="299" customFormat="1">
      <c r="A95" s="500"/>
      <c r="B95" s="502"/>
      <c r="C95" s="502"/>
      <c r="D95" s="502"/>
      <c r="E95" s="502"/>
      <c r="F95" s="502"/>
      <c r="G95" s="502"/>
      <c r="H95" s="502"/>
      <c r="I95" s="502"/>
      <c r="J95" s="504"/>
      <c r="K95" s="502"/>
      <c r="L95" s="502"/>
      <c r="M95" s="502"/>
      <c r="N95" s="502"/>
      <c r="O95" s="502"/>
      <c r="P95" s="502"/>
      <c r="Q95" s="502"/>
      <c r="R95" s="502"/>
      <c r="S95" s="502"/>
      <c r="T95" s="502"/>
      <c r="U95" s="499"/>
      <c r="V95" s="500"/>
      <c r="W95" s="502"/>
      <c r="X95" s="500"/>
      <c r="Y95" s="500"/>
      <c r="Z95" s="476"/>
      <c r="AA95" s="476"/>
      <c r="AB95" s="470"/>
      <c r="AC95" s="502"/>
      <c r="AD95" s="502"/>
      <c r="AE95" s="502"/>
      <c r="AF95" s="502"/>
      <c r="AG95" s="502"/>
      <c r="AH95" s="502"/>
      <c r="AI95" s="505"/>
      <c r="AJ95" s="502"/>
      <c r="AK95" s="502"/>
      <c r="AL95" s="502"/>
      <c r="AM95" s="502"/>
      <c r="AN95" s="502"/>
      <c r="AO95" s="502"/>
      <c r="AP95" s="502"/>
      <c r="AQ95" s="502"/>
      <c r="AR95" s="502"/>
      <c r="AS95" s="521"/>
      <c r="AT95" s="521"/>
      <c r="AU95" s="521"/>
      <c r="AV95" s="521"/>
      <c r="AW95" s="521"/>
      <c r="AX95" s="521"/>
      <c r="AY95" s="521"/>
      <c r="AZ95" s="521"/>
      <c r="BA95" s="525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  <c r="BL95" s="521"/>
      <c r="BM95" s="521"/>
      <c r="BN95" s="521"/>
      <c r="BO95" s="521"/>
      <c r="BP95" s="521"/>
      <c r="BQ95" s="521"/>
      <c r="BR95" s="521"/>
      <c r="BS95" s="521"/>
      <c r="BT95" s="517"/>
      <c r="BU95" s="511"/>
      <c r="BV95" s="511"/>
      <c r="BW95" s="511"/>
      <c r="BX95" s="516"/>
      <c r="BY95" s="516"/>
      <c r="BZ95" s="516"/>
      <c r="CA95" s="516"/>
      <c r="CB95" s="516"/>
      <c r="CC95" s="516"/>
      <c r="CD95" s="516"/>
      <c r="CE95" s="511"/>
      <c r="CF95" s="511"/>
      <c r="CG95" s="511"/>
      <c r="CH95" s="511"/>
      <c r="CI95" s="474"/>
      <c r="CJ95" s="474"/>
      <c r="CK95" s="474"/>
      <c r="CL95" s="490"/>
      <c r="CM95" s="474"/>
      <c r="CN95" s="500"/>
      <c r="CO95" s="500"/>
      <c r="CP95" s="500"/>
      <c r="CQ95" s="500"/>
      <c r="CR95" s="550"/>
      <c r="CS95" s="473"/>
      <c r="CT95" s="498"/>
      <c r="CU95" s="498"/>
      <c r="CV95" s="473"/>
      <c r="CW95" s="473"/>
      <c r="CX95" s="473"/>
      <c r="CY95" s="502"/>
      <c r="CZ95" s="500"/>
      <c r="DA95" s="474"/>
      <c r="DB95" s="499"/>
      <c r="DC95" s="500"/>
      <c r="DD95" s="474"/>
      <c r="DE95" s="500"/>
      <c r="DF95" s="500"/>
      <c r="DG95" s="499"/>
      <c r="DH95" s="499"/>
      <c r="DI95" s="499"/>
      <c r="DJ95" s="490"/>
      <c r="DK95" s="499"/>
      <c r="DL95" s="500"/>
      <c r="DM95" s="500"/>
      <c r="DN95" s="499"/>
      <c r="DO95" s="474"/>
      <c r="DP95" s="474"/>
      <c r="DQ95" s="474"/>
      <c r="DR95" s="474"/>
      <c r="DS95" s="474"/>
      <c r="DT95" s="474"/>
      <c r="DU95" s="474"/>
      <c r="DV95" s="474"/>
      <c r="DW95" s="474"/>
      <c r="DX95" s="474"/>
      <c r="DY95" s="474"/>
      <c r="DZ95" s="474"/>
      <c r="EA95" s="500"/>
      <c r="EB95" s="500"/>
      <c r="EC95" s="500"/>
      <c r="ED95" s="500"/>
      <c r="EE95" s="500"/>
      <c r="EF95" s="500"/>
      <c r="EG95" s="500"/>
      <c r="EH95" s="500"/>
      <c r="EI95" s="500"/>
      <c r="EJ95" s="500"/>
      <c r="EK95" s="500"/>
      <c r="EL95" s="500"/>
      <c r="EM95" s="500"/>
      <c r="EN95" s="500"/>
      <c r="EO95" s="500"/>
      <c r="EP95" s="500"/>
      <c r="EQ95" s="500"/>
      <c r="ER95" s="490"/>
      <c r="ES95" s="490"/>
      <c r="ET95" s="500"/>
      <c r="EU95" s="500"/>
    </row>
    <row r="96" spans="1:151" s="299" customFormat="1">
      <c r="A96" s="500"/>
      <c r="B96" s="502"/>
      <c r="C96" s="502"/>
      <c r="D96" s="502"/>
      <c r="E96" s="502"/>
      <c r="F96" s="502"/>
      <c r="G96" s="502"/>
      <c r="H96" s="502"/>
      <c r="I96" s="502"/>
      <c r="J96" s="504"/>
      <c r="K96" s="502"/>
      <c r="L96" s="502"/>
      <c r="M96" s="502"/>
      <c r="N96" s="502"/>
      <c r="O96" s="502"/>
      <c r="P96" s="502"/>
      <c r="Q96" s="502"/>
      <c r="R96" s="502"/>
      <c r="S96" s="502"/>
      <c r="T96" s="502"/>
      <c r="U96" s="499"/>
      <c r="V96" s="500"/>
      <c r="W96" s="502"/>
      <c r="X96" s="500"/>
      <c r="Y96" s="500"/>
      <c r="Z96" s="476"/>
      <c r="AA96" s="476"/>
      <c r="AB96" s="470"/>
      <c r="AC96" s="502"/>
      <c r="AD96" s="502"/>
      <c r="AE96" s="502"/>
      <c r="AF96" s="502"/>
      <c r="AG96" s="502"/>
      <c r="AH96" s="502"/>
      <c r="AI96" s="505"/>
      <c r="AJ96" s="502"/>
      <c r="AK96" s="502"/>
      <c r="AL96" s="502"/>
      <c r="AM96" s="502"/>
      <c r="AN96" s="502"/>
      <c r="AO96" s="502"/>
      <c r="AP96" s="502"/>
      <c r="AQ96" s="502"/>
      <c r="AR96" s="502"/>
      <c r="AS96" s="521"/>
      <c r="AT96" s="521"/>
      <c r="AU96" s="521"/>
      <c r="AV96" s="521"/>
      <c r="AW96" s="521"/>
      <c r="AX96" s="521"/>
      <c r="AY96" s="521"/>
      <c r="AZ96" s="521"/>
      <c r="BA96" s="525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  <c r="BL96" s="521"/>
      <c r="BM96" s="521"/>
      <c r="BN96" s="521"/>
      <c r="BO96" s="521"/>
      <c r="BP96" s="521"/>
      <c r="BQ96" s="521"/>
      <c r="BR96" s="521"/>
      <c r="BS96" s="521"/>
      <c r="BT96" s="517"/>
      <c r="BU96" s="511"/>
      <c r="BV96" s="511"/>
      <c r="BW96" s="511"/>
      <c r="BX96" s="516"/>
      <c r="BY96" s="516"/>
      <c r="BZ96" s="516"/>
      <c r="CA96" s="516"/>
      <c r="CB96" s="516"/>
      <c r="CC96" s="516"/>
      <c r="CD96" s="516"/>
      <c r="CE96" s="511"/>
      <c r="CF96" s="511"/>
      <c r="CG96" s="511"/>
      <c r="CH96" s="511"/>
      <c r="CI96" s="474"/>
      <c r="CJ96" s="474"/>
      <c r="CK96" s="474"/>
      <c r="CL96" s="490"/>
      <c r="CM96" s="474"/>
      <c r="CN96" s="500"/>
      <c r="CO96" s="500"/>
      <c r="CP96" s="500"/>
      <c r="CQ96" s="500"/>
      <c r="CR96" s="550"/>
      <c r="CS96" s="473"/>
      <c r="CT96" s="498"/>
      <c r="CU96" s="498"/>
      <c r="CV96" s="473"/>
      <c r="CW96" s="473"/>
      <c r="CX96" s="473"/>
      <c r="CY96" s="502"/>
      <c r="CZ96" s="500"/>
      <c r="DA96" s="474"/>
      <c r="DB96" s="499"/>
      <c r="DC96" s="500"/>
      <c r="DD96" s="474"/>
      <c r="DE96" s="500"/>
      <c r="DF96" s="500"/>
      <c r="DG96" s="499"/>
      <c r="DH96" s="499"/>
      <c r="DI96" s="499"/>
      <c r="DJ96" s="490"/>
      <c r="DK96" s="499"/>
      <c r="DL96" s="500"/>
      <c r="DM96" s="500"/>
      <c r="DN96" s="499"/>
      <c r="DO96" s="474"/>
      <c r="DP96" s="474"/>
      <c r="DQ96" s="474"/>
      <c r="DR96" s="474"/>
      <c r="DS96" s="474"/>
      <c r="DT96" s="474"/>
      <c r="DU96" s="474"/>
      <c r="DV96" s="474"/>
      <c r="DW96" s="474"/>
      <c r="DX96" s="474"/>
      <c r="DY96" s="474"/>
      <c r="DZ96" s="474"/>
      <c r="EA96" s="500"/>
      <c r="EB96" s="500"/>
      <c r="EC96" s="500"/>
      <c r="ED96" s="500"/>
      <c r="EE96" s="500"/>
      <c r="EF96" s="500"/>
      <c r="EG96" s="500"/>
      <c r="EH96" s="500"/>
      <c r="EI96" s="500"/>
      <c r="EJ96" s="500"/>
      <c r="EK96" s="500"/>
      <c r="EL96" s="500"/>
      <c r="EM96" s="500"/>
      <c r="EN96" s="500"/>
      <c r="EO96" s="500"/>
      <c r="EP96" s="500"/>
      <c r="EQ96" s="500"/>
      <c r="ER96" s="490"/>
      <c r="ES96" s="490"/>
      <c r="ET96" s="500"/>
      <c r="EU96" s="500"/>
    </row>
    <row r="97" spans="1:151" ht="16.5" customHeight="1">
      <c r="A97" s="500"/>
      <c r="B97" s="502"/>
      <c r="C97" s="502"/>
      <c r="D97" s="502"/>
      <c r="E97" s="502"/>
      <c r="F97" s="502"/>
      <c r="G97" s="502"/>
      <c r="H97" s="502"/>
      <c r="I97" s="502"/>
      <c r="J97" s="504"/>
      <c r="K97" s="502"/>
      <c r="L97" s="502"/>
      <c r="M97" s="502"/>
      <c r="N97" s="502"/>
      <c r="O97" s="502"/>
      <c r="P97" s="502"/>
      <c r="R97" s="502"/>
      <c r="S97" s="502"/>
      <c r="U97" s="499"/>
      <c r="V97" s="500"/>
      <c r="W97" s="502"/>
      <c r="X97" s="500"/>
      <c r="Y97" s="500"/>
      <c r="Z97" s="476"/>
      <c r="AA97" s="476"/>
      <c r="AB97" s="470"/>
      <c r="AC97" s="502"/>
      <c r="AD97" s="502"/>
      <c r="AE97" s="502"/>
      <c r="AF97" s="502"/>
      <c r="AG97" s="502"/>
      <c r="AH97" s="502"/>
      <c r="AI97" s="505"/>
      <c r="AJ97" s="502"/>
      <c r="AK97" s="502"/>
      <c r="AL97" s="502"/>
      <c r="AM97" s="502"/>
      <c r="AN97" s="502"/>
      <c r="AO97" s="502"/>
      <c r="AP97" s="502"/>
      <c r="AQ97" s="502"/>
      <c r="AR97" s="502"/>
      <c r="AS97" s="521"/>
      <c r="AT97" s="521"/>
      <c r="AU97" s="521"/>
      <c r="AV97" s="521"/>
      <c r="AW97" s="521"/>
      <c r="AX97" s="521"/>
      <c r="AY97" s="521"/>
      <c r="AZ97" s="521"/>
      <c r="BA97" s="525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  <c r="BL97" s="521"/>
      <c r="BM97" s="521"/>
      <c r="BN97" s="521"/>
      <c r="BO97" s="521"/>
      <c r="BP97" s="521"/>
      <c r="BQ97" s="521"/>
      <c r="BR97" s="521"/>
      <c r="BS97" s="521"/>
      <c r="BT97" s="517"/>
      <c r="BU97" s="511"/>
      <c r="BV97" s="511"/>
      <c r="BW97" s="511"/>
      <c r="BX97" s="516"/>
      <c r="BY97" s="516"/>
      <c r="BZ97" s="516"/>
      <c r="CA97" s="516"/>
      <c r="CB97" s="516"/>
      <c r="CC97" s="516"/>
      <c r="CD97" s="516"/>
      <c r="CE97" s="511"/>
      <c r="CF97" s="511"/>
      <c r="CG97" s="511"/>
      <c r="CH97" s="511"/>
      <c r="CI97" s="474"/>
      <c r="CJ97" s="474"/>
      <c r="CK97" s="474"/>
      <c r="CL97" s="490"/>
      <c r="CM97" s="474"/>
      <c r="CN97" s="500"/>
      <c r="CO97" s="500"/>
      <c r="CP97" s="500"/>
      <c r="CQ97" s="500"/>
      <c r="CR97" s="550"/>
      <c r="CS97" s="473"/>
      <c r="CT97" s="498"/>
      <c r="CU97" s="498"/>
      <c r="CV97" s="473"/>
      <c r="CW97" s="473"/>
      <c r="CX97" s="473"/>
      <c r="CY97" s="502"/>
      <c r="CZ97" s="500"/>
      <c r="DA97" s="474"/>
      <c r="DB97" s="499"/>
      <c r="DC97" s="500"/>
      <c r="DD97" s="474"/>
      <c r="DE97" s="500"/>
      <c r="DF97" s="500"/>
      <c r="DG97" s="499"/>
      <c r="DH97" s="499"/>
      <c r="DI97" s="499"/>
      <c r="DJ97" s="490"/>
      <c r="DK97" s="499"/>
      <c r="DL97" s="500"/>
      <c r="DM97" s="500"/>
      <c r="DN97" s="499"/>
      <c r="DO97" s="474"/>
      <c r="DP97" s="474"/>
      <c r="DQ97" s="474"/>
      <c r="DR97" s="474"/>
      <c r="DS97" s="474"/>
      <c r="DT97" s="474"/>
      <c r="DU97" s="474"/>
      <c r="DV97" s="474"/>
      <c r="DW97" s="474"/>
      <c r="DX97" s="474"/>
      <c r="DY97" s="474"/>
      <c r="DZ97" s="474"/>
      <c r="EA97" s="500"/>
      <c r="EB97" s="500"/>
      <c r="EC97" s="500"/>
      <c r="ED97" s="500"/>
      <c r="EE97" s="500"/>
      <c r="EF97" s="500"/>
      <c r="EG97" s="500"/>
      <c r="EH97" s="500"/>
      <c r="EI97" s="500"/>
      <c r="EJ97" s="500"/>
      <c r="EK97" s="500"/>
      <c r="EL97" s="500"/>
      <c r="EM97" s="500"/>
      <c r="EN97" s="500"/>
      <c r="EO97" s="500"/>
      <c r="EP97" s="500"/>
      <c r="EQ97" s="500"/>
      <c r="ER97" s="490"/>
      <c r="ES97" s="490"/>
      <c r="ET97" s="500"/>
      <c r="EU97" s="500"/>
    </row>
    <row r="98" spans="1:151" ht="16.5" customHeight="1">
      <c r="A98" s="500"/>
      <c r="B98" s="502"/>
      <c r="C98" s="502"/>
      <c r="D98" s="502"/>
      <c r="E98" s="502"/>
      <c r="F98" s="502"/>
      <c r="G98" s="502"/>
      <c r="H98" s="502"/>
      <c r="I98" s="502"/>
      <c r="J98" s="504"/>
      <c r="K98" s="502"/>
      <c r="L98" s="502"/>
      <c r="M98" s="502"/>
      <c r="N98" s="502"/>
      <c r="O98" s="502"/>
      <c r="P98" s="502"/>
      <c r="R98" s="502"/>
      <c r="S98" s="502"/>
      <c r="U98" s="499"/>
      <c r="V98" s="500"/>
      <c r="W98" s="502"/>
      <c r="X98" s="500"/>
      <c r="Y98" s="500"/>
      <c r="Z98" s="476"/>
      <c r="AA98" s="476"/>
      <c r="AB98" s="470"/>
      <c r="AC98" s="502"/>
      <c r="AD98" s="502"/>
      <c r="AE98" s="502"/>
      <c r="AF98" s="502"/>
      <c r="AG98" s="502"/>
      <c r="AH98" s="502"/>
      <c r="AI98" s="505"/>
      <c r="AJ98" s="502"/>
      <c r="AK98" s="502"/>
      <c r="AL98" s="502"/>
      <c r="AM98" s="502"/>
      <c r="AN98" s="502"/>
      <c r="AO98" s="502"/>
      <c r="AP98" s="502"/>
      <c r="AQ98" s="502"/>
      <c r="AR98" s="502"/>
      <c r="AS98" s="521"/>
      <c r="AT98" s="521"/>
      <c r="AU98" s="521"/>
      <c r="AV98" s="521"/>
      <c r="AW98" s="521"/>
      <c r="AX98" s="521"/>
      <c r="AY98" s="521"/>
      <c r="AZ98" s="521"/>
      <c r="BA98" s="525"/>
      <c r="BB98" s="521"/>
      <c r="BC98" s="521"/>
      <c r="BD98" s="521"/>
      <c r="BE98" s="521"/>
      <c r="BF98" s="521"/>
      <c r="BG98" s="521"/>
      <c r="BH98" s="521"/>
      <c r="BI98" s="521"/>
      <c r="BJ98" s="521"/>
      <c r="BK98" s="521"/>
      <c r="BL98" s="521"/>
      <c r="BM98" s="521"/>
      <c r="BN98" s="521"/>
      <c r="BO98" s="521"/>
      <c r="BP98" s="521"/>
      <c r="BQ98" s="521"/>
      <c r="BR98" s="521"/>
      <c r="BS98" s="521"/>
      <c r="BT98" s="517"/>
      <c r="BU98" s="511"/>
      <c r="BV98" s="511"/>
      <c r="BW98" s="511"/>
      <c r="BX98" s="516"/>
      <c r="BY98" s="516"/>
      <c r="BZ98" s="516"/>
      <c r="CA98" s="516"/>
      <c r="CB98" s="516"/>
      <c r="CC98" s="516"/>
      <c r="CD98" s="516"/>
      <c r="CE98" s="511"/>
      <c r="CF98" s="511"/>
      <c r="CG98" s="511"/>
      <c r="CH98" s="511"/>
      <c r="CI98" s="474"/>
      <c r="CJ98" s="474"/>
      <c r="CK98" s="474"/>
      <c r="CL98" s="490"/>
      <c r="CM98" s="474"/>
      <c r="CN98" s="500"/>
      <c r="CO98" s="500"/>
      <c r="CP98" s="500"/>
      <c r="CQ98" s="500"/>
      <c r="CR98" s="550"/>
      <c r="CS98" s="473"/>
      <c r="CT98" s="498"/>
      <c r="CU98" s="498"/>
      <c r="CV98" s="473"/>
      <c r="CW98" s="473"/>
      <c r="CX98" s="473"/>
      <c r="CY98" s="502"/>
      <c r="CZ98" s="500"/>
      <c r="DA98" s="474"/>
      <c r="DB98" s="499"/>
      <c r="DC98" s="500"/>
      <c r="DD98" s="474"/>
      <c r="DE98" s="500"/>
      <c r="DF98" s="500"/>
      <c r="DG98" s="499"/>
      <c r="DH98" s="499"/>
      <c r="DI98" s="499"/>
      <c r="DJ98" s="490"/>
      <c r="DK98" s="499"/>
      <c r="DL98" s="500"/>
      <c r="DM98" s="500"/>
      <c r="DN98" s="499"/>
      <c r="DO98" s="474"/>
      <c r="DP98" s="474"/>
      <c r="DQ98" s="474"/>
      <c r="DR98" s="474"/>
      <c r="DS98" s="474"/>
      <c r="DT98" s="474"/>
      <c r="DU98" s="474"/>
      <c r="DV98" s="474"/>
      <c r="DW98" s="474"/>
      <c r="DX98" s="474"/>
      <c r="DY98" s="474"/>
      <c r="DZ98" s="474"/>
      <c r="EA98" s="500"/>
      <c r="EB98" s="500"/>
      <c r="EC98" s="500"/>
      <c r="ED98" s="500"/>
      <c r="EE98" s="500"/>
      <c r="EF98" s="500"/>
      <c r="EG98" s="500"/>
      <c r="EH98" s="500"/>
      <c r="EI98" s="500"/>
      <c r="EJ98" s="500"/>
      <c r="EK98" s="500"/>
      <c r="EL98" s="500"/>
      <c r="EM98" s="500"/>
      <c r="EN98" s="500"/>
      <c r="EO98" s="500"/>
      <c r="EP98" s="500"/>
      <c r="EQ98" s="500"/>
      <c r="ER98" s="490"/>
      <c r="ES98" s="490"/>
      <c r="ET98" s="500"/>
      <c r="EU98" s="500"/>
    </row>
    <row r="99" spans="1:151">
      <c r="A99" s="500"/>
      <c r="B99" s="502"/>
      <c r="C99" s="502"/>
      <c r="D99" s="502"/>
      <c r="E99" s="502"/>
      <c r="F99" s="502"/>
      <c r="G99" s="502"/>
      <c r="H99" s="502"/>
      <c r="I99" s="502"/>
      <c r="J99" s="504"/>
      <c r="K99" s="502"/>
      <c r="L99" s="502"/>
      <c r="M99" s="502"/>
      <c r="N99" s="502"/>
      <c r="O99" s="502"/>
      <c r="P99" s="502"/>
      <c r="R99" s="502"/>
      <c r="S99" s="502"/>
      <c r="U99" s="499"/>
      <c r="V99" s="500"/>
      <c r="W99" s="502"/>
      <c r="X99" s="500"/>
      <c r="Y99" s="500"/>
      <c r="Z99" s="476"/>
      <c r="AA99" s="476"/>
      <c r="AB99" s="470"/>
      <c r="AC99" s="502"/>
      <c r="AD99" s="502"/>
      <c r="AE99" s="502"/>
      <c r="AF99" s="502"/>
      <c r="AG99" s="502"/>
      <c r="AH99" s="502"/>
      <c r="AI99" s="505"/>
      <c r="AJ99" s="502"/>
      <c r="AK99" s="502"/>
      <c r="AL99" s="502"/>
      <c r="AM99" s="502"/>
      <c r="AN99" s="502"/>
      <c r="AO99" s="502"/>
      <c r="AP99" s="502"/>
      <c r="AQ99" s="502"/>
      <c r="AR99" s="502"/>
      <c r="AS99" s="521"/>
      <c r="AT99" s="521"/>
      <c r="AU99" s="521"/>
      <c r="AV99" s="521"/>
      <c r="AW99" s="521"/>
      <c r="AX99" s="521"/>
      <c r="AY99" s="521"/>
      <c r="AZ99" s="521"/>
      <c r="BA99" s="525"/>
      <c r="BB99" s="521"/>
      <c r="BC99" s="521"/>
      <c r="BD99" s="521"/>
      <c r="BE99" s="521"/>
      <c r="BF99" s="521"/>
      <c r="BG99" s="521"/>
      <c r="BH99" s="521"/>
      <c r="BI99" s="521"/>
      <c r="BJ99" s="521"/>
      <c r="BK99" s="521"/>
      <c r="BL99" s="521"/>
      <c r="BM99" s="521"/>
      <c r="BN99" s="521"/>
      <c r="BO99" s="521"/>
      <c r="BP99" s="521"/>
      <c r="BQ99" s="521"/>
      <c r="BR99" s="521"/>
      <c r="BS99" s="521"/>
      <c r="BT99" s="517"/>
      <c r="BU99" s="511"/>
      <c r="BV99" s="511"/>
      <c r="BW99" s="511"/>
      <c r="BX99" s="516"/>
      <c r="BY99" s="516"/>
      <c r="BZ99" s="516"/>
      <c r="CA99" s="516"/>
      <c r="CB99" s="516"/>
      <c r="CC99" s="516"/>
      <c r="CD99" s="516"/>
      <c r="CE99" s="511"/>
      <c r="CF99" s="511"/>
      <c r="CG99" s="511"/>
      <c r="CH99" s="511"/>
      <c r="CI99" s="474"/>
      <c r="CJ99" s="474"/>
      <c r="CK99" s="474"/>
      <c r="CL99" s="490"/>
      <c r="CM99" s="474"/>
      <c r="CN99" s="500"/>
      <c r="CO99" s="500"/>
      <c r="CP99" s="500"/>
      <c r="CQ99" s="500"/>
      <c r="CR99" s="550"/>
      <c r="CS99" s="473"/>
      <c r="CT99" s="498"/>
      <c r="CU99" s="498"/>
      <c r="CV99" s="473"/>
      <c r="CW99" s="473"/>
      <c r="CX99" s="473"/>
      <c r="CY99" s="502"/>
      <c r="CZ99" s="500"/>
      <c r="DA99" s="474"/>
      <c r="DB99" s="499"/>
      <c r="DC99" s="500"/>
      <c r="DD99" s="474"/>
      <c r="DE99" s="500"/>
      <c r="DF99" s="500"/>
      <c r="DG99" s="499"/>
      <c r="DH99" s="499"/>
      <c r="DI99" s="499"/>
      <c r="DJ99" s="490"/>
      <c r="DK99" s="499"/>
      <c r="DL99" s="500"/>
      <c r="DM99" s="500"/>
      <c r="DN99" s="499"/>
      <c r="DO99" s="474"/>
      <c r="DP99" s="474"/>
      <c r="DQ99" s="474"/>
      <c r="DR99" s="474"/>
      <c r="DS99" s="474"/>
      <c r="DT99" s="474"/>
      <c r="DU99" s="474"/>
      <c r="DV99" s="474"/>
      <c r="DW99" s="474"/>
      <c r="DX99" s="474"/>
      <c r="DY99" s="474"/>
      <c r="DZ99" s="474"/>
      <c r="EA99" s="500"/>
      <c r="EB99" s="500"/>
      <c r="EC99" s="500"/>
      <c r="ED99" s="500"/>
      <c r="EE99" s="500"/>
      <c r="EF99" s="500"/>
      <c r="EG99" s="500"/>
      <c r="EH99" s="500"/>
      <c r="EI99" s="500"/>
      <c r="EJ99" s="500"/>
      <c r="EK99" s="500"/>
      <c r="EL99" s="500"/>
      <c r="EM99" s="500"/>
      <c r="EN99" s="500"/>
      <c r="EO99" s="500"/>
      <c r="EP99" s="500"/>
      <c r="EQ99" s="500"/>
      <c r="ER99" s="490"/>
      <c r="ES99" s="490"/>
      <c r="ET99" s="500"/>
      <c r="EU99" s="500"/>
    </row>
    <row r="100" spans="1:151">
      <c r="A100" s="500"/>
      <c r="B100" s="502"/>
      <c r="C100" s="502"/>
      <c r="D100" s="502"/>
      <c r="E100" s="502"/>
      <c r="F100" s="502"/>
      <c r="G100" s="502"/>
      <c r="H100" s="502"/>
      <c r="I100" s="502"/>
      <c r="J100" s="504"/>
      <c r="K100" s="502"/>
      <c r="L100" s="502"/>
      <c r="M100" s="502"/>
      <c r="N100" s="502"/>
      <c r="O100" s="502"/>
      <c r="P100" s="502"/>
      <c r="R100" s="502"/>
      <c r="S100" s="502"/>
      <c r="U100" s="499"/>
      <c r="V100" s="500"/>
      <c r="W100" s="502"/>
      <c r="X100" s="500"/>
      <c r="Y100" s="500"/>
      <c r="Z100" s="476"/>
      <c r="AA100" s="476"/>
      <c r="AB100" s="470"/>
      <c r="AC100" s="502"/>
      <c r="AD100" s="502"/>
      <c r="AE100" s="502"/>
      <c r="AF100" s="502"/>
      <c r="AG100" s="502"/>
      <c r="AH100" s="502"/>
      <c r="AI100" s="505"/>
      <c r="AJ100" s="502"/>
      <c r="AK100" s="502"/>
      <c r="AL100" s="502"/>
      <c r="AM100" s="502"/>
      <c r="AN100" s="502"/>
      <c r="AO100" s="502"/>
      <c r="AP100" s="502"/>
      <c r="AQ100" s="502"/>
      <c r="AR100" s="502"/>
      <c r="AS100" s="521"/>
      <c r="AT100" s="521"/>
      <c r="AU100" s="521"/>
      <c r="AV100" s="521"/>
      <c r="AW100" s="521"/>
      <c r="AX100" s="521"/>
      <c r="AY100" s="521"/>
      <c r="AZ100" s="521"/>
      <c r="BA100" s="525"/>
      <c r="BB100" s="521"/>
      <c r="BC100" s="521"/>
      <c r="BD100" s="521"/>
      <c r="BE100" s="521"/>
      <c r="BF100" s="521"/>
      <c r="BG100" s="521"/>
      <c r="BH100" s="521"/>
      <c r="BI100" s="521"/>
      <c r="BJ100" s="521"/>
      <c r="BK100" s="521"/>
      <c r="BL100" s="521"/>
      <c r="BM100" s="521"/>
      <c r="BN100" s="521"/>
      <c r="BO100" s="521"/>
      <c r="BP100" s="521"/>
      <c r="BQ100" s="521"/>
      <c r="BR100" s="521"/>
      <c r="BS100" s="521"/>
      <c r="BT100" s="517"/>
      <c r="BU100" s="511"/>
      <c r="BV100" s="511"/>
      <c r="BW100" s="511"/>
      <c r="BX100" s="516"/>
      <c r="BY100" s="516"/>
      <c r="BZ100" s="516"/>
      <c r="CA100" s="516"/>
      <c r="CB100" s="516"/>
      <c r="CC100" s="516"/>
      <c r="CD100" s="516"/>
      <c r="CE100" s="511"/>
      <c r="CF100" s="511"/>
      <c r="CG100" s="511"/>
      <c r="CH100" s="511"/>
      <c r="CI100" s="474"/>
      <c r="CJ100" s="474"/>
      <c r="CK100" s="474"/>
      <c r="CL100" s="490"/>
      <c r="CM100" s="474"/>
      <c r="CN100" s="500"/>
      <c r="CO100" s="500"/>
      <c r="CP100" s="500"/>
      <c r="CQ100" s="500"/>
      <c r="CR100" s="550"/>
      <c r="CS100" s="473"/>
      <c r="CT100" s="498"/>
      <c r="CU100" s="498"/>
      <c r="CV100" s="473"/>
      <c r="CW100" s="473"/>
      <c r="CX100" s="473"/>
      <c r="CY100" s="502"/>
      <c r="CZ100" s="500"/>
      <c r="DA100" s="474"/>
      <c r="DB100" s="499"/>
      <c r="DC100" s="500"/>
      <c r="DD100" s="474"/>
      <c r="DE100" s="500"/>
      <c r="DF100" s="500"/>
      <c r="DG100" s="499"/>
      <c r="DH100" s="499"/>
      <c r="DI100" s="499"/>
      <c r="DJ100" s="490"/>
      <c r="DK100" s="499"/>
      <c r="DL100" s="500"/>
      <c r="DM100" s="500"/>
      <c r="DN100" s="499"/>
      <c r="DO100" s="474"/>
      <c r="DP100" s="474"/>
      <c r="DQ100" s="474"/>
      <c r="DR100" s="474"/>
      <c r="DS100" s="474"/>
      <c r="DT100" s="474"/>
      <c r="DU100" s="474"/>
      <c r="DV100" s="474"/>
      <c r="DW100" s="474"/>
      <c r="DX100" s="474"/>
      <c r="DY100" s="474"/>
      <c r="DZ100" s="474"/>
      <c r="EA100" s="500"/>
      <c r="EB100" s="500"/>
      <c r="EC100" s="500"/>
      <c r="ED100" s="500"/>
      <c r="EE100" s="500"/>
      <c r="EF100" s="500"/>
      <c r="EG100" s="500"/>
      <c r="EH100" s="500"/>
      <c r="EI100" s="500"/>
      <c r="EJ100" s="500"/>
      <c r="EK100" s="500"/>
      <c r="EL100" s="500"/>
      <c r="EM100" s="500"/>
      <c r="EN100" s="500"/>
      <c r="EO100" s="500"/>
      <c r="EP100" s="500"/>
      <c r="EQ100" s="500"/>
      <c r="ER100" s="490"/>
      <c r="ES100" s="490"/>
      <c r="ET100" s="500"/>
      <c r="EU100" s="500"/>
    </row>
    <row r="101" spans="1:151" ht="16.5" customHeight="1">
      <c r="A101" s="500"/>
      <c r="B101" s="502"/>
      <c r="C101" s="502"/>
      <c r="D101" s="502"/>
      <c r="E101" s="502"/>
      <c r="F101" s="502"/>
      <c r="G101" s="502"/>
      <c r="H101" s="502"/>
      <c r="I101" s="502"/>
      <c r="J101" s="504"/>
      <c r="K101" s="502"/>
      <c r="L101" s="502"/>
      <c r="M101" s="502"/>
      <c r="N101" s="502"/>
      <c r="O101" s="502"/>
      <c r="P101" s="502"/>
      <c r="R101" s="502"/>
      <c r="S101" s="502"/>
      <c r="U101" s="499"/>
      <c r="V101" s="500"/>
      <c r="W101" s="502"/>
      <c r="X101" s="500"/>
      <c r="Y101" s="500"/>
      <c r="Z101" s="476"/>
      <c r="AA101" s="476"/>
      <c r="AB101" s="470"/>
      <c r="AC101" s="502"/>
      <c r="AD101" s="502"/>
      <c r="AE101" s="502"/>
      <c r="AF101" s="502"/>
      <c r="AG101" s="502"/>
      <c r="AH101" s="502"/>
      <c r="AI101" s="505"/>
      <c r="AJ101" s="502"/>
      <c r="AK101" s="502"/>
      <c r="AL101" s="502"/>
      <c r="AM101" s="502"/>
      <c r="AN101" s="502"/>
      <c r="AO101" s="502"/>
      <c r="AP101" s="502"/>
      <c r="AQ101" s="502"/>
      <c r="AR101" s="502"/>
      <c r="AS101" s="521"/>
      <c r="AT101" s="521"/>
      <c r="AU101" s="521"/>
      <c r="AV101" s="521"/>
      <c r="AW101" s="521"/>
      <c r="AX101" s="521"/>
      <c r="AY101" s="521"/>
      <c r="AZ101" s="521"/>
      <c r="BA101" s="525"/>
      <c r="BB101" s="521"/>
      <c r="BC101" s="521"/>
      <c r="BD101" s="521"/>
      <c r="BE101" s="521"/>
      <c r="BF101" s="521"/>
      <c r="BG101" s="521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17"/>
      <c r="BU101" s="511"/>
      <c r="BV101" s="511"/>
      <c r="BW101" s="511"/>
      <c r="BX101" s="516"/>
      <c r="BY101" s="516"/>
      <c r="BZ101" s="516"/>
      <c r="CA101" s="516"/>
      <c r="CB101" s="516"/>
      <c r="CC101" s="516"/>
      <c r="CD101" s="516"/>
      <c r="CE101" s="511"/>
      <c r="CF101" s="511"/>
      <c r="CG101" s="511"/>
      <c r="CH101" s="511"/>
      <c r="CI101" s="474"/>
      <c r="CJ101" s="474"/>
      <c r="CK101" s="474"/>
      <c r="CL101" s="490"/>
      <c r="CM101" s="474"/>
      <c r="CN101" s="500"/>
      <c r="CO101" s="500"/>
      <c r="CP101" s="500"/>
      <c r="CQ101" s="500"/>
      <c r="CR101" s="550"/>
      <c r="CS101" s="473"/>
      <c r="CT101" s="498"/>
      <c r="CU101" s="498"/>
      <c r="CV101" s="473"/>
      <c r="CW101" s="473"/>
      <c r="CX101" s="473"/>
      <c r="CY101" s="502"/>
      <c r="CZ101" s="500"/>
      <c r="DA101" s="474"/>
      <c r="DB101" s="499"/>
      <c r="DC101" s="500"/>
      <c r="DD101" s="474"/>
      <c r="DE101" s="500"/>
      <c r="DF101" s="500"/>
      <c r="DG101" s="499"/>
      <c r="DH101" s="499"/>
      <c r="DI101" s="499"/>
      <c r="DJ101" s="490"/>
      <c r="DK101" s="499"/>
      <c r="DL101" s="500"/>
      <c r="DM101" s="500"/>
      <c r="DN101" s="499"/>
      <c r="DO101" s="474"/>
      <c r="DP101" s="474"/>
      <c r="DQ101" s="474"/>
      <c r="DR101" s="474"/>
      <c r="DS101" s="474"/>
      <c r="DT101" s="474"/>
      <c r="DU101" s="474"/>
      <c r="DV101" s="474"/>
      <c r="DW101" s="474"/>
      <c r="DX101" s="474"/>
      <c r="DY101" s="474"/>
      <c r="DZ101" s="474"/>
      <c r="EA101" s="500"/>
      <c r="EB101" s="500"/>
      <c r="EC101" s="500"/>
      <c r="ED101" s="500"/>
      <c r="EE101" s="500"/>
      <c r="EF101" s="500"/>
      <c r="EG101" s="500"/>
      <c r="EH101" s="500"/>
      <c r="EI101" s="500"/>
      <c r="EJ101" s="500"/>
      <c r="EK101" s="500"/>
      <c r="EL101" s="500"/>
      <c r="EM101" s="500"/>
      <c r="EN101" s="500"/>
      <c r="EO101" s="500"/>
      <c r="EP101" s="500"/>
      <c r="EQ101" s="500"/>
      <c r="ER101" s="490"/>
      <c r="ES101" s="490"/>
      <c r="ET101" s="500"/>
      <c r="EU101" s="500"/>
    </row>
    <row r="102" spans="1:151" ht="16.5" customHeight="1">
      <c r="A102" s="500"/>
      <c r="B102" s="502"/>
      <c r="C102" s="502"/>
      <c r="D102" s="502"/>
      <c r="E102" s="502"/>
      <c r="F102" s="502"/>
      <c r="G102" s="502"/>
      <c r="H102" s="502"/>
      <c r="I102" s="502"/>
      <c r="J102" s="504"/>
      <c r="K102" s="502"/>
      <c r="L102" s="502"/>
      <c r="M102" s="502"/>
      <c r="N102" s="502"/>
      <c r="O102" s="502"/>
      <c r="P102" s="502"/>
      <c r="R102" s="502"/>
      <c r="S102" s="502"/>
      <c r="U102" s="499"/>
      <c r="V102" s="500"/>
      <c r="W102" s="502"/>
      <c r="X102" s="500"/>
      <c r="Y102" s="500"/>
      <c r="Z102" s="476"/>
      <c r="AA102" s="476"/>
      <c r="AB102" s="470"/>
      <c r="AC102" s="502"/>
      <c r="AD102" s="502"/>
      <c r="AE102" s="502"/>
      <c r="AF102" s="502"/>
      <c r="AG102" s="502"/>
      <c r="AH102" s="502"/>
      <c r="AI102" s="505"/>
      <c r="AJ102" s="502"/>
      <c r="AK102" s="502"/>
      <c r="AL102" s="502"/>
      <c r="AM102" s="502"/>
      <c r="AN102" s="502"/>
      <c r="AO102" s="502"/>
      <c r="AP102" s="502"/>
      <c r="AQ102" s="502"/>
      <c r="AR102" s="502"/>
      <c r="AS102" s="521"/>
      <c r="AT102" s="521"/>
      <c r="AU102" s="521"/>
      <c r="AV102" s="521"/>
      <c r="AW102" s="521"/>
      <c r="AX102" s="521"/>
      <c r="AY102" s="521"/>
      <c r="AZ102" s="521"/>
      <c r="BA102" s="525"/>
      <c r="BB102" s="521"/>
      <c r="BC102" s="521"/>
      <c r="BD102" s="521"/>
      <c r="BE102" s="521"/>
      <c r="BF102" s="521"/>
      <c r="BG102" s="521"/>
      <c r="BH102" s="521"/>
      <c r="BI102" s="521"/>
      <c r="BJ102" s="521"/>
      <c r="BK102" s="521"/>
      <c r="BL102" s="521"/>
      <c r="BM102" s="521"/>
      <c r="BN102" s="521"/>
      <c r="BO102" s="521"/>
      <c r="BP102" s="521"/>
      <c r="BQ102" s="521"/>
      <c r="BR102" s="521"/>
      <c r="BS102" s="521"/>
      <c r="BT102" s="517"/>
      <c r="BU102" s="511"/>
      <c r="BV102" s="511"/>
      <c r="BW102" s="511"/>
      <c r="BX102" s="516"/>
      <c r="BY102" s="516"/>
      <c r="BZ102" s="516"/>
      <c r="CA102" s="516"/>
      <c r="CB102" s="516"/>
      <c r="CC102" s="516"/>
      <c r="CD102" s="516"/>
      <c r="CE102" s="511"/>
      <c r="CF102" s="511"/>
      <c r="CG102" s="511"/>
      <c r="CH102" s="511"/>
      <c r="CI102" s="474"/>
      <c r="CJ102" s="474"/>
      <c r="CK102" s="474"/>
      <c r="CL102" s="490"/>
      <c r="CM102" s="474"/>
      <c r="CN102" s="500"/>
      <c r="CO102" s="500"/>
      <c r="CP102" s="500"/>
      <c r="CQ102" s="500"/>
      <c r="CR102" s="550"/>
      <c r="CS102" s="473"/>
      <c r="CT102" s="498"/>
      <c r="CU102" s="498"/>
      <c r="CV102" s="473"/>
      <c r="CW102" s="473"/>
      <c r="CX102" s="473"/>
      <c r="CY102" s="502"/>
      <c r="CZ102" s="500"/>
      <c r="DA102" s="474"/>
      <c r="DB102" s="499"/>
      <c r="DC102" s="500"/>
      <c r="DD102" s="474"/>
      <c r="DE102" s="500"/>
      <c r="DF102" s="500"/>
      <c r="DG102" s="499"/>
      <c r="DH102" s="499"/>
      <c r="DI102" s="499"/>
      <c r="DJ102" s="490"/>
      <c r="DK102" s="499"/>
      <c r="DL102" s="500"/>
      <c r="DM102" s="500"/>
      <c r="DN102" s="499"/>
      <c r="DO102" s="474"/>
      <c r="DP102" s="474"/>
      <c r="DQ102" s="474"/>
      <c r="DR102" s="474"/>
      <c r="DS102" s="474"/>
      <c r="DT102" s="474"/>
      <c r="DU102" s="474"/>
      <c r="DV102" s="474"/>
      <c r="DW102" s="474"/>
      <c r="DX102" s="474"/>
      <c r="DY102" s="474"/>
      <c r="DZ102" s="474"/>
      <c r="EA102" s="500"/>
      <c r="EB102" s="500"/>
      <c r="EC102" s="500"/>
      <c r="ED102" s="500"/>
      <c r="EE102" s="500"/>
      <c r="EF102" s="500"/>
      <c r="EG102" s="500"/>
      <c r="EH102" s="500"/>
      <c r="EI102" s="500"/>
      <c r="EJ102" s="500"/>
      <c r="EK102" s="500"/>
      <c r="EL102" s="500"/>
      <c r="EM102" s="500"/>
      <c r="EN102" s="500"/>
      <c r="EO102" s="500"/>
      <c r="EP102" s="500"/>
      <c r="EQ102" s="500"/>
      <c r="ER102" s="490"/>
      <c r="ES102" s="490"/>
      <c r="ET102" s="500"/>
      <c r="EU102" s="500"/>
    </row>
    <row r="103" spans="1:151">
      <c r="A103" s="500"/>
      <c r="B103" s="502"/>
      <c r="C103" s="502"/>
      <c r="D103" s="502"/>
      <c r="E103" s="502"/>
      <c r="F103" s="502"/>
      <c r="G103" s="502"/>
      <c r="H103" s="502"/>
      <c r="I103" s="502"/>
      <c r="J103" s="504"/>
      <c r="K103" s="502"/>
      <c r="L103" s="502"/>
      <c r="M103" s="502"/>
      <c r="N103" s="502"/>
      <c r="O103" s="502"/>
      <c r="P103" s="502"/>
      <c r="R103" s="502"/>
      <c r="S103" s="502"/>
      <c r="U103" s="499"/>
      <c r="V103" s="500"/>
      <c r="W103" s="502"/>
      <c r="X103" s="500"/>
      <c r="Y103" s="500"/>
      <c r="Z103" s="476"/>
      <c r="AA103" s="476"/>
      <c r="AB103" s="470"/>
      <c r="AC103" s="502"/>
      <c r="AD103" s="502"/>
      <c r="AE103" s="502"/>
      <c r="AF103" s="502"/>
      <c r="AG103" s="502"/>
      <c r="AH103" s="502"/>
      <c r="AI103" s="505"/>
      <c r="AJ103" s="502"/>
      <c r="AK103" s="502"/>
      <c r="AL103" s="502"/>
      <c r="AM103" s="502"/>
      <c r="AN103" s="502"/>
      <c r="AO103" s="502"/>
      <c r="AP103" s="502"/>
      <c r="AQ103" s="502"/>
      <c r="AR103" s="502"/>
      <c r="AS103" s="521"/>
      <c r="AT103" s="521"/>
      <c r="AU103" s="521"/>
      <c r="AV103" s="521"/>
      <c r="AW103" s="521"/>
      <c r="AX103" s="521"/>
      <c r="AY103" s="521"/>
      <c r="AZ103" s="521"/>
      <c r="BA103" s="525"/>
      <c r="BB103" s="521"/>
      <c r="BC103" s="521"/>
      <c r="BD103" s="521"/>
      <c r="BE103" s="521"/>
      <c r="BF103" s="521"/>
      <c r="BG103" s="521"/>
      <c r="BH103" s="521"/>
      <c r="BI103" s="521"/>
      <c r="BJ103" s="521"/>
      <c r="BK103" s="521"/>
      <c r="BL103" s="521"/>
      <c r="BM103" s="521"/>
      <c r="BN103" s="521"/>
      <c r="BO103" s="521"/>
      <c r="BP103" s="521"/>
      <c r="BQ103" s="521"/>
      <c r="BR103" s="521"/>
      <c r="BS103" s="521"/>
      <c r="BT103" s="517"/>
      <c r="BU103" s="511"/>
      <c r="BV103" s="511"/>
      <c r="BW103" s="511"/>
      <c r="BX103" s="516"/>
      <c r="BY103" s="516"/>
      <c r="BZ103" s="516"/>
      <c r="CA103" s="516"/>
      <c r="CB103" s="516"/>
      <c r="CC103" s="516"/>
      <c r="CD103" s="516"/>
      <c r="CE103" s="511"/>
      <c r="CF103" s="511"/>
      <c r="CG103" s="511"/>
      <c r="CH103" s="511"/>
      <c r="CI103" s="474"/>
      <c r="CJ103" s="474"/>
      <c r="CK103" s="474"/>
      <c r="CL103" s="490"/>
      <c r="CM103" s="474"/>
      <c r="CN103" s="500"/>
      <c r="CO103" s="500"/>
      <c r="CP103" s="500"/>
      <c r="CQ103" s="500"/>
      <c r="CR103" s="550"/>
      <c r="CS103" s="473"/>
      <c r="CT103" s="498"/>
      <c r="CU103" s="498"/>
      <c r="CV103" s="473"/>
      <c r="CW103" s="473"/>
      <c r="CX103" s="473"/>
      <c r="CY103" s="502"/>
      <c r="CZ103" s="500"/>
      <c r="DA103" s="474"/>
      <c r="DB103" s="499"/>
      <c r="DC103" s="500"/>
      <c r="DD103" s="474"/>
      <c r="DE103" s="500"/>
      <c r="DF103" s="500"/>
      <c r="DG103" s="499"/>
      <c r="DH103" s="499"/>
      <c r="DI103" s="499"/>
      <c r="DJ103" s="490"/>
      <c r="DK103" s="499"/>
      <c r="DL103" s="500"/>
      <c r="DM103" s="500"/>
      <c r="DN103" s="499"/>
      <c r="DO103" s="474"/>
      <c r="DP103" s="474"/>
      <c r="DQ103" s="474"/>
      <c r="DR103" s="474"/>
      <c r="DS103" s="474"/>
      <c r="DT103" s="474"/>
      <c r="DU103" s="474"/>
      <c r="DV103" s="474"/>
      <c r="DW103" s="474"/>
      <c r="DX103" s="474"/>
      <c r="DY103" s="474"/>
      <c r="DZ103" s="474"/>
      <c r="EA103" s="500"/>
      <c r="EB103" s="500"/>
      <c r="EC103" s="500"/>
      <c r="ED103" s="500"/>
      <c r="EE103" s="500"/>
      <c r="EF103" s="500"/>
      <c r="EG103" s="500"/>
      <c r="EH103" s="500"/>
      <c r="EI103" s="500"/>
      <c r="EJ103" s="500"/>
      <c r="EK103" s="500"/>
      <c r="EL103" s="500"/>
      <c r="EM103" s="500"/>
      <c r="EN103" s="500"/>
      <c r="EO103" s="500"/>
      <c r="EP103" s="500"/>
      <c r="EQ103" s="500"/>
      <c r="ER103" s="490"/>
      <c r="ES103" s="490"/>
      <c r="ET103" s="500"/>
      <c r="EU103" s="500"/>
    </row>
    <row r="104" spans="1:151">
      <c r="A104" s="500"/>
      <c r="B104" s="502"/>
      <c r="C104" s="502"/>
      <c r="D104" s="502"/>
      <c r="E104" s="502"/>
      <c r="F104" s="502"/>
      <c r="G104" s="502"/>
      <c r="H104" s="502"/>
      <c r="I104" s="502"/>
      <c r="J104" s="504"/>
      <c r="K104" s="502"/>
      <c r="L104" s="502"/>
      <c r="M104" s="502"/>
      <c r="N104" s="502"/>
      <c r="O104" s="502"/>
      <c r="P104" s="502"/>
      <c r="R104" s="502"/>
      <c r="S104" s="502"/>
      <c r="U104" s="499"/>
      <c r="V104" s="500"/>
      <c r="W104" s="502"/>
      <c r="X104" s="500"/>
      <c r="Y104" s="500"/>
      <c r="Z104" s="476"/>
      <c r="AA104" s="476"/>
      <c r="AB104" s="470"/>
      <c r="AC104" s="502"/>
      <c r="AD104" s="502"/>
      <c r="AE104" s="502"/>
      <c r="AF104" s="502"/>
      <c r="AG104" s="502"/>
      <c r="AH104" s="502"/>
      <c r="AI104" s="505"/>
      <c r="AJ104" s="502"/>
      <c r="AK104" s="502"/>
      <c r="AL104" s="502"/>
      <c r="AM104" s="502"/>
      <c r="AN104" s="502"/>
      <c r="AO104" s="502"/>
      <c r="AP104" s="502"/>
      <c r="AQ104" s="502"/>
      <c r="AR104" s="502"/>
      <c r="AS104" s="521"/>
      <c r="AT104" s="521"/>
      <c r="AU104" s="521"/>
      <c r="AV104" s="521"/>
      <c r="AW104" s="521"/>
      <c r="AX104" s="521"/>
      <c r="AY104" s="521"/>
      <c r="AZ104" s="521"/>
      <c r="BA104" s="525"/>
      <c r="BB104" s="521"/>
      <c r="BC104" s="521"/>
      <c r="BD104" s="521"/>
      <c r="BE104" s="521"/>
      <c r="BF104" s="521"/>
      <c r="BG104" s="521"/>
      <c r="BH104" s="521"/>
      <c r="BI104" s="521"/>
      <c r="BJ104" s="521"/>
      <c r="BK104" s="521"/>
      <c r="BL104" s="521"/>
      <c r="BM104" s="521"/>
      <c r="BN104" s="521"/>
      <c r="BO104" s="521"/>
      <c r="BP104" s="521"/>
      <c r="BQ104" s="521"/>
      <c r="BR104" s="521"/>
      <c r="BS104" s="521"/>
      <c r="BT104" s="517"/>
      <c r="BU104" s="511"/>
      <c r="BV104" s="511"/>
      <c r="BW104" s="511"/>
      <c r="BX104" s="516"/>
      <c r="BY104" s="516"/>
      <c r="BZ104" s="516"/>
      <c r="CA104" s="516"/>
      <c r="CB104" s="516"/>
      <c r="CC104" s="516"/>
      <c r="CD104" s="516"/>
      <c r="CE104" s="511"/>
      <c r="CF104" s="511"/>
      <c r="CG104" s="511"/>
      <c r="CH104" s="511"/>
      <c r="CI104" s="474"/>
      <c r="CJ104" s="474"/>
      <c r="CK104" s="474"/>
      <c r="CL104" s="490"/>
      <c r="CM104" s="474"/>
      <c r="CN104" s="500"/>
      <c r="CO104" s="500"/>
      <c r="CP104" s="500"/>
      <c r="CQ104" s="500"/>
      <c r="CR104" s="550"/>
      <c r="CS104" s="473"/>
      <c r="CT104" s="498"/>
      <c r="CU104" s="498"/>
      <c r="CV104" s="473"/>
      <c r="CW104" s="473"/>
      <c r="CX104" s="473"/>
      <c r="CY104" s="502"/>
      <c r="CZ104" s="500"/>
      <c r="DA104" s="474"/>
      <c r="DB104" s="499"/>
      <c r="DC104" s="500"/>
      <c r="DD104" s="474"/>
      <c r="DE104" s="500"/>
      <c r="DF104" s="500"/>
      <c r="DG104" s="499"/>
      <c r="DH104" s="499"/>
      <c r="DI104" s="499"/>
      <c r="DJ104" s="490"/>
      <c r="DK104" s="499"/>
      <c r="DL104" s="500"/>
      <c r="DM104" s="500"/>
      <c r="DN104" s="499"/>
      <c r="DO104" s="474"/>
      <c r="DP104" s="474"/>
      <c r="DQ104" s="474"/>
      <c r="DR104" s="474"/>
      <c r="DS104" s="474"/>
      <c r="DT104" s="474"/>
      <c r="DU104" s="474"/>
      <c r="DV104" s="474"/>
      <c r="DW104" s="474"/>
      <c r="DX104" s="474"/>
      <c r="DY104" s="474"/>
      <c r="DZ104" s="474"/>
      <c r="EA104" s="500"/>
      <c r="EB104" s="500"/>
      <c r="EC104" s="500"/>
      <c r="ED104" s="500"/>
      <c r="EE104" s="500"/>
      <c r="EF104" s="500"/>
      <c r="EG104" s="500"/>
      <c r="EH104" s="500"/>
      <c r="EI104" s="500"/>
      <c r="EJ104" s="500"/>
      <c r="EK104" s="500"/>
      <c r="EL104" s="500"/>
      <c r="EM104" s="500"/>
      <c r="EN104" s="500"/>
      <c r="EO104" s="500"/>
      <c r="EP104" s="500"/>
      <c r="EQ104" s="500"/>
      <c r="ER104" s="490"/>
      <c r="ES104" s="490"/>
      <c r="ET104" s="500"/>
      <c r="EU104" s="500"/>
    </row>
    <row r="105" spans="1:151" ht="16.5" customHeight="1">
      <c r="A105" s="500"/>
      <c r="B105" s="502"/>
      <c r="C105" s="502"/>
      <c r="D105" s="502"/>
      <c r="E105" s="502"/>
      <c r="F105" s="502"/>
      <c r="G105" s="502"/>
      <c r="H105" s="502"/>
      <c r="I105" s="502"/>
      <c r="J105" s="504"/>
      <c r="K105" s="502"/>
      <c r="L105" s="502"/>
      <c r="M105" s="502"/>
      <c r="N105" s="502"/>
      <c r="O105" s="502"/>
      <c r="P105" s="502"/>
      <c r="R105" s="502"/>
      <c r="S105" s="502"/>
      <c r="U105" s="499"/>
      <c r="V105" s="500"/>
      <c r="W105" s="502"/>
      <c r="X105" s="500"/>
      <c r="Y105" s="500"/>
      <c r="Z105" s="476"/>
      <c r="AA105" s="476"/>
      <c r="AB105" s="470"/>
      <c r="AC105" s="502"/>
      <c r="AD105" s="502"/>
      <c r="AE105" s="502"/>
      <c r="AF105" s="502"/>
      <c r="AG105" s="502"/>
      <c r="AH105" s="502"/>
      <c r="AI105" s="505"/>
      <c r="AJ105" s="502"/>
      <c r="AK105" s="502"/>
      <c r="AL105" s="502"/>
      <c r="AM105" s="502"/>
      <c r="AN105" s="502"/>
      <c r="AO105" s="502"/>
      <c r="AP105" s="502"/>
      <c r="AQ105" s="502"/>
      <c r="AR105" s="502"/>
      <c r="AS105" s="521"/>
      <c r="AT105" s="521"/>
      <c r="AU105" s="521"/>
      <c r="AV105" s="521"/>
      <c r="AW105" s="521"/>
      <c r="AX105" s="521"/>
      <c r="AY105" s="521"/>
      <c r="AZ105" s="521"/>
      <c r="BA105" s="525"/>
      <c r="BB105" s="521"/>
      <c r="BC105" s="521"/>
      <c r="BD105" s="521"/>
      <c r="BE105" s="521"/>
      <c r="BF105" s="521"/>
      <c r="BG105" s="521"/>
      <c r="BH105" s="521"/>
      <c r="BI105" s="521"/>
      <c r="BJ105" s="521"/>
      <c r="BK105" s="521"/>
      <c r="BL105" s="521"/>
      <c r="BM105" s="521"/>
      <c r="BN105" s="521"/>
      <c r="BO105" s="521"/>
      <c r="BP105" s="521"/>
      <c r="BQ105" s="521"/>
      <c r="BR105" s="521"/>
      <c r="BS105" s="521"/>
      <c r="BT105" s="517"/>
      <c r="BU105" s="511"/>
      <c r="BV105" s="511"/>
      <c r="BW105" s="511"/>
      <c r="BX105" s="516"/>
      <c r="BY105" s="516"/>
      <c r="BZ105" s="516"/>
      <c r="CA105" s="516"/>
      <c r="CB105" s="516"/>
      <c r="CC105" s="516"/>
      <c r="CD105" s="516"/>
      <c r="CE105" s="511"/>
      <c r="CF105" s="511"/>
      <c r="CG105" s="511"/>
      <c r="CH105" s="511"/>
      <c r="CI105" s="474"/>
      <c r="CJ105" s="474"/>
      <c r="CK105" s="474"/>
      <c r="CL105" s="490"/>
      <c r="CM105" s="474"/>
      <c r="CN105" s="500"/>
      <c r="CO105" s="500"/>
      <c r="CP105" s="500"/>
      <c r="CQ105" s="500"/>
      <c r="CR105" s="550"/>
      <c r="CS105" s="473"/>
      <c r="CT105" s="498"/>
      <c r="CU105" s="498"/>
      <c r="CV105" s="473"/>
      <c r="CW105" s="473"/>
      <c r="CX105" s="473"/>
      <c r="CY105" s="502"/>
      <c r="CZ105" s="500"/>
      <c r="DA105" s="474"/>
      <c r="DB105" s="499"/>
      <c r="DC105" s="500"/>
      <c r="DD105" s="474"/>
      <c r="DE105" s="500"/>
      <c r="DF105" s="500"/>
      <c r="DG105" s="499"/>
      <c r="DH105" s="499"/>
      <c r="DI105" s="499"/>
      <c r="DJ105" s="490"/>
      <c r="DK105" s="499"/>
      <c r="DL105" s="500"/>
      <c r="DM105" s="500"/>
      <c r="DN105" s="499"/>
      <c r="DO105" s="474"/>
      <c r="DP105" s="474"/>
      <c r="DQ105" s="474"/>
      <c r="DR105" s="474"/>
      <c r="DS105" s="474"/>
      <c r="DT105" s="474"/>
      <c r="DU105" s="474"/>
      <c r="DV105" s="474"/>
      <c r="DW105" s="474"/>
      <c r="DX105" s="474"/>
      <c r="DY105" s="474"/>
      <c r="DZ105" s="474"/>
      <c r="EA105" s="500"/>
      <c r="EB105" s="500"/>
      <c r="EC105" s="500"/>
      <c r="ED105" s="500"/>
      <c r="EE105" s="500"/>
      <c r="EF105" s="500"/>
      <c r="EG105" s="500"/>
      <c r="EH105" s="500"/>
      <c r="EI105" s="500"/>
      <c r="EJ105" s="500"/>
      <c r="EK105" s="500"/>
      <c r="EL105" s="500"/>
      <c r="EM105" s="500"/>
      <c r="EN105" s="500"/>
      <c r="EO105" s="500"/>
      <c r="EP105" s="500"/>
      <c r="EQ105" s="500"/>
      <c r="ER105" s="490"/>
      <c r="ES105" s="490"/>
      <c r="ET105" s="500"/>
      <c r="EU105" s="500"/>
    </row>
    <row r="106" spans="1:151" ht="16.5" customHeight="1">
      <c r="A106" s="500"/>
      <c r="B106" s="502"/>
      <c r="C106" s="502"/>
      <c r="D106" s="502"/>
      <c r="E106" s="502"/>
      <c r="F106" s="502"/>
      <c r="G106" s="502"/>
      <c r="H106" s="502"/>
      <c r="I106" s="502"/>
      <c r="J106" s="504"/>
      <c r="K106" s="502"/>
      <c r="L106" s="502"/>
      <c r="M106" s="502"/>
      <c r="N106" s="502"/>
      <c r="O106" s="502"/>
      <c r="P106" s="502"/>
      <c r="R106" s="502"/>
      <c r="S106" s="502"/>
      <c r="U106" s="499"/>
      <c r="V106" s="500"/>
      <c r="W106" s="502"/>
      <c r="X106" s="500"/>
      <c r="Y106" s="500"/>
      <c r="Z106" s="476"/>
      <c r="AA106" s="476"/>
      <c r="AB106" s="470"/>
      <c r="AC106" s="502"/>
      <c r="AD106" s="502"/>
      <c r="AE106" s="502"/>
      <c r="AF106" s="502"/>
      <c r="AG106" s="502"/>
      <c r="AH106" s="502"/>
      <c r="AI106" s="505"/>
      <c r="AJ106" s="502"/>
      <c r="AK106" s="502"/>
      <c r="AL106" s="502"/>
      <c r="AM106" s="502"/>
      <c r="AN106" s="502"/>
      <c r="AO106" s="502"/>
      <c r="AP106" s="502"/>
      <c r="AQ106" s="502"/>
      <c r="AR106" s="502"/>
      <c r="AS106" s="521"/>
      <c r="AT106" s="521"/>
      <c r="AU106" s="521"/>
      <c r="AV106" s="521"/>
      <c r="AW106" s="521"/>
      <c r="AX106" s="521"/>
      <c r="AY106" s="521"/>
      <c r="AZ106" s="521"/>
      <c r="BA106" s="525"/>
      <c r="BB106" s="521"/>
      <c r="BC106" s="521"/>
      <c r="BD106" s="521"/>
      <c r="BE106" s="521"/>
      <c r="BF106" s="521"/>
      <c r="BG106" s="521"/>
      <c r="BH106" s="521"/>
      <c r="BI106" s="521"/>
      <c r="BJ106" s="521"/>
      <c r="BK106" s="521"/>
      <c r="BL106" s="521"/>
      <c r="BM106" s="521"/>
      <c r="BN106" s="521"/>
      <c r="BO106" s="521"/>
      <c r="BP106" s="521"/>
      <c r="BQ106" s="521"/>
      <c r="BR106" s="521"/>
      <c r="BS106" s="521"/>
      <c r="BT106" s="517"/>
      <c r="BU106" s="511"/>
      <c r="BV106" s="511"/>
      <c r="BW106" s="511"/>
      <c r="BX106" s="516"/>
      <c r="BY106" s="516"/>
      <c r="BZ106" s="516"/>
      <c r="CA106" s="516"/>
      <c r="CB106" s="516"/>
      <c r="CC106" s="516"/>
      <c r="CD106" s="516"/>
      <c r="CE106" s="511"/>
      <c r="CF106" s="511"/>
      <c r="CG106" s="511"/>
      <c r="CH106" s="511"/>
      <c r="CI106" s="474"/>
      <c r="CJ106" s="474"/>
      <c r="CK106" s="474"/>
      <c r="CL106" s="490"/>
      <c r="CM106" s="474"/>
      <c r="CN106" s="500"/>
      <c r="CO106" s="500"/>
      <c r="CP106" s="500"/>
      <c r="CQ106" s="500"/>
      <c r="CR106" s="550"/>
      <c r="CS106" s="473"/>
      <c r="CT106" s="498"/>
      <c r="CU106" s="498"/>
      <c r="CV106" s="473"/>
      <c r="CW106" s="473"/>
      <c r="CX106" s="473"/>
      <c r="CY106" s="502"/>
      <c r="CZ106" s="500"/>
      <c r="DA106" s="474"/>
      <c r="DB106" s="499"/>
      <c r="DC106" s="500"/>
      <c r="DD106" s="474"/>
      <c r="DE106" s="500"/>
      <c r="DF106" s="500"/>
      <c r="DG106" s="499"/>
      <c r="DH106" s="499"/>
      <c r="DI106" s="499"/>
      <c r="DJ106" s="490"/>
      <c r="DK106" s="499"/>
      <c r="DL106" s="500"/>
      <c r="DM106" s="500"/>
      <c r="DN106" s="499"/>
      <c r="DO106" s="474"/>
      <c r="DP106" s="474"/>
      <c r="DQ106" s="474"/>
      <c r="DR106" s="474"/>
      <c r="DS106" s="474"/>
      <c r="DT106" s="474"/>
      <c r="DU106" s="474"/>
      <c r="DV106" s="474"/>
      <c r="DW106" s="474"/>
      <c r="DX106" s="474"/>
      <c r="DY106" s="474"/>
      <c r="DZ106" s="474"/>
      <c r="EA106" s="500"/>
      <c r="EB106" s="500"/>
      <c r="EC106" s="500"/>
      <c r="ED106" s="500"/>
      <c r="EE106" s="500"/>
      <c r="EF106" s="500"/>
      <c r="EG106" s="500"/>
      <c r="EH106" s="500"/>
      <c r="EI106" s="500"/>
      <c r="EJ106" s="500"/>
      <c r="EK106" s="500"/>
      <c r="EL106" s="500"/>
      <c r="EM106" s="500"/>
      <c r="EN106" s="500"/>
      <c r="EO106" s="500"/>
      <c r="EP106" s="500"/>
      <c r="EQ106" s="500"/>
      <c r="ER106" s="490"/>
      <c r="ES106" s="490"/>
      <c r="ET106" s="500"/>
      <c r="EU106" s="500"/>
    </row>
    <row r="107" spans="1:151" ht="16.5" customHeight="1">
      <c r="A107" s="500"/>
      <c r="B107" s="502"/>
      <c r="C107" s="502"/>
      <c r="D107" s="502"/>
      <c r="E107" s="502"/>
      <c r="F107" s="502"/>
      <c r="G107" s="502"/>
      <c r="H107" s="502"/>
      <c r="I107" s="502"/>
      <c r="J107" s="504"/>
      <c r="K107" s="502"/>
      <c r="L107" s="502"/>
      <c r="M107" s="502"/>
      <c r="N107" s="502"/>
      <c r="O107" s="502"/>
      <c r="P107" s="502"/>
      <c r="R107" s="502"/>
      <c r="S107" s="502"/>
      <c r="U107" s="499"/>
      <c r="V107" s="500"/>
      <c r="W107" s="502"/>
      <c r="X107" s="500"/>
      <c r="Y107" s="500"/>
      <c r="Z107" s="476"/>
      <c r="AA107" s="476"/>
      <c r="AB107" s="470"/>
      <c r="AC107" s="502"/>
      <c r="AD107" s="502"/>
      <c r="AE107" s="502"/>
      <c r="AF107" s="502"/>
      <c r="AG107" s="502"/>
      <c r="AH107" s="502"/>
      <c r="AI107" s="505"/>
      <c r="AJ107" s="502"/>
      <c r="AK107" s="502"/>
      <c r="AL107" s="502"/>
      <c r="AM107" s="502"/>
      <c r="AN107" s="502"/>
      <c r="AO107" s="502"/>
      <c r="AP107" s="502"/>
      <c r="AQ107" s="502"/>
      <c r="AR107" s="502"/>
      <c r="AS107" s="521"/>
      <c r="AT107" s="521"/>
      <c r="AU107" s="521"/>
      <c r="AV107" s="521"/>
      <c r="AW107" s="521"/>
      <c r="AX107" s="521"/>
      <c r="AY107" s="521"/>
      <c r="AZ107" s="521"/>
      <c r="BA107" s="525"/>
      <c r="BB107" s="521"/>
      <c r="BC107" s="521"/>
      <c r="BD107" s="521"/>
      <c r="BE107" s="521"/>
      <c r="BF107" s="521"/>
      <c r="BG107" s="521"/>
      <c r="BH107" s="521"/>
      <c r="BI107" s="521"/>
      <c r="BJ107" s="521"/>
      <c r="BK107" s="521"/>
      <c r="BL107" s="521"/>
      <c r="BM107" s="521"/>
      <c r="BN107" s="521"/>
      <c r="BO107" s="521"/>
      <c r="BP107" s="521"/>
      <c r="BQ107" s="521"/>
      <c r="BR107" s="521"/>
      <c r="BS107" s="521"/>
      <c r="BT107" s="517"/>
      <c r="BU107" s="511"/>
      <c r="BV107" s="511"/>
      <c r="BW107" s="511"/>
      <c r="BX107" s="516"/>
      <c r="BY107" s="516"/>
      <c r="BZ107" s="516"/>
      <c r="CA107" s="516"/>
      <c r="CB107" s="516"/>
      <c r="CC107" s="516"/>
      <c r="CD107" s="516"/>
      <c r="CE107" s="511"/>
      <c r="CF107" s="511"/>
      <c r="CG107" s="511"/>
      <c r="CH107" s="511"/>
      <c r="CI107" s="474"/>
      <c r="CJ107" s="474"/>
      <c r="CK107" s="474"/>
      <c r="CL107" s="490"/>
      <c r="CM107" s="474"/>
      <c r="CN107" s="500"/>
      <c r="CO107" s="500"/>
      <c r="CP107" s="500"/>
      <c r="CQ107" s="500"/>
      <c r="CR107" s="550"/>
      <c r="CS107" s="473"/>
      <c r="CT107" s="498"/>
      <c r="CU107" s="498"/>
      <c r="CV107" s="473"/>
      <c r="CW107" s="473"/>
      <c r="CX107" s="473"/>
      <c r="CY107" s="502"/>
      <c r="CZ107" s="500"/>
      <c r="DA107" s="474"/>
      <c r="DB107" s="499"/>
      <c r="DC107" s="500"/>
      <c r="DD107" s="474"/>
      <c r="DE107" s="500"/>
      <c r="DF107" s="500"/>
      <c r="DG107" s="499"/>
      <c r="DH107" s="499"/>
      <c r="DI107" s="499"/>
      <c r="DJ107" s="490"/>
      <c r="DK107" s="499"/>
      <c r="DL107" s="500"/>
      <c r="DM107" s="500"/>
      <c r="DN107" s="499"/>
      <c r="DO107" s="474"/>
      <c r="DP107" s="474"/>
      <c r="DQ107" s="474"/>
      <c r="DR107" s="474"/>
      <c r="DS107" s="474"/>
      <c r="DT107" s="474"/>
      <c r="DU107" s="474"/>
      <c r="DV107" s="474"/>
      <c r="DW107" s="474"/>
      <c r="DX107" s="474"/>
      <c r="DY107" s="474"/>
      <c r="DZ107" s="474"/>
      <c r="EA107" s="500"/>
      <c r="EB107" s="500"/>
      <c r="EC107" s="500"/>
      <c r="ED107" s="500"/>
      <c r="EE107" s="500"/>
      <c r="EF107" s="500"/>
      <c r="EG107" s="500"/>
      <c r="EH107" s="500"/>
      <c r="EI107" s="500"/>
      <c r="EJ107" s="500"/>
      <c r="EK107" s="500"/>
      <c r="EL107" s="500"/>
      <c r="EM107" s="500"/>
      <c r="EN107" s="500"/>
      <c r="EO107" s="500"/>
      <c r="EP107" s="500"/>
      <c r="EQ107" s="500"/>
      <c r="ER107" s="490"/>
      <c r="ES107" s="490"/>
      <c r="ET107" s="500"/>
      <c r="EU107" s="500"/>
    </row>
    <row r="108" spans="1:151" ht="16.5" customHeight="1">
      <c r="A108" s="500"/>
      <c r="B108" s="502"/>
      <c r="C108" s="502"/>
      <c r="D108" s="502"/>
      <c r="E108" s="502"/>
      <c r="F108" s="502"/>
      <c r="G108" s="502"/>
      <c r="H108" s="502"/>
      <c r="I108" s="502"/>
      <c r="J108" s="504"/>
      <c r="K108" s="502"/>
      <c r="L108" s="502"/>
      <c r="M108" s="502"/>
      <c r="N108" s="502"/>
      <c r="O108" s="502"/>
      <c r="P108" s="502"/>
      <c r="R108" s="502"/>
      <c r="S108" s="502"/>
      <c r="U108" s="499"/>
      <c r="V108" s="500"/>
      <c r="W108" s="502"/>
      <c r="X108" s="500"/>
      <c r="Y108" s="500"/>
      <c r="Z108" s="476"/>
      <c r="AA108" s="476"/>
      <c r="AB108" s="470"/>
      <c r="AC108" s="502"/>
      <c r="AD108" s="502"/>
      <c r="AE108" s="502"/>
      <c r="AF108" s="502"/>
      <c r="AG108" s="502"/>
      <c r="AH108" s="502"/>
      <c r="AI108" s="505"/>
      <c r="AJ108" s="502"/>
      <c r="AK108" s="502"/>
      <c r="AL108" s="502"/>
      <c r="AM108" s="502"/>
      <c r="AN108" s="502"/>
      <c r="AO108" s="502"/>
      <c r="AP108" s="502"/>
      <c r="AQ108" s="502"/>
      <c r="AR108" s="502"/>
      <c r="AS108" s="521"/>
      <c r="AT108" s="521"/>
      <c r="AU108" s="521"/>
      <c r="AV108" s="521"/>
      <c r="AW108" s="521"/>
      <c r="AX108" s="521"/>
      <c r="AY108" s="521"/>
      <c r="AZ108" s="521"/>
      <c r="BA108" s="525"/>
      <c r="BB108" s="521"/>
      <c r="BC108" s="521"/>
      <c r="BD108" s="521"/>
      <c r="BE108" s="521"/>
      <c r="BF108" s="521"/>
      <c r="BG108" s="521"/>
      <c r="BH108" s="521"/>
      <c r="BI108" s="521"/>
      <c r="BJ108" s="521"/>
      <c r="BK108" s="521"/>
      <c r="BL108" s="521"/>
      <c r="BM108" s="521"/>
      <c r="BN108" s="521"/>
      <c r="BO108" s="521"/>
      <c r="BP108" s="521"/>
      <c r="BQ108" s="521"/>
      <c r="BR108" s="521"/>
      <c r="BS108" s="521"/>
      <c r="BT108" s="517"/>
      <c r="BU108" s="511"/>
      <c r="BV108" s="511"/>
      <c r="BW108" s="511"/>
      <c r="BX108" s="516"/>
      <c r="BY108" s="516"/>
      <c r="BZ108" s="516"/>
      <c r="CA108" s="516"/>
      <c r="CB108" s="516"/>
      <c r="CC108" s="516"/>
      <c r="CD108" s="516"/>
      <c r="CE108" s="511"/>
      <c r="CF108" s="511"/>
      <c r="CG108" s="511"/>
      <c r="CH108" s="511"/>
      <c r="CI108" s="474"/>
      <c r="CJ108" s="474"/>
      <c r="CK108" s="474"/>
      <c r="CL108" s="490"/>
      <c r="CM108" s="474"/>
      <c r="CN108" s="500"/>
      <c r="CO108" s="500"/>
      <c r="CP108" s="500"/>
      <c r="CQ108" s="500"/>
      <c r="CR108" s="550"/>
      <c r="CS108" s="473"/>
      <c r="CT108" s="498"/>
      <c r="CU108" s="498"/>
      <c r="CV108" s="473"/>
      <c r="CW108" s="473"/>
      <c r="CX108" s="473"/>
      <c r="CY108" s="502"/>
      <c r="CZ108" s="500"/>
      <c r="DA108" s="474"/>
      <c r="DB108" s="499"/>
      <c r="DC108" s="500"/>
      <c r="DD108" s="474"/>
      <c r="DE108" s="500"/>
      <c r="DF108" s="500"/>
      <c r="DG108" s="499"/>
      <c r="DH108" s="499"/>
      <c r="DI108" s="499"/>
      <c r="DJ108" s="490"/>
      <c r="DK108" s="499"/>
      <c r="DL108" s="500"/>
      <c r="DM108" s="500"/>
      <c r="DN108" s="499"/>
      <c r="DO108" s="474"/>
      <c r="DP108" s="474"/>
      <c r="DQ108" s="474"/>
      <c r="DR108" s="474"/>
      <c r="DS108" s="474"/>
      <c r="DT108" s="474"/>
      <c r="DU108" s="474"/>
      <c r="DV108" s="474"/>
      <c r="DW108" s="474"/>
      <c r="DX108" s="474"/>
      <c r="DY108" s="474"/>
      <c r="DZ108" s="474"/>
      <c r="EA108" s="500"/>
      <c r="EB108" s="500"/>
      <c r="EC108" s="500"/>
      <c r="ED108" s="500"/>
      <c r="EE108" s="500"/>
      <c r="EF108" s="500"/>
      <c r="EG108" s="500"/>
      <c r="EH108" s="500"/>
      <c r="EI108" s="500"/>
      <c r="EJ108" s="500"/>
      <c r="EK108" s="500"/>
      <c r="EL108" s="500"/>
      <c r="EM108" s="500"/>
      <c r="EN108" s="500"/>
      <c r="EO108" s="500"/>
      <c r="EP108" s="500"/>
      <c r="EQ108" s="500"/>
      <c r="ER108" s="490"/>
      <c r="ES108" s="490"/>
      <c r="ET108" s="500"/>
      <c r="EU108" s="500"/>
    </row>
    <row r="109" spans="1:151" ht="16.5" customHeight="1">
      <c r="A109" s="500"/>
      <c r="B109" s="502"/>
      <c r="C109" s="502"/>
      <c r="D109" s="502"/>
      <c r="E109" s="502"/>
      <c r="F109" s="502"/>
      <c r="G109" s="502"/>
      <c r="H109" s="502"/>
      <c r="I109" s="502"/>
      <c r="J109" s="504"/>
      <c r="K109" s="502"/>
      <c r="L109" s="502"/>
      <c r="M109" s="502"/>
      <c r="N109" s="502"/>
      <c r="O109" s="502"/>
      <c r="P109" s="502"/>
      <c r="R109" s="502"/>
      <c r="S109" s="502"/>
      <c r="U109" s="499"/>
      <c r="V109" s="500"/>
      <c r="W109" s="502"/>
      <c r="X109" s="500"/>
      <c r="Y109" s="500"/>
      <c r="Z109" s="476"/>
      <c r="AA109" s="476"/>
      <c r="AB109" s="470"/>
      <c r="AC109" s="502"/>
      <c r="AD109" s="502"/>
      <c r="AE109" s="502"/>
      <c r="AF109" s="502"/>
      <c r="AG109" s="502"/>
      <c r="AH109" s="502"/>
      <c r="AI109" s="505"/>
      <c r="AJ109" s="502"/>
      <c r="AK109" s="502"/>
      <c r="AL109" s="502"/>
      <c r="AM109" s="502"/>
      <c r="AN109" s="502"/>
      <c r="AO109" s="502"/>
      <c r="AP109" s="502"/>
      <c r="AQ109" s="502"/>
      <c r="AR109" s="502"/>
      <c r="AS109" s="521"/>
      <c r="AT109" s="521"/>
      <c r="AU109" s="521"/>
      <c r="AV109" s="521"/>
      <c r="AW109" s="521"/>
      <c r="AX109" s="521"/>
      <c r="AY109" s="521"/>
      <c r="AZ109" s="521"/>
      <c r="BA109" s="525"/>
      <c r="BB109" s="521"/>
      <c r="BC109" s="521"/>
      <c r="BD109" s="521"/>
      <c r="BE109" s="521"/>
      <c r="BF109" s="521"/>
      <c r="BG109" s="521"/>
      <c r="BH109" s="521"/>
      <c r="BI109" s="521"/>
      <c r="BJ109" s="521"/>
      <c r="BK109" s="521"/>
      <c r="BL109" s="521"/>
      <c r="BM109" s="521"/>
      <c r="BN109" s="521"/>
      <c r="BO109" s="521"/>
      <c r="BP109" s="521"/>
      <c r="BQ109" s="521"/>
      <c r="BR109" s="521"/>
      <c r="BS109" s="521"/>
      <c r="BT109" s="517"/>
      <c r="BU109" s="511"/>
      <c r="BV109" s="511"/>
      <c r="BW109" s="511"/>
      <c r="BX109" s="516"/>
      <c r="BY109" s="516"/>
      <c r="BZ109" s="516"/>
      <c r="CA109" s="516"/>
      <c r="CB109" s="516"/>
      <c r="CC109" s="516"/>
      <c r="CD109" s="516"/>
      <c r="CE109" s="511"/>
      <c r="CF109" s="511"/>
      <c r="CG109" s="511"/>
      <c r="CH109" s="511"/>
      <c r="CI109" s="474"/>
      <c r="CJ109" s="474"/>
      <c r="CK109" s="474"/>
      <c r="CL109" s="490"/>
      <c r="CM109" s="474"/>
      <c r="CN109" s="500"/>
      <c r="CO109" s="500"/>
      <c r="CP109" s="500"/>
      <c r="CQ109" s="500"/>
      <c r="CR109" s="550"/>
      <c r="CS109" s="473"/>
      <c r="CT109" s="498"/>
      <c r="CU109" s="498"/>
      <c r="CV109" s="473"/>
      <c r="CW109" s="473"/>
      <c r="CX109" s="473"/>
      <c r="CY109" s="502"/>
      <c r="CZ109" s="500"/>
      <c r="DA109" s="474"/>
      <c r="DB109" s="499"/>
      <c r="DC109" s="500"/>
      <c r="DD109" s="474"/>
      <c r="DE109" s="500"/>
      <c r="DF109" s="500"/>
      <c r="DG109" s="499"/>
      <c r="DH109" s="499"/>
      <c r="DI109" s="499"/>
      <c r="DJ109" s="490"/>
      <c r="DK109" s="499"/>
      <c r="DL109" s="500"/>
      <c r="DM109" s="500"/>
      <c r="DN109" s="499"/>
      <c r="DO109" s="474"/>
      <c r="DP109" s="474"/>
      <c r="DQ109" s="474"/>
      <c r="DR109" s="474"/>
      <c r="DS109" s="474"/>
      <c r="DT109" s="474"/>
      <c r="DU109" s="474"/>
      <c r="DV109" s="474"/>
      <c r="DW109" s="474"/>
      <c r="DX109" s="474"/>
      <c r="DY109" s="474"/>
      <c r="DZ109" s="474"/>
      <c r="EA109" s="500"/>
      <c r="EB109" s="500"/>
      <c r="EC109" s="500"/>
      <c r="ED109" s="500"/>
      <c r="EE109" s="500"/>
      <c r="EF109" s="500"/>
      <c r="EG109" s="500"/>
      <c r="EH109" s="500"/>
      <c r="EI109" s="500"/>
      <c r="EJ109" s="500"/>
      <c r="EK109" s="500"/>
      <c r="EL109" s="500"/>
      <c r="EM109" s="500"/>
      <c r="EN109" s="500"/>
      <c r="EO109" s="500"/>
      <c r="EP109" s="500"/>
      <c r="EQ109" s="500"/>
      <c r="ER109" s="490"/>
      <c r="ES109" s="490"/>
      <c r="ET109" s="500"/>
      <c r="EU109" s="500"/>
    </row>
    <row r="110" spans="1:151">
      <c r="A110" s="500"/>
      <c r="B110" s="502"/>
      <c r="C110" s="502"/>
      <c r="D110" s="502"/>
      <c r="E110" s="502"/>
      <c r="F110" s="502"/>
      <c r="G110" s="502"/>
      <c r="H110" s="502"/>
      <c r="I110" s="502"/>
      <c r="J110" s="504"/>
      <c r="K110" s="502"/>
      <c r="L110" s="502"/>
      <c r="M110" s="502"/>
      <c r="N110" s="502"/>
      <c r="O110" s="502"/>
      <c r="P110" s="502"/>
      <c r="R110" s="502"/>
      <c r="S110" s="502"/>
      <c r="U110" s="499"/>
      <c r="V110" s="500"/>
      <c r="W110" s="502"/>
      <c r="X110" s="500"/>
      <c r="Y110" s="500"/>
      <c r="Z110" s="476"/>
      <c r="AA110" s="476"/>
      <c r="AB110" s="470"/>
      <c r="AC110" s="502"/>
      <c r="AD110" s="502"/>
      <c r="AE110" s="502"/>
      <c r="AF110" s="502"/>
      <c r="AG110" s="502"/>
      <c r="AH110" s="502"/>
      <c r="AI110" s="505"/>
      <c r="AJ110" s="502"/>
      <c r="AK110" s="502"/>
      <c r="AL110" s="502"/>
      <c r="AM110" s="502"/>
      <c r="AN110" s="502"/>
      <c r="AO110" s="502"/>
      <c r="AP110" s="502"/>
      <c r="AQ110" s="502"/>
      <c r="AR110" s="502"/>
      <c r="AS110" s="521"/>
      <c r="AT110" s="521"/>
      <c r="AU110" s="521"/>
      <c r="AV110" s="521"/>
      <c r="AW110" s="521"/>
      <c r="AX110" s="521"/>
      <c r="AY110" s="521"/>
      <c r="AZ110" s="521"/>
      <c r="BA110" s="525"/>
      <c r="BB110" s="521"/>
      <c r="BC110" s="521"/>
      <c r="BD110" s="521"/>
      <c r="BE110" s="521"/>
      <c r="BF110" s="521"/>
      <c r="BG110" s="521"/>
      <c r="BH110" s="521"/>
      <c r="BI110" s="521"/>
      <c r="BJ110" s="521"/>
      <c r="BK110" s="521"/>
      <c r="BL110" s="521"/>
      <c r="BM110" s="521"/>
      <c r="BN110" s="521"/>
      <c r="BO110" s="521"/>
      <c r="BP110" s="521"/>
      <c r="BQ110" s="521"/>
      <c r="BR110" s="521"/>
      <c r="BS110" s="521"/>
      <c r="BT110" s="517"/>
      <c r="BU110" s="511"/>
      <c r="BV110" s="511"/>
      <c r="BW110" s="511"/>
      <c r="BX110" s="516"/>
      <c r="BY110" s="516"/>
      <c r="BZ110" s="516"/>
      <c r="CA110" s="516"/>
      <c r="CB110" s="516"/>
      <c r="CC110" s="516"/>
      <c r="CD110" s="516"/>
      <c r="CE110" s="511"/>
      <c r="CF110" s="511"/>
      <c r="CG110" s="511"/>
      <c r="CH110" s="511"/>
      <c r="CI110" s="474"/>
      <c r="CJ110" s="474"/>
      <c r="CK110" s="474"/>
      <c r="CL110" s="490"/>
      <c r="CM110" s="474"/>
      <c r="CN110" s="500"/>
      <c r="CO110" s="500"/>
      <c r="CP110" s="500"/>
      <c r="CQ110" s="500"/>
      <c r="CR110" s="550"/>
      <c r="CS110" s="473"/>
      <c r="CT110" s="498"/>
      <c r="CU110" s="498"/>
      <c r="CV110" s="473"/>
      <c r="CW110" s="473"/>
      <c r="CX110" s="473"/>
      <c r="CY110" s="502"/>
      <c r="CZ110" s="500"/>
      <c r="DA110" s="474"/>
      <c r="DB110" s="499"/>
      <c r="DC110" s="500"/>
      <c r="DD110" s="474"/>
      <c r="DE110" s="500"/>
      <c r="DF110" s="500"/>
      <c r="DG110" s="499"/>
      <c r="DH110" s="499"/>
      <c r="DI110" s="499"/>
      <c r="DJ110" s="490"/>
      <c r="DK110" s="499"/>
      <c r="DL110" s="500"/>
      <c r="DM110" s="500"/>
      <c r="DN110" s="499"/>
      <c r="DO110" s="474"/>
      <c r="DP110" s="474"/>
      <c r="DQ110" s="474"/>
      <c r="DR110" s="474"/>
      <c r="DS110" s="474"/>
      <c r="DT110" s="474"/>
      <c r="DU110" s="474"/>
      <c r="DV110" s="474"/>
      <c r="DW110" s="474"/>
      <c r="DX110" s="474"/>
      <c r="DY110" s="474"/>
      <c r="DZ110" s="474"/>
      <c r="EA110" s="500"/>
      <c r="EB110" s="500"/>
      <c r="EC110" s="500"/>
      <c r="ED110" s="500"/>
      <c r="EE110" s="500"/>
      <c r="EF110" s="500"/>
      <c r="EG110" s="500"/>
      <c r="EH110" s="500"/>
      <c r="EI110" s="500"/>
      <c r="EJ110" s="500"/>
      <c r="EK110" s="500"/>
      <c r="EL110" s="500"/>
      <c r="EM110" s="500"/>
      <c r="EN110" s="500"/>
      <c r="EO110" s="500"/>
      <c r="EP110" s="500"/>
      <c r="EQ110" s="500"/>
      <c r="ER110" s="490"/>
      <c r="ES110" s="490"/>
      <c r="ET110" s="500"/>
      <c r="EU110" s="500"/>
    </row>
    <row r="111" spans="1:151" s="299" customFormat="1">
      <c r="A111" s="500"/>
      <c r="B111" s="502"/>
      <c r="C111" s="502"/>
      <c r="D111" s="502"/>
      <c r="E111" s="502"/>
      <c r="F111" s="502"/>
      <c r="G111" s="502"/>
      <c r="H111" s="502"/>
      <c r="I111" s="502"/>
      <c r="J111" s="504"/>
      <c r="K111" s="502"/>
      <c r="L111" s="502"/>
      <c r="M111" s="502"/>
      <c r="N111" s="502"/>
      <c r="O111" s="502"/>
      <c r="P111" s="502"/>
      <c r="Q111" s="502"/>
      <c r="R111" s="502"/>
      <c r="S111" s="502"/>
      <c r="T111" s="502"/>
      <c r="U111" s="499"/>
      <c r="V111" s="500"/>
      <c r="W111" s="502"/>
      <c r="X111" s="500"/>
      <c r="Y111" s="500"/>
      <c r="Z111" s="476"/>
      <c r="AA111" s="476"/>
      <c r="AB111" s="470"/>
      <c r="AC111" s="502"/>
      <c r="AD111" s="502"/>
      <c r="AE111" s="502"/>
      <c r="AF111" s="502"/>
      <c r="AG111" s="502"/>
      <c r="AH111" s="502"/>
      <c r="AI111" s="505"/>
      <c r="AJ111" s="502"/>
      <c r="AK111" s="502"/>
      <c r="AL111" s="502"/>
      <c r="AM111" s="502"/>
      <c r="AN111" s="502"/>
      <c r="AO111" s="502"/>
      <c r="AP111" s="502"/>
      <c r="AQ111" s="502"/>
      <c r="AR111" s="502"/>
      <c r="AS111" s="521"/>
      <c r="AT111" s="521"/>
      <c r="AU111" s="521"/>
      <c r="AV111" s="521"/>
      <c r="AW111" s="521"/>
      <c r="AX111" s="521"/>
      <c r="AY111" s="521"/>
      <c r="AZ111" s="521"/>
      <c r="BA111" s="525"/>
      <c r="BB111" s="521"/>
      <c r="BC111" s="521"/>
      <c r="BD111" s="521"/>
      <c r="BE111" s="521"/>
      <c r="BF111" s="521"/>
      <c r="BG111" s="521"/>
      <c r="BH111" s="521"/>
      <c r="BI111" s="521"/>
      <c r="BJ111" s="521"/>
      <c r="BK111" s="521"/>
      <c r="BL111" s="521"/>
      <c r="BM111" s="521"/>
      <c r="BN111" s="521"/>
      <c r="BO111" s="521"/>
      <c r="BP111" s="521"/>
      <c r="BQ111" s="521"/>
      <c r="BR111" s="521"/>
      <c r="BS111" s="521"/>
      <c r="BT111" s="517"/>
      <c r="BU111" s="511"/>
      <c r="BV111" s="511"/>
      <c r="BW111" s="511"/>
      <c r="BX111" s="516"/>
      <c r="BY111" s="516"/>
      <c r="BZ111" s="516"/>
      <c r="CA111" s="516"/>
      <c r="CB111" s="516"/>
      <c r="CC111" s="516"/>
      <c r="CD111" s="516"/>
      <c r="CE111" s="511"/>
      <c r="CF111" s="511"/>
      <c r="CG111" s="511"/>
      <c r="CH111" s="511"/>
      <c r="CI111" s="474"/>
      <c r="CJ111" s="474"/>
      <c r="CK111" s="474"/>
      <c r="CL111" s="490"/>
      <c r="CM111" s="474"/>
      <c r="CN111" s="500"/>
      <c r="CO111" s="500"/>
      <c r="CP111" s="500"/>
      <c r="CQ111" s="500"/>
      <c r="CR111" s="550"/>
      <c r="CS111" s="473"/>
      <c r="CT111" s="498"/>
      <c r="CU111" s="498"/>
      <c r="CV111" s="473"/>
      <c r="CW111" s="473"/>
      <c r="CX111" s="473"/>
      <c r="CY111" s="502"/>
      <c r="CZ111" s="500"/>
      <c r="DA111" s="474"/>
      <c r="DB111" s="499"/>
      <c r="DC111" s="500"/>
      <c r="DD111" s="474"/>
      <c r="DE111" s="500"/>
      <c r="DF111" s="500"/>
      <c r="DG111" s="499"/>
      <c r="DH111" s="499"/>
      <c r="DI111" s="499"/>
      <c r="DJ111" s="490"/>
      <c r="DK111" s="499"/>
      <c r="DL111" s="500"/>
      <c r="DM111" s="500"/>
      <c r="DN111" s="499"/>
      <c r="DO111" s="474"/>
      <c r="DP111" s="474"/>
      <c r="DQ111" s="474"/>
      <c r="DR111" s="474"/>
      <c r="DS111" s="474"/>
      <c r="DT111" s="474"/>
      <c r="DU111" s="474"/>
      <c r="DV111" s="474"/>
      <c r="DW111" s="474"/>
      <c r="DX111" s="474"/>
      <c r="DY111" s="474"/>
      <c r="DZ111" s="474"/>
      <c r="EA111" s="500"/>
      <c r="EB111" s="500"/>
      <c r="EC111" s="500"/>
      <c r="ED111" s="500"/>
      <c r="EE111" s="500"/>
      <c r="EF111" s="500"/>
      <c r="EG111" s="500"/>
      <c r="EH111" s="500"/>
      <c r="EI111" s="500"/>
      <c r="EJ111" s="500"/>
      <c r="EK111" s="500"/>
      <c r="EL111" s="500"/>
      <c r="EM111" s="500"/>
      <c r="EN111" s="500"/>
      <c r="EO111" s="500"/>
      <c r="EP111" s="500"/>
      <c r="EQ111" s="500"/>
      <c r="ER111" s="490"/>
      <c r="ES111" s="490"/>
      <c r="ET111" s="500"/>
      <c r="EU111" s="500"/>
    </row>
    <row r="112" spans="1:151" s="299" customFormat="1" ht="16.5" customHeight="1">
      <c r="A112" s="500"/>
      <c r="B112" s="502"/>
      <c r="C112" s="502"/>
      <c r="D112" s="502"/>
      <c r="E112" s="502"/>
      <c r="F112" s="502"/>
      <c r="G112" s="502"/>
      <c r="H112" s="502"/>
      <c r="I112" s="502"/>
      <c r="J112" s="504"/>
      <c r="K112" s="502"/>
      <c r="L112" s="502"/>
      <c r="M112" s="502"/>
      <c r="N112" s="502"/>
      <c r="O112" s="502"/>
      <c r="P112" s="502"/>
      <c r="Q112" s="502"/>
      <c r="R112" s="502"/>
      <c r="S112" s="502"/>
      <c r="T112" s="502"/>
      <c r="U112" s="499"/>
      <c r="V112" s="500"/>
      <c r="W112" s="502"/>
      <c r="X112" s="500"/>
      <c r="Y112" s="500"/>
      <c r="Z112" s="476"/>
      <c r="AA112" s="476"/>
      <c r="AB112" s="470"/>
      <c r="AC112" s="502"/>
      <c r="AD112" s="502"/>
      <c r="AE112" s="502"/>
      <c r="AF112" s="502"/>
      <c r="AG112" s="502"/>
      <c r="AH112" s="502"/>
      <c r="AI112" s="505"/>
      <c r="AJ112" s="502"/>
      <c r="AK112" s="502"/>
      <c r="AL112" s="502"/>
      <c r="AM112" s="502"/>
      <c r="AN112" s="502"/>
      <c r="AO112" s="502"/>
      <c r="AP112" s="502"/>
      <c r="AQ112" s="502"/>
      <c r="AR112" s="502"/>
      <c r="AS112" s="521"/>
      <c r="AT112" s="521"/>
      <c r="AU112" s="521"/>
      <c r="AV112" s="521"/>
      <c r="AW112" s="521"/>
      <c r="AX112" s="521"/>
      <c r="AY112" s="521"/>
      <c r="AZ112" s="521"/>
      <c r="BA112" s="525"/>
      <c r="BB112" s="521"/>
      <c r="BC112" s="521"/>
      <c r="BD112" s="521"/>
      <c r="BE112" s="521"/>
      <c r="BF112" s="521"/>
      <c r="BG112" s="521"/>
      <c r="BH112" s="521"/>
      <c r="BI112" s="521"/>
      <c r="BJ112" s="521"/>
      <c r="BK112" s="521"/>
      <c r="BL112" s="521"/>
      <c r="BM112" s="521"/>
      <c r="BN112" s="521"/>
      <c r="BO112" s="521"/>
      <c r="BP112" s="521"/>
      <c r="BQ112" s="521"/>
      <c r="BR112" s="521"/>
      <c r="BS112" s="521"/>
      <c r="BT112" s="517"/>
      <c r="BU112" s="511"/>
      <c r="BV112" s="511"/>
      <c r="BW112" s="511"/>
      <c r="BX112" s="516"/>
      <c r="BY112" s="516"/>
      <c r="BZ112" s="516"/>
      <c r="CA112" s="516"/>
      <c r="CB112" s="516"/>
      <c r="CC112" s="516"/>
      <c r="CD112" s="516"/>
      <c r="CE112" s="511"/>
      <c r="CF112" s="511"/>
      <c r="CG112" s="511"/>
      <c r="CH112" s="511"/>
      <c r="CI112" s="474"/>
      <c r="CJ112" s="474"/>
      <c r="CK112" s="474"/>
      <c r="CL112" s="490"/>
      <c r="CM112" s="474"/>
      <c r="CN112" s="500"/>
      <c r="CO112" s="500"/>
      <c r="CP112" s="500"/>
      <c r="CQ112" s="500"/>
      <c r="CR112" s="550"/>
      <c r="CS112" s="473"/>
      <c r="CT112" s="498"/>
      <c r="CU112" s="498"/>
      <c r="CV112" s="473"/>
      <c r="CW112" s="473"/>
      <c r="CX112" s="473"/>
      <c r="CY112" s="502"/>
      <c r="CZ112" s="500"/>
      <c r="DA112" s="474"/>
      <c r="DB112" s="499"/>
      <c r="DC112" s="500"/>
      <c r="DD112" s="474"/>
      <c r="DE112" s="500"/>
      <c r="DF112" s="500"/>
      <c r="DG112" s="499"/>
      <c r="DH112" s="499"/>
      <c r="DI112" s="499"/>
      <c r="DJ112" s="490"/>
      <c r="DK112" s="499"/>
      <c r="DL112" s="500"/>
      <c r="DM112" s="500"/>
      <c r="DN112" s="499"/>
      <c r="DO112" s="474"/>
      <c r="DP112" s="474"/>
      <c r="DQ112" s="474"/>
      <c r="DR112" s="474"/>
      <c r="DS112" s="474"/>
      <c r="DT112" s="474"/>
      <c r="DU112" s="474"/>
      <c r="DV112" s="474"/>
      <c r="DW112" s="474"/>
      <c r="DX112" s="474"/>
      <c r="DY112" s="474"/>
      <c r="DZ112" s="474"/>
      <c r="EA112" s="500"/>
      <c r="EB112" s="500"/>
      <c r="EC112" s="500"/>
      <c r="ED112" s="500"/>
      <c r="EE112" s="500"/>
      <c r="EF112" s="500"/>
      <c r="EG112" s="500"/>
      <c r="EH112" s="500"/>
      <c r="EI112" s="500"/>
      <c r="EJ112" s="500"/>
      <c r="EK112" s="500"/>
      <c r="EL112" s="500"/>
      <c r="EM112" s="500"/>
      <c r="EN112" s="500"/>
      <c r="EO112" s="500"/>
      <c r="EP112" s="500"/>
      <c r="EQ112" s="500"/>
      <c r="ER112" s="490"/>
      <c r="ES112" s="490"/>
      <c r="ET112" s="500"/>
      <c r="EU112" s="500"/>
    </row>
    <row r="113" spans="1:151" ht="16.5" customHeight="1">
      <c r="A113" s="500"/>
      <c r="B113" s="502"/>
      <c r="C113" s="502"/>
      <c r="D113" s="502"/>
      <c r="E113" s="502"/>
      <c r="F113" s="502"/>
      <c r="G113" s="502"/>
      <c r="H113" s="502"/>
      <c r="I113" s="502"/>
      <c r="J113" s="504"/>
      <c r="K113" s="502"/>
      <c r="L113" s="502"/>
      <c r="M113" s="502"/>
      <c r="N113" s="502"/>
      <c r="O113" s="502"/>
      <c r="P113" s="502"/>
      <c r="R113" s="502"/>
      <c r="S113" s="502"/>
      <c r="U113" s="499"/>
      <c r="V113" s="500"/>
      <c r="W113" s="502"/>
      <c r="X113" s="500"/>
      <c r="Y113" s="500"/>
      <c r="Z113" s="476"/>
      <c r="AA113" s="476"/>
      <c r="AB113" s="470"/>
      <c r="AC113" s="502"/>
      <c r="AD113" s="502"/>
      <c r="AE113" s="502"/>
      <c r="AF113" s="502"/>
      <c r="AG113" s="502"/>
      <c r="AH113" s="502"/>
      <c r="AI113" s="505"/>
      <c r="AJ113" s="502"/>
      <c r="AK113" s="502"/>
      <c r="AL113" s="502"/>
      <c r="AM113" s="502"/>
      <c r="AN113" s="502"/>
      <c r="AO113" s="502"/>
      <c r="AP113" s="502"/>
      <c r="AQ113" s="502"/>
      <c r="AR113" s="502"/>
      <c r="AS113" s="521"/>
      <c r="AT113" s="521"/>
      <c r="AU113" s="521"/>
      <c r="AV113" s="521"/>
      <c r="AW113" s="521"/>
      <c r="AX113" s="521"/>
      <c r="AY113" s="521"/>
      <c r="AZ113" s="521"/>
      <c r="BA113" s="525"/>
      <c r="BB113" s="521"/>
      <c r="BC113" s="521"/>
      <c r="BD113" s="521"/>
      <c r="BE113" s="521"/>
      <c r="BF113" s="521"/>
      <c r="BG113" s="521"/>
      <c r="BH113" s="521"/>
      <c r="BI113" s="521"/>
      <c r="BJ113" s="521"/>
      <c r="BK113" s="521"/>
      <c r="BL113" s="521"/>
      <c r="BM113" s="521"/>
      <c r="BN113" s="521"/>
      <c r="BO113" s="521"/>
      <c r="BP113" s="521"/>
      <c r="BQ113" s="521"/>
      <c r="BR113" s="521"/>
      <c r="BS113" s="521"/>
      <c r="BT113" s="517"/>
      <c r="BU113" s="511"/>
      <c r="BV113" s="511"/>
      <c r="BW113" s="511"/>
      <c r="BX113" s="516"/>
      <c r="BY113" s="516"/>
      <c r="BZ113" s="516"/>
      <c r="CA113" s="516"/>
      <c r="CB113" s="516"/>
      <c r="CC113" s="516"/>
      <c r="CD113" s="516"/>
      <c r="CE113" s="511"/>
      <c r="CF113" s="511"/>
      <c r="CG113" s="511"/>
      <c r="CH113" s="511"/>
      <c r="CI113" s="474"/>
      <c r="CJ113" s="474"/>
      <c r="CK113" s="474"/>
      <c r="CL113" s="490"/>
      <c r="CM113" s="474"/>
      <c r="CN113" s="500"/>
      <c r="CO113" s="500"/>
      <c r="CP113" s="500"/>
      <c r="CQ113" s="500"/>
      <c r="CR113" s="550"/>
      <c r="CS113" s="473"/>
      <c r="CT113" s="498"/>
      <c r="CU113" s="498"/>
      <c r="CV113" s="473"/>
      <c r="CW113" s="473"/>
      <c r="CX113" s="473"/>
      <c r="CY113" s="502"/>
      <c r="CZ113" s="500"/>
      <c r="DA113" s="474"/>
      <c r="DB113" s="499"/>
      <c r="DC113" s="500"/>
      <c r="DD113" s="474"/>
      <c r="DE113" s="500"/>
      <c r="DF113" s="500"/>
      <c r="DG113" s="499"/>
      <c r="DH113" s="499"/>
      <c r="DI113" s="499"/>
      <c r="DJ113" s="490"/>
      <c r="DK113" s="499"/>
      <c r="DL113" s="500"/>
      <c r="DM113" s="500"/>
      <c r="DN113" s="499"/>
      <c r="DO113" s="474"/>
      <c r="DP113" s="474"/>
      <c r="DQ113" s="474"/>
      <c r="DR113" s="474"/>
      <c r="DS113" s="474"/>
      <c r="DT113" s="474"/>
      <c r="DU113" s="474"/>
      <c r="DV113" s="474"/>
      <c r="DW113" s="474"/>
      <c r="DX113" s="474"/>
      <c r="DY113" s="474"/>
      <c r="DZ113" s="474"/>
      <c r="EA113" s="500"/>
      <c r="EB113" s="500"/>
      <c r="EC113" s="500"/>
      <c r="ED113" s="500"/>
      <c r="EE113" s="500"/>
      <c r="EF113" s="500"/>
      <c r="EG113" s="500"/>
      <c r="EH113" s="500"/>
      <c r="EI113" s="500"/>
      <c r="EJ113" s="500"/>
      <c r="EK113" s="500"/>
      <c r="EL113" s="500"/>
      <c r="EM113" s="500"/>
      <c r="EN113" s="500"/>
      <c r="EO113" s="500"/>
      <c r="EP113" s="500"/>
      <c r="EQ113" s="500"/>
      <c r="ER113" s="490"/>
      <c r="ES113" s="490"/>
      <c r="ET113" s="500"/>
      <c r="EU113" s="500"/>
    </row>
    <row r="114" spans="1:151">
      <c r="A114" s="500"/>
      <c r="B114" s="502"/>
      <c r="C114" s="502"/>
      <c r="D114" s="502"/>
      <c r="E114" s="502"/>
      <c r="F114" s="502"/>
      <c r="G114" s="502"/>
      <c r="H114" s="502"/>
      <c r="I114" s="502"/>
      <c r="J114" s="504"/>
      <c r="K114" s="502"/>
      <c r="L114" s="502"/>
      <c r="M114" s="502"/>
      <c r="N114" s="502"/>
      <c r="O114" s="502"/>
      <c r="P114" s="502"/>
      <c r="R114" s="502"/>
      <c r="S114" s="502"/>
      <c r="U114" s="499"/>
      <c r="V114" s="500"/>
      <c r="W114" s="502"/>
      <c r="X114" s="500"/>
      <c r="Y114" s="500"/>
      <c r="Z114" s="476"/>
      <c r="AA114" s="476"/>
      <c r="AB114" s="470"/>
      <c r="AC114" s="502"/>
      <c r="AD114" s="502"/>
      <c r="AE114" s="502"/>
      <c r="AF114" s="502"/>
      <c r="AG114" s="502"/>
      <c r="AH114" s="502"/>
      <c r="AI114" s="505"/>
      <c r="AJ114" s="502"/>
      <c r="AK114" s="502"/>
      <c r="AL114" s="502"/>
      <c r="AM114" s="502"/>
      <c r="AN114" s="502"/>
      <c r="AO114" s="502"/>
      <c r="AP114" s="502"/>
      <c r="AQ114" s="502"/>
      <c r="AR114" s="502"/>
      <c r="AS114" s="521"/>
      <c r="AT114" s="521"/>
      <c r="AU114" s="521"/>
      <c r="AV114" s="521"/>
      <c r="AW114" s="521"/>
      <c r="AX114" s="521"/>
      <c r="AY114" s="521"/>
      <c r="AZ114" s="521"/>
      <c r="BA114" s="525"/>
      <c r="BB114" s="521"/>
      <c r="BC114" s="521"/>
      <c r="BD114" s="521"/>
      <c r="BE114" s="521"/>
      <c r="BF114" s="521"/>
      <c r="BG114" s="521"/>
      <c r="BH114" s="521"/>
      <c r="BI114" s="521"/>
      <c r="BJ114" s="521"/>
      <c r="BK114" s="521"/>
      <c r="BL114" s="521"/>
      <c r="BM114" s="521"/>
      <c r="BN114" s="521"/>
      <c r="BO114" s="521"/>
      <c r="BP114" s="521"/>
      <c r="BQ114" s="521"/>
      <c r="BR114" s="521"/>
      <c r="BS114" s="521"/>
      <c r="BT114" s="517"/>
      <c r="BU114" s="511"/>
      <c r="BV114" s="511"/>
      <c r="BW114" s="511"/>
      <c r="BX114" s="516"/>
      <c r="BY114" s="516"/>
      <c r="BZ114" s="516"/>
      <c r="CA114" s="516"/>
      <c r="CB114" s="516"/>
      <c r="CC114" s="516"/>
      <c r="CD114" s="516"/>
      <c r="CE114" s="511"/>
      <c r="CF114" s="511"/>
      <c r="CG114" s="511"/>
      <c r="CH114" s="511"/>
      <c r="CI114" s="474"/>
      <c r="CJ114" s="474"/>
      <c r="CK114" s="474"/>
      <c r="CL114" s="490"/>
      <c r="CM114" s="474"/>
      <c r="CN114" s="500"/>
      <c r="CO114" s="500"/>
      <c r="CP114" s="500"/>
      <c r="CQ114" s="500"/>
      <c r="CR114" s="550"/>
      <c r="CS114" s="473"/>
      <c r="CT114" s="498"/>
      <c r="CU114" s="498"/>
      <c r="CV114" s="473"/>
      <c r="CW114" s="473"/>
      <c r="CX114" s="473"/>
      <c r="CY114" s="502"/>
      <c r="CZ114" s="500"/>
      <c r="DA114" s="474"/>
      <c r="DB114" s="499"/>
      <c r="DC114" s="500"/>
      <c r="DD114" s="474"/>
      <c r="DE114" s="500"/>
      <c r="DF114" s="500"/>
      <c r="DG114" s="499"/>
      <c r="DH114" s="499"/>
      <c r="DI114" s="499"/>
      <c r="DJ114" s="490"/>
      <c r="DK114" s="499"/>
      <c r="DL114" s="500"/>
      <c r="DM114" s="500"/>
      <c r="DN114" s="499"/>
      <c r="DO114" s="474"/>
      <c r="DP114" s="474"/>
      <c r="DQ114" s="474"/>
      <c r="DR114" s="474"/>
      <c r="DS114" s="474"/>
      <c r="DT114" s="474"/>
      <c r="DU114" s="474"/>
      <c r="DV114" s="474"/>
      <c r="DW114" s="474"/>
      <c r="DX114" s="474"/>
      <c r="DY114" s="474"/>
      <c r="DZ114" s="474"/>
      <c r="EA114" s="500"/>
      <c r="EB114" s="500"/>
      <c r="EC114" s="500"/>
      <c r="ED114" s="500"/>
      <c r="EE114" s="500"/>
      <c r="EF114" s="500"/>
      <c r="EG114" s="500"/>
      <c r="EH114" s="500"/>
      <c r="EI114" s="500"/>
      <c r="EJ114" s="500"/>
      <c r="EK114" s="500"/>
      <c r="EL114" s="500"/>
      <c r="EM114" s="500"/>
      <c r="EN114" s="500"/>
      <c r="EO114" s="500"/>
      <c r="EP114" s="500"/>
      <c r="EQ114" s="500"/>
      <c r="ER114" s="490"/>
      <c r="ES114" s="490"/>
      <c r="ET114" s="500"/>
      <c r="EU114" s="500"/>
    </row>
    <row r="115" spans="1:151">
      <c r="A115" s="500"/>
      <c r="B115" s="502"/>
      <c r="C115" s="502"/>
      <c r="D115" s="502"/>
      <c r="E115" s="502"/>
      <c r="F115" s="502"/>
      <c r="G115" s="502"/>
      <c r="H115" s="502"/>
      <c r="I115" s="502"/>
      <c r="J115" s="504"/>
      <c r="K115" s="502"/>
      <c r="L115" s="502"/>
      <c r="M115" s="502"/>
      <c r="N115" s="502"/>
      <c r="O115" s="502"/>
      <c r="P115" s="502"/>
      <c r="R115" s="502"/>
      <c r="S115" s="502"/>
      <c r="U115" s="499"/>
      <c r="V115" s="500"/>
      <c r="W115" s="502"/>
      <c r="X115" s="500"/>
      <c r="Y115" s="500"/>
      <c r="Z115" s="476"/>
      <c r="AA115" s="476"/>
      <c r="AB115" s="470"/>
      <c r="AC115" s="502"/>
      <c r="AD115" s="502"/>
      <c r="AE115" s="502"/>
      <c r="AF115" s="502"/>
      <c r="AG115" s="502"/>
      <c r="AH115" s="502"/>
      <c r="AI115" s="505"/>
      <c r="AJ115" s="502"/>
      <c r="AK115" s="502"/>
      <c r="AL115" s="502"/>
      <c r="AM115" s="502"/>
      <c r="AN115" s="502"/>
      <c r="AO115" s="502"/>
      <c r="AP115" s="502"/>
      <c r="AQ115" s="502"/>
      <c r="AR115" s="502"/>
      <c r="AS115" s="521"/>
      <c r="AT115" s="521"/>
      <c r="AU115" s="521"/>
      <c r="AV115" s="521"/>
      <c r="AW115" s="521"/>
      <c r="AX115" s="521"/>
      <c r="AY115" s="521"/>
      <c r="AZ115" s="521"/>
      <c r="BA115" s="525"/>
      <c r="BB115" s="521"/>
      <c r="BC115" s="521"/>
      <c r="BD115" s="521"/>
      <c r="BE115" s="521"/>
      <c r="BF115" s="521"/>
      <c r="BG115" s="521"/>
      <c r="BH115" s="521"/>
      <c r="BI115" s="521"/>
      <c r="BJ115" s="521"/>
      <c r="BK115" s="521"/>
      <c r="BL115" s="521"/>
      <c r="BM115" s="521"/>
      <c r="BN115" s="521"/>
      <c r="BO115" s="521"/>
      <c r="BP115" s="521"/>
      <c r="BQ115" s="521"/>
      <c r="BR115" s="521"/>
      <c r="BS115" s="521"/>
      <c r="BT115" s="517"/>
      <c r="BU115" s="511"/>
      <c r="BV115" s="511"/>
      <c r="BW115" s="511"/>
      <c r="BX115" s="516"/>
      <c r="BY115" s="516"/>
      <c r="BZ115" s="516"/>
      <c r="CA115" s="516"/>
      <c r="CB115" s="516"/>
      <c r="CC115" s="516"/>
      <c r="CD115" s="516"/>
      <c r="CE115" s="511"/>
      <c r="CF115" s="511"/>
      <c r="CG115" s="511"/>
      <c r="CH115" s="511"/>
      <c r="CI115" s="474"/>
      <c r="CJ115" s="474"/>
      <c r="CK115" s="474"/>
      <c r="CL115" s="490"/>
      <c r="CM115" s="474"/>
      <c r="CN115" s="500"/>
      <c r="CO115" s="500"/>
      <c r="CP115" s="500"/>
      <c r="CQ115" s="500"/>
      <c r="CR115" s="550"/>
      <c r="CS115" s="473"/>
      <c r="CT115" s="498"/>
      <c r="CU115" s="498"/>
      <c r="CV115" s="473"/>
      <c r="CW115" s="473"/>
      <c r="CX115" s="473"/>
      <c r="CY115" s="502"/>
      <c r="CZ115" s="500"/>
      <c r="DA115" s="474"/>
      <c r="DB115" s="499"/>
      <c r="DC115" s="500"/>
      <c r="DD115" s="474"/>
      <c r="DE115" s="500"/>
      <c r="DF115" s="500"/>
      <c r="DG115" s="499"/>
      <c r="DH115" s="499"/>
      <c r="DI115" s="499"/>
      <c r="DJ115" s="490"/>
      <c r="DK115" s="499"/>
      <c r="DL115" s="500"/>
      <c r="DM115" s="500"/>
      <c r="DN115" s="499"/>
      <c r="DO115" s="474"/>
      <c r="DP115" s="474"/>
      <c r="DQ115" s="474"/>
      <c r="DR115" s="474"/>
      <c r="DS115" s="474"/>
      <c r="DT115" s="474"/>
      <c r="DU115" s="474"/>
      <c r="DV115" s="474"/>
      <c r="DW115" s="474"/>
      <c r="DX115" s="474"/>
      <c r="DY115" s="474"/>
      <c r="DZ115" s="474"/>
      <c r="EA115" s="500"/>
      <c r="EB115" s="500"/>
      <c r="EC115" s="500"/>
      <c r="ED115" s="500"/>
      <c r="EE115" s="500"/>
      <c r="EF115" s="500"/>
      <c r="EG115" s="500"/>
      <c r="EH115" s="500"/>
      <c r="EI115" s="500"/>
      <c r="EJ115" s="500"/>
      <c r="EK115" s="500"/>
      <c r="EL115" s="500"/>
      <c r="EM115" s="500"/>
      <c r="EN115" s="500"/>
      <c r="EO115" s="500"/>
      <c r="EP115" s="500"/>
      <c r="EQ115" s="500"/>
      <c r="ER115" s="490"/>
      <c r="ES115" s="490"/>
      <c r="ET115" s="500"/>
      <c r="EU115" s="500"/>
    </row>
    <row r="116" spans="1:151">
      <c r="A116" s="500"/>
      <c r="B116" s="502"/>
      <c r="C116" s="502"/>
      <c r="D116" s="502"/>
      <c r="E116" s="502"/>
      <c r="F116" s="502"/>
      <c r="G116" s="502"/>
      <c r="H116" s="502"/>
      <c r="I116" s="502"/>
      <c r="J116" s="504"/>
      <c r="K116" s="502"/>
      <c r="L116" s="502"/>
      <c r="M116" s="502"/>
      <c r="N116" s="502"/>
      <c r="O116" s="502"/>
      <c r="P116" s="502"/>
      <c r="R116" s="502"/>
      <c r="S116" s="502"/>
      <c r="U116" s="499"/>
      <c r="V116" s="500"/>
      <c r="W116" s="502"/>
      <c r="X116" s="500"/>
      <c r="Y116" s="500"/>
      <c r="Z116" s="476"/>
      <c r="AA116" s="476"/>
      <c r="AB116" s="470"/>
      <c r="AC116" s="502"/>
      <c r="AD116" s="502"/>
      <c r="AE116" s="502"/>
      <c r="AF116" s="502"/>
      <c r="AG116" s="502"/>
      <c r="AH116" s="502"/>
      <c r="AI116" s="505"/>
      <c r="AJ116" s="502"/>
      <c r="AK116" s="502"/>
      <c r="AL116" s="502"/>
      <c r="AM116" s="502"/>
      <c r="AN116" s="502"/>
      <c r="AO116" s="502"/>
      <c r="AP116" s="502"/>
      <c r="AQ116" s="502"/>
      <c r="AR116" s="502"/>
      <c r="AS116" s="521"/>
      <c r="AT116" s="521"/>
      <c r="AU116" s="521"/>
      <c r="AV116" s="521"/>
      <c r="AW116" s="521"/>
      <c r="AX116" s="521"/>
      <c r="AY116" s="521"/>
      <c r="AZ116" s="521"/>
      <c r="BA116" s="525"/>
      <c r="BB116" s="521"/>
      <c r="BC116" s="521"/>
      <c r="BD116" s="521"/>
      <c r="BE116" s="521"/>
      <c r="BF116" s="521"/>
      <c r="BG116" s="521"/>
      <c r="BH116" s="521"/>
      <c r="BI116" s="521"/>
      <c r="BJ116" s="521"/>
      <c r="BK116" s="521"/>
      <c r="BL116" s="521"/>
      <c r="BM116" s="521"/>
      <c r="BN116" s="521"/>
      <c r="BO116" s="521"/>
      <c r="BP116" s="521"/>
      <c r="BQ116" s="521"/>
      <c r="BR116" s="521"/>
      <c r="BS116" s="521"/>
      <c r="BT116" s="517"/>
      <c r="BU116" s="511"/>
      <c r="BV116" s="511"/>
      <c r="BW116" s="511"/>
      <c r="BX116" s="516"/>
      <c r="BY116" s="516"/>
      <c r="BZ116" s="516"/>
      <c r="CA116" s="516"/>
      <c r="CB116" s="516"/>
      <c r="CC116" s="516"/>
      <c r="CD116" s="516"/>
      <c r="CE116" s="511"/>
      <c r="CF116" s="511"/>
      <c r="CG116" s="511"/>
      <c r="CH116" s="511"/>
      <c r="CI116" s="474"/>
      <c r="CJ116" s="474"/>
      <c r="CK116" s="474"/>
      <c r="CL116" s="490"/>
      <c r="CM116" s="474"/>
      <c r="CN116" s="500"/>
      <c r="CO116" s="500"/>
      <c r="CP116" s="500"/>
      <c r="CQ116" s="500"/>
      <c r="CR116" s="550"/>
      <c r="CS116" s="473"/>
      <c r="CT116" s="498"/>
      <c r="CU116" s="498"/>
      <c r="CV116" s="473"/>
      <c r="CW116" s="473"/>
      <c r="CX116" s="473"/>
      <c r="CY116" s="502"/>
      <c r="CZ116" s="500"/>
      <c r="DA116" s="474"/>
      <c r="DB116" s="499"/>
      <c r="DC116" s="500"/>
      <c r="DD116" s="474"/>
      <c r="DE116" s="500"/>
      <c r="DF116" s="500"/>
      <c r="DG116" s="499"/>
      <c r="DH116" s="499"/>
      <c r="DI116" s="499"/>
      <c r="DJ116" s="490"/>
      <c r="DK116" s="499"/>
      <c r="DL116" s="500"/>
      <c r="DM116" s="500"/>
      <c r="DN116" s="499"/>
      <c r="DO116" s="474"/>
      <c r="DP116" s="474"/>
      <c r="DQ116" s="474"/>
      <c r="DR116" s="474"/>
      <c r="DS116" s="474"/>
      <c r="DT116" s="474"/>
      <c r="DU116" s="474"/>
      <c r="DV116" s="474"/>
      <c r="DW116" s="474"/>
      <c r="DX116" s="474"/>
      <c r="DY116" s="474"/>
      <c r="DZ116" s="474"/>
      <c r="EA116" s="500"/>
      <c r="EB116" s="500"/>
      <c r="EC116" s="500"/>
      <c r="ED116" s="500"/>
      <c r="EE116" s="500"/>
      <c r="EF116" s="500"/>
      <c r="EG116" s="500"/>
      <c r="EH116" s="500"/>
      <c r="EI116" s="500"/>
      <c r="EJ116" s="500"/>
      <c r="EK116" s="500"/>
      <c r="EL116" s="500"/>
      <c r="EM116" s="500"/>
      <c r="EN116" s="500"/>
      <c r="EO116" s="500"/>
      <c r="EP116" s="500"/>
      <c r="EQ116" s="500"/>
      <c r="ER116" s="490"/>
      <c r="ES116" s="490"/>
      <c r="ET116" s="500"/>
      <c r="EU116" s="500"/>
    </row>
    <row r="117" spans="1:151">
      <c r="A117" s="500"/>
      <c r="B117" s="502"/>
      <c r="C117" s="502"/>
      <c r="D117" s="502"/>
      <c r="E117" s="502"/>
      <c r="F117" s="502"/>
      <c r="G117" s="502"/>
      <c r="H117" s="502"/>
      <c r="I117" s="502"/>
      <c r="J117" s="504"/>
      <c r="K117" s="502"/>
      <c r="L117" s="502"/>
      <c r="M117" s="502"/>
      <c r="N117" s="502"/>
      <c r="O117" s="502"/>
      <c r="P117" s="502"/>
      <c r="R117" s="502"/>
      <c r="S117" s="502"/>
      <c r="U117" s="499"/>
      <c r="V117" s="500"/>
      <c r="W117" s="502"/>
      <c r="X117" s="500"/>
      <c r="Y117" s="500"/>
      <c r="Z117" s="476"/>
      <c r="AA117" s="476"/>
      <c r="AB117" s="470"/>
      <c r="AC117" s="502"/>
      <c r="AD117" s="502"/>
      <c r="AE117" s="502"/>
      <c r="AF117" s="502"/>
      <c r="AG117" s="502"/>
      <c r="AH117" s="502"/>
      <c r="AI117" s="505"/>
      <c r="AJ117" s="502"/>
      <c r="AK117" s="502"/>
      <c r="AL117" s="502"/>
      <c r="AM117" s="502"/>
      <c r="AN117" s="502"/>
      <c r="AO117" s="502"/>
      <c r="AP117" s="502"/>
      <c r="AQ117" s="502"/>
      <c r="AR117" s="502"/>
      <c r="AS117" s="521"/>
      <c r="AT117" s="521"/>
      <c r="AU117" s="521"/>
      <c r="AV117" s="521"/>
      <c r="AW117" s="521"/>
      <c r="AX117" s="521"/>
      <c r="AY117" s="521"/>
      <c r="AZ117" s="521"/>
      <c r="BA117" s="525"/>
      <c r="BB117" s="521"/>
      <c r="BC117" s="521"/>
      <c r="BD117" s="521"/>
      <c r="BE117" s="521"/>
      <c r="BF117" s="521"/>
      <c r="BG117" s="521"/>
      <c r="BH117" s="521"/>
      <c r="BI117" s="521"/>
      <c r="BJ117" s="521"/>
      <c r="BK117" s="521"/>
      <c r="BL117" s="521"/>
      <c r="BM117" s="521"/>
      <c r="BN117" s="521"/>
      <c r="BO117" s="521"/>
      <c r="BP117" s="521"/>
      <c r="BQ117" s="521"/>
      <c r="BR117" s="521"/>
      <c r="BS117" s="521"/>
      <c r="BT117" s="517"/>
      <c r="BU117" s="511"/>
      <c r="BV117" s="511"/>
      <c r="BW117" s="511"/>
      <c r="BX117" s="516"/>
      <c r="BY117" s="516"/>
      <c r="BZ117" s="516"/>
      <c r="CA117" s="516"/>
      <c r="CB117" s="516"/>
      <c r="CC117" s="516"/>
      <c r="CD117" s="516"/>
      <c r="CE117" s="511"/>
      <c r="CF117" s="511"/>
      <c r="CG117" s="511"/>
      <c r="CH117" s="511"/>
      <c r="CI117" s="474"/>
      <c r="CJ117" s="474"/>
      <c r="CK117" s="474"/>
      <c r="CL117" s="490"/>
      <c r="CM117" s="474"/>
      <c r="CN117" s="500"/>
      <c r="CO117" s="500"/>
      <c r="CP117" s="500"/>
      <c r="CQ117" s="500"/>
      <c r="CR117" s="550"/>
      <c r="CS117" s="473"/>
      <c r="CT117" s="498"/>
      <c r="CU117" s="498"/>
      <c r="CV117" s="473"/>
      <c r="CW117" s="473"/>
      <c r="CX117" s="473"/>
      <c r="CY117" s="502"/>
      <c r="CZ117" s="500"/>
      <c r="DA117" s="474"/>
      <c r="DB117" s="499"/>
      <c r="DC117" s="500"/>
      <c r="DD117" s="474"/>
      <c r="DE117" s="500"/>
      <c r="DF117" s="500"/>
      <c r="DG117" s="499"/>
      <c r="DH117" s="499"/>
      <c r="DI117" s="499"/>
      <c r="DJ117" s="490"/>
      <c r="DK117" s="499"/>
      <c r="DL117" s="500"/>
      <c r="DM117" s="500"/>
      <c r="DN117" s="499"/>
      <c r="DO117" s="474"/>
      <c r="DP117" s="474"/>
      <c r="DQ117" s="474"/>
      <c r="DR117" s="474"/>
      <c r="DS117" s="474"/>
      <c r="DT117" s="474"/>
      <c r="DU117" s="474"/>
      <c r="DV117" s="474"/>
      <c r="DW117" s="474"/>
      <c r="DX117" s="474"/>
      <c r="DY117" s="474"/>
      <c r="DZ117" s="474"/>
      <c r="EA117" s="500"/>
      <c r="EB117" s="500"/>
      <c r="EC117" s="500"/>
      <c r="ED117" s="500"/>
      <c r="EE117" s="500"/>
      <c r="EF117" s="500"/>
      <c r="EG117" s="500"/>
      <c r="EH117" s="500"/>
      <c r="EI117" s="500"/>
      <c r="EJ117" s="500"/>
      <c r="EK117" s="500"/>
      <c r="EL117" s="500"/>
      <c r="EM117" s="500"/>
      <c r="EN117" s="500"/>
      <c r="EO117" s="500"/>
      <c r="EP117" s="500"/>
      <c r="EQ117" s="500"/>
      <c r="ER117" s="490"/>
      <c r="ES117" s="490"/>
      <c r="ET117" s="500"/>
      <c r="EU117" s="500"/>
    </row>
    <row r="118" spans="1:151" ht="16.5" customHeight="1">
      <c r="A118" s="500"/>
      <c r="B118" s="502"/>
      <c r="C118" s="502"/>
      <c r="D118" s="502"/>
      <c r="E118" s="502"/>
      <c r="F118" s="502"/>
      <c r="G118" s="502"/>
      <c r="H118" s="502"/>
      <c r="I118" s="502"/>
      <c r="J118" s="504"/>
      <c r="K118" s="502"/>
      <c r="L118" s="502"/>
      <c r="M118" s="502"/>
      <c r="N118" s="502"/>
      <c r="O118" s="502"/>
      <c r="P118" s="502"/>
      <c r="R118" s="502"/>
      <c r="S118" s="502"/>
      <c r="U118" s="499"/>
      <c r="V118" s="500"/>
      <c r="W118" s="502"/>
      <c r="X118" s="500"/>
      <c r="Y118" s="500"/>
      <c r="Z118" s="476"/>
      <c r="AA118" s="476"/>
      <c r="AB118" s="470"/>
      <c r="AC118" s="502"/>
      <c r="AD118" s="502"/>
      <c r="AE118" s="502"/>
      <c r="AF118" s="502"/>
      <c r="AG118" s="502"/>
      <c r="AH118" s="502"/>
      <c r="AI118" s="505"/>
      <c r="AJ118" s="502"/>
      <c r="AK118" s="502"/>
      <c r="AL118" s="502"/>
      <c r="AM118" s="502"/>
      <c r="AN118" s="502"/>
      <c r="AO118" s="502"/>
      <c r="AP118" s="502"/>
      <c r="AQ118" s="502"/>
      <c r="AR118" s="502"/>
      <c r="AS118" s="521"/>
      <c r="AT118" s="521"/>
      <c r="AU118" s="521"/>
      <c r="AV118" s="521"/>
      <c r="AW118" s="521"/>
      <c r="AX118" s="521"/>
      <c r="AY118" s="521"/>
      <c r="AZ118" s="521"/>
      <c r="BA118" s="525"/>
      <c r="BB118" s="521"/>
      <c r="BC118" s="521"/>
      <c r="BD118" s="521"/>
      <c r="BE118" s="521"/>
      <c r="BF118" s="521"/>
      <c r="BG118" s="521"/>
      <c r="BH118" s="521"/>
      <c r="BI118" s="521"/>
      <c r="BJ118" s="521"/>
      <c r="BK118" s="521"/>
      <c r="BL118" s="521"/>
      <c r="BM118" s="521"/>
      <c r="BN118" s="521"/>
      <c r="BO118" s="521"/>
      <c r="BP118" s="521"/>
      <c r="BQ118" s="521"/>
      <c r="BR118" s="521"/>
      <c r="BS118" s="521"/>
      <c r="BT118" s="517"/>
      <c r="BU118" s="511"/>
      <c r="BV118" s="511"/>
      <c r="BW118" s="511"/>
      <c r="BX118" s="516"/>
      <c r="BY118" s="516"/>
      <c r="BZ118" s="516"/>
      <c r="CA118" s="516"/>
      <c r="CB118" s="516"/>
      <c r="CC118" s="516"/>
      <c r="CD118" s="516"/>
      <c r="CE118" s="511"/>
      <c r="CF118" s="511"/>
      <c r="CG118" s="511"/>
      <c r="CH118" s="511"/>
      <c r="CI118" s="474"/>
      <c r="CJ118" s="474"/>
      <c r="CK118" s="474"/>
      <c r="CL118" s="490"/>
      <c r="CM118" s="474"/>
      <c r="CN118" s="500"/>
      <c r="CO118" s="500"/>
      <c r="CP118" s="500"/>
      <c r="CQ118" s="500"/>
      <c r="CR118" s="550"/>
      <c r="CS118" s="473"/>
      <c r="CT118" s="498"/>
      <c r="CU118" s="498"/>
      <c r="CV118" s="473"/>
      <c r="CW118" s="473"/>
      <c r="CX118" s="473"/>
      <c r="CY118" s="502"/>
      <c r="CZ118" s="500"/>
      <c r="DA118" s="474"/>
      <c r="DB118" s="499"/>
      <c r="DC118" s="500"/>
      <c r="DD118" s="474"/>
      <c r="DE118" s="500"/>
      <c r="DF118" s="500"/>
      <c r="DG118" s="499"/>
      <c r="DH118" s="499"/>
      <c r="DI118" s="499"/>
      <c r="DJ118" s="490"/>
      <c r="DK118" s="499"/>
      <c r="DL118" s="500"/>
      <c r="DM118" s="500"/>
      <c r="DN118" s="499"/>
      <c r="DO118" s="474"/>
      <c r="DP118" s="474"/>
      <c r="DQ118" s="474"/>
      <c r="DR118" s="474"/>
      <c r="DS118" s="474"/>
      <c r="DT118" s="474"/>
      <c r="DU118" s="474"/>
      <c r="DV118" s="474"/>
      <c r="DW118" s="474"/>
      <c r="DX118" s="474"/>
      <c r="DY118" s="474"/>
      <c r="DZ118" s="474"/>
      <c r="EA118" s="500"/>
      <c r="EB118" s="500"/>
      <c r="EC118" s="500"/>
      <c r="ED118" s="500"/>
      <c r="EE118" s="500"/>
      <c r="EF118" s="500"/>
      <c r="EG118" s="500"/>
      <c r="EH118" s="500"/>
      <c r="EI118" s="500"/>
      <c r="EJ118" s="500"/>
      <c r="EK118" s="500"/>
      <c r="EL118" s="500"/>
      <c r="EM118" s="500"/>
      <c r="EN118" s="500"/>
      <c r="EO118" s="500"/>
      <c r="EP118" s="500"/>
      <c r="EQ118" s="500"/>
      <c r="ER118" s="490"/>
      <c r="ES118" s="490"/>
      <c r="ET118" s="500"/>
      <c r="EU118" s="500"/>
    </row>
    <row r="119" spans="1:151" ht="16.5" customHeight="1">
      <c r="A119" s="500"/>
      <c r="B119" s="502"/>
      <c r="C119" s="502"/>
      <c r="D119" s="502"/>
      <c r="E119" s="502"/>
      <c r="F119" s="502"/>
      <c r="G119" s="502"/>
      <c r="H119" s="502"/>
      <c r="I119" s="502"/>
      <c r="J119" s="504"/>
      <c r="K119" s="502"/>
      <c r="L119" s="502"/>
      <c r="M119" s="502"/>
      <c r="N119" s="502"/>
      <c r="O119" s="502"/>
      <c r="P119" s="502"/>
      <c r="R119" s="502"/>
      <c r="S119" s="502"/>
      <c r="U119" s="499"/>
      <c r="V119" s="500"/>
      <c r="W119" s="502"/>
      <c r="X119" s="500"/>
      <c r="Y119" s="500"/>
      <c r="Z119" s="476"/>
      <c r="AA119" s="476"/>
      <c r="AB119" s="470"/>
      <c r="AC119" s="502"/>
      <c r="AD119" s="502"/>
      <c r="AE119" s="502"/>
      <c r="AF119" s="502"/>
      <c r="AG119" s="502"/>
      <c r="AH119" s="502"/>
      <c r="AI119" s="505"/>
      <c r="AJ119" s="502"/>
      <c r="AK119" s="502"/>
      <c r="AL119" s="502"/>
      <c r="AM119" s="502"/>
      <c r="AN119" s="502"/>
      <c r="AO119" s="502"/>
      <c r="AP119" s="502"/>
      <c r="AQ119" s="502"/>
      <c r="AR119" s="502"/>
      <c r="AS119" s="521"/>
      <c r="AT119" s="521"/>
      <c r="AU119" s="521"/>
      <c r="AV119" s="521"/>
      <c r="AW119" s="521"/>
      <c r="AX119" s="521"/>
      <c r="AY119" s="521"/>
      <c r="AZ119" s="521"/>
      <c r="BA119" s="525"/>
      <c r="BB119" s="521"/>
      <c r="BC119" s="521"/>
      <c r="BD119" s="521"/>
      <c r="BE119" s="521"/>
      <c r="BF119" s="521"/>
      <c r="BG119" s="521"/>
      <c r="BH119" s="521"/>
      <c r="BI119" s="521"/>
      <c r="BJ119" s="521"/>
      <c r="BK119" s="521"/>
      <c r="BL119" s="521"/>
      <c r="BM119" s="521"/>
      <c r="BN119" s="521"/>
      <c r="BO119" s="521"/>
      <c r="BP119" s="521"/>
      <c r="BQ119" s="521"/>
      <c r="BR119" s="521"/>
      <c r="BS119" s="521"/>
      <c r="BT119" s="517"/>
      <c r="BU119" s="511"/>
      <c r="BV119" s="511"/>
      <c r="BW119" s="511"/>
      <c r="BX119" s="516"/>
      <c r="BY119" s="516"/>
      <c r="BZ119" s="516"/>
      <c r="CA119" s="516"/>
      <c r="CB119" s="516"/>
      <c r="CC119" s="516"/>
      <c r="CD119" s="516"/>
      <c r="CE119" s="511"/>
      <c r="CF119" s="511"/>
      <c r="CG119" s="511"/>
      <c r="CH119" s="511"/>
      <c r="CI119" s="474"/>
      <c r="CJ119" s="474"/>
      <c r="CK119" s="474"/>
      <c r="CL119" s="490"/>
      <c r="CM119" s="474"/>
      <c r="CN119" s="500"/>
      <c r="CO119" s="500"/>
      <c r="CP119" s="500"/>
      <c r="CQ119" s="500"/>
      <c r="CR119" s="550"/>
      <c r="CS119" s="473"/>
      <c r="CT119" s="498"/>
      <c r="CU119" s="498"/>
      <c r="CV119" s="473"/>
      <c r="CW119" s="473"/>
      <c r="CX119" s="473"/>
      <c r="CY119" s="502"/>
      <c r="CZ119" s="500"/>
      <c r="DA119" s="474"/>
      <c r="DB119" s="499"/>
      <c r="DC119" s="500"/>
      <c r="DD119" s="474"/>
      <c r="DE119" s="500"/>
      <c r="DF119" s="500"/>
      <c r="DG119" s="499"/>
      <c r="DH119" s="499"/>
      <c r="DI119" s="499"/>
      <c r="DJ119" s="490"/>
      <c r="DK119" s="499"/>
      <c r="DL119" s="500"/>
      <c r="DM119" s="500"/>
      <c r="DN119" s="499"/>
      <c r="DO119" s="474"/>
      <c r="DP119" s="474"/>
      <c r="DQ119" s="474"/>
      <c r="DR119" s="474"/>
      <c r="DS119" s="474"/>
      <c r="DT119" s="474"/>
      <c r="DU119" s="474"/>
      <c r="DV119" s="474"/>
      <c r="DW119" s="474"/>
      <c r="DX119" s="474"/>
      <c r="DY119" s="474"/>
      <c r="DZ119" s="474"/>
      <c r="EA119" s="500"/>
      <c r="EB119" s="500"/>
      <c r="EC119" s="500"/>
      <c r="ED119" s="500"/>
      <c r="EE119" s="500"/>
      <c r="EF119" s="500"/>
      <c r="EG119" s="500"/>
      <c r="EH119" s="500"/>
      <c r="EI119" s="500"/>
      <c r="EJ119" s="500"/>
      <c r="EK119" s="500"/>
      <c r="EL119" s="500"/>
      <c r="EM119" s="500"/>
      <c r="EN119" s="500"/>
      <c r="EO119" s="500"/>
      <c r="EP119" s="500"/>
      <c r="EQ119" s="500"/>
      <c r="ER119" s="490"/>
      <c r="ES119" s="490"/>
      <c r="ET119" s="500"/>
      <c r="EU119" s="500"/>
    </row>
    <row r="120" spans="1:151" ht="16.5" customHeight="1">
      <c r="A120" s="500"/>
      <c r="B120" s="502"/>
      <c r="C120" s="502"/>
      <c r="D120" s="502"/>
      <c r="E120" s="502"/>
      <c r="F120" s="502"/>
      <c r="G120" s="502"/>
      <c r="H120" s="502"/>
      <c r="I120" s="502"/>
      <c r="J120" s="504"/>
      <c r="K120" s="502"/>
      <c r="L120" s="502"/>
      <c r="M120" s="502"/>
      <c r="N120" s="502"/>
      <c r="O120" s="502"/>
      <c r="P120" s="502"/>
      <c r="R120" s="502"/>
      <c r="S120" s="502"/>
      <c r="U120" s="499"/>
      <c r="V120" s="500"/>
      <c r="W120" s="502"/>
      <c r="X120" s="500"/>
      <c r="Y120" s="500"/>
      <c r="Z120" s="476"/>
      <c r="AA120" s="476"/>
      <c r="AB120" s="470"/>
      <c r="AC120" s="502"/>
      <c r="AD120" s="502"/>
      <c r="AE120" s="502"/>
      <c r="AF120" s="502"/>
      <c r="AG120" s="502"/>
      <c r="AH120" s="502"/>
      <c r="AI120" s="505"/>
      <c r="AJ120" s="502"/>
      <c r="AK120" s="502"/>
      <c r="AL120" s="502"/>
      <c r="AM120" s="502"/>
      <c r="AN120" s="502"/>
      <c r="AO120" s="502"/>
      <c r="AP120" s="502"/>
      <c r="AQ120" s="502"/>
      <c r="AR120" s="502"/>
      <c r="AS120" s="521"/>
      <c r="AT120" s="521"/>
      <c r="AU120" s="521"/>
      <c r="AV120" s="521"/>
      <c r="AW120" s="521"/>
      <c r="AX120" s="521"/>
      <c r="AY120" s="521"/>
      <c r="AZ120" s="521"/>
      <c r="BA120" s="525"/>
      <c r="BB120" s="521"/>
      <c r="BC120" s="521"/>
      <c r="BD120" s="521"/>
      <c r="BE120" s="521"/>
      <c r="BF120" s="521"/>
      <c r="BG120" s="521"/>
      <c r="BH120" s="521"/>
      <c r="BI120" s="521"/>
      <c r="BJ120" s="521"/>
      <c r="BK120" s="521"/>
      <c r="BL120" s="521"/>
      <c r="BM120" s="521"/>
      <c r="BN120" s="521"/>
      <c r="BO120" s="521"/>
      <c r="BP120" s="521"/>
      <c r="BQ120" s="521"/>
      <c r="BR120" s="521"/>
      <c r="BS120" s="521"/>
      <c r="BT120" s="517"/>
      <c r="BU120" s="511"/>
      <c r="BV120" s="511"/>
      <c r="BW120" s="511"/>
      <c r="BX120" s="516"/>
      <c r="BY120" s="516"/>
      <c r="BZ120" s="516"/>
      <c r="CA120" s="516"/>
      <c r="CB120" s="516"/>
      <c r="CC120" s="516"/>
      <c r="CD120" s="516"/>
      <c r="CE120" s="511"/>
      <c r="CF120" s="511"/>
      <c r="CG120" s="511"/>
      <c r="CH120" s="511"/>
      <c r="CI120" s="474"/>
      <c r="CJ120" s="474"/>
      <c r="CK120" s="474"/>
      <c r="CL120" s="490"/>
      <c r="CM120" s="474"/>
      <c r="CN120" s="500"/>
      <c r="CO120" s="500"/>
      <c r="CP120" s="500"/>
      <c r="CQ120" s="500"/>
      <c r="CR120" s="550"/>
      <c r="CS120" s="473"/>
      <c r="CT120" s="498"/>
      <c r="CU120" s="498"/>
      <c r="CV120" s="473"/>
      <c r="CW120" s="473"/>
      <c r="CX120" s="473"/>
      <c r="CY120" s="502"/>
      <c r="CZ120" s="500"/>
      <c r="DA120" s="474"/>
      <c r="DB120" s="499"/>
      <c r="DC120" s="500"/>
      <c r="DD120" s="474"/>
      <c r="DE120" s="500"/>
      <c r="DF120" s="500"/>
      <c r="DG120" s="499"/>
      <c r="DH120" s="499"/>
      <c r="DI120" s="499"/>
      <c r="DJ120" s="490"/>
      <c r="DK120" s="499"/>
      <c r="DL120" s="500"/>
      <c r="DM120" s="500"/>
      <c r="DN120" s="499"/>
      <c r="DO120" s="474"/>
      <c r="DP120" s="474"/>
      <c r="DQ120" s="474"/>
      <c r="DR120" s="474"/>
      <c r="DS120" s="474"/>
      <c r="DT120" s="474"/>
      <c r="DU120" s="474"/>
      <c r="DV120" s="474"/>
      <c r="DW120" s="474"/>
      <c r="DX120" s="474"/>
      <c r="DY120" s="474"/>
      <c r="DZ120" s="474"/>
      <c r="EA120" s="500"/>
      <c r="EB120" s="500"/>
      <c r="EC120" s="500"/>
      <c r="ED120" s="500"/>
      <c r="EE120" s="500"/>
      <c r="EF120" s="500"/>
      <c r="EG120" s="500"/>
      <c r="EH120" s="500"/>
      <c r="EI120" s="500"/>
      <c r="EJ120" s="500"/>
      <c r="EK120" s="500"/>
      <c r="EL120" s="500"/>
      <c r="EM120" s="500"/>
      <c r="EN120" s="500"/>
      <c r="EO120" s="500"/>
      <c r="EP120" s="500"/>
      <c r="EQ120" s="500"/>
      <c r="ER120" s="490"/>
      <c r="ES120" s="490"/>
      <c r="ET120" s="500"/>
      <c r="EU120" s="500"/>
    </row>
    <row r="121" spans="1:151" ht="16.5" customHeight="1">
      <c r="A121" s="500"/>
      <c r="B121" s="502"/>
      <c r="C121" s="502"/>
      <c r="D121" s="502"/>
      <c r="E121" s="502"/>
      <c r="F121" s="502"/>
      <c r="G121" s="502"/>
      <c r="H121" s="502"/>
      <c r="I121" s="502"/>
      <c r="J121" s="504"/>
      <c r="K121" s="502"/>
      <c r="L121" s="502"/>
      <c r="M121" s="502"/>
      <c r="N121" s="502"/>
      <c r="O121" s="502"/>
      <c r="P121" s="502"/>
      <c r="R121" s="502"/>
      <c r="S121" s="502"/>
      <c r="U121" s="499"/>
      <c r="V121" s="500"/>
      <c r="W121" s="502"/>
      <c r="X121" s="500"/>
      <c r="Y121" s="500"/>
      <c r="Z121" s="476"/>
      <c r="AA121" s="476"/>
      <c r="AB121" s="470"/>
      <c r="AC121" s="502"/>
      <c r="AD121" s="502"/>
      <c r="AE121" s="502"/>
      <c r="AF121" s="502"/>
      <c r="AG121" s="502"/>
      <c r="AH121" s="502"/>
      <c r="AI121" s="505"/>
      <c r="AJ121" s="502"/>
      <c r="AK121" s="502"/>
      <c r="AL121" s="502"/>
      <c r="AM121" s="502"/>
      <c r="AN121" s="502"/>
      <c r="AO121" s="502"/>
      <c r="AP121" s="502"/>
      <c r="AQ121" s="502"/>
      <c r="AR121" s="502"/>
      <c r="AS121" s="521"/>
      <c r="AT121" s="521"/>
      <c r="AU121" s="521"/>
      <c r="AV121" s="521"/>
      <c r="AW121" s="521"/>
      <c r="AX121" s="521"/>
      <c r="AY121" s="521"/>
      <c r="AZ121" s="521"/>
      <c r="BA121" s="525"/>
      <c r="BB121" s="521"/>
      <c r="BC121" s="521"/>
      <c r="BD121" s="521"/>
      <c r="BE121" s="521"/>
      <c r="BF121" s="521"/>
      <c r="BG121" s="521"/>
      <c r="BH121" s="521"/>
      <c r="BI121" s="521"/>
      <c r="BJ121" s="521"/>
      <c r="BK121" s="521"/>
      <c r="BL121" s="521"/>
      <c r="BM121" s="521"/>
      <c r="BN121" s="521"/>
      <c r="BO121" s="521"/>
      <c r="BP121" s="521"/>
      <c r="BQ121" s="521"/>
      <c r="BR121" s="521"/>
      <c r="BS121" s="521"/>
      <c r="BT121" s="517"/>
      <c r="BU121" s="511"/>
      <c r="BV121" s="511"/>
      <c r="BW121" s="511"/>
      <c r="BX121" s="516"/>
      <c r="BY121" s="516"/>
      <c r="BZ121" s="516"/>
      <c r="CA121" s="516"/>
      <c r="CB121" s="516"/>
      <c r="CC121" s="516"/>
      <c r="CD121" s="516"/>
      <c r="CE121" s="511"/>
      <c r="CF121" s="511"/>
      <c r="CG121" s="511"/>
      <c r="CH121" s="511"/>
      <c r="CI121" s="474"/>
      <c r="CJ121" s="474"/>
      <c r="CK121" s="474"/>
      <c r="CL121" s="490"/>
      <c r="CM121" s="474"/>
      <c r="CN121" s="500"/>
      <c r="CO121" s="500"/>
      <c r="CP121" s="500"/>
      <c r="CQ121" s="500"/>
      <c r="CR121" s="550"/>
      <c r="CS121" s="473"/>
      <c r="CT121" s="498"/>
      <c r="CU121" s="498"/>
      <c r="CV121" s="473"/>
      <c r="CW121" s="473"/>
      <c r="CX121" s="473"/>
      <c r="CY121" s="502"/>
      <c r="CZ121" s="500"/>
      <c r="DA121" s="474"/>
      <c r="DB121" s="499"/>
      <c r="DC121" s="500"/>
      <c r="DD121" s="474"/>
      <c r="DE121" s="500"/>
      <c r="DF121" s="500"/>
      <c r="DG121" s="499"/>
      <c r="DH121" s="499"/>
      <c r="DI121" s="499"/>
      <c r="DJ121" s="490"/>
      <c r="DK121" s="499"/>
      <c r="DL121" s="500"/>
      <c r="DM121" s="500"/>
      <c r="DN121" s="499"/>
      <c r="DO121" s="474"/>
      <c r="DP121" s="474"/>
      <c r="DQ121" s="474"/>
      <c r="DR121" s="474"/>
      <c r="DS121" s="474"/>
      <c r="DT121" s="474"/>
      <c r="DU121" s="474"/>
      <c r="DV121" s="474"/>
      <c r="DW121" s="474"/>
      <c r="DX121" s="474"/>
      <c r="DY121" s="474"/>
      <c r="DZ121" s="474"/>
      <c r="EA121" s="500"/>
      <c r="EB121" s="500"/>
      <c r="EC121" s="500"/>
      <c r="ED121" s="500"/>
      <c r="EE121" s="500"/>
      <c r="EF121" s="500"/>
      <c r="EG121" s="500"/>
      <c r="EH121" s="500"/>
      <c r="EI121" s="500"/>
      <c r="EJ121" s="500"/>
      <c r="EK121" s="500"/>
      <c r="EL121" s="500"/>
      <c r="EM121" s="500"/>
      <c r="EN121" s="500"/>
      <c r="EO121" s="500"/>
      <c r="EP121" s="500"/>
      <c r="EQ121" s="500"/>
      <c r="ER121" s="490"/>
      <c r="ES121" s="490"/>
      <c r="ET121" s="500"/>
      <c r="EU121" s="500"/>
    </row>
    <row r="122" spans="1:151" ht="16.5" customHeight="1">
      <c r="A122" s="500"/>
      <c r="B122" s="502"/>
      <c r="C122" s="502"/>
      <c r="D122" s="502"/>
      <c r="E122" s="502"/>
      <c r="F122" s="502"/>
      <c r="G122" s="502"/>
      <c r="H122" s="502"/>
      <c r="I122" s="502"/>
      <c r="J122" s="504"/>
      <c r="K122" s="502"/>
      <c r="L122" s="502"/>
      <c r="M122" s="502"/>
      <c r="N122" s="502"/>
      <c r="O122" s="502"/>
      <c r="P122" s="502"/>
      <c r="R122" s="502"/>
      <c r="S122" s="502"/>
      <c r="U122" s="499"/>
      <c r="V122" s="500"/>
      <c r="W122" s="502"/>
      <c r="X122" s="500"/>
      <c r="Y122" s="500"/>
      <c r="Z122" s="476"/>
      <c r="AA122" s="476"/>
      <c r="AB122" s="470"/>
      <c r="AC122" s="502"/>
      <c r="AD122" s="502"/>
      <c r="AE122" s="502"/>
      <c r="AF122" s="502"/>
      <c r="AG122" s="502"/>
      <c r="AH122" s="502"/>
      <c r="AI122" s="505"/>
      <c r="AJ122" s="502"/>
      <c r="AK122" s="502"/>
      <c r="AL122" s="502"/>
      <c r="AM122" s="502"/>
      <c r="AN122" s="502"/>
      <c r="AO122" s="502"/>
      <c r="AP122" s="502"/>
      <c r="AQ122" s="502"/>
      <c r="AR122" s="502"/>
      <c r="AS122" s="521"/>
      <c r="AT122" s="521"/>
      <c r="AU122" s="521"/>
      <c r="AV122" s="521"/>
      <c r="AW122" s="521"/>
      <c r="AX122" s="521"/>
      <c r="AY122" s="521"/>
      <c r="AZ122" s="521"/>
      <c r="BA122" s="525"/>
      <c r="BB122" s="521"/>
      <c r="BC122" s="521"/>
      <c r="BD122" s="521"/>
      <c r="BE122" s="521"/>
      <c r="BF122" s="521"/>
      <c r="BG122" s="521"/>
      <c r="BH122" s="521"/>
      <c r="BI122" s="521"/>
      <c r="BJ122" s="521"/>
      <c r="BK122" s="521"/>
      <c r="BL122" s="521"/>
      <c r="BM122" s="521"/>
      <c r="BN122" s="521"/>
      <c r="BO122" s="521"/>
      <c r="BP122" s="521"/>
      <c r="BQ122" s="521"/>
      <c r="BR122" s="521"/>
      <c r="BS122" s="521"/>
      <c r="BT122" s="517"/>
      <c r="BU122" s="511"/>
      <c r="BV122" s="511"/>
      <c r="BW122" s="511"/>
      <c r="BX122" s="516"/>
      <c r="BY122" s="516"/>
      <c r="BZ122" s="516"/>
      <c r="CA122" s="516"/>
      <c r="CB122" s="516"/>
      <c r="CC122" s="516"/>
      <c r="CD122" s="516"/>
      <c r="CE122" s="511"/>
      <c r="CF122" s="511"/>
      <c r="CG122" s="511"/>
      <c r="CH122" s="511"/>
      <c r="CI122" s="474"/>
      <c r="CJ122" s="474"/>
      <c r="CK122" s="474"/>
      <c r="CL122" s="490"/>
      <c r="CM122" s="474"/>
      <c r="CN122" s="500"/>
      <c r="CO122" s="500"/>
      <c r="CP122" s="500"/>
      <c r="CQ122" s="500"/>
      <c r="CR122" s="550"/>
      <c r="CS122" s="473"/>
      <c r="CT122" s="498"/>
      <c r="CU122" s="498"/>
      <c r="CV122" s="473"/>
      <c r="CW122" s="473"/>
      <c r="CX122" s="473"/>
      <c r="CY122" s="502"/>
      <c r="CZ122" s="500"/>
      <c r="DA122" s="474"/>
      <c r="DB122" s="499"/>
      <c r="DC122" s="500"/>
      <c r="DD122" s="474"/>
      <c r="DE122" s="500"/>
      <c r="DF122" s="500"/>
      <c r="DG122" s="499"/>
      <c r="DH122" s="499"/>
      <c r="DI122" s="499"/>
      <c r="DJ122" s="490"/>
      <c r="DK122" s="499"/>
      <c r="DL122" s="500"/>
      <c r="DM122" s="500"/>
      <c r="DN122" s="499"/>
      <c r="DO122" s="474"/>
      <c r="DP122" s="474"/>
      <c r="DQ122" s="474"/>
      <c r="DR122" s="474"/>
      <c r="DS122" s="474"/>
      <c r="DT122" s="474"/>
      <c r="DU122" s="474"/>
      <c r="DV122" s="474"/>
      <c r="DW122" s="474"/>
      <c r="DX122" s="474"/>
      <c r="DY122" s="474"/>
      <c r="DZ122" s="474"/>
      <c r="EA122" s="500"/>
      <c r="EB122" s="500"/>
      <c r="EC122" s="500"/>
      <c r="ED122" s="500"/>
      <c r="EE122" s="500"/>
      <c r="EF122" s="500"/>
      <c r="EG122" s="500"/>
      <c r="EH122" s="500"/>
      <c r="EI122" s="500"/>
      <c r="EJ122" s="500"/>
      <c r="EK122" s="500"/>
      <c r="EL122" s="500"/>
      <c r="EM122" s="500"/>
      <c r="EN122" s="500"/>
      <c r="EO122" s="500"/>
      <c r="EP122" s="500"/>
      <c r="EQ122" s="500"/>
      <c r="ER122" s="490"/>
      <c r="ES122" s="490"/>
      <c r="ET122" s="500"/>
      <c r="EU122" s="500"/>
    </row>
    <row r="123" spans="1:151" ht="16.5" customHeight="1">
      <c r="A123" s="500"/>
      <c r="B123" s="502"/>
      <c r="C123" s="502"/>
      <c r="D123" s="502"/>
      <c r="E123" s="502"/>
      <c r="F123" s="502"/>
      <c r="G123" s="502"/>
      <c r="H123" s="502"/>
      <c r="I123" s="502"/>
      <c r="J123" s="504"/>
      <c r="K123" s="502"/>
      <c r="L123" s="502"/>
      <c r="M123" s="502"/>
      <c r="N123" s="502"/>
      <c r="O123" s="502"/>
      <c r="P123" s="502"/>
      <c r="R123" s="502"/>
      <c r="S123" s="502"/>
      <c r="U123" s="499"/>
      <c r="V123" s="500"/>
      <c r="W123" s="502"/>
      <c r="X123" s="500"/>
      <c r="Y123" s="500"/>
      <c r="Z123" s="476"/>
      <c r="AA123" s="476"/>
      <c r="AB123" s="470"/>
      <c r="AC123" s="502"/>
      <c r="AD123" s="502"/>
      <c r="AE123" s="502"/>
      <c r="AF123" s="502"/>
      <c r="AG123" s="502"/>
      <c r="AH123" s="502"/>
      <c r="AI123" s="505"/>
      <c r="AJ123" s="502"/>
      <c r="AK123" s="502"/>
      <c r="AL123" s="502"/>
      <c r="AM123" s="502"/>
      <c r="AN123" s="502"/>
      <c r="AO123" s="502"/>
      <c r="AP123" s="502"/>
      <c r="AQ123" s="502"/>
      <c r="AR123" s="502"/>
      <c r="AS123" s="521"/>
      <c r="AT123" s="521"/>
      <c r="AU123" s="521"/>
      <c r="AV123" s="521"/>
      <c r="AW123" s="521"/>
      <c r="AX123" s="521"/>
      <c r="AY123" s="521"/>
      <c r="AZ123" s="521"/>
      <c r="BA123" s="525"/>
      <c r="BB123" s="521"/>
      <c r="BC123" s="521"/>
      <c r="BD123" s="521"/>
      <c r="BE123" s="521"/>
      <c r="BF123" s="521"/>
      <c r="BG123" s="521"/>
      <c r="BH123" s="521"/>
      <c r="BI123" s="521"/>
      <c r="BJ123" s="521"/>
      <c r="BK123" s="521"/>
      <c r="BL123" s="521"/>
      <c r="BM123" s="521"/>
      <c r="BN123" s="521"/>
      <c r="BO123" s="521"/>
      <c r="BP123" s="521"/>
      <c r="BQ123" s="521"/>
      <c r="BR123" s="521"/>
      <c r="BS123" s="521"/>
      <c r="BT123" s="517"/>
      <c r="BU123" s="511"/>
      <c r="BV123" s="511"/>
      <c r="BW123" s="511"/>
      <c r="BX123" s="516"/>
      <c r="BY123" s="516"/>
      <c r="BZ123" s="516"/>
      <c r="CA123" s="516"/>
      <c r="CB123" s="516"/>
      <c r="CC123" s="516"/>
      <c r="CD123" s="516"/>
      <c r="CE123" s="511"/>
      <c r="CF123" s="511"/>
      <c r="CG123" s="511"/>
      <c r="CH123" s="511"/>
      <c r="CI123" s="474"/>
      <c r="CJ123" s="474"/>
      <c r="CK123" s="474"/>
      <c r="CL123" s="490"/>
      <c r="CM123" s="474"/>
      <c r="CN123" s="500"/>
      <c r="CO123" s="500"/>
      <c r="CP123" s="500"/>
      <c r="CQ123" s="500"/>
      <c r="CR123" s="550"/>
      <c r="CS123" s="473"/>
      <c r="CT123" s="498"/>
      <c r="CU123" s="498"/>
      <c r="CV123" s="473"/>
      <c r="CW123" s="473"/>
      <c r="CX123" s="473"/>
      <c r="CY123" s="502"/>
      <c r="CZ123" s="500"/>
      <c r="DA123" s="474"/>
      <c r="DB123" s="499"/>
      <c r="DC123" s="500"/>
      <c r="DD123" s="474"/>
      <c r="DE123" s="500"/>
      <c r="DF123" s="500"/>
      <c r="DG123" s="499"/>
      <c r="DH123" s="499"/>
      <c r="DI123" s="499"/>
      <c r="DJ123" s="490"/>
      <c r="DK123" s="499"/>
      <c r="DL123" s="500"/>
      <c r="DM123" s="500"/>
      <c r="DN123" s="499"/>
      <c r="DO123" s="474"/>
      <c r="DP123" s="474"/>
      <c r="DQ123" s="474"/>
      <c r="DR123" s="474"/>
      <c r="DS123" s="474"/>
      <c r="DT123" s="474"/>
      <c r="DU123" s="474"/>
      <c r="DV123" s="474"/>
      <c r="DW123" s="474"/>
      <c r="DX123" s="474"/>
      <c r="DY123" s="474"/>
      <c r="DZ123" s="474"/>
      <c r="EA123" s="500"/>
      <c r="EB123" s="500"/>
      <c r="EC123" s="500"/>
      <c r="ED123" s="500"/>
      <c r="EE123" s="500"/>
      <c r="EF123" s="500"/>
      <c r="EG123" s="500"/>
      <c r="EH123" s="500"/>
      <c r="EI123" s="500"/>
      <c r="EJ123" s="500"/>
      <c r="EK123" s="500"/>
      <c r="EL123" s="500"/>
      <c r="EM123" s="500"/>
      <c r="EN123" s="500"/>
      <c r="EO123" s="500"/>
      <c r="EP123" s="500"/>
      <c r="EQ123" s="500"/>
      <c r="ER123" s="490"/>
      <c r="ES123" s="490"/>
      <c r="ET123" s="500"/>
      <c r="EU123" s="500"/>
    </row>
    <row r="124" spans="1:151" ht="16.5" customHeight="1">
      <c r="A124" s="500"/>
      <c r="B124" s="502"/>
      <c r="C124" s="502"/>
      <c r="D124" s="502"/>
      <c r="E124" s="502"/>
      <c r="F124" s="502"/>
      <c r="G124" s="502"/>
      <c r="H124" s="502"/>
      <c r="I124" s="502"/>
      <c r="J124" s="504"/>
      <c r="K124" s="502"/>
      <c r="L124" s="502"/>
      <c r="M124" s="502"/>
      <c r="N124" s="502"/>
      <c r="O124" s="502"/>
      <c r="P124" s="502"/>
      <c r="R124" s="502"/>
      <c r="S124" s="502"/>
      <c r="U124" s="499"/>
      <c r="V124" s="500"/>
      <c r="W124" s="502"/>
      <c r="X124" s="500"/>
      <c r="Y124" s="500"/>
      <c r="Z124" s="476"/>
      <c r="AA124" s="476"/>
      <c r="AB124" s="470"/>
      <c r="AC124" s="502"/>
      <c r="AD124" s="502"/>
      <c r="AE124" s="502"/>
      <c r="AF124" s="502"/>
      <c r="AG124" s="502"/>
      <c r="AH124" s="502"/>
      <c r="AI124" s="505"/>
      <c r="AJ124" s="502"/>
      <c r="AK124" s="502"/>
      <c r="AL124" s="502"/>
      <c r="AM124" s="502"/>
      <c r="AN124" s="502"/>
      <c r="AO124" s="502"/>
      <c r="AP124" s="502"/>
      <c r="AQ124" s="502"/>
      <c r="AR124" s="502"/>
      <c r="AS124" s="521"/>
      <c r="AT124" s="521"/>
      <c r="AU124" s="521"/>
      <c r="AV124" s="521"/>
      <c r="AW124" s="521"/>
      <c r="AX124" s="521"/>
      <c r="AY124" s="521"/>
      <c r="AZ124" s="521"/>
      <c r="BA124" s="525"/>
      <c r="BB124" s="521"/>
      <c r="BC124" s="521"/>
      <c r="BD124" s="521"/>
      <c r="BE124" s="521"/>
      <c r="BF124" s="521"/>
      <c r="BG124" s="521"/>
      <c r="BH124" s="521"/>
      <c r="BI124" s="521"/>
      <c r="BJ124" s="521"/>
      <c r="BK124" s="521"/>
      <c r="BL124" s="521"/>
      <c r="BM124" s="521"/>
      <c r="BN124" s="521"/>
      <c r="BO124" s="521"/>
      <c r="BP124" s="521"/>
      <c r="BQ124" s="521"/>
      <c r="BR124" s="521"/>
      <c r="BS124" s="521"/>
      <c r="BT124" s="517"/>
      <c r="BU124" s="511"/>
      <c r="BV124" s="511"/>
      <c r="BW124" s="511"/>
      <c r="BX124" s="516"/>
      <c r="BY124" s="516"/>
      <c r="BZ124" s="516"/>
      <c r="CA124" s="516"/>
      <c r="CB124" s="516"/>
      <c r="CC124" s="516"/>
      <c r="CD124" s="516"/>
      <c r="CE124" s="511"/>
      <c r="CF124" s="511"/>
      <c r="CG124" s="511"/>
      <c r="CH124" s="511"/>
      <c r="CI124" s="474"/>
      <c r="CJ124" s="474"/>
      <c r="CK124" s="474"/>
      <c r="CL124" s="490"/>
      <c r="CM124" s="474"/>
      <c r="CN124" s="500"/>
      <c r="CO124" s="500"/>
      <c r="CP124" s="500"/>
      <c r="CQ124" s="500"/>
      <c r="CR124" s="550"/>
      <c r="CS124" s="473"/>
      <c r="CT124" s="498"/>
      <c r="CU124" s="498"/>
      <c r="CV124" s="473"/>
      <c r="CW124" s="473"/>
      <c r="CX124" s="473"/>
      <c r="CY124" s="502"/>
      <c r="CZ124" s="500"/>
      <c r="DA124" s="474"/>
      <c r="DB124" s="499"/>
      <c r="DC124" s="500"/>
      <c r="DD124" s="474"/>
      <c r="DE124" s="500"/>
      <c r="DF124" s="500"/>
      <c r="DG124" s="499"/>
      <c r="DH124" s="499"/>
      <c r="DI124" s="499"/>
      <c r="DJ124" s="490"/>
      <c r="DK124" s="499"/>
      <c r="DL124" s="500"/>
      <c r="DM124" s="500"/>
      <c r="DN124" s="499"/>
      <c r="DO124" s="474"/>
      <c r="DP124" s="474"/>
      <c r="DQ124" s="474"/>
      <c r="DR124" s="474"/>
      <c r="DS124" s="474"/>
      <c r="DT124" s="474"/>
      <c r="DU124" s="474"/>
      <c r="DV124" s="474"/>
      <c r="DW124" s="474"/>
      <c r="DX124" s="474"/>
      <c r="DY124" s="474"/>
      <c r="DZ124" s="474"/>
      <c r="EA124" s="500"/>
      <c r="EB124" s="500"/>
      <c r="EC124" s="500"/>
      <c r="ED124" s="500"/>
      <c r="EE124" s="500"/>
      <c r="EF124" s="500"/>
      <c r="EG124" s="500"/>
      <c r="EH124" s="500"/>
      <c r="EI124" s="500"/>
      <c r="EJ124" s="500"/>
      <c r="EK124" s="500"/>
      <c r="EL124" s="500"/>
      <c r="EM124" s="500"/>
      <c r="EN124" s="500"/>
      <c r="EO124" s="500"/>
      <c r="EP124" s="500"/>
      <c r="EQ124" s="500"/>
      <c r="ER124" s="490"/>
      <c r="ES124" s="490"/>
      <c r="ET124" s="500"/>
      <c r="EU124" s="500"/>
    </row>
    <row r="125" spans="1:151">
      <c r="A125" s="500"/>
      <c r="B125" s="502"/>
      <c r="C125" s="502"/>
      <c r="D125" s="502"/>
      <c r="E125" s="502"/>
      <c r="F125" s="502"/>
      <c r="G125" s="502"/>
      <c r="H125" s="502"/>
      <c r="I125" s="502"/>
      <c r="J125" s="504"/>
      <c r="K125" s="502"/>
      <c r="L125" s="502"/>
      <c r="M125" s="502"/>
      <c r="N125" s="502"/>
      <c r="O125" s="502"/>
      <c r="P125" s="502"/>
      <c r="R125" s="502"/>
      <c r="S125" s="502"/>
      <c r="U125" s="499"/>
      <c r="V125" s="500"/>
      <c r="W125" s="502"/>
      <c r="X125" s="500"/>
      <c r="Y125" s="500"/>
      <c r="Z125" s="476"/>
      <c r="AA125" s="476"/>
      <c r="AB125" s="470"/>
      <c r="AC125" s="502"/>
      <c r="AD125" s="502"/>
      <c r="AE125" s="502"/>
      <c r="AF125" s="502"/>
      <c r="AG125" s="502"/>
      <c r="AH125" s="502"/>
      <c r="AI125" s="505"/>
      <c r="AJ125" s="502"/>
      <c r="AK125" s="502"/>
      <c r="AL125" s="502"/>
      <c r="AM125" s="502"/>
      <c r="AN125" s="502"/>
      <c r="AO125" s="502"/>
      <c r="AP125" s="502"/>
      <c r="AQ125" s="502"/>
      <c r="AR125" s="502"/>
      <c r="AS125" s="521"/>
      <c r="AT125" s="521"/>
      <c r="AU125" s="521"/>
      <c r="AV125" s="521"/>
      <c r="AW125" s="521"/>
      <c r="AX125" s="521"/>
      <c r="AY125" s="521"/>
      <c r="AZ125" s="521"/>
      <c r="BA125" s="525"/>
      <c r="BB125" s="521"/>
      <c r="BC125" s="521"/>
      <c r="BD125" s="521"/>
      <c r="BE125" s="521"/>
      <c r="BF125" s="521"/>
      <c r="BG125" s="521"/>
      <c r="BH125" s="521"/>
      <c r="BI125" s="521"/>
      <c r="BJ125" s="521"/>
      <c r="BK125" s="521"/>
      <c r="BL125" s="521"/>
      <c r="BM125" s="521"/>
      <c r="BN125" s="521"/>
      <c r="BO125" s="521"/>
      <c r="BP125" s="521"/>
      <c r="BQ125" s="521"/>
      <c r="BR125" s="521"/>
      <c r="BS125" s="521"/>
      <c r="BT125" s="517"/>
      <c r="BU125" s="511"/>
      <c r="BV125" s="511"/>
      <c r="BW125" s="511"/>
      <c r="BX125" s="516"/>
      <c r="BY125" s="516"/>
      <c r="BZ125" s="516"/>
      <c r="CA125" s="516"/>
      <c r="CB125" s="516"/>
      <c r="CC125" s="516"/>
      <c r="CD125" s="516"/>
      <c r="CE125" s="511"/>
      <c r="CF125" s="511"/>
      <c r="CG125" s="511"/>
      <c r="CH125" s="511"/>
      <c r="CI125" s="474"/>
      <c r="CJ125" s="474"/>
      <c r="CK125" s="474"/>
      <c r="CL125" s="490"/>
      <c r="CM125" s="474"/>
      <c r="CN125" s="500"/>
      <c r="CO125" s="500"/>
      <c r="CP125" s="500"/>
      <c r="CQ125" s="500"/>
      <c r="CR125" s="550"/>
      <c r="CS125" s="473"/>
      <c r="CT125" s="498"/>
      <c r="CU125" s="498"/>
      <c r="CV125" s="473"/>
      <c r="CW125" s="473"/>
      <c r="CX125" s="473"/>
      <c r="CY125" s="502"/>
      <c r="CZ125" s="500"/>
      <c r="DA125" s="474"/>
      <c r="DB125" s="499"/>
      <c r="DC125" s="500"/>
      <c r="DD125" s="474"/>
      <c r="DE125" s="500"/>
      <c r="DF125" s="500"/>
      <c r="DG125" s="499"/>
      <c r="DH125" s="499"/>
      <c r="DI125" s="499"/>
      <c r="DJ125" s="490"/>
      <c r="DK125" s="499"/>
      <c r="DL125" s="500"/>
      <c r="DM125" s="500"/>
      <c r="DN125" s="499"/>
      <c r="DO125" s="474"/>
      <c r="DP125" s="474"/>
      <c r="DQ125" s="474"/>
      <c r="DR125" s="474"/>
      <c r="DS125" s="474"/>
      <c r="DT125" s="474"/>
      <c r="DU125" s="474"/>
      <c r="DV125" s="474"/>
      <c r="DW125" s="474"/>
      <c r="DX125" s="474"/>
      <c r="DY125" s="474"/>
      <c r="DZ125" s="474"/>
      <c r="EA125" s="500"/>
      <c r="EB125" s="500"/>
      <c r="EC125" s="500"/>
      <c r="ED125" s="500"/>
      <c r="EE125" s="500"/>
      <c r="EF125" s="500"/>
      <c r="EG125" s="500"/>
      <c r="EH125" s="500"/>
      <c r="EI125" s="500"/>
      <c r="EJ125" s="500"/>
      <c r="EK125" s="500"/>
      <c r="EL125" s="500"/>
      <c r="EM125" s="500"/>
      <c r="EN125" s="500"/>
      <c r="EO125" s="500"/>
      <c r="EP125" s="500"/>
      <c r="EQ125" s="500"/>
      <c r="ER125" s="490"/>
      <c r="ES125" s="490"/>
      <c r="ET125" s="500"/>
      <c r="EU125" s="500"/>
    </row>
    <row r="126" spans="1:151">
      <c r="A126" s="500"/>
      <c r="B126" s="502"/>
      <c r="C126" s="502"/>
      <c r="D126" s="502"/>
      <c r="E126" s="502"/>
      <c r="F126" s="502"/>
      <c r="G126" s="502"/>
      <c r="H126" s="502"/>
      <c r="I126" s="502"/>
      <c r="J126" s="504"/>
      <c r="K126" s="502"/>
      <c r="L126" s="502"/>
      <c r="M126" s="502"/>
      <c r="N126" s="502"/>
      <c r="O126" s="502"/>
      <c r="P126" s="502"/>
      <c r="R126" s="502"/>
      <c r="S126" s="502"/>
      <c r="U126" s="499"/>
      <c r="V126" s="500"/>
      <c r="W126" s="502"/>
      <c r="X126" s="500"/>
      <c r="Y126" s="500"/>
      <c r="Z126" s="476"/>
      <c r="AA126" s="476"/>
      <c r="AB126" s="470"/>
      <c r="AC126" s="502"/>
      <c r="AD126" s="502"/>
      <c r="AE126" s="502"/>
      <c r="AF126" s="502"/>
      <c r="AG126" s="502"/>
      <c r="AH126" s="502"/>
      <c r="AI126" s="505"/>
      <c r="AJ126" s="502"/>
      <c r="AK126" s="502"/>
      <c r="AL126" s="502"/>
      <c r="AM126" s="502"/>
      <c r="AN126" s="502"/>
      <c r="AO126" s="502"/>
      <c r="AP126" s="502"/>
      <c r="AQ126" s="502"/>
      <c r="AR126" s="502"/>
      <c r="AS126" s="521"/>
      <c r="AT126" s="521"/>
      <c r="AU126" s="521"/>
      <c r="AV126" s="521"/>
      <c r="AW126" s="521"/>
      <c r="AX126" s="521"/>
      <c r="AY126" s="521"/>
      <c r="AZ126" s="521"/>
      <c r="BA126" s="525"/>
      <c r="BB126" s="521"/>
      <c r="BC126" s="521"/>
      <c r="BD126" s="521"/>
      <c r="BE126" s="521"/>
      <c r="BF126" s="521"/>
      <c r="BG126" s="521"/>
      <c r="BH126" s="521"/>
      <c r="BI126" s="521"/>
      <c r="BJ126" s="521"/>
      <c r="BK126" s="521"/>
      <c r="BL126" s="521"/>
      <c r="BM126" s="521"/>
      <c r="BN126" s="521"/>
      <c r="BO126" s="521"/>
      <c r="BP126" s="521"/>
      <c r="BQ126" s="521"/>
      <c r="BR126" s="521"/>
      <c r="BS126" s="521"/>
      <c r="BT126" s="517"/>
      <c r="BU126" s="511"/>
      <c r="BV126" s="511"/>
      <c r="BW126" s="511"/>
      <c r="BX126" s="516"/>
      <c r="BY126" s="516"/>
      <c r="BZ126" s="516"/>
      <c r="CA126" s="516"/>
      <c r="CB126" s="516"/>
      <c r="CC126" s="516"/>
      <c r="CD126" s="516"/>
      <c r="CE126" s="511"/>
      <c r="CF126" s="511"/>
      <c r="CG126" s="511"/>
      <c r="CH126" s="511"/>
      <c r="CI126" s="474"/>
      <c r="CJ126" s="474"/>
      <c r="CK126" s="474"/>
      <c r="CL126" s="490"/>
      <c r="CM126" s="474"/>
      <c r="CN126" s="500"/>
      <c r="CO126" s="500"/>
      <c r="CP126" s="500"/>
      <c r="CQ126" s="500"/>
      <c r="CR126" s="550"/>
      <c r="CS126" s="473"/>
      <c r="CT126" s="498"/>
      <c r="CU126" s="498"/>
      <c r="CV126" s="473"/>
      <c r="CW126" s="473"/>
      <c r="CX126" s="473"/>
      <c r="CY126" s="502"/>
      <c r="CZ126" s="500"/>
      <c r="DA126" s="474"/>
      <c r="DB126" s="499"/>
      <c r="DC126" s="500"/>
      <c r="DD126" s="474"/>
      <c r="DE126" s="500"/>
      <c r="DF126" s="500"/>
      <c r="DG126" s="499"/>
      <c r="DH126" s="499"/>
      <c r="DI126" s="499"/>
      <c r="DJ126" s="490"/>
      <c r="DK126" s="499"/>
      <c r="DL126" s="500"/>
      <c r="DM126" s="500"/>
      <c r="DN126" s="499"/>
      <c r="DO126" s="474"/>
      <c r="DP126" s="474"/>
      <c r="DQ126" s="474"/>
      <c r="DR126" s="474"/>
      <c r="DS126" s="474"/>
      <c r="DT126" s="474"/>
      <c r="DU126" s="474"/>
      <c r="DV126" s="474"/>
      <c r="DW126" s="474"/>
      <c r="DX126" s="474"/>
      <c r="DY126" s="474"/>
      <c r="DZ126" s="474"/>
      <c r="EA126" s="500"/>
      <c r="EB126" s="500"/>
      <c r="EC126" s="500"/>
      <c r="ED126" s="500"/>
      <c r="EE126" s="500"/>
      <c r="EF126" s="500"/>
      <c r="EG126" s="500"/>
      <c r="EH126" s="500"/>
      <c r="EI126" s="500"/>
      <c r="EJ126" s="500"/>
      <c r="EK126" s="500"/>
      <c r="EL126" s="500"/>
      <c r="EM126" s="500"/>
      <c r="EN126" s="500"/>
      <c r="EO126" s="500"/>
      <c r="EP126" s="500"/>
      <c r="EQ126" s="500"/>
      <c r="ER126" s="490"/>
      <c r="ES126" s="490"/>
      <c r="ET126" s="500"/>
      <c r="EU126" s="500"/>
    </row>
    <row r="127" spans="1:151" ht="16.5" customHeight="1">
      <c r="A127" s="500"/>
      <c r="B127" s="502"/>
      <c r="C127" s="502"/>
      <c r="D127" s="502"/>
      <c r="E127" s="502"/>
      <c r="F127" s="502"/>
      <c r="G127" s="502"/>
      <c r="H127" s="502"/>
      <c r="I127" s="502"/>
      <c r="J127" s="504"/>
      <c r="K127" s="502"/>
      <c r="L127" s="502"/>
      <c r="M127" s="502"/>
      <c r="N127" s="502"/>
      <c r="O127" s="502"/>
      <c r="P127" s="502"/>
      <c r="R127" s="502"/>
      <c r="S127" s="502"/>
      <c r="U127" s="499"/>
      <c r="V127" s="500"/>
      <c r="W127" s="502"/>
      <c r="X127" s="500"/>
      <c r="Y127" s="500"/>
      <c r="Z127" s="476"/>
      <c r="AA127" s="476"/>
      <c r="AB127" s="470"/>
      <c r="AC127" s="502"/>
      <c r="AD127" s="502"/>
      <c r="AE127" s="502"/>
      <c r="AF127" s="502"/>
      <c r="AG127" s="502"/>
      <c r="AH127" s="502"/>
      <c r="AI127" s="505"/>
      <c r="AJ127" s="502"/>
      <c r="AK127" s="502"/>
      <c r="AL127" s="502"/>
      <c r="AM127" s="502"/>
      <c r="AN127" s="502"/>
      <c r="AO127" s="502"/>
      <c r="AP127" s="502"/>
      <c r="AQ127" s="502"/>
      <c r="AR127" s="502"/>
      <c r="AS127" s="521"/>
      <c r="AT127" s="521"/>
      <c r="AU127" s="521"/>
      <c r="AV127" s="521"/>
      <c r="AW127" s="521"/>
      <c r="AX127" s="521"/>
      <c r="AY127" s="521"/>
      <c r="AZ127" s="521"/>
      <c r="BA127" s="525"/>
      <c r="BB127" s="521"/>
      <c r="BC127" s="521"/>
      <c r="BD127" s="521"/>
      <c r="BE127" s="521"/>
      <c r="BF127" s="521"/>
      <c r="BG127" s="521"/>
      <c r="BH127" s="521"/>
      <c r="BI127" s="521"/>
      <c r="BJ127" s="521"/>
      <c r="BK127" s="521"/>
      <c r="BL127" s="521"/>
      <c r="BM127" s="521"/>
      <c r="BN127" s="521"/>
      <c r="BO127" s="521"/>
      <c r="BP127" s="521"/>
      <c r="BQ127" s="521"/>
      <c r="BR127" s="521"/>
      <c r="BS127" s="521"/>
      <c r="BT127" s="517"/>
      <c r="BU127" s="511"/>
      <c r="BV127" s="511"/>
      <c r="BW127" s="511"/>
      <c r="BX127" s="516"/>
      <c r="BY127" s="516"/>
      <c r="BZ127" s="516"/>
      <c r="CA127" s="516"/>
      <c r="CB127" s="516"/>
      <c r="CC127" s="516"/>
      <c r="CD127" s="516"/>
      <c r="CE127" s="511"/>
      <c r="CF127" s="511"/>
      <c r="CG127" s="511"/>
      <c r="CH127" s="511"/>
      <c r="CI127" s="474"/>
      <c r="CJ127" s="474"/>
      <c r="CK127" s="474"/>
      <c r="CL127" s="490"/>
      <c r="CM127" s="474"/>
      <c r="CN127" s="500"/>
      <c r="CO127" s="500"/>
      <c r="CP127" s="500"/>
      <c r="CQ127" s="500"/>
      <c r="CR127" s="550"/>
      <c r="CS127" s="473"/>
      <c r="CT127" s="498"/>
      <c r="CU127" s="498"/>
      <c r="CV127" s="473"/>
      <c r="CW127" s="473"/>
      <c r="CX127" s="473"/>
      <c r="CY127" s="502"/>
      <c r="CZ127" s="500"/>
      <c r="DA127" s="474"/>
      <c r="DB127" s="499"/>
      <c r="DC127" s="500"/>
      <c r="DD127" s="474"/>
      <c r="DE127" s="500"/>
      <c r="DF127" s="500"/>
      <c r="DG127" s="499"/>
      <c r="DH127" s="499"/>
      <c r="DI127" s="499"/>
      <c r="DJ127" s="490"/>
      <c r="DK127" s="499"/>
      <c r="DL127" s="500"/>
      <c r="DM127" s="500"/>
      <c r="DN127" s="499"/>
      <c r="DO127" s="474"/>
      <c r="DP127" s="474"/>
      <c r="DQ127" s="474"/>
      <c r="DR127" s="474"/>
      <c r="DS127" s="474"/>
      <c r="DT127" s="474"/>
      <c r="DU127" s="474"/>
      <c r="DV127" s="474"/>
      <c r="DW127" s="474"/>
      <c r="DX127" s="474"/>
      <c r="DY127" s="474"/>
      <c r="DZ127" s="474"/>
      <c r="EA127" s="500"/>
      <c r="EB127" s="500"/>
      <c r="EC127" s="500"/>
      <c r="ED127" s="500"/>
      <c r="EE127" s="500"/>
      <c r="EF127" s="500"/>
      <c r="EG127" s="500"/>
      <c r="EH127" s="500"/>
      <c r="EI127" s="500"/>
      <c r="EJ127" s="500"/>
      <c r="EK127" s="500"/>
      <c r="EL127" s="500"/>
      <c r="EM127" s="500"/>
      <c r="EN127" s="500"/>
      <c r="EO127" s="500"/>
      <c r="EP127" s="500"/>
      <c r="EQ127" s="500"/>
      <c r="ER127" s="490"/>
      <c r="ES127" s="490"/>
      <c r="ET127" s="500"/>
      <c r="EU127" s="500"/>
    </row>
    <row r="128" spans="1:151" s="299" customFormat="1" ht="16.5" customHeight="1">
      <c r="A128" s="500"/>
      <c r="B128" s="502"/>
      <c r="C128" s="502"/>
      <c r="D128" s="502"/>
      <c r="E128" s="502"/>
      <c r="F128" s="502"/>
      <c r="G128" s="502"/>
      <c r="H128" s="502"/>
      <c r="I128" s="502"/>
      <c r="J128" s="504"/>
      <c r="K128" s="502"/>
      <c r="L128" s="502"/>
      <c r="M128" s="502"/>
      <c r="N128" s="502"/>
      <c r="O128" s="502"/>
      <c r="P128" s="502"/>
      <c r="Q128" s="502"/>
      <c r="R128" s="502"/>
      <c r="S128" s="502"/>
      <c r="T128" s="502"/>
      <c r="U128" s="499"/>
      <c r="V128" s="500"/>
      <c r="W128" s="502"/>
      <c r="X128" s="500"/>
      <c r="Y128" s="500"/>
      <c r="Z128" s="476"/>
      <c r="AA128" s="476"/>
      <c r="AB128" s="470"/>
      <c r="AC128" s="502"/>
      <c r="AD128" s="502"/>
      <c r="AE128" s="502"/>
      <c r="AF128" s="502"/>
      <c r="AG128" s="502"/>
      <c r="AH128" s="502"/>
      <c r="AI128" s="505"/>
      <c r="AJ128" s="502"/>
      <c r="AK128" s="502"/>
      <c r="AL128" s="502"/>
      <c r="AM128" s="502"/>
      <c r="AN128" s="502"/>
      <c r="AO128" s="502"/>
      <c r="AP128" s="502"/>
      <c r="AQ128" s="502"/>
      <c r="AR128" s="502"/>
      <c r="AS128" s="521"/>
      <c r="AT128" s="521"/>
      <c r="AU128" s="521"/>
      <c r="AV128" s="521"/>
      <c r="AW128" s="521"/>
      <c r="AX128" s="521"/>
      <c r="AY128" s="521"/>
      <c r="AZ128" s="521"/>
      <c r="BA128" s="525"/>
      <c r="BB128" s="521"/>
      <c r="BC128" s="521"/>
      <c r="BD128" s="521"/>
      <c r="BE128" s="521"/>
      <c r="BF128" s="521"/>
      <c r="BG128" s="521"/>
      <c r="BH128" s="521"/>
      <c r="BI128" s="521"/>
      <c r="BJ128" s="521"/>
      <c r="BK128" s="521"/>
      <c r="BL128" s="521"/>
      <c r="BM128" s="521"/>
      <c r="BN128" s="521"/>
      <c r="BO128" s="521"/>
      <c r="BP128" s="521"/>
      <c r="BQ128" s="521"/>
      <c r="BR128" s="521"/>
      <c r="BS128" s="521"/>
      <c r="BT128" s="517"/>
      <c r="BU128" s="511"/>
      <c r="BV128" s="511"/>
      <c r="BW128" s="511"/>
      <c r="BX128" s="516"/>
      <c r="BY128" s="516"/>
      <c r="BZ128" s="516"/>
      <c r="CA128" s="516"/>
      <c r="CB128" s="516"/>
      <c r="CC128" s="516"/>
      <c r="CD128" s="516"/>
      <c r="CE128" s="511"/>
      <c r="CF128" s="511"/>
      <c r="CG128" s="511"/>
      <c r="CH128" s="511"/>
      <c r="CI128" s="474"/>
      <c r="CJ128" s="474"/>
      <c r="CK128" s="474"/>
      <c r="CL128" s="490"/>
      <c r="CM128" s="474"/>
      <c r="CN128" s="500"/>
      <c r="CO128" s="500"/>
      <c r="CP128" s="500"/>
      <c r="CQ128" s="500"/>
      <c r="CR128" s="550"/>
      <c r="CS128" s="473"/>
      <c r="CT128" s="498"/>
      <c r="CU128" s="498"/>
      <c r="CV128" s="473"/>
      <c r="CW128" s="473"/>
      <c r="CX128" s="473"/>
      <c r="CY128" s="502"/>
      <c r="CZ128" s="500"/>
      <c r="DA128" s="474"/>
      <c r="DB128" s="499"/>
      <c r="DC128" s="500"/>
      <c r="DD128" s="474"/>
      <c r="DE128" s="500"/>
      <c r="DF128" s="500"/>
      <c r="DG128" s="499"/>
      <c r="DH128" s="499"/>
      <c r="DI128" s="499"/>
      <c r="DJ128" s="490"/>
      <c r="DK128" s="499"/>
      <c r="DL128" s="500"/>
      <c r="DM128" s="500"/>
      <c r="DN128" s="499"/>
      <c r="DO128" s="474"/>
      <c r="DP128" s="474"/>
      <c r="DQ128" s="474"/>
      <c r="DR128" s="474"/>
      <c r="DS128" s="474"/>
      <c r="DT128" s="474"/>
      <c r="DU128" s="474"/>
      <c r="DV128" s="474"/>
      <c r="DW128" s="474"/>
      <c r="DX128" s="474"/>
      <c r="DY128" s="474"/>
      <c r="DZ128" s="474"/>
      <c r="EA128" s="500"/>
      <c r="EB128" s="500"/>
      <c r="EC128" s="500"/>
      <c r="ED128" s="500"/>
      <c r="EE128" s="500"/>
      <c r="EF128" s="500"/>
      <c r="EG128" s="500"/>
      <c r="EH128" s="500"/>
      <c r="EI128" s="500"/>
      <c r="EJ128" s="500"/>
      <c r="EK128" s="500"/>
      <c r="EL128" s="500"/>
      <c r="EM128" s="500"/>
      <c r="EN128" s="500"/>
      <c r="EO128" s="500"/>
      <c r="EP128" s="500"/>
      <c r="EQ128" s="500"/>
      <c r="ER128" s="490"/>
      <c r="ES128" s="490"/>
      <c r="ET128" s="500"/>
      <c r="EU128" s="500"/>
    </row>
    <row r="129" spans="1:151" s="299" customFormat="1" ht="16.5" customHeight="1">
      <c r="A129" s="500"/>
      <c r="B129" s="502"/>
      <c r="C129" s="502"/>
      <c r="D129" s="502"/>
      <c r="E129" s="502"/>
      <c r="F129" s="502"/>
      <c r="G129" s="502"/>
      <c r="H129" s="502"/>
      <c r="I129" s="502"/>
      <c r="J129" s="504"/>
      <c r="K129" s="502"/>
      <c r="L129" s="502"/>
      <c r="M129" s="502"/>
      <c r="N129" s="502"/>
      <c r="O129" s="502"/>
      <c r="P129" s="502"/>
      <c r="Q129" s="502"/>
      <c r="R129" s="502"/>
      <c r="S129" s="502"/>
      <c r="T129" s="502"/>
      <c r="U129" s="499"/>
      <c r="V129" s="500"/>
      <c r="W129" s="502"/>
      <c r="X129" s="500"/>
      <c r="Y129" s="500"/>
      <c r="Z129" s="476"/>
      <c r="AA129" s="476"/>
      <c r="AB129" s="470"/>
      <c r="AC129" s="502"/>
      <c r="AD129" s="502"/>
      <c r="AE129" s="502"/>
      <c r="AF129" s="502"/>
      <c r="AG129" s="502"/>
      <c r="AH129" s="502"/>
      <c r="AI129" s="505"/>
      <c r="AJ129" s="502"/>
      <c r="AK129" s="502"/>
      <c r="AL129" s="502"/>
      <c r="AM129" s="502"/>
      <c r="AN129" s="502"/>
      <c r="AO129" s="502"/>
      <c r="AP129" s="502"/>
      <c r="AQ129" s="502"/>
      <c r="AR129" s="502"/>
      <c r="AS129" s="521"/>
      <c r="AT129" s="521"/>
      <c r="AU129" s="521"/>
      <c r="AV129" s="521"/>
      <c r="AW129" s="521"/>
      <c r="AX129" s="521"/>
      <c r="AY129" s="521"/>
      <c r="AZ129" s="521"/>
      <c r="BA129" s="525"/>
      <c r="BB129" s="521"/>
      <c r="BC129" s="521"/>
      <c r="BD129" s="521"/>
      <c r="BE129" s="521"/>
      <c r="BF129" s="521"/>
      <c r="BG129" s="521"/>
      <c r="BH129" s="521"/>
      <c r="BI129" s="521"/>
      <c r="BJ129" s="521"/>
      <c r="BK129" s="521"/>
      <c r="BL129" s="521"/>
      <c r="BM129" s="521"/>
      <c r="BN129" s="521"/>
      <c r="BO129" s="521"/>
      <c r="BP129" s="521"/>
      <c r="BQ129" s="521"/>
      <c r="BR129" s="521"/>
      <c r="BS129" s="521"/>
      <c r="BT129" s="517"/>
      <c r="BU129" s="511"/>
      <c r="BV129" s="511"/>
      <c r="BW129" s="511"/>
      <c r="BX129" s="516"/>
      <c r="BY129" s="516"/>
      <c r="BZ129" s="516"/>
      <c r="CA129" s="516"/>
      <c r="CB129" s="516"/>
      <c r="CC129" s="516"/>
      <c r="CD129" s="516"/>
      <c r="CE129" s="511"/>
      <c r="CF129" s="511"/>
      <c r="CG129" s="511"/>
      <c r="CH129" s="511"/>
      <c r="CI129" s="474"/>
      <c r="CJ129" s="474"/>
      <c r="CK129" s="474"/>
      <c r="CL129" s="490"/>
      <c r="CM129" s="474"/>
      <c r="CN129" s="500"/>
      <c r="CO129" s="500"/>
      <c r="CP129" s="500"/>
      <c r="CQ129" s="500"/>
      <c r="CR129" s="550"/>
      <c r="CS129" s="473"/>
      <c r="CT129" s="498"/>
      <c r="CU129" s="498"/>
      <c r="CV129" s="473"/>
      <c r="CW129" s="473"/>
      <c r="CX129" s="473"/>
      <c r="CY129" s="502"/>
      <c r="CZ129" s="500"/>
      <c r="DA129" s="474"/>
      <c r="DB129" s="499"/>
      <c r="DC129" s="500"/>
      <c r="DD129" s="474"/>
      <c r="DE129" s="500"/>
      <c r="DF129" s="500"/>
      <c r="DG129" s="499"/>
      <c r="DH129" s="499"/>
      <c r="DI129" s="499"/>
      <c r="DJ129" s="490"/>
      <c r="DK129" s="499"/>
      <c r="DL129" s="500"/>
      <c r="DM129" s="500"/>
      <c r="DN129" s="499"/>
      <c r="DO129" s="474"/>
      <c r="DP129" s="474"/>
      <c r="DQ129" s="474"/>
      <c r="DR129" s="474"/>
      <c r="DS129" s="474"/>
      <c r="DT129" s="474"/>
      <c r="DU129" s="474"/>
      <c r="DV129" s="474"/>
      <c r="DW129" s="474"/>
      <c r="DX129" s="474"/>
      <c r="DY129" s="474"/>
      <c r="DZ129" s="474"/>
      <c r="EA129" s="500"/>
      <c r="EB129" s="500"/>
      <c r="EC129" s="500"/>
      <c r="ED129" s="500"/>
      <c r="EE129" s="500"/>
      <c r="EF129" s="500"/>
      <c r="EG129" s="500"/>
      <c r="EH129" s="500"/>
      <c r="EI129" s="500"/>
      <c r="EJ129" s="500"/>
      <c r="EK129" s="500"/>
      <c r="EL129" s="500"/>
      <c r="EM129" s="500"/>
      <c r="EN129" s="500"/>
      <c r="EO129" s="500"/>
      <c r="EP129" s="500"/>
      <c r="EQ129" s="500"/>
      <c r="ER129" s="490"/>
      <c r="ES129" s="490"/>
      <c r="ET129" s="500"/>
      <c r="EU129" s="500"/>
    </row>
    <row r="130" spans="1:151">
      <c r="A130" s="500"/>
      <c r="B130" s="502"/>
      <c r="C130" s="502"/>
      <c r="D130" s="502"/>
      <c r="E130" s="502"/>
      <c r="F130" s="502"/>
      <c r="G130" s="502"/>
      <c r="H130" s="502"/>
      <c r="I130" s="502"/>
      <c r="J130" s="504"/>
      <c r="K130" s="502"/>
      <c r="L130" s="502"/>
      <c r="M130" s="502"/>
      <c r="N130" s="502"/>
      <c r="O130" s="502"/>
      <c r="P130" s="502"/>
      <c r="R130" s="502"/>
      <c r="S130" s="502"/>
      <c r="U130" s="499"/>
      <c r="V130" s="500"/>
      <c r="W130" s="502"/>
      <c r="X130" s="500"/>
      <c r="Y130" s="500"/>
      <c r="Z130" s="476"/>
      <c r="AA130" s="476"/>
      <c r="AB130" s="470"/>
      <c r="AC130" s="502"/>
      <c r="AD130" s="502"/>
      <c r="AE130" s="502"/>
      <c r="AF130" s="502"/>
      <c r="AG130" s="502"/>
      <c r="AH130" s="502"/>
      <c r="AI130" s="505"/>
      <c r="AJ130" s="502"/>
      <c r="AK130" s="502"/>
      <c r="AL130" s="502"/>
      <c r="AM130" s="502"/>
      <c r="AN130" s="502"/>
      <c r="AO130" s="502"/>
      <c r="AP130" s="502"/>
      <c r="AQ130" s="502"/>
      <c r="AR130" s="502"/>
      <c r="AS130" s="521"/>
      <c r="AT130" s="521"/>
      <c r="AU130" s="521"/>
      <c r="AV130" s="521"/>
      <c r="AW130" s="521"/>
      <c r="AX130" s="521"/>
      <c r="AY130" s="521"/>
      <c r="AZ130" s="521"/>
      <c r="BA130" s="525"/>
      <c r="BB130" s="521"/>
      <c r="BC130" s="521"/>
      <c r="BD130" s="521"/>
      <c r="BE130" s="521"/>
      <c r="BF130" s="521"/>
      <c r="BG130" s="521"/>
      <c r="BH130" s="521"/>
      <c r="BI130" s="521"/>
      <c r="BJ130" s="521"/>
      <c r="BK130" s="521"/>
      <c r="BL130" s="521"/>
      <c r="BM130" s="521"/>
      <c r="BN130" s="521"/>
      <c r="BO130" s="521"/>
      <c r="BP130" s="521"/>
      <c r="BQ130" s="521"/>
      <c r="BR130" s="521"/>
      <c r="BS130" s="521"/>
      <c r="BT130" s="517"/>
      <c r="BU130" s="511"/>
      <c r="BV130" s="511"/>
      <c r="BW130" s="511"/>
      <c r="BX130" s="516"/>
      <c r="BY130" s="516"/>
      <c r="BZ130" s="516"/>
      <c r="CA130" s="516"/>
      <c r="CB130" s="516"/>
      <c r="CC130" s="516"/>
      <c r="CD130" s="516"/>
      <c r="CE130" s="511"/>
      <c r="CF130" s="511"/>
      <c r="CG130" s="511"/>
      <c r="CH130" s="511"/>
      <c r="CI130" s="474"/>
      <c r="CJ130" s="474"/>
      <c r="CK130" s="474"/>
      <c r="CL130" s="490"/>
      <c r="CM130" s="474"/>
      <c r="CN130" s="500"/>
      <c r="CO130" s="500"/>
      <c r="CP130" s="500"/>
      <c r="CQ130" s="500"/>
      <c r="CR130" s="550"/>
      <c r="CS130" s="473"/>
      <c r="CT130" s="498"/>
      <c r="CU130" s="498"/>
      <c r="CV130" s="473"/>
      <c r="CW130" s="473"/>
      <c r="CX130" s="473"/>
      <c r="CY130" s="502"/>
      <c r="CZ130" s="500"/>
      <c r="DA130" s="474"/>
      <c r="DB130" s="499"/>
      <c r="DC130" s="500"/>
      <c r="DD130" s="474"/>
      <c r="DE130" s="500"/>
      <c r="DF130" s="500"/>
      <c r="DG130" s="499"/>
      <c r="DH130" s="499"/>
      <c r="DI130" s="499"/>
      <c r="DJ130" s="490"/>
      <c r="DK130" s="499"/>
      <c r="DL130" s="500"/>
      <c r="DM130" s="500"/>
      <c r="DN130" s="499"/>
      <c r="DO130" s="474"/>
      <c r="DP130" s="474"/>
      <c r="DQ130" s="474"/>
      <c r="DR130" s="474"/>
      <c r="DS130" s="474"/>
      <c r="DT130" s="474"/>
      <c r="DU130" s="474"/>
      <c r="DV130" s="474"/>
      <c r="DW130" s="474"/>
      <c r="DX130" s="474"/>
      <c r="DY130" s="474"/>
      <c r="DZ130" s="474"/>
      <c r="EA130" s="500"/>
      <c r="EB130" s="500"/>
      <c r="EC130" s="500"/>
      <c r="ED130" s="500"/>
      <c r="EE130" s="500"/>
      <c r="EF130" s="500"/>
      <c r="EG130" s="500"/>
      <c r="EH130" s="500"/>
      <c r="EI130" s="500"/>
      <c r="EJ130" s="500"/>
      <c r="EK130" s="500"/>
      <c r="EL130" s="500"/>
      <c r="EM130" s="500"/>
      <c r="EN130" s="500"/>
      <c r="EO130" s="500"/>
      <c r="EP130" s="500"/>
      <c r="EQ130" s="500"/>
      <c r="ER130" s="490"/>
      <c r="ES130" s="490"/>
      <c r="ET130" s="500"/>
      <c r="EU130" s="500"/>
    </row>
    <row r="131" spans="1:151">
      <c r="A131" s="500"/>
      <c r="B131" s="502"/>
      <c r="C131" s="502"/>
      <c r="D131" s="502"/>
      <c r="E131" s="502"/>
      <c r="F131" s="502"/>
      <c r="G131" s="502"/>
      <c r="H131" s="502"/>
      <c r="I131" s="502"/>
      <c r="J131" s="504"/>
      <c r="K131" s="502"/>
      <c r="L131" s="502"/>
      <c r="M131" s="502"/>
      <c r="N131" s="502"/>
      <c r="O131" s="502"/>
      <c r="P131" s="502"/>
      <c r="R131" s="502"/>
      <c r="S131" s="502"/>
      <c r="U131" s="499"/>
      <c r="V131" s="500"/>
      <c r="W131" s="502"/>
      <c r="X131" s="500"/>
      <c r="Y131" s="500"/>
      <c r="Z131" s="476"/>
      <c r="AA131" s="476"/>
      <c r="AB131" s="470"/>
      <c r="AC131" s="502"/>
      <c r="AD131" s="502"/>
      <c r="AE131" s="502"/>
      <c r="AF131" s="502"/>
      <c r="AG131" s="502"/>
      <c r="AH131" s="502"/>
      <c r="AI131" s="505"/>
      <c r="AJ131" s="502"/>
      <c r="AK131" s="502"/>
      <c r="AL131" s="502"/>
      <c r="AM131" s="502"/>
      <c r="AN131" s="502"/>
      <c r="AO131" s="502"/>
      <c r="AP131" s="502"/>
      <c r="AQ131" s="502"/>
      <c r="AR131" s="502"/>
      <c r="AS131" s="521"/>
      <c r="AT131" s="521"/>
      <c r="AU131" s="521"/>
      <c r="AV131" s="521"/>
      <c r="AW131" s="521"/>
      <c r="AX131" s="521"/>
      <c r="AY131" s="521"/>
      <c r="AZ131" s="521"/>
      <c r="BA131" s="525"/>
      <c r="BB131" s="521"/>
      <c r="BC131" s="521"/>
      <c r="BD131" s="521"/>
      <c r="BE131" s="521"/>
      <c r="BF131" s="521"/>
      <c r="BG131" s="521"/>
      <c r="BH131" s="521"/>
      <c r="BI131" s="521"/>
      <c r="BJ131" s="521"/>
      <c r="BK131" s="521"/>
      <c r="BL131" s="521"/>
      <c r="BM131" s="521"/>
      <c r="BN131" s="521"/>
      <c r="BO131" s="521"/>
      <c r="BP131" s="521"/>
      <c r="BQ131" s="521"/>
      <c r="BR131" s="521"/>
      <c r="BS131" s="521"/>
      <c r="BT131" s="517"/>
      <c r="BU131" s="511"/>
      <c r="BV131" s="511"/>
      <c r="BW131" s="511"/>
      <c r="BX131" s="516"/>
      <c r="BY131" s="516"/>
      <c r="BZ131" s="516"/>
      <c r="CA131" s="516"/>
      <c r="CB131" s="516"/>
      <c r="CC131" s="516"/>
      <c r="CD131" s="516"/>
      <c r="CE131" s="511"/>
      <c r="CF131" s="511"/>
      <c r="CG131" s="511"/>
      <c r="CH131" s="511"/>
      <c r="CI131" s="474"/>
      <c r="CJ131" s="474"/>
      <c r="CK131" s="474"/>
      <c r="CL131" s="490"/>
      <c r="CM131" s="474"/>
      <c r="CN131" s="500"/>
      <c r="CO131" s="500"/>
      <c r="CP131" s="500"/>
      <c r="CQ131" s="500"/>
      <c r="CR131" s="550"/>
      <c r="CS131" s="473"/>
      <c r="CT131" s="498"/>
      <c r="CU131" s="498"/>
      <c r="CV131" s="473"/>
      <c r="CW131" s="473"/>
      <c r="CX131" s="473"/>
      <c r="CY131" s="502"/>
      <c r="CZ131" s="500"/>
      <c r="DA131" s="474"/>
      <c r="DB131" s="499"/>
      <c r="DC131" s="500"/>
      <c r="DD131" s="474"/>
      <c r="DE131" s="500"/>
      <c r="DF131" s="500"/>
      <c r="DG131" s="499"/>
      <c r="DH131" s="499"/>
      <c r="DI131" s="499"/>
      <c r="DJ131" s="490"/>
      <c r="DK131" s="499"/>
      <c r="DL131" s="500"/>
      <c r="DM131" s="500"/>
      <c r="DN131" s="499"/>
      <c r="DO131" s="474"/>
      <c r="DP131" s="474"/>
      <c r="DQ131" s="474"/>
      <c r="DR131" s="474"/>
      <c r="DS131" s="474"/>
      <c r="DT131" s="474"/>
      <c r="DU131" s="474"/>
      <c r="DV131" s="474"/>
      <c r="DW131" s="474"/>
      <c r="DX131" s="474"/>
      <c r="DY131" s="474"/>
      <c r="DZ131" s="474"/>
      <c r="EA131" s="500"/>
      <c r="EB131" s="500"/>
      <c r="EC131" s="500"/>
      <c r="ED131" s="500"/>
      <c r="EE131" s="500"/>
      <c r="EF131" s="500"/>
      <c r="EG131" s="500"/>
      <c r="EH131" s="500"/>
      <c r="EI131" s="500"/>
      <c r="EJ131" s="500"/>
      <c r="EK131" s="500"/>
      <c r="EL131" s="500"/>
      <c r="EM131" s="500"/>
      <c r="EN131" s="500"/>
      <c r="EO131" s="500"/>
      <c r="EP131" s="500"/>
      <c r="EQ131" s="500"/>
      <c r="ER131" s="490"/>
      <c r="ES131" s="490"/>
      <c r="ET131" s="500"/>
      <c r="EU131" s="500"/>
    </row>
    <row r="132" spans="1:151" ht="16.5" customHeight="1">
      <c r="A132" s="500"/>
      <c r="B132" s="502"/>
      <c r="C132" s="502"/>
      <c r="D132" s="502"/>
      <c r="E132" s="502"/>
      <c r="F132" s="502"/>
      <c r="G132" s="502"/>
      <c r="H132" s="502"/>
      <c r="I132" s="502"/>
      <c r="J132" s="504"/>
      <c r="K132" s="502"/>
      <c r="L132" s="502"/>
      <c r="M132" s="502"/>
      <c r="N132" s="502"/>
      <c r="O132" s="502"/>
      <c r="P132" s="502"/>
      <c r="R132" s="502"/>
      <c r="S132" s="502"/>
      <c r="U132" s="499"/>
      <c r="V132" s="500"/>
      <c r="W132" s="502"/>
      <c r="X132" s="500"/>
      <c r="Y132" s="500"/>
      <c r="Z132" s="476"/>
      <c r="AA132" s="476"/>
      <c r="AB132" s="470"/>
      <c r="AC132" s="502"/>
      <c r="AD132" s="502"/>
      <c r="AE132" s="502"/>
      <c r="AF132" s="502"/>
      <c r="AG132" s="502"/>
      <c r="AH132" s="502"/>
      <c r="AI132" s="505"/>
      <c r="AJ132" s="502"/>
      <c r="AK132" s="502"/>
      <c r="AL132" s="502"/>
      <c r="AM132" s="502"/>
      <c r="AN132" s="502"/>
      <c r="AO132" s="502"/>
      <c r="AP132" s="502"/>
      <c r="AQ132" s="502"/>
      <c r="AR132" s="502"/>
      <c r="AS132" s="521"/>
      <c r="AT132" s="521"/>
      <c r="AU132" s="521"/>
      <c r="AV132" s="521"/>
      <c r="AW132" s="521"/>
      <c r="AX132" s="521"/>
      <c r="AY132" s="521"/>
      <c r="AZ132" s="521"/>
      <c r="BA132" s="525"/>
      <c r="BB132" s="521"/>
      <c r="BC132" s="521"/>
      <c r="BD132" s="521"/>
      <c r="BE132" s="521"/>
      <c r="BF132" s="521"/>
      <c r="BG132" s="521"/>
      <c r="BH132" s="521"/>
      <c r="BI132" s="521"/>
      <c r="BJ132" s="521"/>
      <c r="BK132" s="521"/>
      <c r="BL132" s="521"/>
      <c r="BM132" s="521"/>
      <c r="BN132" s="521"/>
      <c r="BO132" s="521"/>
      <c r="BP132" s="521"/>
      <c r="BQ132" s="521"/>
      <c r="BR132" s="521"/>
      <c r="BS132" s="521"/>
      <c r="BT132" s="517"/>
      <c r="BU132" s="511"/>
      <c r="BV132" s="511"/>
      <c r="BW132" s="511"/>
      <c r="BX132" s="516"/>
      <c r="BY132" s="516"/>
      <c r="BZ132" s="516"/>
      <c r="CA132" s="516"/>
      <c r="CB132" s="516"/>
      <c r="CC132" s="516"/>
      <c r="CD132" s="516"/>
      <c r="CE132" s="511"/>
      <c r="CF132" s="511"/>
      <c r="CG132" s="511"/>
      <c r="CH132" s="511"/>
      <c r="CI132" s="474"/>
      <c r="CJ132" s="474"/>
      <c r="CK132" s="474"/>
      <c r="CL132" s="490"/>
      <c r="CM132" s="474"/>
      <c r="CN132" s="500"/>
      <c r="CO132" s="500"/>
      <c r="CP132" s="500"/>
      <c r="CQ132" s="500"/>
      <c r="CR132" s="550"/>
      <c r="CS132" s="473"/>
      <c r="CT132" s="498"/>
      <c r="CU132" s="498"/>
      <c r="CV132" s="473"/>
      <c r="CW132" s="473"/>
      <c r="CX132" s="473"/>
      <c r="CY132" s="502"/>
      <c r="CZ132" s="500"/>
      <c r="DA132" s="474"/>
      <c r="DB132" s="499"/>
      <c r="DC132" s="500"/>
      <c r="DD132" s="474"/>
      <c r="DE132" s="500"/>
      <c r="DF132" s="500"/>
      <c r="DG132" s="499"/>
      <c r="DH132" s="499"/>
      <c r="DI132" s="499"/>
      <c r="DJ132" s="490"/>
      <c r="DK132" s="499"/>
      <c r="DL132" s="500"/>
      <c r="DM132" s="500"/>
      <c r="DN132" s="499"/>
      <c r="DO132" s="474"/>
      <c r="DP132" s="474"/>
      <c r="DQ132" s="474"/>
      <c r="DR132" s="474"/>
      <c r="DS132" s="474"/>
      <c r="DT132" s="474"/>
      <c r="DU132" s="474"/>
      <c r="DV132" s="474"/>
      <c r="DW132" s="474"/>
      <c r="DX132" s="474"/>
      <c r="DY132" s="474"/>
      <c r="DZ132" s="474"/>
      <c r="EA132" s="500"/>
      <c r="EB132" s="500"/>
      <c r="EC132" s="500"/>
      <c r="ED132" s="500"/>
      <c r="EE132" s="500"/>
      <c r="EF132" s="500"/>
      <c r="EG132" s="500"/>
      <c r="EH132" s="500"/>
      <c r="EI132" s="500"/>
      <c r="EJ132" s="500"/>
      <c r="EK132" s="500"/>
      <c r="EL132" s="500"/>
      <c r="EM132" s="500"/>
      <c r="EN132" s="500"/>
      <c r="EO132" s="500"/>
      <c r="EP132" s="500"/>
      <c r="EQ132" s="500"/>
      <c r="ER132" s="490"/>
      <c r="ES132" s="490"/>
      <c r="ET132" s="500"/>
      <c r="EU132" s="500"/>
    </row>
    <row r="133" spans="1:151" ht="16.5" customHeight="1">
      <c r="A133" s="500"/>
      <c r="B133" s="502"/>
      <c r="C133" s="502"/>
      <c r="D133" s="502"/>
      <c r="E133" s="502"/>
      <c r="F133" s="502"/>
      <c r="G133" s="502"/>
      <c r="H133" s="502"/>
      <c r="I133" s="502"/>
      <c r="J133" s="504"/>
      <c r="K133" s="502"/>
      <c r="L133" s="502"/>
      <c r="M133" s="502"/>
      <c r="N133" s="502"/>
      <c r="O133" s="502"/>
      <c r="P133" s="502"/>
      <c r="R133" s="502"/>
      <c r="S133" s="502"/>
      <c r="U133" s="499"/>
      <c r="V133" s="500"/>
      <c r="W133" s="502"/>
      <c r="X133" s="500"/>
      <c r="Y133" s="500"/>
      <c r="Z133" s="476"/>
      <c r="AA133" s="476"/>
      <c r="AB133" s="470"/>
      <c r="AC133" s="502"/>
      <c r="AD133" s="502"/>
      <c r="AE133" s="502"/>
      <c r="AF133" s="502"/>
      <c r="AG133" s="502"/>
      <c r="AH133" s="502"/>
      <c r="AI133" s="505"/>
      <c r="AJ133" s="502"/>
      <c r="AK133" s="502"/>
      <c r="AL133" s="502"/>
      <c r="AM133" s="502"/>
      <c r="AN133" s="502"/>
      <c r="AO133" s="502"/>
      <c r="AP133" s="502"/>
      <c r="AQ133" s="502"/>
      <c r="AR133" s="502"/>
      <c r="AS133" s="521"/>
      <c r="AT133" s="521"/>
      <c r="AU133" s="521"/>
      <c r="AV133" s="521"/>
      <c r="AW133" s="521"/>
      <c r="AX133" s="521"/>
      <c r="AY133" s="521"/>
      <c r="AZ133" s="521"/>
      <c r="BA133" s="525"/>
      <c r="BB133" s="521"/>
      <c r="BC133" s="521"/>
      <c r="BD133" s="521"/>
      <c r="BE133" s="521"/>
      <c r="BF133" s="521"/>
      <c r="BG133" s="521"/>
      <c r="BH133" s="521"/>
      <c r="BI133" s="521"/>
      <c r="BJ133" s="521"/>
      <c r="BK133" s="521"/>
      <c r="BL133" s="521"/>
      <c r="BM133" s="521"/>
      <c r="BN133" s="521"/>
      <c r="BO133" s="521"/>
      <c r="BP133" s="521"/>
      <c r="BQ133" s="521"/>
      <c r="BR133" s="521"/>
      <c r="BS133" s="521"/>
      <c r="BT133" s="517"/>
      <c r="BU133" s="511"/>
      <c r="BV133" s="511"/>
      <c r="BW133" s="511"/>
      <c r="BX133" s="516"/>
      <c r="BY133" s="516"/>
      <c r="BZ133" s="516"/>
      <c r="CA133" s="516"/>
      <c r="CB133" s="516"/>
      <c r="CC133" s="516"/>
      <c r="CD133" s="516"/>
      <c r="CE133" s="511"/>
      <c r="CF133" s="511"/>
      <c r="CG133" s="511"/>
      <c r="CH133" s="511"/>
      <c r="CI133" s="474"/>
      <c r="CJ133" s="474"/>
      <c r="CK133" s="474"/>
      <c r="CL133" s="490"/>
      <c r="CM133" s="474"/>
      <c r="CN133" s="500"/>
      <c r="CO133" s="500"/>
      <c r="CP133" s="500"/>
      <c r="CQ133" s="500"/>
      <c r="CR133" s="550"/>
      <c r="CS133" s="473"/>
      <c r="CT133" s="498"/>
      <c r="CU133" s="498"/>
      <c r="CV133" s="473"/>
      <c r="CW133" s="473"/>
      <c r="CX133" s="473"/>
      <c r="CY133" s="502"/>
      <c r="CZ133" s="500"/>
      <c r="DA133" s="474"/>
      <c r="DB133" s="499"/>
      <c r="DC133" s="500"/>
      <c r="DD133" s="474"/>
      <c r="DE133" s="500"/>
      <c r="DF133" s="500"/>
      <c r="DG133" s="499"/>
      <c r="DH133" s="499"/>
      <c r="DI133" s="499"/>
      <c r="DJ133" s="490"/>
      <c r="DK133" s="499"/>
      <c r="DL133" s="500"/>
      <c r="DM133" s="500"/>
      <c r="DN133" s="499"/>
      <c r="DO133" s="474"/>
      <c r="DP133" s="474"/>
      <c r="DQ133" s="474"/>
      <c r="DR133" s="474"/>
      <c r="DS133" s="474"/>
      <c r="DT133" s="474"/>
      <c r="DU133" s="474"/>
      <c r="DV133" s="474"/>
      <c r="DW133" s="474"/>
      <c r="DX133" s="474"/>
      <c r="DY133" s="474"/>
      <c r="DZ133" s="474"/>
      <c r="EA133" s="500"/>
      <c r="EB133" s="500"/>
      <c r="EC133" s="500"/>
      <c r="ED133" s="500"/>
      <c r="EE133" s="500"/>
      <c r="EF133" s="500"/>
      <c r="EG133" s="500"/>
      <c r="EH133" s="500"/>
      <c r="EI133" s="500"/>
      <c r="EJ133" s="500"/>
      <c r="EK133" s="500"/>
      <c r="EL133" s="500"/>
      <c r="EM133" s="500"/>
      <c r="EN133" s="500"/>
      <c r="EO133" s="500"/>
      <c r="EP133" s="500"/>
      <c r="EQ133" s="500"/>
      <c r="ER133" s="490"/>
      <c r="ES133" s="490"/>
      <c r="ET133" s="500"/>
      <c r="EU133" s="500"/>
    </row>
    <row r="134" spans="1:151">
      <c r="A134" s="500"/>
      <c r="B134" s="502"/>
      <c r="C134" s="502"/>
      <c r="D134" s="502"/>
      <c r="E134" s="502"/>
      <c r="F134" s="502"/>
      <c r="G134" s="502"/>
      <c r="H134" s="502"/>
      <c r="I134" s="502"/>
      <c r="J134" s="504"/>
      <c r="K134" s="502"/>
      <c r="L134" s="502"/>
      <c r="M134" s="502"/>
      <c r="N134" s="502"/>
      <c r="O134" s="502"/>
      <c r="P134" s="502"/>
      <c r="R134" s="502"/>
      <c r="S134" s="502"/>
      <c r="U134" s="499"/>
      <c r="V134" s="500"/>
      <c r="W134" s="502"/>
      <c r="X134" s="500"/>
      <c r="Y134" s="500"/>
      <c r="Z134" s="476"/>
      <c r="AA134" s="476"/>
      <c r="AB134" s="470"/>
      <c r="AC134" s="502"/>
      <c r="AD134" s="502"/>
      <c r="AE134" s="502"/>
      <c r="AF134" s="502"/>
      <c r="AG134" s="502"/>
      <c r="AH134" s="502"/>
      <c r="AI134" s="505"/>
      <c r="AJ134" s="502"/>
      <c r="AK134" s="502"/>
      <c r="AL134" s="502"/>
      <c r="AM134" s="502"/>
      <c r="AN134" s="502"/>
      <c r="AO134" s="502"/>
      <c r="AP134" s="502"/>
      <c r="AQ134" s="502"/>
      <c r="AR134" s="502"/>
      <c r="AS134" s="521"/>
      <c r="AT134" s="521"/>
      <c r="AU134" s="521"/>
      <c r="AV134" s="521"/>
      <c r="AW134" s="521"/>
      <c r="AX134" s="521"/>
      <c r="AY134" s="521"/>
      <c r="AZ134" s="521"/>
      <c r="BA134" s="525"/>
      <c r="BB134" s="521"/>
      <c r="BC134" s="521"/>
      <c r="BD134" s="521"/>
      <c r="BE134" s="521"/>
      <c r="BF134" s="521"/>
      <c r="BG134" s="521"/>
      <c r="BH134" s="521"/>
      <c r="BI134" s="521"/>
      <c r="BJ134" s="521"/>
      <c r="BK134" s="521"/>
      <c r="BL134" s="521"/>
      <c r="BM134" s="521"/>
      <c r="BN134" s="521"/>
      <c r="BO134" s="521"/>
      <c r="BP134" s="521"/>
      <c r="BQ134" s="521"/>
      <c r="BR134" s="521"/>
      <c r="BS134" s="521"/>
      <c r="BT134" s="517"/>
      <c r="BU134" s="511"/>
      <c r="BV134" s="511"/>
      <c r="BW134" s="511"/>
      <c r="BX134" s="516"/>
      <c r="BY134" s="516"/>
      <c r="BZ134" s="516"/>
      <c r="CA134" s="516"/>
      <c r="CB134" s="516"/>
      <c r="CC134" s="516"/>
      <c r="CD134" s="516"/>
      <c r="CE134" s="511"/>
      <c r="CF134" s="511"/>
      <c r="CG134" s="511"/>
      <c r="CH134" s="511"/>
      <c r="CI134" s="474"/>
      <c r="CJ134" s="474"/>
      <c r="CK134" s="474"/>
      <c r="CL134" s="490"/>
      <c r="CM134" s="474"/>
      <c r="CN134" s="500"/>
      <c r="CO134" s="500"/>
      <c r="CP134" s="500"/>
      <c r="CQ134" s="500"/>
      <c r="CR134" s="550"/>
      <c r="CS134" s="473"/>
      <c r="CT134" s="498"/>
      <c r="CU134" s="498"/>
      <c r="CV134" s="473"/>
      <c r="CW134" s="473"/>
      <c r="CX134" s="473"/>
      <c r="CY134" s="502"/>
      <c r="CZ134" s="500"/>
      <c r="DA134" s="474"/>
      <c r="DB134" s="499"/>
      <c r="DC134" s="500"/>
      <c r="DD134" s="474"/>
      <c r="DE134" s="500"/>
      <c r="DF134" s="500"/>
      <c r="DG134" s="499"/>
      <c r="DH134" s="499"/>
      <c r="DI134" s="499"/>
      <c r="DJ134" s="490"/>
      <c r="DK134" s="499"/>
      <c r="DL134" s="500"/>
      <c r="DM134" s="500"/>
      <c r="DN134" s="499"/>
      <c r="DO134" s="474"/>
      <c r="DP134" s="474"/>
      <c r="DQ134" s="474"/>
      <c r="DR134" s="474"/>
      <c r="DS134" s="474"/>
      <c r="DT134" s="474"/>
      <c r="DU134" s="474"/>
      <c r="DV134" s="474"/>
      <c r="DW134" s="474"/>
      <c r="DX134" s="474"/>
      <c r="DY134" s="474"/>
      <c r="DZ134" s="474"/>
      <c r="EA134" s="500"/>
      <c r="EB134" s="500"/>
      <c r="EC134" s="500"/>
      <c r="ED134" s="500"/>
      <c r="EE134" s="500"/>
      <c r="EF134" s="500"/>
      <c r="EG134" s="500"/>
      <c r="EH134" s="500"/>
      <c r="EI134" s="500"/>
      <c r="EJ134" s="500"/>
      <c r="EK134" s="500"/>
      <c r="EL134" s="500"/>
      <c r="EM134" s="500"/>
      <c r="EN134" s="500"/>
      <c r="EO134" s="500"/>
      <c r="EP134" s="500"/>
      <c r="EQ134" s="500"/>
      <c r="ER134" s="490"/>
      <c r="ES134" s="490"/>
      <c r="ET134" s="500"/>
      <c r="EU134" s="500"/>
    </row>
    <row r="135" spans="1:151">
      <c r="A135" s="500"/>
      <c r="B135" s="502"/>
      <c r="C135" s="502"/>
      <c r="D135" s="502"/>
      <c r="E135" s="502"/>
      <c r="F135" s="502"/>
      <c r="G135" s="502"/>
      <c r="H135" s="502"/>
      <c r="I135" s="502"/>
      <c r="J135" s="504"/>
      <c r="K135" s="502"/>
      <c r="L135" s="502"/>
      <c r="M135" s="502"/>
      <c r="N135" s="502"/>
      <c r="O135" s="502"/>
      <c r="P135" s="502"/>
      <c r="R135" s="502"/>
      <c r="S135" s="502"/>
      <c r="U135" s="499"/>
      <c r="V135" s="500"/>
      <c r="W135" s="502"/>
      <c r="X135" s="500"/>
      <c r="Y135" s="500"/>
      <c r="Z135" s="476"/>
      <c r="AA135" s="476"/>
      <c r="AB135" s="470"/>
      <c r="AC135" s="502"/>
      <c r="AD135" s="502"/>
      <c r="AE135" s="502"/>
      <c r="AF135" s="502"/>
      <c r="AG135" s="502"/>
      <c r="AH135" s="502"/>
      <c r="AI135" s="505"/>
      <c r="AJ135" s="502"/>
      <c r="AK135" s="502"/>
      <c r="AL135" s="502"/>
      <c r="AM135" s="502"/>
      <c r="AN135" s="502"/>
      <c r="AO135" s="502"/>
      <c r="AP135" s="502"/>
      <c r="AQ135" s="502"/>
      <c r="AR135" s="502"/>
      <c r="AS135" s="521"/>
      <c r="AT135" s="521"/>
      <c r="AU135" s="521"/>
      <c r="AV135" s="521"/>
      <c r="AW135" s="521"/>
      <c r="AX135" s="521"/>
      <c r="AY135" s="521"/>
      <c r="AZ135" s="521"/>
      <c r="BA135" s="525"/>
      <c r="BB135" s="521"/>
      <c r="BC135" s="521"/>
      <c r="BD135" s="521"/>
      <c r="BE135" s="521"/>
      <c r="BF135" s="521"/>
      <c r="BG135" s="521"/>
      <c r="BH135" s="521"/>
      <c r="BI135" s="521"/>
      <c r="BJ135" s="521"/>
      <c r="BK135" s="521"/>
      <c r="BL135" s="521"/>
      <c r="BM135" s="521"/>
      <c r="BN135" s="521"/>
      <c r="BO135" s="521"/>
      <c r="BP135" s="521"/>
      <c r="BQ135" s="521"/>
      <c r="BR135" s="521"/>
      <c r="BS135" s="521"/>
      <c r="BT135" s="517"/>
      <c r="BU135" s="511"/>
      <c r="BV135" s="511"/>
      <c r="BW135" s="511"/>
      <c r="BX135" s="516"/>
      <c r="BY135" s="516"/>
      <c r="BZ135" s="516"/>
      <c r="CA135" s="516"/>
      <c r="CB135" s="516"/>
      <c r="CC135" s="516"/>
      <c r="CD135" s="516"/>
      <c r="CE135" s="511"/>
      <c r="CF135" s="511"/>
      <c r="CG135" s="511"/>
      <c r="CH135" s="511"/>
      <c r="CI135" s="474"/>
      <c r="CJ135" s="474"/>
      <c r="CK135" s="474"/>
      <c r="CL135" s="490"/>
      <c r="CM135" s="474"/>
      <c r="CN135" s="500"/>
      <c r="CO135" s="500"/>
      <c r="CP135" s="500"/>
      <c r="CQ135" s="500"/>
      <c r="CR135" s="550"/>
      <c r="CS135" s="473"/>
      <c r="CT135" s="498"/>
      <c r="CU135" s="498"/>
      <c r="CV135" s="473"/>
      <c r="CW135" s="473"/>
      <c r="CX135" s="473"/>
      <c r="CY135" s="502"/>
      <c r="CZ135" s="500"/>
      <c r="DA135" s="474"/>
      <c r="DB135" s="499"/>
      <c r="DC135" s="500"/>
      <c r="DD135" s="474"/>
      <c r="DE135" s="500"/>
      <c r="DF135" s="500"/>
      <c r="DG135" s="499"/>
      <c r="DH135" s="499"/>
      <c r="DI135" s="499"/>
      <c r="DJ135" s="490"/>
      <c r="DK135" s="499"/>
      <c r="DL135" s="500"/>
      <c r="DM135" s="500"/>
      <c r="DN135" s="499"/>
      <c r="DO135" s="474"/>
      <c r="DP135" s="474"/>
      <c r="DQ135" s="474"/>
      <c r="DR135" s="474"/>
      <c r="DS135" s="474"/>
      <c r="DT135" s="474"/>
      <c r="DU135" s="474"/>
      <c r="DV135" s="474"/>
      <c r="DW135" s="474"/>
      <c r="DX135" s="474"/>
      <c r="DY135" s="474"/>
      <c r="DZ135" s="474"/>
      <c r="EA135" s="500"/>
      <c r="EB135" s="500"/>
      <c r="EC135" s="500"/>
      <c r="ED135" s="500"/>
      <c r="EE135" s="500"/>
      <c r="EF135" s="500"/>
      <c r="EG135" s="500"/>
      <c r="EH135" s="500"/>
      <c r="EI135" s="500"/>
      <c r="EJ135" s="500"/>
      <c r="EK135" s="500"/>
      <c r="EL135" s="500"/>
      <c r="EM135" s="500"/>
      <c r="EN135" s="500"/>
      <c r="EO135" s="500"/>
      <c r="EP135" s="500"/>
      <c r="EQ135" s="500"/>
      <c r="ER135" s="490"/>
      <c r="ES135" s="490"/>
      <c r="ET135" s="500"/>
      <c r="EU135" s="500"/>
    </row>
    <row r="136" spans="1:151" ht="16.5" customHeight="1">
      <c r="A136" s="500"/>
      <c r="B136" s="502"/>
      <c r="C136" s="502"/>
      <c r="D136" s="502"/>
      <c r="E136" s="502"/>
      <c r="F136" s="502"/>
      <c r="G136" s="502"/>
      <c r="H136" s="502"/>
      <c r="I136" s="502"/>
      <c r="J136" s="504"/>
      <c r="K136" s="502"/>
      <c r="L136" s="502"/>
      <c r="M136" s="502"/>
      <c r="N136" s="502"/>
      <c r="O136" s="502"/>
      <c r="P136" s="502"/>
      <c r="R136" s="502"/>
      <c r="S136" s="502"/>
      <c r="U136" s="499"/>
      <c r="V136" s="500"/>
      <c r="W136" s="502"/>
      <c r="X136" s="500"/>
      <c r="Y136" s="500"/>
      <c r="Z136" s="476"/>
      <c r="AA136" s="476"/>
      <c r="AB136" s="470"/>
      <c r="AC136" s="502"/>
      <c r="AD136" s="502"/>
      <c r="AE136" s="502"/>
      <c r="AF136" s="502"/>
      <c r="AG136" s="502"/>
      <c r="AH136" s="502"/>
      <c r="AI136" s="505"/>
      <c r="AJ136" s="502"/>
      <c r="AK136" s="502"/>
      <c r="AL136" s="502"/>
      <c r="AM136" s="502"/>
      <c r="AN136" s="502"/>
      <c r="AO136" s="502"/>
      <c r="AP136" s="502"/>
      <c r="AQ136" s="502"/>
      <c r="AR136" s="502"/>
      <c r="AS136" s="521"/>
      <c r="AT136" s="521"/>
      <c r="AU136" s="521"/>
      <c r="AV136" s="521"/>
      <c r="AW136" s="521"/>
      <c r="AX136" s="521"/>
      <c r="AY136" s="521"/>
      <c r="AZ136" s="521"/>
      <c r="BA136" s="525"/>
      <c r="BB136" s="521"/>
      <c r="BC136" s="521"/>
      <c r="BD136" s="521"/>
      <c r="BE136" s="521"/>
      <c r="BF136" s="521"/>
      <c r="BG136" s="521"/>
      <c r="BH136" s="521"/>
      <c r="BI136" s="521"/>
      <c r="BJ136" s="521"/>
      <c r="BK136" s="521"/>
      <c r="BL136" s="521"/>
      <c r="BM136" s="521"/>
      <c r="BN136" s="521"/>
      <c r="BO136" s="521"/>
      <c r="BP136" s="521"/>
      <c r="BQ136" s="521"/>
      <c r="BR136" s="521"/>
      <c r="BS136" s="521"/>
      <c r="BT136" s="517"/>
      <c r="BU136" s="511"/>
      <c r="BV136" s="511"/>
      <c r="BW136" s="511"/>
      <c r="BX136" s="516"/>
      <c r="BY136" s="516"/>
      <c r="BZ136" s="516"/>
      <c r="CA136" s="516"/>
      <c r="CB136" s="516"/>
      <c r="CC136" s="516"/>
      <c r="CD136" s="516"/>
      <c r="CE136" s="511"/>
      <c r="CF136" s="511"/>
      <c r="CG136" s="511"/>
      <c r="CH136" s="511"/>
      <c r="CI136" s="474"/>
      <c r="CJ136" s="474"/>
      <c r="CK136" s="474"/>
      <c r="CL136" s="490"/>
      <c r="CM136" s="474"/>
      <c r="CN136" s="500"/>
      <c r="CO136" s="500"/>
      <c r="CP136" s="500"/>
      <c r="CQ136" s="500"/>
      <c r="CR136" s="550"/>
      <c r="CS136" s="473"/>
      <c r="CT136" s="498"/>
      <c r="CU136" s="498"/>
      <c r="CV136" s="473"/>
      <c r="CW136" s="473"/>
      <c r="CX136" s="473"/>
      <c r="CY136" s="502"/>
      <c r="CZ136" s="500"/>
      <c r="DA136" s="474"/>
      <c r="DB136" s="499"/>
      <c r="DC136" s="500"/>
      <c r="DD136" s="474"/>
      <c r="DE136" s="500"/>
      <c r="DF136" s="500"/>
      <c r="DG136" s="499"/>
      <c r="DH136" s="499"/>
      <c r="DI136" s="499"/>
      <c r="DJ136" s="490"/>
      <c r="DK136" s="499"/>
      <c r="DL136" s="500"/>
      <c r="DM136" s="500"/>
      <c r="DN136" s="499"/>
      <c r="DO136" s="474"/>
      <c r="DP136" s="474"/>
      <c r="DQ136" s="474"/>
      <c r="DR136" s="474"/>
      <c r="DS136" s="474"/>
      <c r="DT136" s="474"/>
      <c r="DU136" s="474"/>
      <c r="DV136" s="474"/>
      <c r="DW136" s="474"/>
      <c r="DX136" s="474"/>
      <c r="DY136" s="474"/>
      <c r="DZ136" s="474"/>
      <c r="EA136" s="500"/>
      <c r="EB136" s="500"/>
      <c r="EC136" s="500"/>
      <c r="ED136" s="500"/>
      <c r="EE136" s="500"/>
      <c r="EF136" s="500"/>
      <c r="EG136" s="500"/>
      <c r="EH136" s="500"/>
      <c r="EI136" s="500"/>
      <c r="EJ136" s="500"/>
      <c r="EK136" s="500"/>
      <c r="EL136" s="500"/>
      <c r="EM136" s="500"/>
      <c r="EN136" s="500"/>
      <c r="EO136" s="500"/>
      <c r="EP136" s="500"/>
      <c r="EQ136" s="500"/>
      <c r="ER136" s="490"/>
      <c r="ES136" s="490"/>
      <c r="ET136" s="500"/>
      <c r="EU136" s="500"/>
    </row>
    <row r="137" spans="1:151" ht="16.5" customHeight="1">
      <c r="A137" s="500"/>
      <c r="B137" s="502"/>
      <c r="C137" s="502"/>
      <c r="D137" s="502"/>
      <c r="E137" s="502"/>
      <c r="F137" s="502"/>
      <c r="G137" s="502"/>
      <c r="H137" s="502"/>
      <c r="I137" s="502"/>
      <c r="J137" s="504"/>
      <c r="K137" s="502"/>
      <c r="L137" s="502"/>
      <c r="M137" s="502"/>
      <c r="N137" s="502"/>
      <c r="O137" s="502"/>
      <c r="P137" s="502"/>
      <c r="R137" s="502"/>
      <c r="S137" s="502"/>
      <c r="U137" s="499"/>
      <c r="V137" s="500"/>
      <c r="W137" s="502"/>
      <c r="X137" s="500"/>
      <c r="Y137" s="500"/>
      <c r="Z137" s="476"/>
      <c r="AA137" s="476"/>
      <c r="AB137" s="470"/>
      <c r="AC137" s="502"/>
      <c r="AD137" s="502"/>
      <c r="AE137" s="502"/>
      <c r="AF137" s="502"/>
      <c r="AG137" s="502"/>
      <c r="AH137" s="502"/>
      <c r="AI137" s="505"/>
      <c r="AJ137" s="502"/>
      <c r="AK137" s="502"/>
      <c r="AL137" s="502"/>
      <c r="AM137" s="502"/>
      <c r="AN137" s="502"/>
      <c r="AO137" s="502"/>
      <c r="AP137" s="502"/>
      <c r="AQ137" s="502"/>
      <c r="AR137" s="502"/>
      <c r="AS137" s="521"/>
      <c r="AT137" s="521"/>
      <c r="AU137" s="521"/>
      <c r="AV137" s="521"/>
      <c r="AW137" s="521"/>
      <c r="AX137" s="521"/>
      <c r="AY137" s="521"/>
      <c r="AZ137" s="521"/>
      <c r="BA137" s="525"/>
      <c r="BB137" s="521"/>
      <c r="BC137" s="521"/>
      <c r="BD137" s="521"/>
      <c r="BE137" s="521"/>
      <c r="BF137" s="521"/>
      <c r="BG137" s="521"/>
      <c r="BH137" s="521"/>
      <c r="BI137" s="521"/>
      <c r="BJ137" s="521"/>
      <c r="BK137" s="521"/>
      <c r="BL137" s="521"/>
      <c r="BM137" s="521"/>
      <c r="BN137" s="521"/>
      <c r="BO137" s="521"/>
      <c r="BP137" s="521"/>
      <c r="BQ137" s="521"/>
      <c r="BR137" s="521"/>
      <c r="BS137" s="521"/>
      <c r="BT137" s="517"/>
      <c r="BU137" s="511"/>
      <c r="BV137" s="511"/>
      <c r="BW137" s="511"/>
      <c r="BX137" s="516"/>
      <c r="BY137" s="516"/>
      <c r="BZ137" s="516"/>
      <c r="CA137" s="516"/>
      <c r="CB137" s="516"/>
      <c r="CC137" s="516"/>
      <c r="CD137" s="516"/>
      <c r="CE137" s="511"/>
      <c r="CF137" s="511"/>
      <c r="CG137" s="511"/>
      <c r="CH137" s="511"/>
      <c r="CI137" s="474"/>
      <c r="CJ137" s="474"/>
      <c r="CK137" s="474"/>
      <c r="CL137" s="490"/>
      <c r="CM137" s="474"/>
      <c r="CN137" s="500"/>
      <c r="CO137" s="500"/>
      <c r="CP137" s="500"/>
      <c r="CQ137" s="500"/>
      <c r="CR137" s="550"/>
      <c r="CS137" s="473"/>
      <c r="CT137" s="498"/>
      <c r="CU137" s="498"/>
      <c r="CV137" s="473"/>
      <c r="CW137" s="473"/>
      <c r="CX137" s="473"/>
      <c r="CY137" s="502"/>
      <c r="CZ137" s="500"/>
      <c r="DA137" s="474"/>
      <c r="DB137" s="499"/>
      <c r="DC137" s="500"/>
      <c r="DD137" s="474"/>
      <c r="DE137" s="500"/>
      <c r="DF137" s="500"/>
      <c r="DG137" s="499"/>
      <c r="DH137" s="499"/>
      <c r="DI137" s="499"/>
      <c r="DJ137" s="490"/>
      <c r="DK137" s="499"/>
      <c r="DL137" s="500"/>
      <c r="DM137" s="500"/>
      <c r="DN137" s="499"/>
      <c r="DO137" s="474"/>
      <c r="DP137" s="474"/>
      <c r="DQ137" s="474"/>
      <c r="DR137" s="474"/>
      <c r="DS137" s="474"/>
      <c r="DT137" s="474"/>
      <c r="DU137" s="474"/>
      <c r="DV137" s="474"/>
      <c r="DW137" s="474"/>
      <c r="DX137" s="474"/>
      <c r="DY137" s="474"/>
      <c r="DZ137" s="474"/>
      <c r="EA137" s="500"/>
      <c r="EB137" s="500"/>
      <c r="EC137" s="500"/>
      <c r="ED137" s="500"/>
      <c r="EE137" s="500"/>
      <c r="EF137" s="500"/>
      <c r="EG137" s="500"/>
      <c r="EH137" s="500"/>
      <c r="EI137" s="500"/>
      <c r="EJ137" s="500"/>
      <c r="EK137" s="500"/>
      <c r="EL137" s="500"/>
      <c r="EM137" s="500"/>
      <c r="EN137" s="500"/>
      <c r="EO137" s="500"/>
      <c r="EP137" s="500"/>
      <c r="EQ137" s="500"/>
      <c r="ER137" s="490"/>
      <c r="ES137" s="490"/>
      <c r="ET137" s="500"/>
      <c r="EU137" s="500"/>
    </row>
    <row r="138" spans="1:151" ht="16.5" customHeight="1">
      <c r="A138" s="500"/>
      <c r="B138" s="502"/>
      <c r="C138" s="502"/>
      <c r="D138" s="502"/>
      <c r="E138" s="502"/>
      <c r="F138" s="502"/>
      <c r="G138" s="502"/>
      <c r="H138" s="502"/>
      <c r="I138" s="502"/>
      <c r="J138" s="504"/>
      <c r="K138" s="502"/>
      <c r="L138" s="502"/>
      <c r="M138" s="502"/>
      <c r="N138" s="502"/>
      <c r="O138" s="502"/>
      <c r="P138" s="502"/>
      <c r="R138" s="502"/>
      <c r="S138" s="502"/>
      <c r="U138" s="499"/>
      <c r="V138" s="500"/>
      <c r="W138" s="502"/>
      <c r="X138" s="500"/>
      <c r="Y138" s="500"/>
      <c r="Z138" s="476"/>
      <c r="AA138" s="476"/>
      <c r="AB138" s="470"/>
      <c r="AC138" s="502"/>
      <c r="AD138" s="502"/>
      <c r="AE138" s="502"/>
      <c r="AF138" s="502"/>
      <c r="AG138" s="502"/>
      <c r="AH138" s="502"/>
      <c r="AI138" s="505"/>
      <c r="AJ138" s="502"/>
      <c r="AK138" s="502"/>
      <c r="AL138" s="502"/>
      <c r="AM138" s="502"/>
      <c r="AN138" s="502"/>
      <c r="AO138" s="502"/>
      <c r="AP138" s="502"/>
      <c r="AQ138" s="502"/>
      <c r="AR138" s="502"/>
      <c r="AS138" s="521"/>
      <c r="AT138" s="521"/>
      <c r="AU138" s="521"/>
      <c r="AV138" s="521"/>
      <c r="AW138" s="521"/>
      <c r="AX138" s="521"/>
      <c r="AY138" s="521"/>
      <c r="AZ138" s="521"/>
      <c r="BA138" s="525"/>
      <c r="BB138" s="521"/>
      <c r="BC138" s="521"/>
      <c r="BD138" s="521"/>
      <c r="BE138" s="521"/>
      <c r="BF138" s="521"/>
      <c r="BG138" s="521"/>
      <c r="BH138" s="521"/>
      <c r="BI138" s="521"/>
      <c r="BJ138" s="521"/>
      <c r="BK138" s="521"/>
      <c r="BL138" s="521"/>
      <c r="BM138" s="521"/>
      <c r="BN138" s="521"/>
      <c r="BO138" s="521"/>
      <c r="BP138" s="521"/>
      <c r="BQ138" s="521"/>
      <c r="BR138" s="521"/>
      <c r="BS138" s="521"/>
      <c r="BT138" s="517"/>
      <c r="BU138" s="511"/>
      <c r="BV138" s="511"/>
      <c r="BW138" s="511"/>
      <c r="BX138" s="516"/>
      <c r="BY138" s="516"/>
      <c r="BZ138" s="516"/>
      <c r="CA138" s="516"/>
      <c r="CB138" s="516"/>
      <c r="CC138" s="516"/>
      <c r="CD138" s="516"/>
      <c r="CE138" s="511"/>
      <c r="CF138" s="511"/>
      <c r="CG138" s="511"/>
      <c r="CH138" s="511"/>
      <c r="CI138" s="474"/>
      <c r="CJ138" s="474"/>
      <c r="CK138" s="474"/>
      <c r="CL138" s="490"/>
      <c r="CM138" s="474"/>
      <c r="CN138" s="500"/>
      <c r="CO138" s="500"/>
      <c r="CP138" s="500"/>
      <c r="CQ138" s="500"/>
      <c r="CR138" s="550"/>
      <c r="CS138" s="473"/>
      <c r="CT138" s="498"/>
      <c r="CU138" s="498"/>
      <c r="CV138" s="473"/>
      <c r="CW138" s="473"/>
      <c r="CX138" s="473"/>
      <c r="CY138" s="502"/>
      <c r="CZ138" s="500"/>
      <c r="DA138" s="474"/>
      <c r="DB138" s="499"/>
      <c r="DC138" s="500"/>
      <c r="DD138" s="474"/>
      <c r="DE138" s="500"/>
      <c r="DF138" s="500"/>
      <c r="DG138" s="499"/>
      <c r="DH138" s="499"/>
      <c r="DI138" s="499"/>
      <c r="DJ138" s="490"/>
      <c r="DK138" s="499"/>
      <c r="DL138" s="500"/>
      <c r="DM138" s="500"/>
      <c r="DN138" s="499"/>
      <c r="DO138" s="474"/>
      <c r="DP138" s="474"/>
      <c r="DQ138" s="474"/>
      <c r="DR138" s="474"/>
      <c r="DS138" s="474"/>
      <c r="DT138" s="474"/>
      <c r="DU138" s="474"/>
      <c r="DV138" s="474"/>
      <c r="DW138" s="474"/>
      <c r="DX138" s="474"/>
      <c r="DY138" s="474"/>
      <c r="DZ138" s="474"/>
      <c r="EA138" s="500"/>
      <c r="EB138" s="500"/>
      <c r="EC138" s="500"/>
      <c r="ED138" s="500"/>
      <c r="EE138" s="500"/>
      <c r="EF138" s="500"/>
      <c r="EG138" s="500"/>
      <c r="EH138" s="500"/>
      <c r="EI138" s="500"/>
      <c r="EJ138" s="500"/>
      <c r="EK138" s="500"/>
      <c r="EL138" s="500"/>
      <c r="EM138" s="500"/>
      <c r="EN138" s="500"/>
      <c r="EO138" s="500"/>
      <c r="EP138" s="500"/>
      <c r="EQ138" s="500"/>
      <c r="ER138" s="490"/>
      <c r="ES138" s="490"/>
      <c r="ET138" s="500"/>
      <c r="EU138" s="500"/>
    </row>
    <row r="139" spans="1:151" ht="16.5" customHeight="1">
      <c r="A139" s="500"/>
      <c r="B139" s="502"/>
      <c r="C139" s="502"/>
      <c r="D139" s="502"/>
      <c r="E139" s="502"/>
      <c r="F139" s="502"/>
      <c r="G139" s="502"/>
      <c r="H139" s="502"/>
      <c r="I139" s="502"/>
      <c r="J139" s="504"/>
      <c r="K139" s="502"/>
      <c r="L139" s="502"/>
      <c r="M139" s="502"/>
      <c r="N139" s="502"/>
      <c r="O139" s="502"/>
      <c r="P139" s="502"/>
      <c r="R139" s="502"/>
      <c r="S139" s="502"/>
      <c r="U139" s="499"/>
      <c r="V139" s="500"/>
      <c r="W139" s="502"/>
      <c r="X139" s="500"/>
      <c r="Y139" s="500"/>
      <c r="Z139" s="476"/>
      <c r="AA139" s="476"/>
      <c r="AB139" s="470"/>
      <c r="AC139" s="502"/>
      <c r="AD139" s="502"/>
      <c r="AE139" s="502"/>
      <c r="AF139" s="502"/>
      <c r="AG139" s="502"/>
      <c r="AH139" s="502"/>
      <c r="AI139" s="505"/>
      <c r="AJ139" s="502"/>
      <c r="AK139" s="502"/>
      <c r="AL139" s="502"/>
      <c r="AM139" s="502"/>
      <c r="AN139" s="502"/>
      <c r="AO139" s="502"/>
      <c r="AP139" s="502"/>
      <c r="AQ139" s="502"/>
      <c r="AR139" s="502"/>
      <c r="AS139" s="521"/>
      <c r="AT139" s="521"/>
      <c r="AU139" s="521"/>
      <c r="AV139" s="521"/>
      <c r="AW139" s="521"/>
      <c r="AX139" s="521"/>
      <c r="AY139" s="521"/>
      <c r="AZ139" s="521"/>
      <c r="BA139" s="525"/>
      <c r="BB139" s="521"/>
      <c r="BC139" s="521"/>
      <c r="BD139" s="521"/>
      <c r="BE139" s="521"/>
      <c r="BF139" s="521"/>
      <c r="BG139" s="521"/>
      <c r="BH139" s="521"/>
      <c r="BI139" s="521"/>
      <c r="BJ139" s="521"/>
      <c r="BK139" s="521"/>
      <c r="BL139" s="521"/>
      <c r="BM139" s="521"/>
      <c r="BN139" s="521"/>
      <c r="BO139" s="521"/>
      <c r="BP139" s="521"/>
      <c r="BQ139" s="521"/>
      <c r="BR139" s="521"/>
      <c r="BS139" s="521"/>
      <c r="BT139" s="517"/>
      <c r="BU139" s="511"/>
      <c r="BV139" s="511"/>
      <c r="BW139" s="511"/>
      <c r="BX139" s="516"/>
      <c r="BY139" s="516"/>
      <c r="BZ139" s="516"/>
      <c r="CA139" s="516"/>
      <c r="CB139" s="516"/>
      <c r="CC139" s="516"/>
      <c r="CD139" s="516"/>
      <c r="CE139" s="511"/>
      <c r="CF139" s="511"/>
      <c r="CG139" s="511"/>
      <c r="CH139" s="511"/>
      <c r="CI139" s="474"/>
      <c r="CJ139" s="474"/>
      <c r="CK139" s="474"/>
      <c r="CL139" s="490"/>
      <c r="CM139" s="474"/>
      <c r="CN139" s="500"/>
      <c r="CO139" s="500"/>
      <c r="CP139" s="500"/>
      <c r="CQ139" s="500"/>
      <c r="CR139" s="550"/>
      <c r="CS139" s="473"/>
      <c r="CT139" s="498"/>
      <c r="CU139" s="498"/>
      <c r="CV139" s="473"/>
      <c r="CW139" s="473"/>
      <c r="CX139" s="473"/>
      <c r="CY139" s="502"/>
      <c r="CZ139" s="500"/>
      <c r="DA139" s="474"/>
      <c r="DB139" s="499"/>
      <c r="DC139" s="500"/>
      <c r="DD139" s="474"/>
      <c r="DE139" s="500"/>
      <c r="DF139" s="500"/>
      <c r="DG139" s="499"/>
      <c r="DH139" s="499"/>
      <c r="DI139" s="499"/>
      <c r="DJ139" s="490"/>
      <c r="DK139" s="499"/>
      <c r="DL139" s="500"/>
      <c r="DM139" s="500"/>
      <c r="DN139" s="499"/>
      <c r="DO139" s="474"/>
      <c r="DP139" s="474"/>
      <c r="DQ139" s="474"/>
      <c r="DR139" s="474"/>
      <c r="DS139" s="474"/>
      <c r="DT139" s="474"/>
      <c r="DU139" s="474"/>
      <c r="DV139" s="474"/>
      <c r="DW139" s="474"/>
      <c r="DX139" s="474"/>
      <c r="DY139" s="474"/>
      <c r="DZ139" s="474"/>
      <c r="EA139" s="500"/>
      <c r="EB139" s="500"/>
      <c r="EC139" s="500"/>
      <c r="ED139" s="500"/>
      <c r="EE139" s="500"/>
      <c r="EF139" s="500"/>
      <c r="EG139" s="500"/>
      <c r="EH139" s="500"/>
      <c r="EI139" s="500"/>
      <c r="EJ139" s="500"/>
      <c r="EK139" s="500"/>
      <c r="EL139" s="500"/>
      <c r="EM139" s="500"/>
      <c r="EN139" s="500"/>
      <c r="EO139" s="500"/>
      <c r="EP139" s="500"/>
      <c r="EQ139" s="500"/>
      <c r="ER139" s="490"/>
      <c r="ES139" s="490"/>
      <c r="ET139" s="500"/>
      <c r="EU139" s="500"/>
    </row>
    <row r="140" spans="1:151" ht="16.5" customHeight="1">
      <c r="A140" s="500"/>
      <c r="B140" s="502"/>
      <c r="C140" s="502"/>
      <c r="D140" s="502"/>
      <c r="E140" s="502"/>
      <c r="F140" s="502"/>
      <c r="G140" s="502"/>
      <c r="H140" s="502"/>
      <c r="I140" s="502"/>
      <c r="J140" s="504"/>
      <c r="K140" s="502"/>
      <c r="L140" s="502"/>
      <c r="M140" s="502"/>
      <c r="N140" s="502"/>
      <c r="O140" s="502"/>
      <c r="P140" s="502"/>
      <c r="R140" s="502"/>
      <c r="S140" s="502"/>
      <c r="U140" s="499"/>
      <c r="V140" s="500"/>
      <c r="W140" s="502"/>
      <c r="X140" s="500"/>
      <c r="Y140" s="500"/>
      <c r="Z140" s="476"/>
      <c r="AA140" s="476"/>
      <c r="AB140" s="470"/>
      <c r="AC140" s="502"/>
      <c r="AD140" s="502"/>
      <c r="AE140" s="502"/>
      <c r="AF140" s="502"/>
      <c r="AG140" s="502"/>
      <c r="AH140" s="502"/>
      <c r="AI140" s="505"/>
      <c r="AJ140" s="502"/>
      <c r="AK140" s="502"/>
      <c r="AL140" s="502"/>
      <c r="AM140" s="502"/>
      <c r="AN140" s="502"/>
      <c r="AO140" s="502"/>
      <c r="AP140" s="502"/>
      <c r="AQ140" s="502"/>
      <c r="AR140" s="502"/>
      <c r="AS140" s="521"/>
      <c r="AT140" s="521"/>
      <c r="AU140" s="521"/>
      <c r="AV140" s="521"/>
      <c r="AW140" s="521"/>
      <c r="AX140" s="521"/>
      <c r="AY140" s="521"/>
      <c r="AZ140" s="521"/>
      <c r="BA140" s="525"/>
      <c r="BB140" s="521"/>
      <c r="BC140" s="521"/>
      <c r="BD140" s="521"/>
      <c r="BE140" s="521"/>
      <c r="BF140" s="521"/>
      <c r="BG140" s="521"/>
      <c r="BH140" s="521"/>
      <c r="BI140" s="521"/>
      <c r="BJ140" s="521"/>
      <c r="BK140" s="521"/>
      <c r="BL140" s="521"/>
      <c r="BM140" s="521"/>
      <c r="BN140" s="521"/>
      <c r="BO140" s="521"/>
      <c r="BP140" s="521"/>
      <c r="BQ140" s="521"/>
      <c r="BR140" s="521"/>
      <c r="BS140" s="521"/>
      <c r="BT140" s="517"/>
      <c r="BU140" s="511"/>
      <c r="BV140" s="511"/>
      <c r="BW140" s="511"/>
      <c r="BX140" s="516"/>
      <c r="BY140" s="516"/>
      <c r="BZ140" s="516"/>
      <c r="CA140" s="516"/>
      <c r="CB140" s="516"/>
      <c r="CC140" s="516"/>
      <c r="CD140" s="516"/>
      <c r="CE140" s="511"/>
      <c r="CF140" s="511"/>
      <c r="CG140" s="511"/>
      <c r="CH140" s="511"/>
      <c r="CI140" s="474"/>
      <c r="CJ140" s="474"/>
      <c r="CK140" s="474"/>
      <c r="CL140" s="490"/>
      <c r="CM140" s="474"/>
      <c r="CN140" s="500"/>
      <c r="CO140" s="500"/>
      <c r="CP140" s="500"/>
      <c r="CQ140" s="500"/>
      <c r="CR140" s="550"/>
      <c r="CS140" s="473"/>
      <c r="CT140" s="498"/>
      <c r="CU140" s="498"/>
      <c r="CV140" s="473"/>
      <c r="CW140" s="473"/>
      <c r="CX140" s="473"/>
      <c r="CY140" s="502"/>
      <c r="CZ140" s="500"/>
      <c r="DA140" s="474"/>
      <c r="DB140" s="499"/>
      <c r="DC140" s="500"/>
      <c r="DD140" s="474"/>
      <c r="DE140" s="500"/>
      <c r="DF140" s="500"/>
      <c r="DG140" s="499"/>
      <c r="DH140" s="499"/>
      <c r="DI140" s="499"/>
      <c r="DJ140" s="490"/>
      <c r="DK140" s="499"/>
      <c r="DL140" s="500"/>
      <c r="DM140" s="500"/>
      <c r="DN140" s="499"/>
      <c r="DO140" s="474"/>
      <c r="DP140" s="474"/>
      <c r="DQ140" s="474"/>
      <c r="DR140" s="474"/>
      <c r="DS140" s="474"/>
      <c r="DT140" s="474"/>
      <c r="DU140" s="474"/>
      <c r="DV140" s="474"/>
      <c r="DW140" s="474"/>
      <c r="DX140" s="474"/>
      <c r="DY140" s="474"/>
      <c r="DZ140" s="474"/>
      <c r="EA140" s="500"/>
      <c r="EB140" s="500"/>
      <c r="EC140" s="500"/>
      <c r="ED140" s="500"/>
      <c r="EE140" s="500"/>
      <c r="EF140" s="500"/>
      <c r="EG140" s="500"/>
      <c r="EH140" s="500"/>
      <c r="EI140" s="500"/>
      <c r="EJ140" s="500"/>
      <c r="EK140" s="500"/>
      <c r="EL140" s="500"/>
      <c r="EM140" s="500"/>
      <c r="EN140" s="500"/>
      <c r="EO140" s="500"/>
      <c r="EP140" s="500"/>
      <c r="EQ140" s="500"/>
      <c r="ER140" s="490"/>
      <c r="ES140" s="490"/>
      <c r="ET140" s="500"/>
      <c r="EU140" s="500"/>
    </row>
    <row r="141" spans="1:151" ht="16.5" customHeight="1">
      <c r="A141" s="500"/>
      <c r="B141" s="502"/>
      <c r="C141" s="502"/>
      <c r="D141" s="502"/>
      <c r="E141" s="502"/>
      <c r="F141" s="502"/>
      <c r="G141" s="502"/>
      <c r="H141" s="502"/>
      <c r="I141" s="502"/>
      <c r="J141" s="504"/>
      <c r="K141" s="502"/>
      <c r="L141" s="502"/>
      <c r="M141" s="502"/>
      <c r="N141" s="502"/>
      <c r="O141" s="502"/>
      <c r="P141" s="502"/>
      <c r="R141" s="502"/>
      <c r="S141" s="502"/>
      <c r="U141" s="499"/>
      <c r="V141" s="500"/>
      <c r="W141" s="502"/>
      <c r="X141" s="500"/>
      <c r="Y141" s="500"/>
      <c r="Z141" s="476"/>
      <c r="AA141" s="476"/>
      <c r="AB141" s="470"/>
      <c r="AC141" s="502"/>
      <c r="AD141" s="502"/>
      <c r="AE141" s="502"/>
      <c r="AF141" s="502"/>
      <c r="AG141" s="502"/>
      <c r="AH141" s="502"/>
      <c r="AI141" s="505"/>
      <c r="AJ141" s="502"/>
      <c r="AK141" s="502"/>
      <c r="AL141" s="502"/>
      <c r="AM141" s="502"/>
      <c r="AN141" s="502"/>
      <c r="AO141" s="502"/>
      <c r="AP141" s="502"/>
      <c r="AQ141" s="502"/>
      <c r="AR141" s="502"/>
      <c r="AS141" s="521"/>
      <c r="AT141" s="521"/>
      <c r="AU141" s="521"/>
      <c r="AV141" s="521"/>
      <c r="AW141" s="521"/>
      <c r="AX141" s="521"/>
      <c r="AY141" s="521"/>
      <c r="AZ141" s="521"/>
      <c r="BA141" s="525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17"/>
      <c r="BU141" s="511"/>
      <c r="BV141" s="511"/>
      <c r="BW141" s="511"/>
      <c r="BX141" s="516"/>
      <c r="BY141" s="516"/>
      <c r="BZ141" s="516"/>
      <c r="CA141" s="516"/>
      <c r="CB141" s="516"/>
      <c r="CC141" s="516"/>
      <c r="CD141" s="516"/>
      <c r="CE141" s="511"/>
      <c r="CF141" s="511"/>
      <c r="CG141" s="511"/>
      <c r="CH141" s="511"/>
      <c r="CI141" s="474"/>
      <c r="CJ141" s="474"/>
      <c r="CK141" s="474"/>
      <c r="CL141" s="490"/>
      <c r="CM141" s="474"/>
      <c r="CN141" s="500"/>
      <c r="CO141" s="500"/>
      <c r="CP141" s="500"/>
      <c r="CQ141" s="500"/>
      <c r="CR141" s="550"/>
      <c r="CS141" s="473"/>
      <c r="CT141" s="498"/>
      <c r="CU141" s="498"/>
      <c r="CV141" s="473"/>
      <c r="CW141" s="473"/>
      <c r="CX141" s="473"/>
      <c r="CY141" s="502"/>
      <c r="CZ141" s="500"/>
      <c r="DA141" s="474"/>
      <c r="DB141" s="499"/>
      <c r="DC141" s="500"/>
      <c r="DD141" s="474"/>
      <c r="DE141" s="500"/>
      <c r="DF141" s="500"/>
      <c r="DG141" s="499"/>
      <c r="DH141" s="499"/>
      <c r="DI141" s="499"/>
      <c r="DJ141" s="490"/>
      <c r="DK141" s="499"/>
      <c r="DL141" s="500"/>
      <c r="DM141" s="500"/>
      <c r="DN141" s="499"/>
      <c r="DO141" s="474"/>
      <c r="DP141" s="474"/>
      <c r="DQ141" s="474"/>
      <c r="DR141" s="474"/>
      <c r="DS141" s="474"/>
      <c r="DT141" s="474"/>
      <c r="DU141" s="474"/>
      <c r="DV141" s="474"/>
      <c r="DW141" s="474"/>
      <c r="DX141" s="474"/>
      <c r="DY141" s="474"/>
      <c r="DZ141" s="474"/>
      <c r="EA141" s="500"/>
      <c r="EB141" s="500"/>
      <c r="EC141" s="500"/>
      <c r="ED141" s="500"/>
      <c r="EE141" s="500"/>
      <c r="EF141" s="500"/>
      <c r="EG141" s="500"/>
      <c r="EH141" s="500"/>
      <c r="EI141" s="500"/>
      <c r="EJ141" s="500"/>
      <c r="EK141" s="500"/>
      <c r="EL141" s="500"/>
      <c r="EM141" s="500"/>
      <c r="EN141" s="500"/>
      <c r="EO141" s="500"/>
      <c r="EP141" s="500"/>
      <c r="EQ141" s="500"/>
      <c r="ER141" s="490"/>
      <c r="ES141" s="490"/>
      <c r="ET141" s="500"/>
      <c r="EU141" s="500"/>
    </row>
    <row r="142" spans="1:151">
      <c r="A142" s="500"/>
      <c r="B142" s="502"/>
      <c r="C142" s="502"/>
      <c r="D142" s="502"/>
      <c r="E142" s="502"/>
      <c r="F142" s="502"/>
      <c r="G142" s="502"/>
      <c r="H142" s="502"/>
      <c r="I142" s="502"/>
      <c r="J142" s="504"/>
      <c r="K142" s="502"/>
      <c r="L142" s="502"/>
      <c r="M142" s="502"/>
      <c r="N142" s="502"/>
      <c r="O142" s="502"/>
      <c r="P142" s="502"/>
      <c r="R142" s="502"/>
      <c r="S142" s="502"/>
      <c r="U142" s="499"/>
      <c r="V142" s="500"/>
      <c r="W142" s="502"/>
      <c r="X142" s="500"/>
      <c r="Y142" s="500"/>
      <c r="Z142" s="476"/>
      <c r="AA142" s="476"/>
      <c r="AB142" s="470"/>
      <c r="AC142" s="502"/>
      <c r="AD142" s="502"/>
      <c r="AE142" s="502"/>
      <c r="AF142" s="502"/>
      <c r="AG142" s="502"/>
      <c r="AH142" s="502"/>
      <c r="AI142" s="505"/>
      <c r="AJ142" s="502"/>
      <c r="AK142" s="502"/>
      <c r="AL142" s="502"/>
      <c r="AM142" s="502"/>
      <c r="AN142" s="502"/>
      <c r="AO142" s="502"/>
      <c r="AP142" s="502"/>
      <c r="AQ142" s="502"/>
      <c r="AR142" s="502"/>
      <c r="AS142" s="521"/>
      <c r="AT142" s="521"/>
      <c r="AU142" s="521"/>
      <c r="AV142" s="521"/>
      <c r="AW142" s="521"/>
      <c r="AX142" s="521"/>
      <c r="AY142" s="521"/>
      <c r="AZ142" s="521"/>
      <c r="BA142" s="525"/>
      <c r="BB142" s="521"/>
      <c r="BC142" s="521"/>
      <c r="BD142" s="521"/>
      <c r="BE142" s="521"/>
      <c r="BF142" s="521"/>
      <c r="BG142" s="521"/>
      <c r="BH142" s="521"/>
      <c r="BI142" s="521"/>
      <c r="BJ142" s="521"/>
      <c r="BK142" s="521"/>
      <c r="BL142" s="521"/>
      <c r="BM142" s="521"/>
      <c r="BN142" s="521"/>
      <c r="BO142" s="521"/>
      <c r="BP142" s="521"/>
      <c r="BQ142" s="521"/>
      <c r="BR142" s="521"/>
      <c r="BS142" s="521"/>
      <c r="BT142" s="517"/>
      <c r="BU142" s="511"/>
      <c r="BV142" s="511"/>
      <c r="BW142" s="511"/>
      <c r="BX142" s="516"/>
      <c r="BY142" s="516"/>
      <c r="BZ142" s="516"/>
      <c r="CA142" s="516"/>
      <c r="CB142" s="516"/>
      <c r="CC142" s="516"/>
      <c r="CD142" s="516"/>
      <c r="CE142" s="511"/>
      <c r="CF142" s="511"/>
      <c r="CG142" s="511"/>
      <c r="CH142" s="511"/>
      <c r="CI142" s="474"/>
      <c r="CJ142" s="474"/>
      <c r="CK142" s="474"/>
      <c r="CL142" s="490"/>
      <c r="CM142" s="474"/>
      <c r="CN142" s="500"/>
      <c r="CO142" s="500"/>
      <c r="CP142" s="500"/>
      <c r="CQ142" s="500"/>
      <c r="CR142" s="550"/>
      <c r="CS142" s="473"/>
      <c r="CT142" s="498"/>
      <c r="CU142" s="498"/>
      <c r="CV142" s="473"/>
      <c r="CW142" s="473"/>
      <c r="CX142" s="473"/>
      <c r="CY142" s="502"/>
      <c r="CZ142" s="500"/>
      <c r="DA142" s="474"/>
      <c r="DB142" s="499"/>
      <c r="DC142" s="500"/>
      <c r="DD142" s="474"/>
      <c r="DE142" s="500"/>
      <c r="DF142" s="500"/>
      <c r="DG142" s="499"/>
      <c r="DH142" s="499"/>
      <c r="DI142" s="499"/>
      <c r="DJ142" s="490"/>
      <c r="DK142" s="499"/>
      <c r="DL142" s="500"/>
      <c r="DM142" s="500"/>
      <c r="DN142" s="499"/>
      <c r="DO142" s="474"/>
      <c r="DP142" s="474"/>
      <c r="DQ142" s="474"/>
      <c r="DR142" s="474"/>
      <c r="DS142" s="474"/>
      <c r="DT142" s="474"/>
      <c r="DU142" s="474"/>
      <c r="DV142" s="474"/>
      <c r="DW142" s="474"/>
      <c r="DX142" s="474"/>
      <c r="DY142" s="474"/>
      <c r="DZ142" s="474"/>
      <c r="EA142" s="500"/>
      <c r="EB142" s="500"/>
      <c r="EC142" s="500"/>
      <c r="ED142" s="500"/>
      <c r="EE142" s="500"/>
      <c r="EF142" s="500"/>
      <c r="EG142" s="500"/>
      <c r="EH142" s="500"/>
      <c r="EI142" s="500"/>
      <c r="EJ142" s="500"/>
      <c r="EK142" s="500"/>
      <c r="EL142" s="500"/>
      <c r="EM142" s="500"/>
      <c r="EN142" s="500"/>
      <c r="EO142" s="500"/>
      <c r="EP142" s="500"/>
      <c r="EQ142" s="500"/>
      <c r="ER142" s="490"/>
      <c r="ES142" s="490"/>
      <c r="ET142" s="500"/>
      <c r="EU142" s="500"/>
    </row>
    <row r="143" spans="1:151">
      <c r="A143" s="500"/>
      <c r="B143" s="502"/>
      <c r="C143" s="502"/>
      <c r="D143" s="502"/>
      <c r="E143" s="502"/>
      <c r="F143" s="502"/>
      <c r="G143" s="502"/>
      <c r="H143" s="502"/>
      <c r="I143" s="502"/>
      <c r="J143" s="504"/>
      <c r="K143" s="502"/>
      <c r="L143" s="502"/>
      <c r="M143" s="502"/>
      <c r="N143" s="502"/>
      <c r="O143" s="502"/>
      <c r="P143" s="502"/>
      <c r="R143" s="502"/>
      <c r="S143" s="502"/>
      <c r="U143" s="499"/>
      <c r="V143" s="500"/>
      <c r="W143" s="502"/>
      <c r="X143" s="500"/>
      <c r="Y143" s="500"/>
      <c r="Z143" s="476"/>
      <c r="AA143" s="476"/>
      <c r="AB143" s="470"/>
      <c r="AC143" s="502"/>
      <c r="AD143" s="502"/>
      <c r="AE143" s="502"/>
      <c r="AF143" s="502"/>
      <c r="AG143" s="502"/>
      <c r="AH143" s="502"/>
      <c r="AI143" s="505"/>
      <c r="AJ143" s="502"/>
      <c r="AK143" s="502"/>
      <c r="AL143" s="502"/>
      <c r="AM143" s="502"/>
      <c r="AN143" s="502"/>
      <c r="AO143" s="502"/>
      <c r="AP143" s="502"/>
      <c r="AQ143" s="502"/>
      <c r="AR143" s="502"/>
      <c r="AS143" s="521"/>
      <c r="AT143" s="521"/>
      <c r="AU143" s="521"/>
      <c r="AV143" s="521"/>
      <c r="AW143" s="521"/>
      <c r="AX143" s="521"/>
      <c r="AY143" s="521"/>
      <c r="AZ143" s="521"/>
      <c r="BA143" s="525"/>
      <c r="BB143" s="521"/>
      <c r="BC143" s="521"/>
      <c r="BD143" s="521"/>
      <c r="BE143" s="521"/>
      <c r="BF143" s="521"/>
      <c r="BG143" s="521"/>
      <c r="BH143" s="521"/>
      <c r="BI143" s="521"/>
      <c r="BJ143" s="521"/>
      <c r="BK143" s="521"/>
      <c r="BL143" s="521"/>
      <c r="BM143" s="521"/>
      <c r="BN143" s="521"/>
      <c r="BO143" s="521"/>
      <c r="BP143" s="521"/>
      <c r="BQ143" s="521"/>
      <c r="BR143" s="521"/>
      <c r="BS143" s="521"/>
      <c r="BT143" s="517"/>
      <c r="BU143" s="511"/>
      <c r="BV143" s="511"/>
      <c r="BW143" s="511"/>
      <c r="BX143" s="516"/>
      <c r="BY143" s="516"/>
      <c r="BZ143" s="516"/>
      <c r="CA143" s="516"/>
      <c r="CB143" s="516"/>
      <c r="CC143" s="516"/>
      <c r="CD143" s="516"/>
      <c r="CE143" s="511"/>
      <c r="CF143" s="511"/>
      <c r="CG143" s="511"/>
      <c r="CH143" s="511"/>
      <c r="CI143" s="474"/>
      <c r="CJ143" s="474"/>
      <c r="CK143" s="474"/>
      <c r="CL143" s="490"/>
      <c r="CM143" s="474"/>
      <c r="CN143" s="500"/>
      <c r="CO143" s="500"/>
      <c r="CP143" s="500"/>
      <c r="CQ143" s="500"/>
      <c r="CR143" s="550"/>
      <c r="CS143" s="473"/>
      <c r="CT143" s="498"/>
      <c r="CU143" s="498"/>
      <c r="CV143" s="473"/>
      <c r="CW143" s="473"/>
      <c r="CX143" s="473"/>
      <c r="CY143" s="502"/>
      <c r="CZ143" s="500"/>
      <c r="DA143" s="474"/>
      <c r="DB143" s="499"/>
      <c r="DC143" s="500"/>
      <c r="DD143" s="474"/>
      <c r="DE143" s="500"/>
      <c r="DF143" s="500"/>
      <c r="DG143" s="499"/>
      <c r="DH143" s="499"/>
      <c r="DI143" s="499"/>
      <c r="DJ143" s="490"/>
      <c r="DK143" s="499"/>
      <c r="DL143" s="500"/>
      <c r="DM143" s="500"/>
      <c r="DN143" s="499"/>
      <c r="DO143" s="474"/>
      <c r="DP143" s="474"/>
      <c r="DQ143" s="474"/>
      <c r="DR143" s="474"/>
      <c r="DS143" s="474"/>
      <c r="DT143" s="474"/>
      <c r="DU143" s="474"/>
      <c r="DV143" s="474"/>
      <c r="DW143" s="474"/>
      <c r="DX143" s="474"/>
      <c r="DY143" s="474"/>
      <c r="DZ143" s="474"/>
      <c r="EA143" s="500"/>
      <c r="EB143" s="500"/>
      <c r="EC143" s="500"/>
      <c r="ED143" s="500"/>
      <c r="EE143" s="500"/>
      <c r="EF143" s="500"/>
      <c r="EG143" s="500"/>
      <c r="EH143" s="500"/>
      <c r="EI143" s="500"/>
      <c r="EJ143" s="500"/>
      <c r="EK143" s="500"/>
      <c r="EL143" s="500"/>
      <c r="EM143" s="500"/>
      <c r="EN143" s="500"/>
      <c r="EO143" s="500"/>
      <c r="EP143" s="500"/>
      <c r="EQ143" s="500"/>
      <c r="ER143" s="490"/>
      <c r="ES143" s="490"/>
      <c r="ET143" s="500"/>
      <c r="EU143" s="500"/>
    </row>
    <row r="144" spans="1:151" ht="16.5" customHeight="1">
      <c r="A144" s="500"/>
      <c r="B144" s="502"/>
      <c r="C144" s="502"/>
      <c r="D144" s="502"/>
      <c r="E144" s="502"/>
      <c r="F144" s="502"/>
      <c r="G144" s="502"/>
      <c r="H144" s="502"/>
      <c r="I144" s="502"/>
      <c r="J144" s="504"/>
      <c r="K144" s="502"/>
      <c r="L144" s="502"/>
      <c r="M144" s="502"/>
      <c r="N144" s="502"/>
      <c r="O144" s="502"/>
      <c r="P144" s="502"/>
      <c r="R144" s="502"/>
      <c r="S144" s="502"/>
      <c r="U144" s="499"/>
      <c r="V144" s="500"/>
      <c r="W144" s="502"/>
      <c r="X144" s="500"/>
      <c r="Y144" s="500"/>
      <c r="Z144" s="476"/>
      <c r="AA144" s="476"/>
      <c r="AB144" s="470"/>
      <c r="AC144" s="502"/>
      <c r="AD144" s="502"/>
      <c r="AE144" s="502"/>
      <c r="AF144" s="502"/>
      <c r="AG144" s="502"/>
      <c r="AH144" s="502"/>
      <c r="AI144" s="505"/>
      <c r="AJ144" s="502"/>
      <c r="AK144" s="502"/>
      <c r="AL144" s="502"/>
      <c r="AM144" s="502"/>
      <c r="AN144" s="502"/>
      <c r="AO144" s="502"/>
      <c r="AP144" s="502"/>
      <c r="AQ144" s="502"/>
      <c r="AR144" s="502"/>
      <c r="AS144" s="521"/>
      <c r="AT144" s="521"/>
      <c r="AU144" s="521"/>
      <c r="AV144" s="521"/>
      <c r="AW144" s="521"/>
      <c r="AX144" s="521"/>
      <c r="AY144" s="521"/>
      <c r="AZ144" s="521"/>
      <c r="BA144" s="525"/>
      <c r="BB144" s="521"/>
      <c r="BC144" s="521"/>
      <c r="BD144" s="521"/>
      <c r="BE144" s="521"/>
      <c r="BF144" s="521"/>
      <c r="BG144" s="521"/>
      <c r="BH144" s="521"/>
      <c r="BI144" s="521"/>
      <c r="BJ144" s="521"/>
      <c r="BK144" s="521"/>
      <c r="BL144" s="521"/>
      <c r="BM144" s="521"/>
      <c r="BN144" s="521"/>
      <c r="BO144" s="521"/>
      <c r="BP144" s="521"/>
      <c r="BQ144" s="521"/>
      <c r="BR144" s="521"/>
      <c r="BS144" s="521"/>
      <c r="BT144" s="517"/>
      <c r="BU144" s="511"/>
      <c r="BV144" s="511"/>
      <c r="BW144" s="511"/>
      <c r="BX144" s="516"/>
      <c r="BY144" s="516"/>
      <c r="BZ144" s="516"/>
      <c r="CA144" s="516"/>
      <c r="CB144" s="516"/>
      <c r="CC144" s="516"/>
      <c r="CD144" s="516"/>
      <c r="CE144" s="511"/>
      <c r="CF144" s="511"/>
      <c r="CG144" s="511"/>
      <c r="CH144" s="511"/>
      <c r="CI144" s="474"/>
      <c r="CJ144" s="474"/>
      <c r="CK144" s="474"/>
      <c r="CL144" s="490"/>
      <c r="CM144" s="474"/>
      <c r="CN144" s="500"/>
      <c r="CO144" s="500"/>
      <c r="CP144" s="500"/>
      <c r="CQ144" s="500"/>
      <c r="CR144" s="550"/>
      <c r="CS144" s="473"/>
      <c r="CT144" s="498"/>
      <c r="CU144" s="498"/>
      <c r="CV144" s="473"/>
      <c r="CW144" s="473"/>
      <c r="CX144" s="473"/>
      <c r="CY144" s="502"/>
      <c r="CZ144" s="500"/>
      <c r="DA144" s="474"/>
      <c r="DB144" s="499"/>
      <c r="DC144" s="500"/>
      <c r="DD144" s="474"/>
      <c r="DE144" s="500"/>
      <c r="DF144" s="500"/>
      <c r="DG144" s="499"/>
      <c r="DH144" s="499"/>
      <c r="DI144" s="499"/>
      <c r="DJ144" s="490"/>
      <c r="DK144" s="499"/>
      <c r="DL144" s="500"/>
      <c r="DM144" s="500"/>
      <c r="DN144" s="499"/>
      <c r="DO144" s="474"/>
      <c r="DP144" s="474"/>
      <c r="DQ144" s="474"/>
      <c r="DR144" s="474"/>
      <c r="DS144" s="474"/>
      <c r="DT144" s="474"/>
      <c r="DU144" s="474"/>
      <c r="DV144" s="474"/>
      <c r="DW144" s="474"/>
      <c r="DX144" s="474"/>
      <c r="DY144" s="474"/>
      <c r="DZ144" s="474"/>
      <c r="EA144" s="500"/>
      <c r="EB144" s="500"/>
      <c r="EC144" s="500"/>
      <c r="ED144" s="500"/>
      <c r="EE144" s="500"/>
      <c r="EF144" s="500"/>
      <c r="EG144" s="500"/>
      <c r="EH144" s="500"/>
      <c r="EI144" s="500"/>
      <c r="EJ144" s="500"/>
      <c r="EK144" s="500"/>
      <c r="EL144" s="500"/>
      <c r="EM144" s="500"/>
      <c r="EN144" s="500"/>
      <c r="EO144" s="500"/>
      <c r="EP144" s="500"/>
      <c r="EQ144" s="500"/>
      <c r="ER144" s="490"/>
      <c r="ES144" s="490"/>
      <c r="ET144" s="500"/>
      <c r="EU144" s="500"/>
    </row>
    <row r="145" spans="1:151" ht="16.5" customHeight="1">
      <c r="A145" s="500"/>
      <c r="B145" s="502"/>
      <c r="C145" s="502"/>
      <c r="D145" s="502"/>
      <c r="E145" s="502"/>
      <c r="F145" s="502"/>
      <c r="G145" s="502"/>
      <c r="H145" s="502"/>
      <c r="I145" s="502"/>
      <c r="J145" s="504"/>
      <c r="K145" s="502"/>
      <c r="L145" s="502"/>
      <c r="M145" s="502"/>
      <c r="N145" s="502"/>
      <c r="O145" s="502"/>
      <c r="P145" s="502"/>
      <c r="R145" s="502"/>
      <c r="S145" s="502"/>
      <c r="U145" s="499"/>
      <c r="V145" s="500"/>
      <c r="W145" s="502"/>
      <c r="X145" s="500"/>
      <c r="Y145" s="500"/>
      <c r="Z145" s="476"/>
      <c r="AA145" s="476"/>
      <c r="AB145" s="470"/>
      <c r="AC145" s="502"/>
      <c r="AD145" s="502"/>
      <c r="AE145" s="502"/>
      <c r="AF145" s="502"/>
      <c r="AG145" s="502"/>
      <c r="AH145" s="502"/>
      <c r="AI145" s="505"/>
      <c r="AJ145" s="502"/>
      <c r="AK145" s="502"/>
      <c r="AL145" s="502"/>
      <c r="AM145" s="502"/>
      <c r="AN145" s="502"/>
      <c r="AO145" s="502"/>
      <c r="AP145" s="502"/>
      <c r="AQ145" s="502"/>
      <c r="AR145" s="502"/>
      <c r="AS145" s="521"/>
      <c r="AT145" s="521"/>
      <c r="AU145" s="521"/>
      <c r="AV145" s="521"/>
      <c r="AW145" s="521"/>
      <c r="AX145" s="521"/>
      <c r="AY145" s="521"/>
      <c r="AZ145" s="521"/>
      <c r="BA145" s="525"/>
      <c r="BB145" s="521"/>
      <c r="BC145" s="521"/>
      <c r="BD145" s="521"/>
      <c r="BE145" s="521"/>
      <c r="BF145" s="521"/>
      <c r="BG145" s="521"/>
      <c r="BH145" s="521"/>
      <c r="BI145" s="521"/>
      <c r="BJ145" s="521"/>
      <c r="BK145" s="521"/>
      <c r="BL145" s="521"/>
      <c r="BM145" s="521"/>
      <c r="BN145" s="521"/>
      <c r="BO145" s="521"/>
      <c r="BP145" s="521"/>
      <c r="BQ145" s="521"/>
      <c r="BR145" s="521"/>
      <c r="BS145" s="521"/>
      <c r="BT145" s="517"/>
      <c r="BU145" s="511"/>
      <c r="BV145" s="511"/>
      <c r="BW145" s="511"/>
      <c r="BX145" s="516"/>
      <c r="BY145" s="516"/>
      <c r="BZ145" s="516"/>
      <c r="CA145" s="516"/>
      <c r="CB145" s="516"/>
      <c r="CC145" s="516"/>
      <c r="CD145" s="516"/>
      <c r="CE145" s="511"/>
      <c r="CF145" s="511"/>
      <c r="CG145" s="511"/>
      <c r="CH145" s="511"/>
      <c r="CI145" s="474"/>
      <c r="CJ145" s="474"/>
      <c r="CK145" s="474"/>
      <c r="CL145" s="490"/>
      <c r="CM145" s="474"/>
      <c r="CN145" s="500"/>
      <c r="CO145" s="500"/>
      <c r="CP145" s="500"/>
      <c r="CQ145" s="500"/>
      <c r="CR145" s="550"/>
      <c r="CS145" s="473"/>
      <c r="CT145" s="498"/>
      <c r="CU145" s="498"/>
      <c r="CV145" s="473"/>
      <c r="CW145" s="473"/>
      <c r="CX145" s="473"/>
      <c r="CY145" s="502"/>
      <c r="CZ145" s="500"/>
      <c r="DA145" s="474"/>
      <c r="DB145" s="499"/>
      <c r="DC145" s="500"/>
      <c r="DD145" s="474"/>
      <c r="DE145" s="500"/>
      <c r="DF145" s="500"/>
      <c r="DG145" s="499"/>
      <c r="DH145" s="499"/>
      <c r="DI145" s="499"/>
      <c r="DJ145" s="490"/>
      <c r="DK145" s="499"/>
      <c r="DL145" s="500"/>
      <c r="DM145" s="500"/>
      <c r="DN145" s="499"/>
      <c r="DO145" s="474"/>
      <c r="DP145" s="474"/>
      <c r="DQ145" s="474"/>
      <c r="DR145" s="474"/>
      <c r="DS145" s="474"/>
      <c r="DT145" s="474"/>
      <c r="DU145" s="474"/>
      <c r="DV145" s="474"/>
      <c r="DW145" s="474"/>
      <c r="DX145" s="474"/>
      <c r="DY145" s="474"/>
      <c r="DZ145" s="474"/>
      <c r="EA145" s="500"/>
      <c r="EB145" s="500"/>
      <c r="EC145" s="500"/>
      <c r="ED145" s="500"/>
      <c r="EE145" s="500"/>
      <c r="EF145" s="500"/>
      <c r="EG145" s="500"/>
      <c r="EH145" s="500"/>
      <c r="EI145" s="500"/>
      <c r="EJ145" s="500"/>
      <c r="EK145" s="500"/>
      <c r="EL145" s="500"/>
      <c r="EM145" s="500"/>
      <c r="EN145" s="500"/>
      <c r="EO145" s="500"/>
      <c r="EP145" s="500"/>
      <c r="EQ145" s="500"/>
      <c r="ER145" s="490"/>
      <c r="ES145" s="490"/>
      <c r="ET145" s="500"/>
      <c r="EU145" s="500"/>
    </row>
    <row r="146" spans="1:151" ht="16.5" customHeight="1">
      <c r="A146" s="500"/>
      <c r="B146" s="502"/>
      <c r="C146" s="502"/>
      <c r="D146" s="502"/>
      <c r="E146" s="502"/>
      <c r="F146" s="502"/>
      <c r="G146" s="502"/>
      <c r="H146" s="502"/>
      <c r="I146" s="502"/>
      <c r="J146" s="504"/>
      <c r="K146" s="502"/>
      <c r="L146" s="502"/>
      <c r="M146" s="502"/>
      <c r="N146" s="502"/>
      <c r="O146" s="502"/>
      <c r="P146" s="502"/>
      <c r="R146" s="502"/>
      <c r="S146" s="502"/>
      <c r="U146" s="499"/>
      <c r="V146" s="500"/>
      <c r="W146" s="502"/>
      <c r="X146" s="500"/>
      <c r="Y146" s="500"/>
      <c r="Z146" s="476"/>
      <c r="AA146" s="476"/>
      <c r="AB146" s="470"/>
      <c r="AC146" s="502"/>
      <c r="AD146" s="502"/>
      <c r="AE146" s="502"/>
      <c r="AF146" s="502"/>
      <c r="AG146" s="502"/>
      <c r="AH146" s="502"/>
      <c r="AI146" s="505"/>
      <c r="AJ146" s="502"/>
      <c r="AK146" s="502"/>
      <c r="AL146" s="502"/>
      <c r="AM146" s="502"/>
      <c r="AN146" s="502"/>
      <c r="AO146" s="502"/>
      <c r="AP146" s="502"/>
      <c r="AQ146" s="502"/>
      <c r="AR146" s="502"/>
      <c r="AS146" s="521"/>
      <c r="AT146" s="521"/>
      <c r="AU146" s="521"/>
      <c r="AV146" s="521"/>
      <c r="AW146" s="521"/>
      <c r="AX146" s="521"/>
      <c r="AY146" s="521"/>
      <c r="AZ146" s="521"/>
      <c r="BA146" s="525"/>
      <c r="BB146" s="521"/>
      <c r="BC146" s="521"/>
      <c r="BD146" s="521"/>
      <c r="BE146" s="521"/>
      <c r="BF146" s="521"/>
      <c r="BG146" s="521"/>
      <c r="BH146" s="521"/>
      <c r="BI146" s="521"/>
      <c r="BJ146" s="521"/>
      <c r="BK146" s="521"/>
      <c r="BL146" s="521"/>
      <c r="BM146" s="521"/>
      <c r="BN146" s="521"/>
      <c r="BO146" s="521"/>
      <c r="BP146" s="521"/>
      <c r="BQ146" s="521"/>
      <c r="BR146" s="521"/>
      <c r="BS146" s="521"/>
      <c r="BT146" s="517"/>
      <c r="BU146" s="511"/>
      <c r="BV146" s="511"/>
      <c r="BW146" s="511"/>
      <c r="BX146" s="516"/>
      <c r="BY146" s="516"/>
      <c r="BZ146" s="516"/>
      <c r="CA146" s="516"/>
      <c r="CB146" s="516"/>
      <c r="CC146" s="516"/>
      <c r="CD146" s="516"/>
      <c r="CE146" s="511"/>
      <c r="CF146" s="511"/>
      <c r="CG146" s="511"/>
      <c r="CH146" s="511"/>
      <c r="CI146" s="474"/>
      <c r="CJ146" s="474"/>
      <c r="CK146" s="474"/>
      <c r="CL146" s="490"/>
      <c r="CM146" s="474"/>
      <c r="CN146" s="500"/>
      <c r="CO146" s="500"/>
      <c r="CP146" s="500"/>
      <c r="CQ146" s="500"/>
      <c r="CR146" s="550"/>
      <c r="CS146" s="473"/>
      <c r="CT146" s="498"/>
      <c r="CU146" s="498"/>
      <c r="CV146" s="473"/>
      <c r="CW146" s="473"/>
      <c r="CX146" s="473"/>
      <c r="CY146" s="502"/>
      <c r="CZ146" s="500"/>
      <c r="DA146" s="474"/>
      <c r="DB146" s="499"/>
      <c r="DC146" s="500"/>
      <c r="DD146" s="474"/>
      <c r="DE146" s="500"/>
      <c r="DF146" s="500"/>
      <c r="DG146" s="499"/>
      <c r="DH146" s="499"/>
      <c r="DI146" s="499"/>
      <c r="DJ146" s="490"/>
      <c r="DK146" s="499"/>
      <c r="DL146" s="500"/>
      <c r="DM146" s="500"/>
      <c r="DN146" s="499"/>
      <c r="DO146" s="474"/>
      <c r="DP146" s="474"/>
      <c r="DQ146" s="474"/>
      <c r="DR146" s="474"/>
      <c r="DS146" s="474"/>
      <c r="DT146" s="474"/>
      <c r="DU146" s="474"/>
      <c r="DV146" s="474"/>
      <c r="DW146" s="474"/>
      <c r="DX146" s="474"/>
      <c r="DY146" s="474"/>
      <c r="DZ146" s="474"/>
      <c r="EA146" s="500"/>
      <c r="EB146" s="500"/>
      <c r="EC146" s="500"/>
      <c r="ED146" s="500"/>
      <c r="EE146" s="500"/>
      <c r="EF146" s="500"/>
      <c r="EG146" s="500"/>
      <c r="EH146" s="500"/>
      <c r="EI146" s="500"/>
      <c r="EJ146" s="500"/>
      <c r="EK146" s="500"/>
      <c r="EL146" s="500"/>
      <c r="EM146" s="500"/>
      <c r="EN146" s="500"/>
      <c r="EO146" s="500"/>
      <c r="EP146" s="500"/>
      <c r="EQ146" s="500"/>
      <c r="ER146" s="490"/>
      <c r="ES146" s="490"/>
      <c r="ET146" s="500"/>
      <c r="EU146" s="500"/>
    </row>
    <row r="147" spans="1:151">
      <c r="A147" s="500"/>
      <c r="B147" s="502"/>
      <c r="C147" s="502"/>
      <c r="D147" s="502"/>
      <c r="E147" s="502"/>
      <c r="F147" s="502"/>
      <c r="G147" s="502"/>
      <c r="H147" s="502"/>
      <c r="I147" s="502"/>
      <c r="J147" s="504"/>
      <c r="K147" s="502"/>
      <c r="L147" s="502"/>
      <c r="M147" s="502"/>
      <c r="N147" s="502"/>
      <c r="O147" s="502"/>
      <c r="P147" s="502"/>
      <c r="R147" s="502"/>
      <c r="S147" s="502"/>
      <c r="U147" s="499"/>
      <c r="V147" s="500"/>
      <c r="W147" s="502"/>
      <c r="X147" s="500"/>
      <c r="Y147" s="500"/>
      <c r="Z147" s="476"/>
      <c r="AA147" s="476"/>
      <c r="AB147" s="470"/>
      <c r="AC147" s="502"/>
      <c r="AD147" s="502"/>
      <c r="AE147" s="502"/>
      <c r="AF147" s="502"/>
      <c r="AG147" s="502"/>
      <c r="AH147" s="502"/>
      <c r="AI147" s="505"/>
      <c r="AJ147" s="502"/>
      <c r="AK147" s="502"/>
      <c r="AL147" s="502"/>
      <c r="AM147" s="502"/>
      <c r="AN147" s="502"/>
      <c r="AO147" s="502"/>
      <c r="AP147" s="502"/>
      <c r="AQ147" s="502"/>
      <c r="AR147" s="502"/>
      <c r="AS147" s="521"/>
      <c r="AT147" s="521"/>
      <c r="AU147" s="521"/>
      <c r="AV147" s="521"/>
      <c r="AW147" s="521"/>
      <c r="AX147" s="521"/>
      <c r="AY147" s="521"/>
      <c r="AZ147" s="521"/>
      <c r="BA147" s="525"/>
      <c r="BB147" s="521"/>
      <c r="BC147" s="521"/>
      <c r="BD147" s="521"/>
      <c r="BE147" s="521"/>
      <c r="BF147" s="521"/>
      <c r="BG147" s="521"/>
      <c r="BH147" s="521"/>
      <c r="BI147" s="521"/>
      <c r="BJ147" s="521"/>
      <c r="BK147" s="521"/>
      <c r="BL147" s="521"/>
      <c r="BM147" s="521"/>
      <c r="BN147" s="521"/>
      <c r="BO147" s="521"/>
      <c r="BP147" s="521"/>
      <c r="BQ147" s="521"/>
      <c r="BR147" s="521"/>
      <c r="BS147" s="521"/>
      <c r="BT147" s="517"/>
      <c r="BU147" s="511"/>
      <c r="BV147" s="511"/>
      <c r="BW147" s="511"/>
      <c r="BX147" s="516"/>
      <c r="BY147" s="516"/>
      <c r="BZ147" s="516"/>
      <c r="CA147" s="516"/>
      <c r="CB147" s="516"/>
      <c r="CC147" s="516"/>
      <c r="CD147" s="516"/>
      <c r="CE147" s="511"/>
      <c r="CF147" s="511"/>
      <c r="CG147" s="511"/>
      <c r="CH147" s="511"/>
      <c r="CI147" s="474"/>
      <c r="CJ147" s="474"/>
      <c r="CK147" s="474"/>
      <c r="CL147" s="490"/>
      <c r="CM147" s="474"/>
      <c r="CN147" s="500"/>
      <c r="CO147" s="500"/>
      <c r="CP147" s="500"/>
      <c r="CQ147" s="500"/>
      <c r="CR147" s="550"/>
      <c r="CS147" s="473"/>
      <c r="CT147" s="498"/>
      <c r="CU147" s="498"/>
      <c r="CV147" s="473"/>
      <c r="CW147" s="473"/>
      <c r="CX147" s="473"/>
      <c r="CY147" s="502"/>
      <c r="CZ147" s="500"/>
      <c r="DA147" s="474"/>
      <c r="DB147" s="499"/>
      <c r="DC147" s="500"/>
      <c r="DD147" s="474"/>
      <c r="DE147" s="500"/>
      <c r="DF147" s="500"/>
      <c r="DG147" s="499"/>
      <c r="DH147" s="499"/>
      <c r="DI147" s="499"/>
      <c r="DJ147" s="490"/>
      <c r="DK147" s="499"/>
      <c r="DL147" s="500"/>
      <c r="DM147" s="500"/>
      <c r="DN147" s="499"/>
      <c r="DO147" s="474"/>
      <c r="DP147" s="474"/>
      <c r="DQ147" s="474"/>
      <c r="DR147" s="474"/>
      <c r="DS147" s="474"/>
      <c r="DT147" s="474"/>
      <c r="DU147" s="474"/>
      <c r="DV147" s="474"/>
      <c r="DW147" s="474"/>
      <c r="DX147" s="474"/>
      <c r="DY147" s="474"/>
      <c r="DZ147" s="474"/>
      <c r="EA147" s="500"/>
      <c r="EB147" s="500"/>
      <c r="EC147" s="500"/>
      <c r="ED147" s="500"/>
      <c r="EE147" s="500"/>
      <c r="EF147" s="500"/>
      <c r="EG147" s="500"/>
      <c r="EH147" s="500"/>
      <c r="EI147" s="500"/>
      <c r="EJ147" s="500"/>
      <c r="EK147" s="500"/>
      <c r="EL147" s="500"/>
      <c r="EM147" s="500"/>
      <c r="EN147" s="500"/>
      <c r="EO147" s="500"/>
      <c r="EP147" s="500"/>
      <c r="EQ147" s="500"/>
      <c r="ER147" s="490"/>
      <c r="ES147" s="490"/>
      <c r="ET147" s="500"/>
      <c r="EU147" s="500"/>
    </row>
    <row r="148" spans="1:151">
      <c r="A148" s="500"/>
      <c r="B148" s="502"/>
      <c r="C148" s="502"/>
      <c r="D148" s="502"/>
      <c r="E148" s="502"/>
      <c r="F148" s="502"/>
      <c r="G148" s="502"/>
      <c r="H148" s="502"/>
      <c r="I148" s="502"/>
      <c r="J148" s="504"/>
      <c r="K148" s="502"/>
      <c r="L148" s="502"/>
      <c r="M148" s="502"/>
      <c r="N148" s="502"/>
      <c r="O148" s="502"/>
      <c r="P148" s="502"/>
      <c r="R148" s="502"/>
      <c r="S148" s="502"/>
      <c r="U148" s="499"/>
      <c r="V148" s="500"/>
      <c r="W148" s="502"/>
      <c r="X148" s="500"/>
      <c r="Y148" s="500"/>
      <c r="Z148" s="476"/>
      <c r="AA148" s="476"/>
      <c r="AB148" s="470"/>
      <c r="AC148" s="502"/>
      <c r="AD148" s="502"/>
      <c r="AE148" s="502"/>
      <c r="AF148" s="502"/>
      <c r="AG148" s="502"/>
      <c r="AH148" s="502"/>
      <c r="AI148" s="505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21"/>
      <c r="AT148" s="521"/>
      <c r="AU148" s="521"/>
      <c r="AV148" s="521"/>
      <c r="AW148" s="521"/>
      <c r="AX148" s="521"/>
      <c r="AY148" s="521"/>
      <c r="AZ148" s="521"/>
      <c r="BA148" s="525"/>
      <c r="BB148" s="521"/>
      <c r="BC148" s="521"/>
      <c r="BD148" s="521"/>
      <c r="BE148" s="521"/>
      <c r="BF148" s="521"/>
      <c r="BG148" s="521"/>
      <c r="BH148" s="521"/>
      <c r="BI148" s="521"/>
      <c r="BJ148" s="521"/>
      <c r="BK148" s="521"/>
      <c r="BL148" s="521"/>
      <c r="BM148" s="521"/>
      <c r="BN148" s="521"/>
      <c r="BO148" s="521"/>
      <c r="BP148" s="521"/>
      <c r="BQ148" s="521"/>
      <c r="BR148" s="521"/>
      <c r="BS148" s="521"/>
      <c r="BT148" s="517"/>
      <c r="BU148" s="511"/>
      <c r="BV148" s="511"/>
      <c r="BW148" s="511"/>
      <c r="BX148" s="516"/>
      <c r="BY148" s="516"/>
      <c r="BZ148" s="516"/>
      <c r="CA148" s="516"/>
      <c r="CB148" s="516"/>
      <c r="CC148" s="516"/>
      <c r="CD148" s="516"/>
      <c r="CE148" s="511"/>
      <c r="CF148" s="511"/>
      <c r="CG148" s="511"/>
      <c r="CH148" s="511"/>
      <c r="CI148" s="474"/>
      <c r="CJ148" s="474"/>
      <c r="CK148" s="474"/>
      <c r="CL148" s="490"/>
      <c r="CM148" s="474"/>
      <c r="CN148" s="500"/>
      <c r="CO148" s="500"/>
      <c r="CP148" s="500"/>
      <c r="CQ148" s="500"/>
      <c r="CR148" s="550"/>
      <c r="CS148" s="473"/>
      <c r="CT148" s="498"/>
      <c r="CU148" s="498"/>
      <c r="CV148" s="473"/>
      <c r="CW148" s="473"/>
      <c r="CX148" s="473"/>
      <c r="CY148" s="502"/>
      <c r="CZ148" s="500"/>
      <c r="DA148" s="474"/>
      <c r="DB148" s="499"/>
      <c r="DC148" s="500"/>
      <c r="DD148" s="474"/>
      <c r="DE148" s="500"/>
      <c r="DF148" s="500"/>
      <c r="DG148" s="499"/>
      <c r="DH148" s="499"/>
      <c r="DI148" s="499"/>
      <c r="DJ148" s="490"/>
      <c r="DK148" s="499"/>
      <c r="DL148" s="500"/>
      <c r="DM148" s="500"/>
      <c r="DN148" s="499"/>
      <c r="DO148" s="474"/>
      <c r="DP148" s="474"/>
      <c r="DQ148" s="474"/>
      <c r="DR148" s="474"/>
      <c r="DS148" s="474"/>
      <c r="DT148" s="474"/>
      <c r="DU148" s="474"/>
      <c r="DV148" s="474"/>
      <c r="DW148" s="474"/>
      <c r="DX148" s="474"/>
      <c r="DY148" s="474"/>
      <c r="DZ148" s="474"/>
      <c r="EA148" s="500"/>
      <c r="EB148" s="500"/>
      <c r="EC148" s="500"/>
      <c r="ED148" s="500"/>
      <c r="EE148" s="500"/>
      <c r="EF148" s="500"/>
      <c r="EG148" s="500"/>
      <c r="EH148" s="500"/>
      <c r="EI148" s="500"/>
      <c r="EJ148" s="500"/>
      <c r="EK148" s="500"/>
      <c r="EL148" s="500"/>
      <c r="EM148" s="500"/>
      <c r="EN148" s="500"/>
      <c r="EO148" s="500"/>
      <c r="EP148" s="500"/>
      <c r="EQ148" s="500"/>
      <c r="ER148" s="490"/>
      <c r="ES148" s="490"/>
      <c r="ET148" s="500"/>
      <c r="EU148" s="500"/>
    </row>
    <row r="149" spans="1:151" ht="16.5" customHeight="1">
      <c r="A149" s="500"/>
      <c r="B149" s="502"/>
      <c r="C149" s="502"/>
      <c r="D149" s="502"/>
      <c r="E149" s="502"/>
      <c r="F149" s="502"/>
      <c r="G149" s="502"/>
      <c r="H149" s="502"/>
      <c r="I149" s="502"/>
      <c r="J149" s="504"/>
      <c r="K149" s="502"/>
      <c r="L149" s="502"/>
      <c r="M149" s="502"/>
      <c r="N149" s="502"/>
      <c r="O149" s="502"/>
      <c r="P149" s="502"/>
      <c r="R149" s="502"/>
      <c r="S149" s="502"/>
      <c r="U149" s="499"/>
      <c r="V149" s="500"/>
      <c r="W149" s="502"/>
      <c r="X149" s="500"/>
      <c r="Y149" s="500"/>
      <c r="Z149" s="476"/>
      <c r="AA149" s="476"/>
      <c r="AB149" s="470"/>
      <c r="AC149" s="502"/>
      <c r="AD149" s="502"/>
      <c r="AE149" s="502"/>
      <c r="AF149" s="502"/>
      <c r="AG149" s="502"/>
      <c r="AH149" s="502"/>
      <c r="AI149" s="505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21"/>
      <c r="AT149" s="521"/>
      <c r="AU149" s="521"/>
      <c r="AV149" s="521"/>
      <c r="AW149" s="521"/>
      <c r="AX149" s="521"/>
      <c r="AY149" s="521"/>
      <c r="AZ149" s="521"/>
      <c r="BA149" s="525"/>
      <c r="BB149" s="521"/>
      <c r="BC149" s="521"/>
      <c r="BD149" s="521"/>
      <c r="BE149" s="521"/>
      <c r="BF149" s="521"/>
      <c r="BG149" s="521"/>
      <c r="BH149" s="521"/>
      <c r="BI149" s="521"/>
      <c r="BJ149" s="521"/>
      <c r="BK149" s="521"/>
      <c r="BL149" s="521"/>
      <c r="BM149" s="521"/>
      <c r="BN149" s="521"/>
      <c r="BO149" s="521"/>
      <c r="BP149" s="521"/>
      <c r="BQ149" s="521"/>
      <c r="BR149" s="521"/>
      <c r="BS149" s="521"/>
      <c r="BT149" s="517"/>
      <c r="BU149" s="511"/>
      <c r="BV149" s="511"/>
      <c r="BW149" s="511"/>
      <c r="BX149" s="516"/>
      <c r="BY149" s="516"/>
      <c r="BZ149" s="516"/>
      <c r="CA149" s="516"/>
      <c r="CB149" s="516"/>
      <c r="CC149" s="516"/>
      <c r="CD149" s="516"/>
      <c r="CE149" s="511"/>
      <c r="CF149" s="511"/>
      <c r="CG149" s="511"/>
      <c r="CH149" s="511"/>
      <c r="CI149" s="474"/>
      <c r="CJ149" s="474"/>
      <c r="CK149" s="474"/>
      <c r="CL149" s="490"/>
      <c r="CM149" s="474"/>
      <c r="CN149" s="500"/>
      <c r="CO149" s="500"/>
      <c r="CP149" s="500"/>
      <c r="CQ149" s="500"/>
      <c r="CR149" s="550"/>
      <c r="CS149" s="473"/>
      <c r="CT149" s="498"/>
      <c r="CU149" s="498"/>
      <c r="CV149" s="473"/>
      <c r="CW149" s="473"/>
      <c r="CX149" s="473"/>
      <c r="CY149" s="502"/>
      <c r="CZ149" s="500"/>
      <c r="DA149" s="474"/>
      <c r="DB149" s="499"/>
      <c r="DC149" s="500"/>
      <c r="DD149" s="474"/>
      <c r="DE149" s="500"/>
      <c r="DF149" s="500"/>
      <c r="DG149" s="499"/>
      <c r="DH149" s="499"/>
      <c r="DI149" s="499"/>
      <c r="DJ149" s="490"/>
      <c r="DK149" s="499"/>
      <c r="DL149" s="500"/>
      <c r="DM149" s="500"/>
      <c r="DN149" s="499"/>
      <c r="DO149" s="474"/>
      <c r="DP149" s="474"/>
      <c r="DQ149" s="474"/>
      <c r="DR149" s="474"/>
      <c r="DS149" s="474"/>
      <c r="DT149" s="474"/>
      <c r="DU149" s="474"/>
      <c r="DV149" s="474"/>
      <c r="DW149" s="474"/>
      <c r="DX149" s="474"/>
      <c r="DY149" s="474"/>
      <c r="DZ149" s="474"/>
      <c r="EA149" s="500"/>
      <c r="EB149" s="500"/>
      <c r="EC149" s="500"/>
      <c r="ED149" s="500"/>
      <c r="EE149" s="500"/>
      <c r="EF149" s="500"/>
      <c r="EG149" s="500"/>
      <c r="EH149" s="500"/>
      <c r="EI149" s="500"/>
      <c r="EJ149" s="500"/>
      <c r="EK149" s="500"/>
      <c r="EL149" s="500"/>
      <c r="EM149" s="500"/>
      <c r="EN149" s="500"/>
      <c r="EO149" s="500"/>
      <c r="EP149" s="500"/>
      <c r="EQ149" s="500"/>
      <c r="ER149" s="490"/>
      <c r="ES149" s="490"/>
      <c r="ET149" s="500"/>
      <c r="EU149" s="500"/>
    </row>
    <row r="150" spans="1:151">
      <c r="A150" s="500"/>
      <c r="B150" s="502"/>
      <c r="C150" s="502"/>
      <c r="D150" s="502"/>
      <c r="E150" s="502"/>
      <c r="F150" s="502"/>
      <c r="G150" s="502"/>
      <c r="H150" s="502"/>
      <c r="I150" s="502"/>
      <c r="J150" s="504"/>
      <c r="K150" s="502"/>
      <c r="L150" s="502"/>
      <c r="M150" s="502"/>
      <c r="N150" s="502"/>
      <c r="O150" s="502"/>
      <c r="P150" s="502"/>
      <c r="R150" s="502"/>
      <c r="S150" s="502"/>
      <c r="U150" s="499"/>
      <c r="V150" s="500"/>
      <c r="W150" s="502"/>
      <c r="X150" s="500"/>
      <c r="Y150" s="500"/>
      <c r="Z150" s="476"/>
      <c r="AA150" s="476"/>
      <c r="AB150" s="470"/>
      <c r="AC150" s="502"/>
      <c r="AD150" s="502"/>
      <c r="AE150" s="502"/>
      <c r="AF150" s="502"/>
      <c r="AG150" s="502"/>
      <c r="AH150" s="502"/>
      <c r="AI150" s="505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21"/>
      <c r="AT150" s="521"/>
      <c r="AU150" s="521"/>
      <c r="AV150" s="521"/>
      <c r="AW150" s="521"/>
      <c r="AX150" s="521"/>
      <c r="AY150" s="521"/>
      <c r="AZ150" s="521"/>
      <c r="BA150" s="525"/>
      <c r="BB150" s="521"/>
      <c r="BC150" s="521"/>
      <c r="BD150" s="521"/>
      <c r="BE150" s="521"/>
      <c r="BF150" s="521"/>
      <c r="BG150" s="521"/>
      <c r="BH150" s="521"/>
      <c r="BI150" s="521"/>
      <c r="BJ150" s="521"/>
      <c r="BK150" s="521"/>
      <c r="BL150" s="521"/>
      <c r="BM150" s="521"/>
      <c r="BN150" s="521"/>
      <c r="BO150" s="521"/>
      <c r="BP150" s="521"/>
      <c r="BQ150" s="521"/>
      <c r="BR150" s="521"/>
      <c r="BS150" s="521"/>
      <c r="BT150" s="517"/>
      <c r="BU150" s="511"/>
      <c r="BV150" s="511"/>
      <c r="BW150" s="511"/>
      <c r="BX150" s="516"/>
      <c r="BY150" s="516"/>
      <c r="BZ150" s="516"/>
      <c r="CA150" s="516"/>
      <c r="CB150" s="516"/>
      <c r="CC150" s="516"/>
      <c r="CD150" s="516"/>
      <c r="CE150" s="511"/>
      <c r="CF150" s="511"/>
      <c r="CG150" s="511"/>
      <c r="CH150" s="511"/>
      <c r="CI150" s="474"/>
      <c r="CJ150" s="474"/>
      <c r="CK150" s="474"/>
      <c r="CL150" s="490"/>
      <c r="CM150" s="474"/>
      <c r="CN150" s="500"/>
      <c r="CO150" s="500"/>
      <c r="CP150" s="500"/>
      <c r="CQ150" s="500"/>
      <c r="CR150" s="550"/>
      <c r="CS150" s="473"/>
      <c r="CT150" s="498"/>
      <c r="CU150" s="498"/>
      <c r="CV150" s="473"/>
      <c r="CW150" s="473"/>
      <c r="CX150" s="473"/>
      <c r="CY150" s="502"/>
      <c r="CZ150" s="500"/>
      <c r="DA150" s="474"/>
      <c r="DB150" s="499"/>
      <c r="DC150" s="500"/>
      <c r="DD150" s="474"/>
      <c r="DE150" s="500"/>
      <c r="DF150" s="500"/>
      <c r="DG150" s="499"/>
      <c r="DH150" s="499"/>
      <c r="DI150" s="499"/>
      <c r="DJ150" s="490"/>
      <c r="DK150" s="499"/>
      <c r="DL150" s="500"/>
      <c r="DM150" s="500"/>
      <c r="DN150" s="499"/>
      <c r="DO150" s="474"/>
      <c r="DP150" s="474"/>
      <c r="DQ150" s="474"/>
      <c r="DR150" s="474"/>
      <c r="DS150" s="474"/>
      <c r="DT150" s="474"/>
      <c r="DU150" s="474"/>
      <c r="DV150" s="474"/>
      <c r="DW150" s="474"/>
      <c r="DX150" s="474"/>
      <c r="DY150" s="474"/>
      <c r="DZ150" s="474"/>
      <c r="EA150" s="500"/>
      <c r="EB150" s="500"/>
      <c r="EC150" s="500"/>
      <c r="ED150" s="500"/>
      <c r="EE150" s="500"/>
      <c r="EF150" s="500"/>
      <c r="EG150" s="500"/>
      <c r="EH150" s="500"/>
      <c r="EI150" s="500"/>
      <c r="EJ150" s="500"/>
      <c r="EK150" s="500"/>
      <c r="EL150" s="500"/>
      <c r="EM150" s="500"/>
      <c r="EN150" s="500"/>
      <c r="EO150" s="500"/>
      <c r="EP150" s="500"/>
      <c r="EQ150" s="500"/>
      <c r="ER150" s="490"/>
      <c r="ES150" s="490"/>
      <c r="ET150" s="500"/>
      <c r="EU150" s="500"/>
    </row>
    <row r="151" spans="1:151">
      <c r="A151" s="500"/>
      <c r="B151" s="502"/>
      <c r="C151" s="502"/>
      <c r="D151" s="502"/>
      <c r="E151" s="502"/>
      <c r="F151" s="502"/>
      <c r="G151" s="502"/>
      <c r="H151" s="502"/>
      <c r="I151" s="502"/>
      <c r="J151" s="504"/>
      <c r="K151" s="502"/>
      <c r="L151" s="502"/>
      <c r="M151" s="502"/>
      <c r="N151" s="502"/>
      <c r="O151" s="502"/>
      <c r="P151" s="502"/>
      <c r="R151" s="502"/>
      <c r="S151" s="502"/>
      <c r="U151" s="499"/>
      <c r="V151" s="500"/>
      <c r="W151" s="502"/>
      <c r="X151" s="500"/>
      <c r="Y151" s="500"/>
      <c r="Z151" s="476"/>
      <c r="AA151" s="476"/>
      <c r="AB151" s="470"/>
      <c r="AC151" s="502"/>
      <c r="AD151" s="502"/>
      <c r="AE151" s="502"/>
      <c r="AF151" s="502"/>
      <c r="AG151" s="502"/>
      <c r="AH151" s="502"/>
      <c r="AI151" s="505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21"/>
      <c r="AT151" s="521"/>
      <c r="AU151" s="521"/>
      <c r="AV151" s="521"/>
      <c r="AW151" s="521"/>
      <c r="AX151" s="521"/>
      <c r="AY151" s="521"/>
      <c r="AZ151" s="521"/>
      <c r="BA151" s="525"/>
      <c r="BB151" s="521"/>
      <c r="BC151" s="521"/>
      <c r="BD151" s="521"/>
      <c r="BE151" s="521"/>
      <c r="BF151" s="521"/>
      <c r="BG151" s="521"/>
      <c r="BH151" s="521"/>
      <c r="BI151" s="521"/>
      <c r="BJ151" s="521"/>
      <c r="BK151" s="521"/>
      <c r="BL151" s="521"/>
      <c r="BM151" s="521"/>
      <c r="BN151" s="521"/>
      <c r="BO151" s="521"/>
      <c r="BP151" s="521"/>
      <c r="BQ151" s="521"/>
      <c r="BR151" s="521"/>
      <c r="BS151" s="521"/>
      <c r="BT151" s="517"/>
      <c r="BU151" s="511"/>
      <c r="BV151" s="511"/>
      <c r="BW151" s="511"/>
      <c r="BX151" s="516"/>
      <c r="BY151" s="516"/>
      <c r="BZ151" s="516"/>
      <c r="CA151" s="516"/>
      <c r="CB151" s="516"/>
      <c r="CC151" s="516"/>
      <c r="CD151" s="516"/>
      <c r="CE151" s="511"/>
      <c r="CF151" s="511"/>
      <c r="CG151" s="511"/>
      <c r="CH151" s="511"/>
      <c r="CI151" s="474"/>
      <c r="CJ151" s="474"/>
      <c r="CK151" s="474"/>
      <c r="CL151" s="490"/>
      <c r="CM151" s="474"/>
      <c r="CN151" s="500"/>
      <c r="CO151" s="500"/>
      <c r="CP151" s="500"/>
      <c r="CQ151" s="500"/>
      <c r="CR151" s="550"/>
      <c r="CS151" s="473"/>
      <c r="CT151" s="498"/>
      <c r="CU151" s="498"/>
      <c r="CV151" s="473"/>
      <c r="CW151" s="473"/>
      <c r="CX151" s="473"/>
      <c r="CY151" s="502"/>
      <c r="CZ151" s="500"/>
      <c r="DA151" s="474"/>
      <c r="DB151" s="499"/>
      <c r="DC151" s="500"/>
      <c r="DD151" s="474"/>
      <c r="DE151" s="500"/>
      <c r="DF151" s="500"/>
      <c r="DG151" s="499"/>
      <c r="DH151" s="499"/>
      <c r="DI151" s="499"/>
      <c r="DJ151" s="490"/>
      <c r="DK151" s="499"/>
      <c r="DL151" s="500"/>
      <c r="DM151" s="500"/>
      <c r="DN151" s="499"/>
      <c r="DO151" s="474"/>
      <c r="DP151" s="474"/>
      <c r="DQ151" s="474"/>
      <c r="DR151" s="474"/>
      <c r="DS151" s="474"/>
      <c r="DT151" s="474"/>
      <c r="DU151" s="474"/>
      <c r="DV151" s="474"/>
      <c r="DW151" s="474"/>
      <c r="DX151" s="474"/>
      <c r="DY151" s="474"/>
      <c r="DZ151" s="474"/>
      <c r="EA151" s="500"/>
      <c r="EB151" s="500"/>
      <c r="EC151" s="500"/>
      <c r="ED151" s="500"/>
      <c r="EE151" s="500"/>
      <c r="EF151" s="500"/>
      <c r="EG151" s="500"/>
      <c r="EH151" s="500"/>
      <c r="EI151" s="500"/>
      <c r="EJ151" s="500"/>
      <c r="EK151" s="500"/>
      <c r="EL151" s="500"/>
      <c r="EM151" s="500"/>
      <c r="EN151" s="500"/>
      <c r="EO151" s="500"/>
      <c r="EP151" s="500"/>
      <c r="EQ151" s="500"/>
      <c r="ER151" s="490"/>
      <c r="ES151" s="490"/>
      <c r="ET151" s="500"/>
      <c r="EU151" s="500"/>
    </row>
    <row r="152" spans="1:151" ht="16.5" customHeight="1">
      <c r="A152" s="500"/>
      <c r="B152" s="502"/>
      <c r="C152" s="502"/>
      <c r="D152" s="502"/>
      <c r="E152" s="502"/>
      <c r="F152" s="502"/>
      <c r="G152" s="502"/>
      <c r="H152" s="502"/>
      <c r="I152" s="502"/>
      <c r="J152" s="504"/>
      <c r="K152" s="502"/>
      <c r="L152" s="502"/>
      <c r="M152" s="502"/>
      <c r="N152" s="502"/>
      <c r="O152" s="502"/>
      <c r="P152" s="502"/>
      <c r="R152" s="502"/>
      <c r="S152" s="502"/>
      <c r="U152" s="499"/>
      <c r="V152" s="500"/>
      <c r="W152" s="502"/>
      <c r="X152" s="500"/>
      <c r="Y152" s="500"/>
      <c r="Z152" s="476"/>
      <c r="AA152" s="476"/>
      <c r="AB152" s="470"/>
      <c r="AC152" s="502"/>
      <c r="AD152" s="502"/>
      <c r="AE152" s="502"/>
      <c r="AF152" s="502"/>
      <c r="AG152" s="502"/>
      <c r="AH152" s="502"/>
      <c r="AI152" s="505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21"/>
      <c r="AT152" s="521"/>
      <c r="AU152" s="521"/>
      <c r="AV152" s="521"/>
      <c r="AW152" s="521"/>
      <c r="AX152" s="521"/>
      <c r="AY152" s="521"/>
      <c r="AZ152" s="521"/>
      <c r="BA152" s="525"/>
      <c r="BB152" s="521"/>
      <c r="BC152" s="521"/>
      <c r="BD152" s="521"/>
      <c r="BE152" s="521"/>
      <c r="BF152" s="521"/>
      <c r="BG152" s="521"/>
      <c r="BH152" s="521"/>
      <c r="BI152" s="521"/>
      <c r="BJ152" s="521"/>
      <c r="BK152" s="521"/>
      <c r="BL152" s="521"/>
      <c r="BM152" s="521"/>
      <c r="BN152" s="521"/>
      <c r="BO152" s="521"/>
      <c r="BP152" s="521"/>
      <c r="BQ152" s="521"/>
      <c r="BR152" s="521"/>
      <c r="BS152" s="521"/>
      <c r="BT152" s="517"/>
      <c r="BU152" s="511"/>
      <c r="BV152" s="511"/>
      <c r="BW152" s="511"/>
      <c r="BX152" s="516"/>
      <c r="BY152" s="516"/>
      <c r="BZ152" s="516"/>
      <c r="CA152" s="516"/>
      <c r="CB152" s="516"/>
      <c r="CC152" s="516"/>
      <c r="CD152" s="516"/>
      <c r="CE152" s="511"/>
      <c r="CF152" s="511"/>
      <c r="CG152" s="511"/>
      <c r="CH152" s="511"/>
      <c r="CI152" s="474"/>
      <c r="CJ152" s="474"/>
      <c r="CK152" s="474"/>
      <c r="CL152" s="490"/>
      <c r="CM152" s="474"/>
      <c r="CN152" s="500"/>
      <c r="CO152" s="500"/>
      <c r="CP152" s="500"/>
      <c r="CQ152" s="500"/>
      <c r="CR152" s="550"/>
      <c r="CS152" s="473"/>
      <c r="CT152" s="498"/>
      <c r="CU152" s="498"/>
      <c r="CV152" s="473"/>
      <c r="CW152" s="473"/>
      <c r="CX152" s="473"/>
      <c r="CY152" s="502"/>
      <c r="CZ152" s="500"/>
      <c r="DA152" s="474"/>
      <c r="DB152" s="499"/>
      <c r="DC152" s="500"/>
      <c r="DD152" s="474"/>
      <c r="DE152" s="500"/>
      <c r="DF152" s="500"/>
      <c r="DG152" s="499"/>
      <c r="DH152" s="499"/>
      <c r="DI152" s="499"/>
      <c r="DJ152" s="490"/>
      <c r="DK152" s="499"/>
      <c r="DL152" s="500"/>
      <c r="DM152" s="500"/>
      <c r="DN152" s="499"/>
      <c r="DO152" s="474"/>
      <c r="DP152" s="474"/>
      <c r="DQ152" s="474"/>
      <c r="DR152" s="474"/>
      <c r="DS152" s="474"/>
      <c r="DT152" s="474"/>
      <c r="DU152" s="474"/>
      <c r="DV152" s="474"/>
      <c r="DW152" s="474"/>
      <c r="DX152" s="474"/>
      <c r="DY152" s="474"/>
      <c r="DZ152" s="474"/>
      <c r="EA152" s="500"/>
      <c r="EB152" s="500"/>
      <c r="EC152" s="500"/>
      <c r="ED152" s="500"/>
      <c r="EE152" s="500"/>
      <c r="EF152" s="500"/>
      <c r="EG152" s="500"/>
      <c r="EH152" s="500"/>
      <c r="EI152" s="500"/>
      <c r="EJ152" s="500"/>
      <c r="EK152" s="500"/>
      <c r="EL152" s="500"/>
      <c r="EM152" s="500"/>
      <c r="EN152" s="500"/>
      <c r="EO152" s="500"/>
      <c r="EP152" s="500"/>
      <c r="EQ152" s="500"/>
      <c r="ER152" s="490"/>
      <c r="ES152" s="490"/>
      <c r="ET152" s="500"/>
      <c r="EU152" s="500"/>
    </row>
    <row r="153" spans="1:151" ht="16.5" customHeight="1">
      <c r="A153" s="500"/>
      <c r="B153" s="502"/>
      <c r="C153" s="502"/>
      <c r="D153" s="502"/>
      <c r="E153" s="502"/>
      <c r="F153" s="502"/>
      <c r="G153" s="502"/>
      <c r="H153" s="502"/>
      <c r="I153" s="502"/>
      <c r="J153" s="504"/>
      <c r="K153" s="502"/>
      <c r="L153" s="502"/>
      <c r="M153" s="502"/>
      <c r="N153" s="502"/>
      <c r="O153" s="502"/>
      <c r="P153" s="502"/>
      <c r="R153" s="502"/>
      <c r="S153" s="502"/>
      <c r="U153" s="499"/>
      <c r="V153" s="500"/>
      <c r="W153" s="502"/>
      <c r="X153" s="500"/>
      <c r="Y153" s="500"/>
      <c r="Z153" s="476"/>
      <c r="AA153" s="476"/>
      <c r="AB153" s="470"/>
      <c r="AC153" s="502"/>
      <c r="AD153" s="502"/>
      <c r="AE153" s="502"/>
      <c r="AF153" s="502"/>
      <c r="AG153" s="502"/>
      <c r="AH153" s="502"/>
      <c r="AI153" s="505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21"/>
      <c r="AT153" s="521"/>
      <c r="AU153" s="521"/>
      <c r="AV153" s="521"/>
      <c r="AW153" s="521"/>
      <c r="AX153" s="521"/>
      <c r="AY153" s="521"/>
      <c r="AZ153" s="521"/>
      <c r="BA153" s="525"/>
      <c r="BB153" s="521"/>
      <c r="BC153" s="521"/>
      <c r="BD153" s="521"/>
      <c r="BE153" s="521"/>
      <c r="BF153" s="521"/>
      <c r="BG153" s="521"/>
      <c r="BH153" s="521"/>
      <c r="BI153" s="521"/>
      <c r="BJ153" s="521"/>
      <c r="BK153" s="521"/>
      <c r="BL153" s="521"/>
      <c r="BM153" s="521"/>
      <c r="BN153" s="521"/>
      <c r="BO153" s="521"/>
      <c r="BP153" s="521"/>
      <c r="BQ153" s="521"/>
      <c r="BR153" s="521"/>
      <c r="BS153" s="521"/>
      <c r="BT153" s="517"/>
      <c r="BU153" s="511"/>
      <c r="BV153" s="511"/>
      <c r="BW153" s="511"/>
      <c r="BX153" s="516"/>
      <c r="BY153" s="516"/>
      <c r="BZ153" s="516"/>
      <c r="CA153" s="516"/>
      <c r="CB153" s="516"/>
      <c r="CC153" s="516"/>
      <c r="CD153" s="516"/>
      <c r="CE153" s="511"/>
      <c r="CF153" s="511"/>
      <c r="CG153" s="511"/>
      <c r="CH153" s="511"/>
      <c r="CI153" s="474"/>
      <c r="CJ153" s="474"/>
      <c r="CK153" s="474"/>
      <c r="CL153" s="490"/>
      <c r="CM153" s="474"/>
      <c r="CN153" s="500"/>
      <c r="CO153" s="500"/>
      <c r="CP153" s="500"/>
      <c r="CQ153" s="500"/>
      <c r="CR153" s="550"/>
      <c r="CS153" s="473"/>
      <c r="CT153" s="498"/>
      <c r="CU153" s="498"/>
      <c r="CV153" s="473"/>
      <c r="CW153" s="473"/>
      <c r="CX153" s="473"/>
      <c r="CY153" s="502"/>
      <c r="CZ153" s="500"/>
      <c r="DA153" s="474"/>
      <c r="DB153" s="499"/>
      <c r="DC153" s="500"/>
      <c r="DD153" s="474"/>
      <c r="DE153" s="500"/>
      <c r="DF153" s="500"/>
      <c r="DG153" s="499"/>
      <c r="DH153" s="499"/>
      <c r="DI153" s="499"/>
      <c r="DJ153" s="490"/>
      <c r="DK153" s="499"/>
      <c r="DL153" s="500"/>
      <c r="DM153" s="500"/>
      <c r="DN153" s="499"/>
      <c r="DO153" s="474"/>
      <c r="DP153" s="474"/>
      <c r="DQ153" s="474"/>
      <c r="DR153" s="474"/>
      <c r="DS153" s="474"/>
      <c r="DT153" s="474"/>
      <c r="DU153" s="474"/>
      <c r="DV153" s="474"/>
      <c r="DW153" s="474"/>
      <c r="DX153" s="474"/>
      <c r="DY153" s="474"/>
      <c r="DZ153" s="474"/>
      <c r="EA153" s="500"/>
      <c r="EB153" s="500"/>
      <c r="EC153" s="500"/>
      <c r="ED153" s="500"/>
      <c r="EE153" s="500"/>
      <c r="EF153" s="500"/>
      <c r="EG153" s="500"/>
      <c r="EH153" s="500"/>
      <c r="EI153" s="500"/>
      <c r="EJ153" s="500"/>
      <c r="EK153" s="500"/>
      <c r="EL153" s="500"/>
      <c r="EM153" s="500"/>
      <c r="EN153" s="500"/>
      <c r="EO153" s="500"/>
      <c r="EP153" s="500"/>
      <c r="EQ153" s="500"/>
      <c r="ER153" s="490"/>
      <c r="ES153" s="490"/>
      <c r="ET153" s="500"/>
      <c r="EU153" s="500"/>
    </row>
    <row r="154" spans="1:151">
      <c r="A154" s="500"/>
      <c r="B154" s="502"/>
      <c r="C154" s="502"/>
      <c r="D154" s="502"/>
      <c r="E154" s="502"/>
      <c r="F154" s="502"/>
      <c r="G154" s="502"/>
      <c r="H154" s="502"/>
      <c r="I154" s="502"/>
      <c r="J154" s="504"/>
      <c r="K154" s="502"/>
      <c r="L154" s="502"/>
      <c r="M154" s="502"/>
      <c r="N154" s="502"/>
      <c r="O154" s="502"/>
      <c r="P154" s="502"/>
      <c r="R154" s="502"/>
      <c r="S154" s="502"/>
      <c r="U154" s="499"/>
      <c r="V154" s="500"/>
      <c r="W154" s="502"/>
      <c r="X154" s="500"/>
      <c r="Y154" s="500"/>
      <c r="Z154" s="476"/>
      <c r="AA154" s="476"/>
      <c r="AB154" s="470"/>
      <c r="AC154" s="502"/>
      <c r="AD154" s="502"/>
      <c r="AE154" s="502"/>
      <c r="AF154" s="502"/>
      <c r="AG154" s="502"/>
      <c r="AH154" s="502"/>
      <c r="AI154" s="505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21"/>
      <c r="AT154" s="521"/>
      <c r="AU154" s="521"/>
      <c r="AV154" s="521"/>
      <c r="AW154" s="521"/>
      <c r="AX154" s="521"/>
      <c r="AY154" s="521"/>
      <c r="AZ154" s="521"/>
      <c r="BA154" s="525"/>
      <c r="BB154" s="521"/>
      <c r="BC154" s="521"/>
      <c r="BD154" s="521"/>
      <c r="BE154" s="521"/>
      <c r="BF154" s="521"/>
      <c r="BG154" s="521"/>
      <c r="BH154" s="521"/>
      <c r="BI154" s="521"/>
      <c r="BJ154" s="521"/>
      <c r="BK154" s="521"/>
      <c r="BL154" s="521"/>
      <c r="BM154" s="521"/>
      <c r="BN154" s="521"/>
      <c r="BO154" s="521"/>
      <c r="BP154" s="521"/>
      <c r="BQ154" s="521"/>
      <c r="BR154" s="521"/>
      <c r="BS154" s="521"/>
      <c r="BT154" s="517"/>
      <c r="BU154" s="511"/>
      <c r="BV154" s="511"/>
      <c r="BW154" s="511"/>
      <c r="BX154" s="516"/>
      <c r="BY154" s="516"/>
      <c r="BZ154" s="516"/>
      <c r="CA154" s="516"/>
      <c r="CB154" s="516"/>
      <c r="CC154" s="516"/>
      <c r="CD154" s="516"/>
      <c r="CE154" s="511"/>
      <c r="CF154" s="511"/>
      <c r="CG154" s="511"/>
      <c r="CH154" s="511"/>
      <c r="CI154" s="474"/>
      <c r="CJ154" s="474"/>
      <c r="CK154" s="474"/>
      <c r="CL154" s="490"/>
      <c r="CM154" s="474"/>
      <c r="CN154" s="500"/>
      <c r="CO154" s="500"/>
      <c r="CP154" s="500"/>
      <c r="CQ154" s="500"/>
      <c r="CR154" s="550"/>
      <c r="CS154" s="473"/>
      <c r="CT154" s="498"/>
      <c r="CU154" s="498"/>
      <c r="CV154" s="473"/>
      <c r="CW154" s="473"/>
      <c r="CX154" s="473"/>
      <c r="CY154" s="502"/>
      <c r="CZ154" s="500"/>
      <c r="DA154" s="474"/>
      <c r="DB154" s="499"/>
      <c r="DC154" s="500"/>
      <c r="DD154" s="474"/>
      <c r="DE154" s="500"/>
      <c r="DF154" s="500"/>
      <c r="DG154" s="499"/>
      <c r="DH154" s="499"/>
      <c r="DI154" s="499"/>
      <c r="DJ154" s="490"/>
      <c r="DK154" s="499"/>
      <c r="DL154" s="500"/>
      <c r="DM154" s="500"/>
      <c r="DN154" s="499"/>
      <c r="DO154" s="474"/>
      <c r="DP154" s="474"/>
      <c r="DQ154" s="474"/>
      <c r="DR154" s="474"/>
      <c r="DS154" s="474"/>
      <c r="DT154" s="474"/>
      <c r="DU154" s="474"/>
      <c r="DV154" s="474"/>
      <c r="DW154" s="474"/>
      <c r="DX154" s="474"/>
      <c r="DY154" s="474"/>
      <c r="DZ154" s="474"/>
      <c r="EA154" s="500"/>
      <c r="EB154" s="500"/>
      <c r="EC154" s="500"/>
      <c r="ED154" s="500"/>
      <c r="EE154" s="500"/>
      <c r="EF154" s="500"/>
      <c r="EG154" s="500"/>
      <c r="EH154" s="500"/>
      <c r="EI154" s="500"/>
      <c r="EJ154" s="500"/>
      <c r="EK154" s="500"/>
      <c r="EL154" s="500"/>
      <c r="EM154" s="500"/>
      <c r="EN154" s="500"/>
      <c r="EO154" s="500"/>
      <c r="EP154" s="500"/>
      <c r="EQ154" s="500"/>
      <c r="ER154" s="490"/>
      <c r="ES154" s="490"/>
      <c r="ET154" s="500"/>
      <c r="EU154" s="500"/>
    </row>
    <row r="155" spans="1:151" ht="16.5" customHeight="1">
      <c r="A155" s="500"/>
      <c r="B155" s="502"/>
      <c r="C155" s="502"/>
      <c r="D155" s="502"/>
      <c r="E155" s="502"/>
      <c r="F155" s="502"/>
      <c r="G155" s="502"/>
      <c r="H155" s="502"/>
      <c r="I155" s="502"/>
      <c r="J155" s="504"/>
      <c r="K155" s="502"/>
      <c r="L155" s="502"/>
      <c r="M155" s="502"/>
      <c r="N155" s="502"/>
      <c r="O155" s="502"/>
      <c r="P155" s="502"/>
      <c r="R155" s="502"/>
      <c r="S155" s="502"/>
      <c r="U155" s="499"/>
      <c r="V155" s="500"/>
      <c r="W155" s="502"/>
      <c r="X155" s="500"/>
      <c r="Y155" s="500"/>
      <c r="Z155" s="476"/>
      <c r="AA155" s="476"/>
      <c r="AB155" s="470"/>
      <c r="AC155" s="502"/>
      <c r="AD155" s="502"/>
      <c r="AE155" s="502"/>
      <c r="AF155" s="502"/>
      <c r="AG155" s="502"/>
      <c r="AH155" s="502"/>
      <c r="AI155" s="505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21"/>
      <c r="AT155" s="521"/>
      <c r="AU155" s="521"/>
      <c r="AV155" s="521"/>
      <c r="AW155" s="521"/>
      <c r="AX155" s="521"/>
      <c r="AY155" s="521"/>
      <c r="AZ155" s="521"/>
      <c r="BA155" s="525"/>
      <c r="BB155" s="521"/>
      <c r="BC155" s="521"/>
      <c r="BD155" s="521"/>
      <c r="BE155" s="521"/>
      <c r="BF155" s="521"/>
      <c r="BG155" s="521"/>
      <c r="BH155" s="521"/>
      <c r="BI155" s="521"/>
      <c r="BJ155" s="521"/>
      <c r="BK155" s="521"/>
      <c r="BL155" s="521"/>
      <c r="BM155" s="521"/>
      <c r="BN155" s="521"/>
      <c r="BO155" s="521"/>
      <c r="BP155" s="521"/>
      <c r="BQ155" s="521"/>
      <c r="BR155" s="521"/>
      <c r="BS155" s="521"/>
      <c r="BT155" s="517"/>
      <c r="BU155" s="511"/>
      <c r="BV155" s="511"/>
      <c r="BW155" s="511"/>
      <c r="BX155" s="516"/>
      <c r="BY155" s="516"/>
      <c r="BZ155" s="516"/>
      <c r="CA155" s="516"/>
      <c r="CB155" s="516"/>
      <c r="CC155" s="516"/>
      <c r="CD155" s="516"/>
      <c r="CE155" s="511"/>
      <c r="CF155" s="511"/>
      <c r="CG155" s="511"/>
      <c r="CH155" s="511"/>
      <c r="CI155" s="474"/>
      <c r="CJ155" s="474"/>
      <c r="CK155" s="474"/>
      <c r="CL155" s="490"/>
      <c r="CM155" s="474"/>
      <c r="CN155" s="500"/>
      <c r="CO155" s="500"/>
      <c r="CP155" s="500"/>
      <c r="CQ155" s="500"/>
      <c r="CR155" s="550"/>
      <c r="CS155" s="473"/>
      <c r="CT155" s="498"/>
      <c r="CU155" s="498"/>
      <c r="CV155" s="473"/>
      <c r="CW155" s="473"/>
      <c r="CX155" s="473"/>
      <c r="CY155" s="502"/>
      <c r="CZ155" s="500"/>
      <c r="DA155" s="474"/>
      <c r="DB155" s="499"/>
      <c r="DC155" s="500"/>
      <c r="DD155" s="474"/>
      <c r="DE155" s="500"/>
      <c r="DF155" s="500"/>
      <c r="DG155" s="499"/>
      <c r="DH155" s="499"/>
      <c r="DI155" s="499"/>
      <c r="DJ155" s="490"/>
      <c r="DK155" s="499"/>
      <c r="DL155" s="500"/>
      <c r="DM155" s="500"/>
      <c r="DN155" s="499"/>
      <c r="DO155" s="474"/>
      <c r="DP155" s="474"/>
      <c r="DQ155" s="474"/>
      <c r="DR155" s="474"/>
      <c r="DS155" s="474"/>
      <c r="DT155" s="474"/>
      <c r="DU155" s="474"/>
      <c r="DV155" s="474"/>
      <c r="DW155" s="474"/>
      <c r="DX155" s="474"/>
      <c r="DY155" s="474"/>
      <c r="DZ155" s="474"/>
      <c r="EA155" s="500"/>
      <c r="EB155" s="500"/>
      <c r="EC155" s="500"/>
      <c r="ED155" s="500"/>
      <c r="EE155" s="500"/>
      <c r="EF155" s="500"/>
      <c r="EG155" s="500"/>
      <c r="EH155" s="500"/>
      <c r="EI155" s="500"/>
      <c r="EJ155" s="500"/>
      <c r="EK155" s="500"/>
      <c r="EL155" s="500"/>
      <c r="EM155" s="500"/>
      <c r="EN155" s="500"/>
      <c r="EO155" s="500"/>
      <c r="EP155" s="500"/>
      <c r="EQ155" s="500"/>
      <c r="ER155" s="490"/>
      <c r="ES155" s="490"/>
      <c r="ET155" s="500"/>
      <c r="EU155" s="500"/>
    </row>
    <row r="156" spans="1:151">
      <c r="A156" s="500"/>
      <c r="B156" s="502"/>
      <c r="C156" s="502"/>
      <c r="D156" s="502"/>
      <c r="E156" s="502"/>
      <c r="F156" s="502"/>
      <c r="G156" s="502"/>
      <c r="H156" s="502"/>
      <c r="I156" s="502"/>
      <c r="J156" s="504"/>
      <c r="K156" s="502"/>
      <c r="L156" s="502"/>
      <c r="M156" s="502"/>
      <c r="N156" s="502"/>
      <c r="O156" s="502"/>
      <c r="P156" s="502"/>
      <c r="R156" s="502"/>
      <c r="S156" s="502"/>
      <c r="U156" s="499"/>
      <c r="V156" s="500"/>
      <c r="W156" s="502"/>
      <c r="X156" s="500"/>
      <c r="Y156" s="500"/>
      <c r="Z156" s="476"/>
      <c r="AA156" s="476"/>
      <c r="AB156" s="470"/>
      <c r="AC156" s="502"/>
      <c r="AD156" s="502"/>
      <c r="AE156" s="502"/>
      <c r="AF156" s="502"/>
      <c r="AG156" s="502"/>
      <c r="AH156" s="502"/>
      <c r="AI156" s="505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21"/>
      <c r="AT156" s="521"/>
      <c r="AU156" s="521"/>
      <c r="AV156" s="521"/>
      <c r="AW156" s="521"/>
      <c r="AX156" s="521"/>
      <c r="AY156" s="521"/>
      <c r="AZ156" s="521"/>
      <c r="BA156" s="525"/>
      <c r="BB156" s="521"/>
      <c r="BC156" s="521"/>
      <c r="BD156" s="521"/>
      <c r="BE156" s="521"/>
      <c r="BF156" s="521"/>
      <c r="BG156" s="521"/>
      <c r="BH156" s="521"/>
      <c r="BI156" s="521"/>
      <c r="BJ156" s="521"/>
      <c r="BK156" s="521"/>
      <c r="BL156" s="521"/>
      <c r="BM156" s="521"/>
      <c r="BN156" s="521"/>
      <c r="BO156" s="521"/>
      <c r="BP156" s="521"/>
      <c r="BQ156" s="521"/>
      <c r="BR156" s="521"/>
      <c r="BS156" s="521"/>
      <c r="BT156" s="517"/>
      <c r="BU156" s="511"/>
      <c r="BV156" s="511"/>
      <c r="BW156" s="511"/>
      <c r="BX156" s="516"/>
      <c r="BY156" s="516"/>
      <c r="BZ156" s="516"/>
      <c r="CA156" s="516"/>
      <c r="CB156" s="516"/>
      <c r="CC156" s="516"/>
      <c r="CD156" s="516"/>
      <c r="CE156" s="511"/>
      <c r="CF156" s="511"/>
      <c r="CG156" s="511"/>
      <c r="CH156" s="511"/>
      <c r="CI156" s="474"/>
      <c r="CJ156" s="474"/>
      <c r="CK156" s="474"/>
      <c r="CL156" s="490"/>
      <c r="CM156" s="474"/>
      <c r="CN156" s="500"/>
      <c r="CO156" s="500"/>
      <c r="CP156" s="500"/>
      <c r="CQ156" s="500"/>
      <c r="CR156" s="550"/>
      <c r="CS156" s="473"/>
      <c r="CT156" s="498"/>
      <c r="CU156" s="498"/>
      <c r="CV156" s="473"/>
      <c r="CW156" s="473"/>
      <c r="CX156" s="473"/>
      <c r="CY156" s="502"/>
      <c r="CZ156" s="500"/>
      <c r="DA156" s="474"/>
      <c r="DB156" s="499"/>
      <c r="DC156" s="500"/>
      <c r="DD156" s="474"/>
      <c r="DE156" s="500"/>
      <c r="DF156" s="500"/>
      <c r="DG156" s="499"/>
      <c r="DH156" s="499"/>
      <c r="DI156" s="499"/>
      <c r="DJ156" s="490"/>
      <c r="DK156" s="499"/>
      <c r="DL156" s="500"/>
      <c r="DM156" s="500"/>
      <c r="DN156" s="499"/>
      <c r="DO156" s="474"/>
      <c r="DP156" s="474"/>
      <c r="DQ156" s="474"/>
      <c r="DR156" s="474"/>
      <c r="DS156" s="474"/>
      <c r="DT156" s="474"/>
      <c r="DU156" s="474"/>
      <c r="DV156" s="474"/>
      <c r="DW156" s="474"/>
      <c r="DX156" s="474"/>
      <c r="DY156" s="474"/>
      <c r="DZ156" s="474"/>
      <c r="EA156" s="500"/>
      <c r="EB156" s="500"/>
      <c r="EC156" s="500"/>
      <c r="ED156" s="500"/>
      <c r="EE156" s="500"/>
      <c r="EF156" s="500"/>
      <c r="EG156" s="500"/>
      <c r="EH156" s="500"/>
      <c r="EI156" s="500"/>
      <c r="EJ156" s="500"/>
      <c r="EK156" s="500"/>
      <c r="EL156" s="500"/>
      <c r="EM156" s="500"/>
      <c r="EN156" s="500"/>
      <c r="EO156" s="500"/>
      <c r="EP156" s="500"/>
      <c r="EQ156" s="500"/>
      <c r="ER156" s="490"/>
      <c r="ES156" s="490"/>
      <c r="ET156" s="500"/>
      <c r="EU156" s="500"/>
    </row>
    <row r="157" spans="1:151">
      <c r="A157" s="500"/>
      <c r="B157" s="502"/>
      <c r="C157" s="502"/>
      <c r="D157" s="502"/>
      <c r="E157" s="502"/>
      <c r="F157" s="502"/>
      <c r="G157" s="502"/>
      <c r="H157" s="502"/>
      <c r="I157" s="502"/>
      <c r="J157" s="504"/>
      <c r="K157" s="502"/>
      <c r="L157" s="502"/>
      <c r="M157" s="502"/>
      <c r="N157" s="502"/>
      <c r="O157" s="502"/>
      <c r="P157" s="502"/>
      <c r="R157" s="502"/>
      <c r="S157" s="502"/>
      <c r="U157" s="499"/>
      <c r="V157" s="500"/>
      <c r="W157" s="502"/>
      <c r="X157" s="500"/>
      <c r="Y157" s="500"/>
      <c r="Z157" s="476"/>
      <c r="AA157" s="476"/>
      <c r="AB157" s="470"/>
      <c r="AC157" s="502"/>
      <c r="AD157" s="502"/>
      <c r="AE157" s="502"/>
      <c r="AF157" s="502"/>
      <c r="AG157" s="502"/>
      <c r="AH157" s="502"/>
      <c r="AI157" s="505"/>
      <c r="AJ157" s="502"/>
      <c r="AK157" s="502"/>
      <c r="AL157" s="502"/>
      <c r="AM157" s="502"/>
      <c r="AN157" s="502"/>
      <c r="AO157" s="502"/>
      <c r="AP157" s="502"/>
      <c r="AQ157" s="502"/>
      <c r="AR157" s="502"/>
      <c r="AS157" s="521"/>
      <c r="AT157" s="521"/>
      <c r="AU157" s="521"/>
      <c r="AV157" s="521"/>
      <c r="AW157" s="521"/>
      <c r="AX157" s="521"/>
      <c r="AY157" s="521"/>
      <c r="AZ157" s="521"/>
      <c r="BA157" s="525"/>
      <c r="BB157" s="521"/>
      <c r="BC157" s="521"/>
      <c r="BD157" s="521"/>
      <c r="BE157" s="521"/>
      <c r="BF157" s="521"/>
      <c r="BG157" s="521"/>
      <c r="BH157" s="521"/>
      <c r="BI157" s="521"/>
      <c r="BJ157" s="521"/>
      <c r="BK157" s="521"/>
      <c r="BL157" s="521"/>
      <c r="BM157" s="521"/>
      <c r="BN157" s="521"/>
      <c r="BO157" s="521"/>
      <c r="BP157" s="521"/>
      <c r="BQ157" s="521"/>
      <c r="BR157" s="521"/>
      <c r="BS157" s="521"/>
      <c r="BT157" s="517"/>
      <c r="BU157" s="511"/>
      <c r="BV157" s="511"/>
      <c r="BW157" s="511"/>
      <c r="BX157" s="516"/>
      <c r="BY157" s="516"/>
      <c r="BZ157" s="516"/>
      <c r="CA157" s="516"/>
      <c r="CB157" s="516"/>
      <c r="CC157" s="516"/>
      <c r="CD157" s="516"/>
      <c r="CE157" s="511"/>
      <c r="CF157" s="511"/>
      <c r="CG157" s="511"/>
      <c r="CH157" s="511"/>
      <c r="CI157" s="474"/>
      <c r="CJ157" s="474"/>
      <c r="CK157" s="474"/>
      <c r="CL157" s="490"/>
      <c r="CM157" s="474"/>
      <c r="CN157" s="500"/>
      <c r="CO157" s="500"/>
      <c r="CP157" s="500"/>
      <c r="CQ157" s="500"/>
      <c r="CR157" s="550"/>
      <c r="CS157" s="473"/>
      <c r="CT157" s="498"/>
      <c r="CU157" s="498"/>
      <c r="CV157" s="473"/>
      <c r="CW157" s="473"/>
      <c r="CX157" s="473"/>
      <c r="CY157" s="502"/>
      <c r="CZ157" s="500"/>
      <c r="DA157" s="474"/>
      <c r="DB157" s="499"/>
      <c r="DC157" s="500"/>
      <c r="DD157" s="474"/>
      <c r="DE157" s="500"/>
      <c r="DF157" s="500"/>
      <c r="DG157" s="499"/>
      <c r="DH157" s="499"/>
      <c r="DI157" s="499"/>
      <c r="DJ157" s="490"/>
      <c r="DK157" s="499"/>
      <c r="DL157" s="500"/>
      <c r="DM157" s="500"/>
      <c r="DN157" s="499"/>
      <c r="DO157" s="474"/>
      <c r="DP157" s="474"/>
      <c r="DQ157" s="474"/>
      <c r="DR157" s="474"/>
      <c r="DS157" s="474"/>
      <c r="DT157" s="474"/>
      <c r="DU157" s="474"/>
      <c r="DV157" s="474"/>
      <c r="DW157" s="474"/>
      <c r="DX157" s="474"/>
      <c r="DY157" s="474"/>
      <c r="DZ157" s="474"/>
      <c r="EA157" s="500"/>
      <c r="EB157" s="500"/>
      <c r="EC157" s="500"/>
      <c r="ED157" s="500"/>
      <c r="EE157" s="500"/>
      <c r="EF157" s="500"/>
      <c r="EG157" s="500"/>
      <c r="EH157" s="500"/>
      <c r="EI157" s="500"/>
      <c r="EJ157" s="500"/>
      <c r="EK157" s="500"/>
      <c r="EL157" s="500"/>
      <c r="EM157" s="500"/>
      <c r="EN157" s="500"/>
      <c r="EO157" s="500"/>
      <c r="EP157" s="500"/>
      <c r="EQ157" s="500"/>
      <c r="ER157" s="490"/>
      <c r="ES157" s="490"/>
      <c r="ET157" s="500"/>
      <c r="EU157" s="500"/>
    </row>
    <row r="158" spans="1:151">
      <c r="A158" s="500"/>
      <c r="B158" s="502"/>
      <c r="C158" s="502"/>
      <c r="D158" s="502"/>
      <c r="E158" s="502"/>
      <c r="F158" s="502"/>
      <c r="G158" s="502"/>
      <c r="H158" s="502"/>
      <c r="I158" s="502"/>
      <c r="J158" s="504"/>
      <c r="K158" s="502"/>
      <c r="L158" s="502"/>
      <c r="M158" s="502"/>
      <c r="N158" s="502"/>
      <c r="O158" s="502"/>
      <c r="P158" s="502"/>
      <c r="R158" s="502"/>
      <c r="S158" s="502"/>
      <c r="U158" s="499"/>
      <c r="V158" s="500"/>
      <c r="W158" s="502"/>
      <c r="X158" s="500"/>
      <c r="Y158" s="500"/>
      <c r="Z158" s="476"/>
      <c r="AA158" s="476"/>
      <c r="AB158" s="470"/>
      <c r="AC158" s="502"/>
      <c r="AD158" s="502"/>
      <c r="AE158" s="502"/>
      <c r="AF158" s="502"/>
      <c r="AG158" s="502"/>
      <c r="AH158" s="502"/>
      <c r="AI158" s="505"/>
      <c r="AJ158" s="502"/>
      <c r="AK158" s="502"/>
      <c r="AL158" s="502"/>
      <c r="AM158" s="502"/>
      <c r="AN158" s="502"/>
      <c r="AO158" s="502"/>
      <c r="AP158" s="502"/>
      <c r="AQ158" s="502"/>
      <c r="AR158" s="502"/>
      <c r="AS158" s="521"/>
      <c r="AT158" s="521"/>
      <c r="AU158" s="521"/>
      <c r="AV158" s="521"/>
      <c r="AW158" s="521"/>
      <c r="AX158" s="521"/>
      <c r="AY158" s="521"/>
      <c r="AZ158" s="521"/>
      <c r="BA158" s="525"/>
      <c r="BB158" s="521"/>
      <c r="BC158" s="521"/>
      <c r="BD158" s="521"/>
      <c r="BE158" s="521"/>
      <c r="BF158" s="521"/>
      <c r="BG158" s="521"/>
      <c r="BH158" s="521"/>
      <c r="BI158" s="521"/>
      <c r="BJ158" s="521"/>
      <c r="BK158" s="521"/>
      <c r="BL158" s="521"/>
      <c r="BM158" s="521"/>
      <c r="BN158" s="521"/>
      <c r="BO158" s="521"/>
      <c r="BP158" s="521"/>
      <c r="BQ158" s="521"/>
      <c r="BR158" s="521"/>
      <c r="BS158" s="521"/>
      <c r="BT158" s="517"/>
      <c r="BU158" s="511"/>
      <c r="BV158" s="511"/>
      <c r="BW158" s="511"/>
      <c r="BX158" s="516"/>
      <c r="BY158" s="516"/>
      <c r="BZ158" s="516"/>
      <c r="CA158" s="516"/>
      <c r="CB158" s="516"/>
      <c r="CC158" s="516"/>
      <c r="CD158" s="516"/>
      <c r="CE158" s="511"/>
      <c r="CF158" s="511"/>
      <c r="CG158" s="511"/>
      <c r="CH158" s="511"/>
      <c r="CI158" s="474"/>
      <c r="CJ158" s="474"/>
      <c r="CK158" s="474"/>
      <c r="CL158" s="490"/>
      <c r="CM158" s="474"/>
      <c r="CN158" s="500"/>
      <c r="CO158" s="500"/>
      <c r="CP158" s="500"/>
      <c r="CQ158" s="500"/>
      <c r="CR158" s="550"/>
      <c r="CS158" s="473"/>
      <c r="CT158" s="498"/>
      <c r="CU158" s="498"/>
      <c r="CV158" s="473"/>
      <c r="CW158" s="473"/>
      <c r="CX158" s="473"/>
      <c r="CY158" s="502"/>
      <c r="CZ158" s="500"/>
      <c r="DA158" s="474"/>
      <c r="DB158" s="499"/>
      <c r="DC158" s="500"/>
      <c r="DD158" s="474"/>
      <c r="DE158" s="500"/>
      <c r="DF158" s="500"/>
      <c r="DG158" s="499"/>
      <c r="DH158" s="499"/>
      <c r="DI158" s="499"/>
      <c r="DJ158" s="490"/>
      <c r="DK158" s="499"/>
      <c r="DL158" s="500"/>
      <c r="DM158" s="500"/>
      <c r="DN158" s="499"/>
      <c r="DO158" s="474"/>
      <c r="DP158" s="474"/>
      <c r="DQ158" s="474"/>
      <c r="DR158" s="474"/>
      <c r="DS158" s="474"/>
      <c r="DT158" s="474"/>
      <c r="DU158" s="474"/>
      <c r="DV158" s="474"/>
      <c r="DW158" s="474"/>
      <c r="DX158" s="474"/>
      <c r="DY158" s="474"/>
      <c r="DZ158" s="474"/>
      <c r="EA158" s="500"/>
      <c r="EB158" s="500"/>
      <c r="EC158" s="500"/>
      <c r="ED158" s="500"/>
      <c r="EE158" s="500"/>
      <c r="EF158" s="500"/>
      <c r="EG158" s="500"/>
      <c r="EH158" s="500"/>
      <c r="EI158" s="500"/>
      <c r="EJ158" s="500"/>
      <c r="EK158" s="500"/>
      <c r="EL158" s="500"/>
      <c r="EM158" s="500"/>
      <c r="EN158" s="500"/>
      <c r="EO158" s="500"/>
      <c r="EP158" s="500"/>
      <c r="EQ158" s="500"/>
      <c r="ER158" s="490"/>
      <c r="ES158" s="490"/>
      <c r="ET158" s="500"/>
      <c r="EU158" s="500"/>
    </row>
    <row r="159" spans="1:151">
      <c r="A159" s="500"/>
      <c r="B159" s="502"/>
      <c r="C159" s="502"/>
      <c r="D159" s="502"/>
      <c r="E159" s="502"/>
      <c r="F159" s="502"/>
      <c r="G159" s="502"/>
      <c r="H159" s="502"/>
      <c r="I159" s="502"/>
      <c r="J159" s="504"/>
      <c r="K159" s="502"/>
      <c r="L159" s="502"/>
      <c r="M159" s="502"/>
      <c r="N159" s="502"/>
      <c r="O159" s="502"/>
      <c r="P159" s="502"/>
      <c r="R159" s="502"/>
      <c r="S159" s="502"/>
      <c r="U159" s="499"/>
      <c r="V159" s="500"/>
      <c r="W159" s="502"/>
      <c r="X159" s="500"/>
      <c r="Y159" s="500"/>
      <c r="Z159" s="476"/>
      <c r="AA159" s="476"/>
      <c r="AB159" s="470"/>
      <c r="AC159" s="502"/>
      <c r="AD159" s="502"/>
      <c r="AE159" s="502"/>
      <c r="AF159" s="502"/>
      <c r="AG159" s="502"/>
      <c r="AH159" s="502"/>
      <c r="AI159" s="505"/>
      <c r="AJ159" s="502"/>
      <c r="AK159" s="502"/>
      <c r="AL159" s="502"/>
      <c r="AM159" s="502"/>
      <c r="AN159" s="502"/>
      <c r="AO159" s="502"/>
      <c r="AP159" s="502"/>
      <c r="AQ159" s="502"/>
      <c r="AR159" s="502"/>
      <c r="AS159" s="521"/>
      <c r="AT159" s="521"/>
      <c r="AU159" s="521"/>
      <c r="AV159" s="521"/>
      <c r="AW159" s="521"/>
      <c r="AX159" s="521"/>
      <c r="AY159" s="521"/>
      <c r="AZ159" s="521"/>
      <c r="BA159" s="525"/>
      <c r="BB159" s="521"/>
      <c r="BC159" s="521"/>
      <c r="BD159" s="521"/>
      <c r="BE159" s="521"/>
      <c r="BF159" s="521"/>
      <c r="BG159" s="521"/>
      <c r="BH159" s="521"/>
      <c r="BI159" s="521"/>
      <c r="BJ159" s="521"/>
      <c r="BK159" s="521"/>
      <c r="BL159" s="521"/>
      <c r="BM159" s="521"/>
      <c r="BN159" s="521"/>
      <c r="BO159" s="521"/>
      <c r="BP159" s="521"/>
      <c r="BQ159" s="521"/>
      <c r="BR159" s="521"/>
      <c r="BS159" s="521"/>
      <c r="BT159" s="517"/>
      <c r="BU159" s="511"/>
      <c r="BV159" s="511"/>
      <c r="BW159" s="511"/>
      <c r="BX159" s="516"/>
      <c r="BY159" s="516"/>
      <c r="BZ159" s="516"/>
      <c r="CA159" s="516"/>
      <c r="CB159" s="516"/>
      <c r="CC159" s="516"/>
      <c r="CD159" s="516"/>
      <c r="CE159" s="511"/>
      <c r="CF159" s="511"/>
      <c r="CG159" s="511"/>
      <c r="CH159" s="511"/>
      <c r="CI159" s="474"/>
      <c r="CJ159" s="474"/>
      <c r="CK159" s="474"/>
      <c r="CL159" s="490"/>
      <c r="CM159" s="474"/>
      <c r="CN159" s="500"/>
      <c r="CO159" s="500"/>
      <c r="CP159" s="500"/>
      <c r="CQ159" s="500"/>
      <c r="CR159" s="550"/>
      <c r="CS159" s="473"/>
      <c r="CT159" s="498"/>
      <c r="CU159" s="498"/>
      <c r="CV159" s="473"/>
      <c r="CW159" s="473"/>
      <c r="CX159" s="473"/>
      <c r="CY159" s="502"/>
      <c r="CZ159" s="500"/>
      <c r="DA159" s="474"/>
      <c r="DB159" s="499"/>
      <c r="DC159" s="500"/>
      <c r="DD159" s="474"/>
      <c r="DE159" s="500"/>
      <c r="DF159" s="500"/>
      <c r="DG159" s="499"/>
      <c r="DH159" s="499"/>
      <c r="DI159" s="499"/>
      <c r="DJ159" s="490"/>
      <c r="DK159" s="499"/>
      <c r="DL159" s="500"/>
      <c r="DM159" s="500"/>
      <c r="DN159" s="499"/>
      <c r="DO159" s="474"/>
      <c r="DP159" s="474"/>
      <c r="DQ159" s="474"/>
      <c r="DR159" s="474"/>
      <c r="DS159" s="474"/>
      <c r="DT159" s="474"/>
      <c r="DU159" s="474"/>
      <c r="DV159" s="474"/>
      <c r="DW159" s="474"/>
      <c r="DX159" s="474"/>
      <c r="DY159" s="474"/>
      <c r="DZ159" s="474"/>
      <c r="EA159" s="500"/>
      <c r="EB159" s="500"/>
      <c r="EC159" s="500"/>
      <c r="ED159" s="500"/>
      <c r="EE159" s="500"/>
      <c r="EF159" s="500"/>
      <c r="EG159" s="500"/>
      <c r="EH159" s="500"/>
      <c r="EI159" s="500"/>
      <c r="EJ159" s="500"/>
      <c r="EK159" s="500"/>
      <c r="EL159" s="500"/>
      <c r="EM159" s="500"/>
      <c r="EN159" s="500"/>
      <c r="EO159" s="500"/>
      <c r="EP159" s="500"/>
      <c r="EQ159" s="500"/>
      <c r="ER159" s="490"/>
      <c r="ES159" s="490"/>
      <c r="ET159" s="500"/>
      <c r="EU159" s="500"/>
    </row>
    <row r="160" spans="1:151" ht="16.5" customHeight="1">
      <c r="A160" s="500"/>
      <c r="B160" s="502"/>
      <c r="C160" s="502"/>
      <c r="D160" s="502"/>
      <c r="E160" s="502"/>
      <c r="F160" s="502"/>
      <c r="G160" s="502"/>
      <c r="H160" s="502"/>
      <c r="I160" s="502"/>
      <c r="J160" s="504"/>
      <c r="K160" s="502"/>
      <c r="L160" s="502"/>
      <c r="M160" s="502"/>
      <c r="N160" s="502"/>
      <c r="O160" s="502"/>
      <c r="P160" s="502"/>
      <c r="R160" s="502"/>
      <c r="S160" s="502"/>
      <c r="U160" s="499"/>
      <c r="V160" s="500"/>
      <c r="W160" s="502"/>
      <c r="X160" s="500"/>
      <c r="Y160" s="500"/>
      <c r="Z160" s="476"/>
      <c r="AA160" s="476"/>
      <c r="AB160" s="470"/>
      <c r="AC160" s="502"/>
      <c r="AD160" s="502"/>
      <c r="AE160" s="502"/>
      <c r="AF160" s="502"/>
      <c r="AG160" s="502"/>
      <c r="AH160" s="502"/>
      <c r="AI160" s="505"/>
      <c r="AJ160" s="502"/>
      <c r="AK160" s="502"/>
      <c r="AL160" s="502"/>
      <c r="AM160" s="502"/>
      <c r="AN160" s="502"/>
      <c r="AO160" s="502"/>
      <c r="AP160" s="502"/>
      <c r="AQ160" s="502"/>
      <c r="AR160" s="502"/>
      <c r="AS160" s="521"/>
      <c r="AT160" s="521"/>
      <c r="AU160" s="521"/>
      <c r="AV160" s="521"/>
      <c r="AW160" s="521"/>
      <c r="AX160" s="521"/>
      <c r="AY160" s="521"/>
      <c r="AZ160" s="521"/>
      <c r="BA160" s="525"/>
      <c r="BB160" s="521"/>
      <c r="BC160" s="521"/>
      <c r="BD160" s="521"/>
      <c r="BE160" s="521"/>
      <c r="BF160" s="521"/>
      <c r="BG160" s="521"/>
      <c r="BH160" s="521"/>
      <c r="BI160" s="521"/>
      <c r="BJ160" s="521"/>
      <c r="BK160" s="521"/>
      <c r="BL160" s="521"/>
      <c r="BM160" s="521"/>
      <c r="BN160" s="521"/>
      <c r="BO160" s="521"/>
      <c r="BP160" s="521"/>
      <c r="BQ160" s="521"/>
      <c r="BR160" s="521"/>
      <c r="BS160" s="521"/>
      <c r="BT160" s="517"/>
      <c r="BU160" s="511"/>
      <c r="BV160" s="511"/>
      <c r="BW160" s="511"/>
      <c r="BX160" s="516"/>
      <c r="BY160" s="516"/>
      <c r="BZ160" s="516"/>
      <c r="CA160" s="516"/>
      <c r="CB160" s="516"/>
      <c r="CC160" s="516"/>
      <c r="CD160" s="516"/>
      <c r="CE160" s="511"/>
      <c r="CF160" s="511"/>
      <c r="CG160" s="511"/>
      <c r="CH160" s="511"/>
      <c r="CI160" s="474"/>
      <c r="CJ160" s="474"/>
      <c r="CK160" s="474"/>
      <c r="CL160" s="490"/>
      <c r="CM160" s="474"/>
      <c r="CN160" s="500"/>
      <c r="CO160" s="500"/>
      <c r="CP160" s="500"/>
      <c r="CQ160" s="500"/>
      <c r="CR160" s="550"/>
      <c r="CS160" s="473"/>
      <c r="CT160" s="498"/>
      <c r="CU160" s="498"/>
      <c r="CV160" s="473"/>
      <c r="CW160" s="473"/>
      <c r="CX160" s="473"/>
      <c r="CY160" s="502"/>
      <c r="CZ160" s="500"/>
      <c r="DA160" s="474"/>
      <c r="DB160" s="499"/>
      <c r="DC160" s="500"/>
      <c r="DD160" s="474"/>
      <c r="DE160" s="500"/>
      <c r="DF160" s="500"/>
      <c r="DG160" s="499"/>
      <c r="DH160" s="499"/>
      <c r="DI160" s="499"/>
      <c r="DJ160" s="490"/>
      <c r="DK160" s="499"/>
      <c r="DL160" s="500"/>
      <c r="DM160" s="500"/>
      <c r="DN160" s="499"/>
      <c r="DO160" s="474"/>
      <c r="DP160" s="474"/>
      <c r="DQ160" s="474"/>
      <c r="DR160" s="474"/>
      <c r="DS160" s="474"/>
      <c r="DT160" s="474"/>
      <c r="DU160" s="474"/>
      <c r="DV160" s="474"/>
      <c r="DW160" s="474"/>
      <c r="DX160" s="474"/>
      <c r="DY160" s="474"/>
      <c r="DZ160" s="474"/>
      <c r="EA160" s="500"/>
      <c r="EB160" s="500"/>
      <c r="EC160" s="500"/>
      <c r="ED160" s="500"/>
      <c r="EE160" s="500"/>
      <c r="EF160" s="500"/>
      <c r="EG160" s="500"/>
      <c r="EH160" s="500"/>
      <c r="EI160" s="500"/>
      <c r="EJ160" s="500"/>
      <c r="EK160" s="500"/>
      <c r="EL160" s="500"/>
      <c r="EM160" s="500"/>
      <c r="EN160" s="500"/>
      <c r="EO160" s="500"/>
      <c r="EP160" s="500"/>
      <c r="EQ160" s="500"/>
      <c r="ER160" s="490"/>
      <c r="ES160" s="490"/>
      <c r="ET160" s="500"/>
      <c r="EU160" s="500"/>
    </row>
    <row r="161" spans="1:151" ht="16.5" customHeight="1">
      <c r="A161" s="500"/>
      <c r="B161" s="502"/>
      <c r="C161" s="502"/>
      <c r="D161" s="502"/>
      <c r="E161" s="502"/>
      <c r="F161" s="502"/>
      <c r="G161" s="502"/>
      <c r="H161" s="502"/>
      <c r="I161" s="502"/>
      <c r="J161" s="504"/>
      <c r="K161" s="502"/>
      <c r="L161" s="502"/>
      <c r="M161" s="502"/>
      <c r="N161" s="502"/>
      <c r="O161" s="502"/>
      <c r="P161" s="502"/>
      <c r="R161" s="502"/>
      <c r="S161" s="502"/>
      <c r="U161" s="499"/>
      <c r="V161" s="500"/>
      <c r="W161" s="502"/>
      <c r="X161" s="500"/>
      <c r="Y161" s="500"/>
      <c r="Z161" s="476"/>
      <c r="AA161" s="476"/>
      <c r="AB161" s="470"/>
      <c r="AC161" s="502"/>
      <c r="AD161" s="502"/>
      <c r="AE161" s="502"/>
      <c r="AF161" s="502"/>
      <c r="AG161" s="502"/>
      <c r="AH161" s="502"/>
      <c r="AI161" s="505"/>
      <c r="AJ161" s="502"/>
      <c r="AK161" s="502"/>
      <c r="AL161" s="502"/>
      <c r="AM161" s="502"/>
      <c r="AN161" s="502"/>
      <c r="AO161" s="502"/>
      <c r="AP161" s="502"/>
      <c r="AQ161" s="502"/>
      <c r="AR161" s="502"/>
      <c r="AS161" s="521"/>
      <c r="AT161" s="521"/>
      <c r="AU161" s="521"/>
      <c r="AV161" s="521"/>
      <c r="AW161" s="521"/>
      <c r="AX161" s="521"/>
      <c r="AY161" s="521"/>
      <c r="AZ161" s="521"/>
      <c r="BA161" s="525"/>
      <c r="BB161" s="521"/>
      <c r="BC161" s="521"/>
      <c r="BD161" s="521"/>
      <c r="BE161" s="521"/>
      <c r="BF161" s="521"/>
      <c r="BG161" s="521"/>
      <c r="BH161" s="521"/>
      <c r="BI161" s="521"/>
      <c r="BJ161" s="521"/>
      <c r="BK161" s="521"/>
      <c r="BL161" s="521"/>
      <c r="BM161" s="521"/>
      <c r="BN161" s="521"/>
      <c r="BO161" s="521"/>
      <c r="BP161" s="521"/>
      <c r="BQ161" s="521"/>
      <c r="BR161" s="521"/>
      <c r="BS161" s="521"/>
      <c r="BT161" s="517"/>
      <c r="BU161" s="511"/>
      <c r="BV161" s="511"/>
      <c r="BW161" s="511"/>
      <c r="BX161" s="516"/>
      <c r="BY161" s="516"/>
      <c r="BZ161" s="516"/>
      <c r="CA161" s="516"/>
      <c r="CB161" s="516"/>
      <c r="CC161" s="516"/>
      <c r="CD161" s="516"/>
      <c r="CE161" s="511"/>
      <c r="CF161" s="511"/>
      <c r="CG161" s="511"/>
      <c r="CH161" s="511"/>
      <c r="CI161" s="474"/>
      <c r="CJ161" s="474"/>
      <c r="CK161" s="474"/>
      <c r="CL161" s="490"/>
      <c r="CM161" s="474"/>
      <c r="CN161" s="500"/>
      <c r="CO161" s="500"/>
      <c r="CP161" s="500"/>
      <c r="CQ161" s="500"/>
      <c r="CR161" s="550"/>
      <c r="CS161" s="473"/>
      <c r="CT161" s="498"/>
      <c r="CU161" s="498"/>
      <c r="CV161" s="473"/>
      <c r="CW161" s="473"/>
      <c r="CX161" s="473"/>
      <c r="CY161" s="502"/>
      <c r="CZ161" s="500"/>
      <c r="DA161" s="474"/>
      <c r="DB161" s="499"/>
      <c r="DC161" s="500"/>
      <c r="DD161" s="474"/>
      <c r="DE161" s="500"/>
      <c r="DF161" s="500"/>
      <c r="DG161" s="499"/>
      <c r="DH161" s="499"/>
      <c r="DI161" s="499"/>
      <c r="DJ161" s="490"/>
      <c r="DK161" s="499"/>
      <c r="DL161" s="500"/>
      <c r="DM161" s="500"/>
      <c r="DN161" s="499"/>
      <c r="DO161" s="474"/>
      <c r="DP161" s="474"/>
      <c r="DQ161" s="474"/>
      <c r="DR161" s="474"/>
      <c r="DS161" s="474"/>
      <c r="DT161" s="474"/>
      <c r="DU161" s="474"/>
      <c r="DV161" s="474"/>
      <c r="DW161" s="474"/>
      <c r="DX161" s="474"/>
      <c r="DY161" s="474"/>
      <c r="DZ161" s="474"/>
      <c r="EA161" s="500"/>
      <c r="EB161" s="500"/>
      <c r="EC161" s="500"/>
      <c r="ED161" s="500"/>
      <c r="EE161" s="500"/>
      <c r="EF161" s="500"/>
      <c r="EG161" s="500"/>
      <c r="EH161" s="500"/>
      <c r="EI161" s="500"/>
      <c r="EJ161" s="500"/>
      <c r="EK161" s="500"/>
      <c r="EL161" s="500"/>
      <c r="EM161" s="500"/>
      <c r="EN161" s="500"/>
      <c r="EO161" s="500"/>
      <c r="EP161" s="500"/>
      <c r="EQ161" s="500"/>
      <c r="ER161" s="490"/>
      <c r="ES161" s="490"/>
      <c r="ET161" s="500"/>
      <c r="EU161" s="500"/>
    </row>
    <row r="162" spans="1:151">
      <c r="A162" s="500"/>
      <c r="B162" s="502"/>
      <c r="C162" s="502"/>
      <c r="D162" s="502"/>
      <c r="E162" s="502"/>
      <c r="F162" s="502"/>
      <c r="G162" s="502"/>
      <c r="H162" s="502"/>
      <c r="I162" s="502"/>
      <c r="J162" s="504"/>
      <c r="K162" s="502"/>
      <c r="L162" s="502"/>
      <c r="M162" s="502"/>
      <c r="N162" s="502"/>
      <c r="O162" s="502"/>
      <c r="P162" s="502"/>
      <c r="R162" s="502"/>
      <c r="S162" s="502"/>
      <c r="U162" s="499"/>
      <c r="V162" s="500"/>
      <c r="W162" s="502"/>
      <c r="X162" s="500"/>
      <c r="Y162" s="500"/>
      <c r="Z162" s="476"/>
      <c r="AA162" s="476"/>
      <c r="AB162" s="470"/>
      <c r="AC162" s="502"/>
      <c r="AD162" s="502"/>
      <c r="AE162" s="502"/>
      <c r="AF162" s="502"/>
      <c r="AG162" s="502"/>
      <c r="AH162" s="502"/>
      <c r="AI162" s="505"/>
      <c r="AJ162" s="502"/>
      <c r="AK162" s="502"/>
      <c r="AL162" s="502"/>
      <c r="AM162" s="502"/>
      <c r="AN162" s="502"/>
      <c r="AO162" s="502"/>
      <c r="AP162" s="502"/>
      <c r="AQ162" s="502"/>
      <c r="AR162" s="502"/>
      <c r="AS162" s="521"/>
      <c r="AT162" s="521"/>
      <c r="AU162" s="521"/>
      <c r="AV162" s="521"/>
      <c r="AW162" s="521"/>
      <c r="AX162" s="521"/>
      <c r="AY162" s="521"/>
      <c r="AZ162" s="521"/>
      <c r="BA162" s="525"/>
      <c r="BB162" s="521"/>
      <c r="BC162" s="521"/>
      <c r="BD162" s="521"/>
      <c r="BE162" s="521"/>
      <c r="BF162" s="521"/>
      <c r="BG162" s="521"/>
      <c r="BH162" s="521"/>
      <c r="BI162" s="521"/>
      <c r="BJ162" s="521"/>
      <c r="BK162" s="521"/>
      <c r="BL162" s="521"/>
      <c r="BM162" s="521"/>
      <c r="BN162" s="521"/>
      <c r="BO162" s="521"/>
      <c r="BP162" s="521"/>
      <c r="BQ162" s="521"/>
      <c r="BR162" s="521"/>
      <c r="BS162" s="521"/>
      <c r="BT162" s="517"/>
      <c r="BU162" s="511"/>
      <c r="BV162" s="511"/>
      <c r="BW162" s="511"/>
      <c r="BX162" s="516"/>
      <c r="BY162" s="516"/>
      <c r="BZ162" s="516"/>
      <c r="CA162" s="516"/>
      <c r="CB162" s="516"/>
      <c r="CC162" s="516"/>
      <c r="CD162" s="516"/>
      <c r="CE162" s="511"/>
      <c r="CF162" s="511"/>
      <c r="CG162" s="511"/>
      <c r="CH162" s="511"/>
      <c r="CI162" s="474"/>
      <c r="CJ162" s="474"/>
      <c r="CK162" s="474"/>
      <c r="CL162" s="490"/>
      <c r="CM162" s="474"/>
      <c r="CN162" s="500"/>
      <c r="CO162" s="500"/>
      <c r="CP162" s="500"/>
      <c r="CQ162" s="500"/>
      <c r="CR162" s="550"/>
      <c r="CS162" s="473"/>
      <c r="CT162" s="498"/>
      <c r="CU162" s="498"/>
      <c r="CV162" s="473"/>
      <c r="CW162" s="473"/>
      <c r="CX162" s="473"/>
      <c r="CY162" s="502"/>
      <c r="CZ162" s="500"/>
      <c r="DA162" s="474"/>
      <c r="DB162" s="499"/>
      <c r="DC162" s="500"/>
      <c r="DD162" s="474"/>
      <c r="DE162" s="500"/>
      <c r="DF162" s="500"/>
      <c r="DG162" s="499"/>
      <c r="DH162" s="499"/>
      <c r="DI162" s="499"/>
      <c r="DJ162" s="490"/>
      <c r="DK162" s="499"/>
      <c r="DL162" s="500"/>
      <c r="DM162" s="500"/>
      <c r="DN162" s="499"/>
      <c r="DO162" s="474"/>
      <c r="DP162" s="474"/>
      <c r="DQ162" s="474"/>
      <c r="DR162" s="474"/>
      <c r="DS162" s="474"/>
      <c r="DT162" s="474"/>
      <c r="DU162" s="474"/>
      <c r="DV162" s="474"/>
      <c r="DW162" s="474"/>
      <c r="DX162" s="474"/>
      <c r="DY162" s="474"/>
      <c r="DZ162" s="474"/>
      <c r="EA162" s="500"/>
      <c r="EB162" s="500"/>
      <c r="EC162" s="500"/>
      <c r="ED162" s="500"/>
      <c r="EE162" s="500"/>
      <c r="EF162" s="500"/>
      <c r="EG162" s="500"/>
      <c r="EH162" s="500"/>
      <c r="EI162" s="500"/>
      <c r="EJ162" s="500"/>
      <c r="EK162" s="500"/>
      <c r="EL162" s="500"/>
      <c r="EM162" s="500"/>
      <c r="EN162" s="500"/>
      <c r="EO162" s="500"/>
      <c r="EP162" s="500"/>
      <c r="EQ162" s="500"/>
      <c r="ER162" s="490"/>
      <c r="ES162" s="490"/>
      <c r="ET162" s="500"/>
      <c r="EU162" s="500"/>
    </row>
    <row r="163" spans="1:151">
      <c r="A163" s="500"/>
      <c r="B163" s="502"/>
      <c r="C163" s="502"/>
      <c r="D163" s="502"/>
      <c r="E163" s="502"/>
      <c r="F163" s="502"/>
      <c r="G163" s="502"/>
      <c r="H163" s="502"/>
      <c r="I163" s="502"/>
      <c r="J163" s="504"/>
      <c r="K163" s="502"/>
      <c r="L163" s="502"/>
      <c r="M163" s="502"/>
      <c r="N163" s="502"/>
      <c r="O163" s="502"/>
      <c r="P163" s="502"/>
      <c r="R163" s="502"/>
      <c r="S163" s="502"/>
      <c r="U163" s="499"/>
      <c r="V163" s="500"/>
      <c r="W163" s="502"/>
      <c r="X163" s="500"/>
      <c r="Y163" s="500"/>
      <c r="Z163" s="476"/>
      <c r="AA163" s="476"/>
      <c r="AB163" s="470"/>
      <c r="AC163" s="502"/>
      <c r="AD163" s="502"/>
      <c r="AE163" s="502"/>
      <c r="AF163" s="502"/>
      <c r="AG163" s="502"/>
      <c r="AH163" s="502"/>
      <c r="AI163" s="505"/>
      <c r="AJ163" s="502"/>
      <c r="AK163" s="502"/>
      <c r="AL163" s="502"/>
      <c r="AM163" s="502"/>
      <c r="AN163" s="502"/>
      <c r="AO163" s="502"/>
      <c r="AP163" s="502"/>
      <c r="AQ163" s="502"/>
      <c r="AR163" s="502"/>
      <c r="AS163" s="521"/>
      <c r="AT163" s="521"/>
      <c r="AU163" s="521"/>
      <c r="AV163" s="521"/>
      <c r="AW163" s="521"/>
      <c r="AX163" s="521"/>
      <c r="AY163" s="521"/>
      <c r="AZ163" s="521"/>
      <c r="BA163" s="525"/>
      <c r="BB163" s="521"/>
      <c r="BC163" s="521"/>
      <c r="BD163" s="521"/>
      <c r="BE163" s="521"/>
      <c r="BF163" s="521"/>
      <c r="BG163" s="521"/>
      <c r="BH163" s="521"/>
      <c r="BI163" s="521"/>
      <c r="BJ163" s="521"/>
      <c r="BK163" s="521"/>
      <c r="BL163" s="521"/>
      <c r="BM163" s="521"/>
      <c r="BN163" s="521"/>
      <c r="BO163" s="521"/>
      <c r="BP163" s="521"/>
      <c r="BQ163" s="521"/>
      <c r="BR163" s="521"/>
      <c r="BS163" s="521"/>
      <c r="BT163" s="517"/>
      <c r="BU163" s="511"/>
      <c r="BV163" s="511"/>
      <c r="BW163" s="511"/>
      <c r="BX163" s="516"/>
      <c r="BY163" s="516"/>
      <c r="BZ163" s="516"/>
      <c r="CA163" s="516"/>
      <c r="CB163" s="516"/>
      <c r="CC163" s="516"/>
      <c r="CD163" s="516"/>
      <c r="CE163" s="511"/>
      <c r="CF163" s="511"/>
      <c r="CG163" s="511"/>
      <c r="CH163" s="511"/>
      <c r="CI163" s="474"/>
      <c r="CJ163" s="474"/>
      <c r="CK163" s="474"/>
      <c r="CL163" s="490"/>
      <c r="CM163" s="474"/>
      <c r="CN163" s="500"/>
      <c r="CO163" s="500"/>
      <c r="CP163" s="500"/>
      <c r="CQ163" s="500"/>
      <c r="CR163" s="550"/>
      <c r="CS163" s="473"/>
      <c r="CT163" s="498"/>
      <c r="CU163" s="498"/>
      <c r="CV163" s="473"/>
      <c r="CW163" s="473"/>
      <c r="CX163" s="473"/>
      <c r="CY163" s="502"/>
      <c r="CZ163" s="500"/>
      <c r="DA163" s="474"/>
      <c r="DB163" s="499"/>
      <c r="DC163" s="500"/>
      <c r="DD163" s="474"/>
      <c r="DE163" s="500"/>
      <c r="DF163" s="500"/>
      <c r="DG163" s="499"/>
      <c r="DH163" s="499"/>
      <c r="DI163" s="499"/>
      <c r="DJ163" s="490"/>
      <c r="DK163" s="499"/>
      <c r="DL163" s="500"/>
      <c r="DM163" s="500"/>
      <c r="DN163" s="499"/>
      <c r="DO163" s="474"/>
      <c r="DP163" s="474"/>
      <c r="DQ163" s="474"/>
      <c r="DR163" s="474"/>
      <c r="DS163" s="474"/>
      <c r="DT163" s="474"/>
      <c r="DU163" s="474"/>
      <c r="DV163" s="474"/>
      <c r="DW163" s="474"/>
      <c r="DX163" s="474"/>
      <c r="DY163" s="474"/>
      <c r="DZ163" s="474"/>
      <c r="EA163" s="500"/>
      <c r="EB163" s="500"/>
      <c r="EC163" s="500"/>
      <c r="ED163" s="500"/>
      <c r="EE163" s="500"/>
      <c r="EF163" s="500"/>
      <c r="EG163" s="500"/>
      <c r="EH163" s="500"/>
      <c r="EI163" s="500"/>
      <c r="EJ163" s="500"/>
      <c r="EK163" s="500"/>
      <c r="EL163" s="500"/>
      <c r="EM163" s="500"/>
      <c r="EN163" s="500"/>
      <c r="EO163" s="500"/>
      <c r="EP163" s="500"/>
      <c r="EQ163" s="500"/>
      <c r="ER163" s="490"/>
      <c r="ES163" s="490"/>
      <c r="ET163" s="500"/>
      <c r="EU163" s="500"/>
    </row>
    <row r="164" spans="1:151" ht="16.5" customHeight="1">
      <c r="A164" s="500"/>
      <c r="B164" s="502"/>
      <c r="C164" s="502"/>
      <c r="D164" s="502"/>
      <c r="E164" s="502"/>
      <c r="F164" s="502"/>
      <c r="G164" s="502"/>
      <c r="H164" s="502"/>
      <c r="I164" s="502"/>
      <c r="J164" s="504"/>
      <c r="K164" s="502"/>
      <c r="L164" s="502"/>
      <c r="M164" s="502"/>
      <c r="N164" s="502"/>
      <c r="O164" s="502"/>
      <c r="P164" s="502"/>
      <c r="R164" s="502"/>
      <c r="S164" s="502"/>
      <c r="U164" s="499"/>
      <c r="V164" s="500"/>
      <c r="W164" s="502"/>
      <c r="X164" s="500"/>
      <c r="Y164" s="500"/>
      <c r="Z164" s="476"/>
      <c r="AA164" s="476"/>
      <c r="AB164" s="470"/>
      <c r="AC164" s="502"/>
      <c r="AD164" s="502"/>
      <c r="AE164" s="502"/>
      <c r="AF164" s="502"/>
      <c r="AG164" s="502"/>
      <c r="AH164" s="502"/>
      <c r="AI164" s="505"/>
      <c r="AJ164" s="502"/>
      <c r="AK164" s="502"/>
      <c r="AL164" s="502"/>
      <c r="AM164" s="502"/>
      <c r="AN164" s="502"/>
      <c r="AO164" s="502"/>
      <c r="AP164" s="502"/>
      <c r="AQ164" s="502"/>
      <c r="AR164" s="502"/>
      <c r="AS164" s="521"/>
      <c r="AT164" s="521"/>
      <c r="AU164" s="521"/>
      <c r="AV164" s="521"/>
      <c r="AW164" s="521"/>
      <c r="AX164" s="521"/>
      <c r="AY164" s="521"/>
      <c r="AZ164" s="521"/>
      <c r="BA164" s="525"/>
      <c r="BB164" s="521"/>
      <c r="BC164" s="521"/>
      <c r="BD164" s="521"/>
      <c r="BE164" s="521"/>
      <c r="BF164" s="521"/>
      <c r="BG164" s="521"/>
      <c r="BH164" s="521"/>
      <c r="BI164" s="521"/>
      <c r="BJ164" s="521"/>
      <c r="BK164" s="521"/>
      <c r="BL164" s="521"/>
      <c r="BM164" s="521"/>
      <c r="BN164" s="521"/>
      <c r="BO164" s="521"/>
      <c r="BP164" s="521"/>
      <c r="BQ164" s="521"/>
      <c r="BR164" s="521"/>
      <c r="BS164" s="521"/>
      <c r="BT164" s="517"/>
      <c r="BU164" s="511"/>
      <c r="BV164" s="511"/>
      <c r="BW164" s="511"/>
      <c r="BX164" s="516"/>
      <c r="BY164" s="516"/>
      <c r="BZ164" s="516"/>
      <c r="CA164" s="516"/>
      <c r="CB164" s="516"/>
      <c r="CC164" s="516"/>
      <c r="CD164" s="516"/>
      <c r="CE164" s="511"/>
      <c r="CF164" s="511"/>
      <c r="CG164" s="511"/>
      <c r="CH164" s="511"/>
      <c r="CI164" s="474"/>
      <c r="CJ164" s="474"/>
      <c r="CK164" s="474"/>
      <c r="CL164" s="490"/>
      <c r="CM164" s="474"/>
      <c r="CN164" s="500"/>
      <c r="CO164" s="500"/>
      <c r="CP164" s="500"/>
      <c r="CQ164" s="500"/>
      <c r="CR164" s="550"/>
      <c r="CS164" s="473"/>
      <c r="CT164" s="498"/>
      <c r="CU164" s="498"/>
      <c r="CV164" s="473"/>
      <c r="CW164" s="473"/>
      <c r="CX164" s="473"/>
      <c r="CY164" s="502"/>
      <c r="CZ164" s="500"/>
      <c r="DA164" s="474"/>
      <c r="DB164" s="499"/>
      <c r="DC164" s="500"/>
      <c r="DD164" s="474"/>
      <c r="DE164" s="500"/>
      <c r="DF164" s="500"/>
      <c r="DG164" s="499"/>
      <c r="DH164" s="499"/>
      <c r="DI164" s="499"/>
      <c r="DJ164" s="490"/>
      <c r="DK164" s="499"/>
      <c r="DL164" s="500"/>
      <c r="DM164" s="500"/>
      <c r="DN164" s="499"/>
      <c r="DO164" s="474"/>
      <c r="DP164" s="474"/>
      <c r="DQ164" s="474"/>
      <c r="DR164" s="474"/>
      <c r="DS164" s="474"/>
      <c r="DT164" s="474"/>
      <c r="DU164" s="474"/>
      <c r="DV164" s="474"/>
      <c r="DW164" s="474"/>
      <c r="DX164" s="474"/>
      <c r="DY164" s="474"/>
      <c r="DZ164" s="474"/>
      <c r="EA164" s="500"/>
      <c r="EB164" s="500"/>
      <c r="EC164" s="500"/>
      <c r="ED164" s="500"/>
      <c r="EE164" s="500"/>
      <c r="EF164" s="500"/>
      <c r="EG164" s="500"/>
      <c r="EH164" s="500"/>
      <c r="EI164" s="500"/>
      <c r="EJ164" s="500"/>
      <c r="EK164" s="500"/>
      <c r="EL164" s="500"/>
      <c r="EM164" s="500"/>
      <c r="EN164" s="500"/>
      <c r="EO164" s="500"/>
      <c r="EP164" s="500"/>
      <c r="EQ164" s="500"/>
      <c r="ER164" s="490"/>
      <c r="ES164" s="490"/>
      <c r="ET164" s="500"/>
      <c r="EU164" s="500"/>
    </row>
    <row r="165" spans="1:151" ht="16.5" customHeight="1">
      <c r="A165" s="500"/>
      <c r="B165" s="502"/>
      <c r="C165" s="502"/>
      <c r="D165" s="502"/>
      <c r="E165" s="502"/>
      <c r="F165" s="502"/>
      <c r="G165" s="502"/>
      <c r="H165" s="502"/>
      <c r="I165" s="502"/>
      <c r="J165" s="504"/>
      <c r="K165" s="502"/>
      <c r="L165" s="502"/>
      <c r="M165" s="502"/>
      <c r="N165" s="502"/>
      <c r="O165" s="502"/>
      <c r="P165" s="502"/>
      <c r="R165" s="502"/>
      <c r="S165" s="502"/>
      <c r="U165" s="499"/>
      <c r="V165" s="500"/>
      <c r="W165" s="502"/>
      <c r="X165" s="500"/>
      <c r="Y165" s="500"/>
      <c r="Z165" s="476"/>
      <c r="AA165" s="476"/>
      <c r="AB165" s="470"/>
      <c r="AC165" s="502"/>
      <c r="AD165" s="502"/>
      <c r="AE165" s="502"/>
      <c r="AF165" s="502"/>
      <c r="AG165" s="502"/>
      <c r="AH165" s="502"/>
      <c r="AI165" s="505"/>
      <c r="AJ165" s="502"/>
      <c r="AK165" s="502"/>
      <c r="AL165" s="502"/>
      <c r="AM165" s="502"/>
      <c r="AN165" s="502"/>
      <c r="AO165" s="502"/>
      <c r="AP165" s="502"/>
      <c r="AQ165" s="502"/>
      <c r="AR165" s="502"/>
      <c r="AS165" s="521"/>
      <c r="AT165" s="521"/>
      <c r="AU165" s="521"/>
      <c r="AV165" s="521"/>
      <c r="AW165" s="521"/>
      <c r="AX165" s="521"/>
      <c r="AY165" s="521"/>
      <c r="AZ165" s="521"/>
      <c r="BA165" s="525"/>
      <c r="BB165" s="521"/>
      <c r="BC165" s="521"/>
      <c r="BD165" s="521"/>
      <c r="BE165" s="521"/>
      <c r="BF165" s="521"/>
      <c r="BG165" s="521"/>
      <c r="BH165" s="521"/>
      <c r="BI165" s="521"/>
      <c r="BJ165" s="521"/>
      <c r="BK165" s="521"/>
      <c r="BL165" s="521"/>
      <c r="BM165" s="521"/>
      <c r="BN165" s="521"/>
      <c r="BO165" s="521"/>
      <c r="BP165" s="521"/>
      <c r="BQ165" s="521"/>
      <c r="BR165" s="521"/>
      <c r="BS165" s="521"/>
      <c r="BT165" s="517"/>
      <c r="BU165" s="511"/>
      <c r="BV165" s="511"/>
      <c r="BW165" s="511"/>
      <c r="BX165" s="516"/>
      <c r="BY165" s="516"/>
      <c r="BZ165" s="516"/>
      <c r="CA165" s="516"/>
      <c r="CB165" s="516"/>
      <c r="CC165" s="516"/>
      <c r="CD165" s="516"/>
      <c r="CE165" s="511"/>
      <c r="CF165" s="511"/>
      <c r="CG165" s="511"/>
      <c r="CH165" s="511"/>
      <c r="CI165" s="474"/>
      <c r="CJ165" s="474"/>
      <c r="CK165" s="474"/>
      <c r="CL165" s="490"/>
      <c r="CM165" s="474"/>
      <c r="CN165" s="500"/>
      <c r="CO165" s="500"/>
      <c r="CP165" s="500"/>
      <c r="CQ165" s="500"/>
      <c r="CR165" s="550"/>
      <c r="CS165" s="473"/>
      <c r="CT165" s="498"/>
      <c r="CU165" s="498"/>
      <c r="CV165" s="473"/>
      <c r="CW165" s="473"/>
      <c r="CX165" s="473"/>
      <c r="CY165" s="502"/>
      <c r="CZ165" s="500"/>
      <c r="DA165" s="474"/>
      <c r="DB165" s="499"/>
      <c r="DC165" s="500"/>
      <c r="DD165" s="474"/>
      <c r="DE165" s="500"/>
      <c r="DF165" s="500"/>
      <c r="DG165" s="499"/>
      <c r="DH165" s="499"/>
      <c r="DI165" s="499"/>
      <c r="DJ165" s="490"/>
      <c r="DK165" s="499"/>
      <c r="DL165" s="500"/>
      <c r="DM165" s="500"/>
      <c r="DN165" s="499"/>
      <c r="DO165" s="474"/>
      <c r="DP165" s="474"/>
      <c r="DQ165" s="474"/>
      <c r="DR165" s="474"/>
      <c r="DS165" s="474"/>
      <c r="DT165" s="474"/>
      <c r="DU165" s="474"/>
      <c r="DV165" s="474"/>
      <c r="DW165" s="474"/>
      <c r="DX165" s="474"/>
      <c r="DY165" s="474"/>
      <c r="DZ165" s="474"/>
      <c r="EA165" s="500"/>
      <c r="EB165" s="500"/>
      <c r="EC165" s="500"/>
      <c r="ED165" s="500"/>
      <c r="EE165" s="500"/>
      <c r="EF165" s="500"/>
      <c r="EG165" s="500"/>
      <c r="EH165" s="500"/>
      <c r="EI165" s="500"/>
      <c r="EJ165" s="500"/>
      <c r="EK165" s="500"/>
      <c r="EL165" s="500"/>
      <c r="EM165" s="500"/>
      <c r="EN165" s="500"/>
      <c r="EO165" s="500"/>
      <c r="EP165" s="500"/>
      <c r="EQ165" s="500"/>
      <c r="ER165" s="490"/>
      <c r="ES165" s="490"/>
      <c r="ET165" s="500"/>
      <c r="EU165" s="500"/>
    </row>
    <row r="166" spans="1:151" ht="16.5" customHeight="1">
      <c r="A166" s="500"/>
      <c r="B166" s="502"/>
      <c r="C166" s="502"/>
      <c r="D166" s="502"/>
      <c r="E166" s="502"/>
      <c r="F166" s="502"/>
      <c r="G166" s="502"/>
      <c r="H166" s="502"/>
      <c r="I166" s="502"/>
      <c r="J166" s="504"/>
      <c r="K166" s="502"/>
      <c r="L166" s="502"/>
      <c r="M166" s="502"/>
      <c r="N166" s="502"/>
      <c r="O166" s="502"/>
      <c r="P166" s="502"/>
      <c r="R166" s="502"/>
      <c r="S166" s="502"/>
      <c r="U166" s="499"/>
      <c r="V166" s="500"/>
      <c r="W166" s="502"/>
      <c r="X166" s="500"/>
      <c r="Y166" s="500"/>
      <c r="Z166" s="476"/>
      <c r="AA166" s="476"/>
      <c r="AB166" s="470"/>
      <c r="AC166" s="502"/>
      <c r="AD166" s="502"/>
      <c r="AE166" s="502"/>
      <c r="AF166" s="502"/>
      <c r="AG166" s="502"/>
      <c r="AH166" s="502"/>
      <c r="AI166" s="505"/>
      <c r="AJ166" s="502"/>
      <c r="AK166" s="502"/>
      <c r="AL166" s="502"/>
      <c r="AM166" s="502"/>
      <c r="AN166" s="502"/>
      <c r="AO166" s="502"/>
      <c r="AP166" s="502"/>
      <c r="AQ166" s="502"/>
      <c r="AR166" s="502"/>
      <c r="AS166" s="521"/>
      <c r="AT166" s="521"/>
      <c r="AU166" s="521"/>
      <c r="AV166" s="521"/>
      <c r="AW166" s="521"/>
      <c r="AX166" s="521"/>
      <c r="AY166" s="521"/>
      <c r="AZ166" s="521"/>
      <c r="BA166" s="525"/>
      <c r="BB166" s="521"/>
      <c r="BC166" s="521"/>
      <c r="BD166" s="521"/>
      <c r="BE166" s="521"/>
      <c r="BF166" s="521"/>
      <c r="BG166" s="521"/>
      <c r="BH166" s="521"/>
      <c r="BI166" s="521"/>
      <c r="BJ166" s="521"/>
      <c r="BK166" s="521"/>
      <c r="BL166" s="521"/>
      <c r="BM166" s="521"/>
      <c r="BN166" s="521"/>
      <c r="BO166" s="521"/>
      <c r="BP166" s="521"/>
      <c r="BQ166" s="521"/>
      <c r="BR166" s="521"/>
      <c r="BS166" s="521"/>
      <c r="BT166" s="517"/>
      <c r="BU166" s="511"/>
      <c r="BV166" s="511"/>
      <c r="BW166" s="511"/>
      <c r="BX166" s="516"/>
      <c r="BY166" s="516"/>
      <c r="BZ166" s="516"/>
      <c r="CA166" s="516"/>
      <c r="CB166" s="516"/>
      <c r="CC166" s="516"/>
      <c r="CD166" s="516"/>
      <c r="CE166" s="511"/>
      <c r="CF166" s="511"/>
      <c r="CG166" s="511"/>
      <c r="CH166" s="511"/>
      <c r="CI166" s="474"/>
      <c r="CJ166" s="474"/>
      <c r="CK166" s="474"/>
      <c r="CL166" s="490"/>
      <c r="CM166" s="474"/>
      <c r="CN166" s="500"/>
      <c r="CO166" s="500"/>
      <c r="CP166" s="500"/>
      <c r="CQ166" s="500"/>
      <c r="CR166" s="550"/>
      <c r="CS166" s="473"/>
      <c r="CT166" s="498"/>
      <c r="CU166" s="498"/>
      <c r="CV166" s="473"/>
      <c r="CW166" s="473"/>
      <c r="CX166" s="473"/>
      <c r="CY166" s="502"/>
      <c r="CZ166" s="500"/>
      <c r="DA166" s="474"/>
      <c r="DB166" s="499"/>
      <c r="DC166" s="500"/>
      <c r="DD166" s="474"/>
      <c r="DE166" s="500"/>
      <c r="DF166" s="500"/>
      <c r="DG166" s="499"/>
      <c r="DH166" s="499"/>
      <c r="DI166" s="499"/>
      <c r="DJ166" s="490"/>
      <c r="DK166" s="499"/>
      <c r="DL166" s="500"/>
      <c r="DM166" s="500"/>
      <c r="DN166" s="499"/>
      <c r="DO166" s="474"/>
      <c r="DP166" s="474"/>
      <c r="DQ166" s="474"/>
      <c r="DR166" s="474"/>
      <c r="DS166" s="474"/>
      <c r="DT166" s="474"/>
      <c r="DU166" s="474"/>
      <c r="DV166" s="474"/>
      <c r="DW166" s="474"/>
      <c r="DX166" s="474"/>
      <c r="DY166" s="474"/>
      <c r="DZ166" s="474"/>
      <c r="EA166" s="500"/>
      <c r="EB166" s="500"/>
      <c r="EC166" s="500"/>
      <c r="ED166" s="500"/>
      <c r="EE166" s="500"/>
      <c r="EF166" s="500"/>
      <c r="EG166" s="500"/>
      <c r="EH166" s="500"/>
      <c r="EI166" s="500"/>
      <c r="EJ166" s="500"/>
      <c r="EK166" s="500"/>
      <c r="EL166" s="500"/>
      <c r="EM166" s="500"/>
      <c r="EN166" s="500"/>
      <c r="EO166" s="500"/>
      <c r="EP166" s="500"/>
      <c r="EQ166" s="500"/>
      <c r="ER166" s="490"/>
      <c r="ES166" s="490"/>
      <c r="ET166" s="500"/>
      <c r="EU166" s="500"/>
    </row>
    <row r="167" spans="1:151">
      <c r="A167" s="500"/>
      <c r="B167" s="502"/>
      <c r="C167" s="502"/>
      <c r="D167" s="502"/>
      <c r="E167" s="502"/>
      <c r="F167" s="502"/>
      <c r="G167" s="502"/>
      <c r="H167" s="502"/>
      <c r="I167" s="502"/>
      <c r="J167" s="504"/>
      <c r="K167" s="502"/>
      <c r="L167" s="502"/>
      <c r="M167" s="502"/>
      <c r="N167" s="502"/>
      <c r="O167" s="502"/>
      <c r="P167" s="502"/>
      <c r="R167" s="502"/>
      <c r="S167" s="502"/>
      <c r="U167" s="499"/>
      <c r="V167" s="500"/>
      <c r="W167" s="502"/>
      <c r="X167" s="500"/>
      <c r="Y167" s="500"/>
      <c r="Z167" s="476"/>
      <c r="AA167" s="476"/>
      <c r="AB167" s="470"/>
      <c r="AC167" s="502"/>
      <c r="AD167" s="502"/>
      <c r="AE167" s="502"/>
      <c r="AF167" s="502"/>
      <c r="AG167" s="502"/>
      <c r="AH167" s="502"/>
      <c r="AI167" s="505"/>
      <c r="AJ167" s="502"/>
      <c r="AK167" s="502"/>
      <c r="AL167" s="502"/>
      <c r="AM167" s="502"/>
      <c r="AN167" s="502"/>
      <c r="AO167" s="502"/>
      <c r="AP167" s="502"/>
      <c r="AQ167" s="502"/>
      <c r="AR167" s="502"/>
      <c r="AS167" s="521"/>
      <c r="AT167" s="521"/>
      <c r="AU167" s="521"/>
      <c r="AV167" s="521"/>
      <c r="AW167" s="521"/>
      <c r="AX167" s="521"/>
      <c r="AY167" s="521"/>
      <c r="AZ167" s="521"/>
      <c r="BA167" s="525"/>
      <c r="BB167" s="521"/>
      <c r="BC167" s="521"/>
      <c r="BD167" s="521"/>
      <c r="BE167" s="521"/>
      <c r="BF167" s="521"/>
      <c r="BG167" s="521"/>
      <c r="BH167" s="521"/>
      <c r="BI167" s="521"/>
      <c r="BJ167" s="521"/>
      <c r="BK167" s="521"/>
      <c r="BL167" s="521"/>
      <c r="BM167" s="521"/>
      <c r="BN167" s="521"/>
      <c r="BO167" s="521"/>
      <c r="BP167" s="521"/>
      <c r="BQ167" s="521"/>
      <c r="BR167" s="521"/>
      <c r="BS167" s="521"/>
      <c r="BT167" s="517"/>
      <c r="BU167" s="511"/>
      <c r="BV167" s="511"/>
      <c r="BW167" s="511"/>
      <c r="BX167" s="516"/>
      <c r="BY167" s="516"/>
      <c r="BZ167" s="516"/>
      <c r="CA167" s="516"/>
      <c r="CB167" s="516"/>
      <c r="CC167" s="516"/>
      <c r="CD167" s="516"/>
      <c r="CE167" s="511"/>
      <c r="CF167" s="511"/>
      <c r="CG167" s="511"/>
      <c r="CH167" s="511"/>
      <c r="CI167" s="474"/>
      <c r="CJ167" s="474"/>
      <c r="CK167" s="474"/>
      <c r="CL167" s="490"/>
      <c r="CM167" s="474"/>
      <c r="CN167" s="500"/>
      <c r="CO167" s="500"/>
      <c r="CP167" s="500"/>
      <c r="CQ167" s="500"/>
      <c r="CR167" s="550"/>
      <c r="CS167" s="473"/>
      <c r="CT167" s="498"/>
      <c r="CU167" s="498"/>
      <c r="CV167" s="473"/>
      <c r="CW167" s="473"/>
      <c r="CX167" s="473"/>
      <c r="CY167" s="502"/>
      <c r="CZ167" s="500"/>
      <c r="DA167" s="474"/>
      <c r="DB167" s="499"/>
      <c r="DC167" s="500"/>
      <c r="DD167" s="474"/>
      <c r="DE167" s="500"/>
      <c r="DF167" s="500"/>
      <c r="DG167" s="499"/>
      <c r="DH167" s="499"/>
      <c r="DI167" s="499"/>
      <c r="DJ167" s="490"/>
      <c r="DK167" s="499"/>
      <c r="DL167" s="500"/>
      <c r="DM167" s="500"/>
      <c r="DN167" s="499"/>
      <c r="DO167" s="474"/>
      <c r="DP167" s="474"/>
      <c r="DQ167" s="474"/>
      <c r="DR167" s="474"/>
      <c r="DS167" s="474"/>
      <c r="DT167" s="474"/>
      <c r="DU167" s="474"/>
      <c r="DV167" s="474"/>
      <c r="DW167" s="474"/>
      <c r="DX167" s="474"/>
      <c r="DY167" s="474"/>
      <c r="DZ167" s="474"/>
      <c r="EA167" s="500"/>
      <c r="EB167" s="500"/>
      <c r="EC167" s="500"/>
      <c r="ED167" s="500"/>
      <c r="EE167" s="500"/>
      <c r="EF167" s="500"/>
      <c r="EG167" s="500"/>
      <c r="EH167" s="500"/>
      <c r="EI167" s="500"/>
      <c r="EJ167" s="500"/>
      <c r="EK167" s="500"/>
      <c r="EL167" s="500"/>
      <c r="EM167" s="500"/>
      <c r="EN167" s="500"/>
      <c r="EO167" s="500"/>
      <c r="EP167" s="500"/>
      <c r="EQ167" s="500"/>
      <c r="ER167" s="490"/>
      <c r="ES167" s="490"/>
      <c r="ET167" s="500"/>
      <c r="EU167" s="500"/>
    </row>
    <row r="168" spans="1:151">
      <c r="A168" s="500"/>
      <c r="B168" s="502"/>
      <c r="C168" s="502"/>
      <c r="D168" s="502"/>
      <c r="E168" s="502"/>
      <c r="F168" s="502"/>
      <c r="G168" s="502"/>
      <c r="H168" s="502"/>
      <c r="I168" s="502"/>
      <c r="J168" s="504"/>
      <c r="K168" s="502"/>
      <c r="L168" s="502"/>
      <c r="M168" s="502"/>
      <c r="N168" s="502"/>
      <c r="O168" s="502"/>
      <c r="P168" s="502"/>
      <c r="R168" s="502"/>
      <c r="S168" s="502"/>
      <c r="U168" s="499"/>
      <c r="V168" s="500"/>
      <c r="W168" s="502"/>
      <c r="X168" s="500"/>
      <c r="Y168" s="500"/>
      <c r="Z168" s="476"/>
      <c r="AA168" s="476"/>
      <c r="AB168" s="470"/>
      <c r="AC168" s="502"/>
      <c r="AD168" s="502"/>
      <c r="AE168" s="502"/>
      <c r="AF168" s="502"/>
      <c r="AG168" s="502"/>
      <c r="AH168" s="502"/>
      <c r="AI168" s="505"/>
      <c r="AJ168" s="502"/>
      <c r="AK168" s="502"/>
      <c r="AL168" s="502"/>
      <c r="AM168" s="502"/>
      <c r="AN168" s="502"/>
      <c r="AO168" s="502"/>
      <c r="AP168" s="502"/>
      <c r="AQ168" s="502"/>
      <c r="AR168" s="502"/>
      <c r="AS168" s="521"/>
      <c r="AT168" s="521"/>
      <c r="AU168" s="521"/>
      <c r="AV168" s="521"/>
      <c r="AW168" s="521"/>
      <c r="AX168" s="521"/>
      <c r="AY168" s="521"/>
      <c r="AZ168" s="521"/>
      <c r="BA168" s="525"/>
      <c r="BB168" s="521"/>
      <c r="BC168" s="521"/>
      <c r="BD168" s="521"/>
      <c r="BE168" s="521"/>
      <c r="BF168" s="521"/>
      <c r="BG168" s="521"/>
      <c r="BH168" s="521"/>
      <c r="BI168" s="521"/>
      <c r="BJ168" s="521"/>
      <c r="BK168" s="521"/>
      <c r="BL168" s="521"/>
      <c r="BM168" s="521"/>
      <c r="BN168" s="521"/>
      <c r="BO168" s="521"/>
      <c r="BP168" s="521"/>
      <c r="BQ168" s="521"/>
      <c r="BR168" s="521"/>
      <c r="BS168" s="521"/>
      <c r="BT168" s="517"/>
      <c r="BU168" s="511"/>
      <c r="BV168" s="511"/>
      <c r="BW168" s="511"/>
      <c r="BX168" s="516"/>
      <c r="BY168" s="516"/>
      <c r="BZ168" s="516"/>
      <c r="CA168" s="516"/>
      <c r="CB168" s="516"/>
      <c r="CC168" s="516"/>
      <c r="CD168" s="516"/>
      <c r="CE168" s="511"/>
      <c r="CF168" s="511"/>
      <c r="CG168" s="511"/>
      <c r="CH168" s="511"/>
      <c r="CI168" s="474"/>
      <c r="CJ168" s="474"/>
      <c r="CK168" s="474"/>
      <c r="CL168" s="490"/>
      <c r="CM168" s="474"/>
      <c r="CN168" s="500"/>
      <c r="CO168" s="500"/>
      <c r="CP168" s="500"/>
      <c r="CQ168" s="500"/>
      <c r="CR168" s="550"/>
      <c r="CS168" s="473"/>
      <c r="CT168" s="498"/>
      <c r="CU168" s="498"/>
      <c r="CV168" s="473"/>
      <c r="CW168" s="473"/>
      <c r="CX168" s="473"/>
      <c r="CY168" s="502"/>
      <c r="CZ168" s="500"/>
      <c r="DA168" s="474"/>
      <c r="DB168" s="499"/>
      <c r="DC168" s="500"/>
      <c r="DD168" s="474"/>
      <c r="DE168" s="500"/>
      <c r="DF168" s="500"/>
      <c r="DG168" s="499"/>
      <c r="DH168" s="499"/>
      <c r="DI168" s="499"/>
      <c r="DJ168" s="490"/>
      <c r="DK168" s="499"/>
      <c r="DL168" s="500"/>
      <c r="DM168" s="500"/>
      <c r="DN168" s="499"/>
      <c r="DO168" s="474"/>
      <c r="DP168" s="474"/>
      <c r="DQ168" s="474"/>
      <c r="DR168" s="474"/>
      <c r="DS168" s="474"/>
      <c r="DT168" s="474"/>
      <c r="DU168" s="474"/>
      <c r="DV168" s="474"/>
      <c r="DW168" s="474"/>
      <c r="DX168" s="474"/>
      <c r="DY168" s="474"/>
      <c r="DZ168" s="474"/>
      <c r="EA168" s="500"/>
      <c r="EB168" s="500"/>
      <c r="EC168" s="500"/>
      <c r="ED168" s="500"/>
      <c r="EE168" s="500"/>
      <c r="EF168" s="500"/>
      <c r="EG168" s="500"/>
      <c r="EH168" s="500"/>
      <c r="EI168" s="500"/>
      <c r="EJ168" s="500"/>
      <c r="EK168" s="500"/>
      <c r="EL168" s="500"/>
      <c r="EM168" s="500"/>
      <c r="EN168" s="500"/>
      <c r="EO168" s="500"/>
      <c r="EP168" s="500"/>
      <c r="EQ168" s="500"/>
      <c r="ER168" s="490"/>
      <c r="ES168" s="490"/>
      <c r="ET168" s="500"/>
      <c r="EU168" s="500"/>
    </row>
    <row r="169" spans="1:151">
      <c r="A169" s="500"/>
      <c r="B169" s="502"/>
      <c r="C169" s="502"/>
      <c r="D169" s="502"/>
      <c r="E169" s="502"/>
      <c r="F169" s="502"/>
      <c r="G169" s="502"/>
      <c r="H169" s="502"/>
      <c r="I169" s="502"/>
      <c r="J169" s="504"/>
      <c r="K169" s="502"/>
      <c r="L169" s="502"/>
      <c r="M169" s="502"/>
      <c r="N169" s="502"/>
      <c r="O169" s="502"/>
      <c r="P169" s="502"/>
      <c r="R169" s="502"/>
      <c r="S169" s="502"/>
      <c r="U169" s="499"/>
      <c r="V169" s="500"/>
      <c r="W169" s="502"/>
      <c r="X169" s="500"/>
      <c r="Y169" s="500"/>
      <c r="Z169" s="476"/>
      <c r="AA169" s="476"/>
      <c r="AB169" s="470"/>
      <c r="AC169" s="502"/>
      <c r="AD169" s="502"/>
      <c r="AE169" s="502"/>
      <c r="AF169" s="502"/>
      <c r="AG169" s="502"/>
      <c r="AH169" s="502"/>
      <c r="AI169" s="505"/>
      <c r="AJ169" s="502"/>
      <c r="AK169" s="502"/>
      <c r="AL169" s="502"/>
      <c r="AM169" s="502"/>
      <c r="AN169" s="502"/>
      <c r="AO169" s="502"/>
      <c r="AP169" s="502"/>
      <c r="AQ169" s="502"/>
      <c r="AR169" s="502"/>
      <c r="AS169" s="521"/>
      <c r="AT169" s="521"/>
      <c r="AU169" s="521"/>
      <c r="AV169" s="521"/>
      <c r="AW169" s="521"/>
      <c r="AX169" s="521"/>
      <c r="AY169" s="521"/>
      <c r="AZ169" s="521"/>
      <c r="BA169" s="525"/>
      <c r="BB169" s="521"/>
      <c r="BC169" s="521"/>
      <c r="BD169" s="521"/>
      <c r="BE169" s="521"/>
      <c r="BF169" s="521"/>
      <c r="BG169" s="521"/>
      <c r="BH169" s="521"/>
      <c r="BI169" s="521"/>
      <c r="BJ169" s="521"/>
      <c r="BK169" s="521"/>
      <c r="BL169" s="521"/>
      <c r="BM169" s="521"/>
      <c r="BN169" s="521"/>
      <c r="BO169" s="521"/>
      <c r="BP169" s="521"/>
      <c r="BQ169" s="521"/>
      <c r="BR169" s="521"/>
      <c r="BS169" s="521"/>
      <c r="BT169" s="517"/>
      <c r="BU169" s="511"/>
      <c r="BV169" s="511"/>
      <c r="BW169" s="511"/>
      <c r="BX169" s="516"/>
      <c r="BY169" s="516"/>
      <c r="BZ169" s="516"/>
      <c r="CA169" s="516"/>
      <c r="CB169" s="516"/>
      <c r="CC169" s="516"/>
      <c r="CD169" s="516"/>
      <c r="CE169" s="511"/>
      <c r="CF169" s="511"/>
      <c r="CG169" s="511"/>
      <c r="CH169" s="511"/>
      <c r="CI169" s="474"/>
      <c r="CJ169" s="474"/>
      <c r="CK169" s="474"/>
      <c r="CL169" s="490"/>
      <c r="CM169" s="474"/>
      <c r="CN169" s="500"/>
      <c r="CO169" s="500"/>
      <c r="CP169" s="500"/>
      <c r="CQ169" s="500"/>
      <c r="CR169" s="550"/>
      <c r="CS169" s="473"/>
      <c r="CT169" s="498"/>
      <c r="CU169" s="498"/>
      <c r="CV169" s="473"/>
      <c r="CW169" s="473"/>
      <c r="CX169" s="473"/>
      <c r="CY169" s="502"/>
      <c r="CZ169" s="500"/>
      <c r="DA169" s="474"/>
      <c r="DB169" s="499"/>
      <c r="DC169" s="500"/>
      <c r="DD169" s="474"/>
      <c r="DE169" s="500"/>
      <c r="DF169" s="500"/>
      <c r="DG169" s="499"/>
      <c r="DH169" s="499"/>
      <c r="DI169" s="499"/>
      <c r="DJ169" s="490"/>
      <c r="DK169" s="499"/>
      <c r="DL169" s="500"/>
      <c r="DM169" s="500"/>
      <c r="DN169" s="499"/>
      <c r="DO169" s="474"/>
      <c r="DP169" s="474"/>
      <c r="DQ169" s="474"/>
      <c r="DR169" s="474"/>
      <c r="DS169" s="474"/>
      <c r="DT169" s="474"/>
      <c r="DU169" s="474"/>
      <c r="DV169" s="474"/>
      <c r="DW169" s="474"/>
      <c r="DX169" s="474"/>
      <c r="DY169" s="474"/>
      <c r="DZ169" s="474"/>
      <c r="EA169" s="500"/>
      <c r="EB169" s="500"/>
      <c r="EC169" s="500"/>
      <c r="ED169" s="500"/>
      <c r="EE169" s="500"/>
      <c r="EF169" s="500"/>
      <c r="EG169" s="500"/>
      <c r="EH169" s="500"/>
      <c r="EI169" s="500"/>
      <c r="EJ169" s="500"/>
      <c r="EK169" s="500"/>
      <c r="EL169" s="500"/>
      <c r="EM169" s="500"/>
      <c r="EN169" s="500"/>
      <c r="EO169" s="500"/>
      <c r="EP169" s="500"/>
      <c r="EQ169" s="500"/>
      <c r="ER169" s="490"/>
      <c r="ES169" s="490"/>
      <c r="ET169" s="500"/>
      <c r="EU169" s="500"/>
    </row>
    <row r="170" spans="1:151">
      <c r="A170" s="500"/>
      <c r="B170" s="502"/>
      <c r="C170" s="502"/>
      <c r="D170" s="502"/>
      <c r="E170" s="502"/>
      <c r="F170" s="502"/>
      <c r="G170" s="502"/>
      <c r="H170" s="502"/>
      <c r="I170" s="502"/>
      <c r="J170" s="504"/>
      <c r="K170" s="502"/>
      <c r="L170" s="502"/>
      <c r="M170" s="502"/>
      <c r="N170" s="502"/>
      <c r="O170" s="502"/>
      <c r="P170" s="502"/>
      <c r="R170" s="502"/>
      <c r="S170" s="502"/>
      <c r="U170" s="499"/>
      <c r="V170" s="500"/>
      <c r="W170" s="502"/>
      <c r="X170" s="500"/>
      <c r="Y170" s="500"/>
      <c r="Z170" s="476"/>
      <c r="AA170" s="476"/>
      <c r="AB170" s="470"/>
      <c r="AC170" s="502"/>
      <c r="AD170" s="502"/>
      <c r="AE170" s="502"/>
      <c r="AF170" s="502"/>
      <c r="AG170" s="502"/>
      <c r="AH170" s="502"/>
      <c r="AI170" s="505"/>
      <c r="AJ170" s="502"/>
      <c r="AK170" s="502"/>
      <c r="AL170" s="502"/>
      <c r="AM170" s="502"/>
      <c r="AN170" s="502"/>
      <c r="AO170" s="502"/>
      <c r="AP170" s="502"/>
      <c r="AQ170" s="502"/>
      <c r="AR170" s="502"/>
      <c r="AS170" s="521"/>
      <c r="AT170" s="521"/>
      <c r="AU170" s="521"/>
      <c r="AV170" s="521"/>
      <c r="AW170" s="521"/>
      <c r="AX170" s="521"/>
      <c r="AY170" s="521"/>
      <c r="AZ170" s="521"/>
      <c r="BA170" s="525"/>
      <c r="BB170" s="521"/>
      <c r="BC170" s="521"/>
      <c r="BD170" s="521"/>
      <c r="BE170" s="521"/>
      <c r="BF170" s="521"/>
      <c r="BG170" s="521"/>
      <c r="BH170" s="521"/>
      <c r="BI170" s="521"/>
      <c r="BJ170" s="521"/>
      <c r="BK170" s="521"/>
      <c r="BL170" s="521"/>
      <c r="BM170" s="521"/>
      <c r="BN170" s="521"/>
      <c r="BO170" s="521"/>
      <c r="BP170" s="521"/>
      <c r="BQ170" s="521"/>
      <c r="BR170" s="521"/>
      <c r="BS170" s="521"/>
      <c r="BT170" s="517"/>
      <c r="BU170" s="511"/>
      <c r="BV170" s="511"/>
      <c r="BW170" s="511"/>
      <c r="BX170" s="516"/>
      <c r="BY170" s="516"/>
      <c r="BZ170" s="516"/>
      <c r="CA170" s="516"/>
      <c r="CB170" s="516"/>
      <c r="CC170" s="516"/>
      <c r="CD170" s="516"/>
      <c r="CE170" s="511"/>
      <c r="CF170" s="511"/>
      <c r="CG170" s="511"/>
      <c r="CH170" s="511"/>
      <c r="CI170" s="474"/>
      <c r="CJ170" s="474"/>
      <c r="CK170" s="474"/>
      <c r="CL170" s="490"/>
      <c r="CM170" s="474"/>
      <c r="CN170" s="500"/>
      <c r="CO170" s="500"/>
      <c r="CP170" s="500"/>
      <c r="CQ170" s="500"/>
      <c r="CR170" s="550"/>
      <c r="CS170" s="473"/>
      <c r="CT170" s="498"/>
      <c r="CU170" s="498"/>
      <c r="CV170" s="473"/>
      <c r="CW170" s="473"/>
      <c r="CX170" s="473"/>
      <c r="CY170" s="502"/>
      <c r="CZ170" s="500"/>
      <c r="DA170" s="474"/>
      <c r="DB170" s="499"/>
      <c r="DC170" s="500"/>
      <c r="DD170" s="474"/>
      <c r="DE170" s="500"/>
      <c r="DF170" s="500"/>
      <c r="DG170" s="499"/>
      <c r="DH170" s="499"/>
      <c r="DI170" s="499"/>
      <c r="DJ170" s="490"/>
      <c r="DK170" s="499"/>
      <c r="DL170" s="500"/>
      <c r="DM170" s="500"/>
      <c r="DN170" s="499"/>
      <c r="DO170" s="474"/>
      <c r="DP170" s="474"/>
      <c r="DQ170" s="474"/>
      <c r="DR170" s="474"/>
      <c r="DS170" s="474"/>
      <c r="DT170" s="474"/>
      <c r="DU170" s="474"/>
      <c r="DV170" s="474"/>
      <c r="DW170" s="474"/>
      <c r="DX170" s="474"/>
      <c r="DY170" s="474"/>
      <c r="DZ170" s="474"/>
      <c r="EA170" s="500"/>
      <c r="EB170" s="500"/>
      <c r="EC170" s="500"/>
      <c r="ED170" s="500"/>
      <c r="EE170" s="500"/>
      <c r="EF170" s="500"/>
      <c r="EG170" s="500"/>
      <c r="EH170" s="500"/>
      <c r="EI170" s="500"/>
      <c r="EJ170" s="500"/>
      <c r="EK170" s="500"/>
      <c r="EL170" s="500"/>
      <c r="EM170" s="500"/>
      <c r="EN170" s="500"/>
      <c r="EO170" s="500"/>
      <c r="EP170" s="500"/>
      <c r="EQ170" s="500"/>
      <c r="ER170" s="490"/>
      <c r="ES170" s="490"/>
      <c r="ET170" s="500"/>
      <c r="EU170" s="500"/>
    </row>
    <row r="171" spans="1:151" ht="16.5" customHeight="1">
      <c r="A171" s="500"/>
      <c r="B171" s="502"/>
      <c r="C171" s="502"/>
      <c r="D171" s="502"/>
      <c r="E171" s="502"/>
      <c r="F171" s="502"/>
      <c r="G171" s="502"/>
      <c r="H171" s="502"/>
      <c r="I171" s="502"/>
      <c r="J171" s="504"/>
      <c r="K171" s="502"/>
      <c r="L171" s="502"/>
      <c r="M171" s="502"/>
      <c r="N171" s="502"/>
      <c r="O171" s="502"/>
      <c r="P171" s="502"/>
      <c r="R171" s="502"/>
      <c r="S171" s="502"/>
      <c r="U171" s="499"/>
      <c r="V171" s="500"/>
      <c r="W171" s="502"/>
      <c r="X171" s="500"/>
      <c r="Y171" s="500"/>
      <c r="Z171" s="476"/>
      <c r="AA171" s="476"/>
      <c r="AB171" s="470"/>
      <c r="AC171" s="502"/>
      <c r="AD171" s="502"/>
      <c r="AE171" s="502"/>
      <c r="AF171" s="502"/>
      <c r="AG171" s="502"/>
      <c r="AH171" s="502"/>
      <c r="AI171" s="505"/>
      <c r="AJ171" s="502"/>
      <c r="AK171" s="502"/>
      <c r="AL171" s="502"/>
      <c r="AM171" s="502"/>
      <c r="AN171" s="502"/>
      <c r="AO171" s="502"/>
      <c r="AP171" s="502"/>
      <c r="AQ171" s="502"/>
      <c r="AR171" s="502"/>
      <c r="AS171" s="521"/>
      <c r="AT171" s="521"/>
      <c r="AU171" s="521"/>
      <c r="AV171" s="521"/>
      <c r="AW171" s="521"/>
      <c r="AX171" s="521"/>
      <c r="AY171" s="521"/>
      <c r="AZ171" s="521"/>
      <c r="BA171" s="525"/>
      <c r="BB171" s="521"/>
      <c r="BC171" s="521"/>
      <c r="BD171" s="521"/>
      <c r="BE171" s="521"/>
      <c r="BF171" s="521"/>
      <c r="BG171" s="521"/>
      <c r="BH171" s="521"/>
      <c r="BI171" s="521"/>
      <c r="BJ171" s="521"/>
      <c r="BK171" s="521"/>
      <c r="BL171" s="521"/>
      <c r="BM171" s="521"/>
      <c r="BN171" s="521"/>
      <c r="BO171" s="521"/>
      <c r="BP171" s="521"/>
      <c r="BQ171" s="521"/>
      <c r="BR171" s="521"/>
      <c r="BS171" s="521"/>
      <c r="BT171" s="517"/>
      <c r="BU171" s="511"/>
      <c r="BV171" s="511"/>
      <c r="BW171" s="511"/>
      <c r="BX171" s="516"/>
      <c r="BY171" s="516"/>
      <c r="BZ171" s="516"/>
      <c r="CA171" s="516"/>
      <c r="CB171" s="516"/>
      <c r="CC171" s="516"/>
      <c r="CD171" s="516"/>
      <c r="CE171" s="511"/>
      <c r="CF171" s="511"/>
      <c r="CG171" s="511"/>
      <c r="CH171" s="511"/>
      <c r="CI171" s="474"/>
      <c r="CJ171" s="474"/>
      <c r="CK171" s="474"/>
      <c r="CL171" s="490"/>
      <c r="CM171" s="474"/>
      <c r="CN171" s="500"/>
      <c r="CO171" s="500"/>
      <c r="CP171" s="500"/>
      <c r="CQ171" s="500"/>
      <c r="CR171" s="550"/>
      <c r="CS171" s="473"/>
      <c r="CT171" s="498"/>
      <c r="CU171" s="498"/>
      <c r="CV171" s="473"/>
      <c r="CW171" s="473"/>
      <c r="CX171" s="473"/>
      <c r="CY171" s="502"/>
      <c r="CZ171" s="500"/>
      <c r="DA171" s="474"/>
      <c r="DB171" s="499"/>
      <c r="DC171" s="500"/>
      <c r="DD171" s="474"/>
      <c r="DE171" s="500"/>
      <c r="DF171" s="500"/>
      <c r="DG171" s="499"/>
      <c r="DH171" s="499"/>
      <c r="DI171" s="499"/>
      <c r="DJ171" s="490"/>
      <c r="DK171" s="499"/>
      <c r="DL171" s="500"/>
      <c r="DM171" s="500"/>
      <c r="DN171" s="499"/>
      <c r="DO171" s="474"/>
      <c r="DP171" s="474"/>
      <c r="DQ171" s="474"/>
      <c r="DR171" s="474"/>
      <c r="DS171" s="474"/>
      <c r="DT171" s="474"/>
      <c r="DU171" s="474"/>
      <c r="DV171" s="474"/>
      <c r="DW171" s="474"/>
      <c r="DX171" s="474"/>
      <c r="DY171" s="474"/>
      <c r="DZ171" s="474"/>
      <c r="EA171" s="500"/>
      <c r="EB171" s="500"/>
      <c r="EC171" s="500"/>
      <c r="ED171" s="500"/>
      <c r="EE171" s="500"/>
      <c r="EF171" s="500"/>
      <c r="EG171" s="500"/>
      <c r="EH171" s="500"/>
      <c r="EI171" s="500"/>
      <c r="EJ171" s="500"/>
      <c r="EK171" s="500"/>
      <c r="EL171" s="500"/>
      <c r="EM171" s="500"/>
      <c r="EN171" s="500"/>
      <c r="EO171" s="500"/>
      <c r="EP171" s="500"/>
      <c r="EQ171" s="500"/>
      <c r="ER171" s="490"/>
      <c r="ES171" s="490"/>
      <c r="ET171" s="500"/>
      <c r="EU171" s="500"/>
    </row>
    <row r="172" spans="1:151">
      <c r="A172" s="500"/>
      <c r="B172" s="502"/>
      <c r="C172" s="502"/>
      <c r="D172" s="502"/>
      <c r="E172" s="502"/>
      <c r="F172" s="502"/>
      <c r="G172" s="502"/>
      <c r="H172" s="502"/>
      <c r="I172" s="502"/>
      <c r="J172" s="504"/>
      <c r="K172" s="502"/>
      <c r="L172" s="502"/>
      <c r="M172" s="502"/>
      <c r="N172" s="502"/>
      <c r="O172" s="502"/>
      <c r="P172" s="502"/>
      <c r="R172" s="502"/>
      <c r="S172" s="502"/>
      <c r="U172" s="499"/>
      <c r="V172" s="500"/>
      <c r="W172" s="502"/>
      <c r="X172" s="500"/>
      <c r="Y172" s="500"/>
      <c r="Z172" s="476"/>
      <c r="AA172" s="476"/>
      <c r="AB172" s="470"/>
      <c r="AC172" s="502"/>
      <c r="AD172" s="502"/>
      <c r="AE172" s="502"/>
      <c r="AF172" s="502"/>
      <c r="AG172" s="502"/>
      <c r="AH172" s="502"/>
      <c r="AI172" s="505"/>
      <c r="AJ172" s="502"/>
      <c r="AK172" s="502"/>
      <c r="AL172" s="502"/>
      <c r="AM172" s="502"/>
      <c r="AN172" s="502"/>
      <c r="AO172" s="502"/>
      <c r="AP172" s="502"/>
      <c r="AQ172" s="502"/>
      <c r="AR172" s="502"/>
      <c r="AS172" s="521"/>
      <c r="AT172" s="521"/>
      <c r="AU172" s="521"/>
      <c r="AV172" s="521"/>
      <c r="AW172" s="521"/>
      <c r="AX172" s="521"/>
      <c r="AY172" s="521"/>
      <c r="AZ172" s="521"/>
      <c r="BA172" s="525"/>
      <c r="BB172" s="521"/>
      <c r="BC172" s="521"/>
      <c r="BD172" s="521"/>
      <c r="BE172" s="521"/>
      <c r="BF172" s="521"/>
      <c r="BG172" s="521"/>
      <c r="BH172" s="521"/>
      <c r="BI172" s="521"/>
      <c r="BJ172" s="521"/>
      <c r="BK172" s="521"/>
      <c r="BL172" s="521"/>
      <c r="BM172" s="521"/>
      <c r="BN172" s="521"/>
      <c r="BO172" s="521"/>
      <c r="BP172" s="521"/>
      <c r="BQ172" s="521"/>
      <c r="BR172" s="521"/>
      <c r="BS172" s="521"/>
      <c r="BT172" s="517"/>
      <c r="BU172" s="511"/>
      <c r="BV172" s="511"/>
      <c r="BW172" s="511"/>
      <c r="BX172" s="516"/>
      <c r="BY172" s="516"/>
      <c r="BZ172" s="516"/>
      <c r="CA172" s="516"/>
      <c r="CB172" s="516"/>
      <c r="CC172" s="516"/>
      <c r="CD172" s="516"/>
      <c r="CE172" s="511"/>
      <c r="CF172" s="511"/>
      <c r="CG172" s="511"/>
      <c r="CH172" s="511"/>
      <c r="CI172" s="474"/>
      <c r="CJ172" s="474"/>
      <c r="CK172" s="474"/>
      <c r="CL172" s="490"/>
      <c r="CM172" s="474"/>
      <c r="CN172" s="500"/>
      <c r="CO172" s="500"/>
      <c r="CP172" s="500"/>
      <c r="CQ172" s="500"/>
      <c r="CR172" s="550"/>
      <c r="CS172" s="473"/>
      <c r="CT172" s="498"/>
      <c r="CU172" s="498"/>
      <c r="CV172" s="473"/>
      <c r="CW172" s="473"/>
      <c r="CX172" s="473"/>
      <c r="CY172" s="502"/>
      <c r="CZ172" s="500"/>
      <c r="DA172" s="474"/>
      <c r="DB172" s="499"/>
      <c r="DC172" s="500"/>
      <c r="DD172" s="474"/>
      <c r="DE172" s="500"/>
      <c r="DF172" s="500"/>
      <c r="DG172" s="499"/>
      <c r="DH172" s="499"/>
      <c r="DI172" s="499"/>
      <c r="DJ172" s="490"/>
      <c r="DK172" s="499"/>
      <c r="DL172" s="500"/>
      <c r="DM172" s="500"/>
      <c r="DN172" s="499"/>
      <c r="DO172" s="474"/>
      <c r="DP172" s="474"/>
      <c r="DQ172" s="474"/>
      <c r="DR172" s="474"/>
      <c r="DS172" s="474"/>
      <c r="DT172" s="474"/>
      <c r="DU172" s="474"/>
      <c r="DV172" s="474"/>
      <c r="DW172" s="474"/>
      <c r="DX172" s="474"/>
      <c r="DY172" s="474"/>
      <c r="DZ172" s="474"/>
      <c r="EA172" s="500"/>
      <c r="EB172" s="500"/>
      <c r="EC172" s="500"/>
      <c r="ED172" s="500"/>
      <c r="EE172" s="500"/>
      <c r="EF172" s="500"/>
      <c r="EG172" s="500"/>
      <c r="EH172" s="500"/>
      <c r="EI172" s="500"/>
      <c r="EJ172" s="500"/>
      <c r="EK172" s="500"/>
      <c r="EL172" s="500"/>
      <c r="EM172" s="500"/>
      <c r="EN172" s="500"/>
      <c r="EO172" s="500"/>
      <c r="EP172" s="500"/>
      <c r="EQ172" s="500"/>
      <c r="ER172" s="490"/>
      <c r="ES172" s="490"/>
      <c r="ET172" s="500"/>
      <c r="EU172" s="500"/>
    </row>
    <row r="173" spans="1:151">
      <c r="A173" s="500"/>
      <c r="B173" s="502"/>
      <c r="C173" s="502"/>
      <c r="D173" s="502"/>
      <c r="E173" s="502"/>
      <c r="F173" s="502"/>
      <c r="G173" s="502"/>
      <c r="H173" s="502"/>
      <c r="I173" s="502"/>
      <c r="J173" s="504"/>
      <c r="K173" s="502"/>
      <c r="L173" s="502"/>
      <c r="M173" s="502"/>
      <c r="N173" s="502"/>
      <c r="O173" s="502"/>
      <c r="P173" s="502"/>
      <c r="R173" s="502"/>
      <c r="S173" s="502"/>
      <c r="U173" s="499"/>
      <c r="V173" s="500"/>
      <c r="W173" s="502"/>
      <c r="X173" s="500"/>
      <c r="Y173" s="500"/>
      <c r="Z173" s="476"/>
      <c r="AA173" s="476"/>
      <c r="AB173" s="470"/>
      <c r="AC173" s="502"/>
      <c r="AD173" s="502"/>
      <c r="AE173" s="502"/>
      <c r="AF173" s="502"/>
      <c r="AG173" s="502"/>
      <c r="AH173" s="502"/>
      <c r="AI173" s="505"/>
      <c r="AJ173" s="502"/>
      <c r="AK173" s="502"/>
      <c r="AL173" s="502"/>
      <c r="AM173" s="502"/>
      <c r="AN173" s="502"/>
      <c r="AO173" s="502"/>
      <c r="AP173" s="502"/>
      <c r="AQ173" s="502"/>
      <c r="AR173" s="502"/>
      <c r="AS173" s="521"/>
      <c r="AT173" s="521"/>
      <c r="AU173" s="521"/>
      <c r="AV173" s="521"/>
      <c r="AW173" s="521"/>
      <c r="AX173" s="521"/>
      <c r="AY173" s="521"/>
      <c r="AZ173" s="521"/>
      <c r="BA173" s="525"/>
      <c r="BB173" s="521"/>
      <c r="BC173" s="521"/>
      <c r="BD173" s="521"/>
      <c r="BE173" s="521"/>
      <c r="BF173" s="521"/>
      <c r="BG173" s="521"/>
      <c r="BH173" s="521"/>
      <c r="BI173" s="521"/>
      <c r="BJ173" s="521"/>
      <c r="BK173" s="521"/>
      <c r="BL173" s="521"/>
      <c r="BM173" s="521"/>
      <c r="BN173" s="521"/>
      <c r="BO173" s="521"/>
      <c r="BP173" s="521"/>
      <c r="BQ173" s="521"/>
      <c r="BR173" s="521"/>
      <c r="BS173" s="521"/>
      <c r="BT173" s="517"/>
      <c r="BU173" s="511"/>
      <c r="BV173" s="511"/>
      <c r="BW173" s="511"/>
      <c r="BX173" s="516"/>
      <c r="BY173" s="516"/>
      <c r="BZ173" s="516"/>
      <c r="CA173" s="516"/>
      <c r="CB173" s="516"/>
      <c r="CC173" s="516"/>
      <c r="CD173" s="516"/>
      <c r="CE173" s="511"/>
      <c r="CF173" s="511"/>
      <c r="CG173" s="511"/>
      <c r="CH173" s="511"/>
      <c r="CI173" s="474"/>
      <c r="CJ173" s="474"/>
      <c r="CK173" s="474"/>
      <c r="CL173" s="490"/>
      <c r="CM173" s="474"/>
      <c r="CN173" s="500"/>
      <c r="CO173" s="500"/>
      <c r="CP173" s="500"/>
      <c r="CQ173" s="500"/>
      <c r="CR173" s="550"/>
      <c r="CS173" s="473"/>
      <c r="CT173" s="498"/>
      <c r="CU173" s="498"/>
      <c r="CV173" s="473"/>
      <c r="CW173" s="473"/>
      <c r="CX173" s="473"/>
      <c r="CY173" s="502"/>
      <c r="CZ173" s="500"/>
      <c r="DA173" s="474"/>
      <c r="DB173" s="499"/>
      <c r="DC173" s="500"/>
      <c r="DD173" s="474"/>
      <c r="DE173" s="500"/>
      <c r="DF173" s="500"/>
      <c r="DG173" s="499"/>
      <c r="DH173" s="499"/>
      <c r="DI173" s="499"/>
      <c r="DJ173" s="490"/>
      <c r="DK173" s="499"/>
      <c r="DL173" s="500"/>
      <c r="DM173" s="500"/>
      <c r="DN173" s="499"/>
      <c r="DO173" s="474"/>
      <c r="DP173" s="474"/>
      <c r="DQ173" s="474"/>
      <c r="DR173" s="474"/>
      <c r="DS173" s="474"/>
      <c r="DT173" s="474"/>
      <c r="DU173" s="474"/>
      <c r="DV173" s="474"/>
      <c r="DW173" s="474"/>
      <c r="DX173" s="474"/>
      <c r="DY173" s="474"/>
      <c r="DZ173" s="474"/>
      <c r="EA173" s="500"/>
      <c r="EB173" s="500"/>
      <c r="EC173" s="500"/>
      <c r="ED173" s="500"/>
      <c r="EE173" s="500"/>
      <c r="EF173" s="500"/>
      <c r="EG173" s="500"/>
      <c r="EH173" s="500"/>
      <c r="EI173" s="500"/>
      <c r="EJ173" s="500"/>
      <c r="EK173" s="500"/>
      <c r="EL173" s="500"/>
      <c r="EM173" s="500"/>
      <c r="EN173" s="500"/>
      <c r="EO173" s="500"/>
      <c r="EP173" s="500"/>
      <c r="EQ173" s="500"/>
      <c r="ER173" s="490"/>
      <c r="ES173" s="490"/>
      <c r="ET173" s="500"/>
      <c r="EU173" s="500"/>
    </row>
    <row r="174" spans="1:151">
      <c r="A174" s="500"/>
      <c r="B174" s="502"/>
      <c r="C174" s="502"/>
      <c r="D174" s="502"/>
      <c r="E174" s="502"/>
      <c r="F174" s="502"/>
      <c r="G174" s="502"/>
      <c r="H174" s="502"/>
      <c r="I174" s="502"/>
      <c r="J174" s="504"/>
      <c r="K174" s="502"/>
      <c r="L174" s="502"/>
      <c r="M174" s="502"/>
      <c r="N174" s="502"/>
      <c r="O174" s="502"/>
      <c r="P174" s="502"/>
      <c r="R174" s="502"/>
      <c r="S174" s="502"/>
      <c r="U174" s="499"/>
      <c r="V174" s="500"/>
      <c r="W174" s="502"/>
      <c r="X174" s="500"/>
      <c r="Y174" s="500"/>
      <c r="Z174" s="476"/>
      <c r="AA174" s="476"/>
      <c r="AB174" s="470"/>
      <c r="AC174" s="502"/>
      <c r="AD174" s="502"/>
      <c r="AE174" s="502"/>
      <c r="AF174" s="502"/>
      <c r="AG174" s="502"/>
      <c r="AH174" s="502"/>
      <c r="AI174" s="505"/>
      <c r="AJ174" s="502"/>
      <c r="AK174" s="502"/>
      <c r="AL174" s="502"/>
      <c r="AM174" s="502"/>
      <c r="AN174" s="502"/>
      <c r="AO174" s="502"/>
      <c r="AP174" s="502"/>
      <c r="AQ174" s="502"/>
      <c r="AR174" s="502"/>
      <c r="AS174" s="521"/>
      <c r="AT174" s="521"/>
      <c r="AU174" s="521"/>
      <c r="AV174" s="521"/>
      <c r="AW174" s="521"/>
      <c r="AX174" s="521"/>
      <c r="AY174" s="521"/>
      <c r="AZ174" s="521"/>
      <c r="BA174" s="525"/>
      <c r="BB174" s="521"/>
      <c r="BC174" s="521"/>
      <c r="BD174" s="521"/>
      <c r="BE174" s="521"/>
      <c r="BF174" s="521"/>
      <c r="BG174" s="521"/>
      <c r="BH174" s="521"/>
      <c r="BI174" s="521"/>
      <c r="BJ174" s="521"/>
      <c r="BK174" s="521"/>
      <c r="BL174" s="521"/>
      <c r="BM174" s="521"/>
      <c r="BN174" s="521"/>
      <c r="BO174" s="521"/>
      <c r="BP174" s="521"/>
      <c r="BQ174" s="521"/>
      <c r="BR174" s="521"/>
      <c r="BS174" s="521"/>
      <c r="BT174" s="517"/>
      <c r="BU174" s="511"/>
      <c r="BV174" s="511"/>
      <c r="BW174" s="511"/>
      <c r="BX174" s="516"/>
      <c r="BY174" s="516"/>
      <c r="BZ174" s="516"/>
      <c r="CA174" s="516"/>
      <c r="CB174" s="516"/>
      <c r="CC174" s="516"/>
      <c r="CD174" s="516"/>
      <c r="CE174" s="511"/>
      <c r="CF174" s="511"/>
      <c r="CG174" s="511"/>
      <c r="CH174" s="511"/>
      <c r="CI174" s="474"/>
      <c r="CJ174" s="474"/>
      <c r="CK174" s="474"/>
      <c r="CL174" s="490"/>
      <c r="CM174" s="474"/>
      <c r="CN174" s="500"/>
      <c r="CO174" s="500"/>
      <c r="CP174" s="500"/>
      <c r="CQ174" s="500"/>
      <c r="CR174" s="550"/>
      <c r="CS174" s="473"/>
      <c r="CT174" s="498"/>
      <c r="CU174" s="498"/>
      <c r="CV174" s="473"/>
      <c r="CW174" s="473"/>
      <c r="CX174" s="473"/>
      <c r="CY174" s="502"/>
      <c r="CZ174" s="500"/>
      <c r="DA174" s="474"/>
      <c r="DB174" s="499"/>
      <c r="DC174" s="500"/>
      <c r="DD174" s="474"/>
      <c r="DE174" s="500"/>
      <c r="DF174" s="500"/>
      <c r="DG174" s="499"/>
      <c r="DH174" s="499"/>
      <c r="DI174" s="499"/>
      <c r="DJ174" s="490"/>
      <c r="DK174" s="499"/>
      <c r="DL174" s="500"/>
      <c r="DM174" s="500"/>
      <c r="DN174" s="499"/>
      <c r="DO174" s="474"/>
      <c r="DP174" s="474"/>
      <c r="DQ174" s="474"/>
      <c r="DR174" s="474"/>
      <c r="DS174" s="474"/>
      <c r="DT174" s="474"/>
      <c r="DU174" s="474"/>
      <c r="DV174" s="474"/>
      <c r="DW174" s="474"/>
      <c r="DX174" s="474"/>
      <c r="DY174" s="474"/>
      <c r="DZ174" s="474"/>
      <c r="EA174" s="500"/>
      <c r="EB174" s="500"/>
      <c r="EC174" s="500"/>
      <c r="ED174" s="500"/>
      <c r="EE174" s="500"/>
      <c r="EF174" s="500"/>
      <c r="EG174" s="500"/>
      <c r="EH174" s="500"/>
      <c r="EI174" s="500"/>
      <c r="EJ174" s="500"/>
      <c r="EK174" s="500"/>
      <c r="EL174" s="500"/>
      <c r="EM174" s="500"/>
      <c r="EN174" s="500"/>
      <c r="EO174" s="500"/>
      <c r="EP174" s="500"/>
      <c r="EQ174" s="500"/>
      <c r="ER174" s="490"/>
      <c r="ES174" s="490"/>
      <c r="ET174" s="500"/>
      <c r="EU174" s="500"/>
    </row>
    <row r="175" spans="1:151">
      <c r="A175" s="500"/>
      <c r="B175" s="502"/>
      <c r="C175" s="502"/>
      <c r="D175" s="502"/>
      <c r="E175" s="502"/>
      <c r="F175" s="502"/>
      <c r="G175" s="502"/>
      <c r="H175" s="502"/>
      <c r="I175" s="502"/>
      <c r="J175" s="504"/>
      <c r="K175" s="502"/>
      <c r="L175" s="502"/>
      <c r="M175" s="502"/>
      <c r="N175" s="502"/>
      <c r="O175" s="502"/>
      <c r="P175" s="502"/>
      <c r="R175" s="502"/>
      <c r="S175" s="502"/>
      <c r="U175" s="499"/>
      <c r="V175" s="500"/>
      <c r="W175" s="502"/>
      <c r="X175" s="500"/>
      <c r="Y175" s="500"/>
      <c r="Z175" s="476"/>
      <c r="AA175" s="476"/>
      <c r="AB175" s="470"/>
      <c r="AC175" s="502"/>
      <c r="AD175" s="502"/>
      <c r="AE175" s="502"/>
      <c r="AF175" s="502"/>
      <c r="AG175" s="502"/>
      <c r="AH175" s="502"/>
      <c r="AI175" s="505"/>
      <c r="AJ175" s="502"/>
      <c r="AK175" s="502"/>
      <c r="AL175" s="502"/>
      <c r="AM175" s="502"/>
      <c r="AN175" s="502"/>
      <c r="AO175" s="502"/>
      <c r="AP175" s="502"/>
      <c r="AQ175" s="502"/>
      <c r="AR175" s="502"/>
      <c r="AS175" s="521"/>
      <c r="AT175" s="521"/>
      <c r="AU175" s="521"/>
      <c r="AV175" s="521"/>
      <c r="AW175" s="521"/>
      <c r="AX175" s="521"/>
      <c r="AY175" s="521"/>
      <c r="AZ175" s="521"/>
      <c r="BA175" s="525"/>
      <c r="BB175" s="521"/>
      <c r="BC175" s="521"/>
      <c r="BD175" s="521"/>
      <c r="BE175" s="521"/>
      <c r="BF175" s="521"/>
      <c r="BG175" s="521"/>
      <c r="BH175" s="521"/>
      <c r="BI175" s="521"/>
      <c r="BJ175" s="521"/>
      <c r="BK175" s="521"/>
      <c r="BL175" s="521"/>
      <c r="BM175" s="521"/>
      <c r="BN175" s="521"/>
      <c r="BO175" s="521"/>
      <c r="BP175" s="521"/>
      <c r="BQ175" s="521"/>
      <c r="BR175" s="521"/>
      <c r="BS175" s="521"/>
      <c r="BT175" s="517"/>
      <c r="BU175" s="511"/>
      <c r="BV175" s="511"/>
      <c r="BW175" s="511"/>
      <c r="BX175" s="516"/>
      <c r="BY175" s="516"/>
      <c r="BZ175" s="516"/>
      <c r="CA175" s="516"/>
      <c r="CB175" s="516"/>
      <c r="CC175" s="516"/>
      <c r="CD175" s="516"/>
      <c r="CE175" s="511"/>
      <c r="CF175" s="511"/>
      <c r="CG175" s="511"/>
      <c r="CH175" s="511"/>
      <c r="CI175" s="474"/>
      <c r="CJ175" s="474"/>
      <c r="CK175" s="474"/>
      <c r="CL175" s="490"/>
      <c r="CM175" s="474"/>
      <c r="CN175" s="500"/>
      <c r="CO175" s="500"/>
      <c r="CP175" s="500"/>
      <c r="CQ175" s="500"/>
      <c r="CR175" s="550"/>
      <c r="CS175" s="473"/>
      <c r="CT175" s="498"/>
      <c r="CU175" s="498"/>
      <c r="CV175" s="473"/>
      <c r="CW175" s="473"/>
      <c r="CX175" s="473"/>
      <c r="CY175" s="502"/>
      <c r="CZ175" s="500"/>
      <c r="DA175" s="474"/>
      <c r="DB175" s="499"/>
      <c r="DC175" s="500"/>
      <c r="DD175" s="474"/>
      <c r="DE175" s="500"/>
      <c r="DF175" s="500"/>
      <c r="DG175" s="499"/>
      <c r="DH175" s="499"/>
      <c r="DI175" s="499"/>
      <c r="DJ175" s="490"/>
      <c r="DK175" s="499"/>
      <c r="DL175" s="500"/>
      <c r="DM175" s="500"/>
      <c r="DN175" s="499"/>
      <c r="DO175" s="474"/>
      <c r="DP175" s="474"/>
      <c r="DQ175" s="474"/>
      <c r="DR175" s="474"/>
      <c r="DS175" s="474"/>
      <c r="DT175" s="474"/>
      <c r="DU175" s="474"/>
      <c r="DV175" s="474"/>
      <c r="DW175" s="474"/>
      <c r="DX175" s="474"/>
      <c r="DY175" s="474"/>
      <c r="DZ175" s="474"/>
      <c r="EA175" s="500"/>
      <c r="EB175" s="500"/>
      <c r="EC175" s="500"/>
      <c r="ED175" s="500"/>
      <c r="EE175" s="500"/>
      <c r="EF175" s="500"/>
      <c r="EG175" s="500"/>
      <c r="EH175" s="500"/>
      <c r="EI175" s="500"/>
      <c r="EJ175" s="500"/>
      <c r="EK175" s="500"/>
      <c r="EL175" s="500"/>
      <c r="EM175" s="500"/>
      <c r="EN175" s="500"/>
      <c r="EO175" s="500"/>
      <c r="EP175" s="500"/>
      <c r="EQ175" s="500"/>
      <c r="ER175" s="490"/>
      <c r="ES175" s="490"/>
      <c r="ET175" s="500"/>
      <c r="EU175" s="500"/>
    </row>
    <row r="176" spans="1:151">
      <c r="A176" s="500"/>
      <c r="B176" s="502"/>
      <c r="C176" s="502"/>
      <c r="D176" s="502"/>
      <c r="E176" s="502"/>
      <c r="F176" s="502"/>
      <c r="G176" s="502"/>
      <c r="H176" s="502"/>
      <c r="I176" s="502"/>
      <c r="J176" s="504"/>
      <c r="K176" s="502"/>
      <c r="L176" s="502"/>
      <c r="M176" s="502"/>
      <c r="N176" s="502"/>
      <c r="O176" s="502"/>
      <c r="P176" s="502"/>
      <c r="R176" s="502"/>
      <c r="S176" s="502"/>
      <c r="U176" s="499"/>
      <c r="V176" s="500"/>
      <c r="W176" s="502"/>
      <c r="X176" s="500"/>
      <c r="Y176" s="500"/>
      <c r="Z176" s="476"/>
      <c r="AA176" s="476"/>
      <c r="AB176" s="470"/>
      <c r="AC176" s="502"/>
      <c r="AD176" s="502"/>
      <c r="AE176" s="502"/>
      <c r="AF176" s="502"/>
      <c r="AG176" s="502"/>
      <c r="AH176" s="502"/>
      <c r="AI176" s="505"/>
      <c r="AJ176" s="502"/>
      <c r="AK176" s="502"/>
      <c r="AL176" s="502"/>
      <c r="AM176" s="502"/>
      <c r="AN176" s="502"/>
      <c r="AO176" s="502"/>
      <c r="AP176" s="502"/>
      <c r="AQ176" s="502"/>
      <c r="AR176" s="502"/>
      <c r="AS176" s="521"/>
      <c r="AT176" s="521"/>
      <c r="AU176" s="521"/>
      <c r="AV176" s="521"/>
      <c r="AW176" s="521"/>
      <c r="AX176" s="521"/>
      <c r="AY176" s="521"/>
      <c r="AZ176" s="521"/>
      <c r="BA176" s="525"/>
      <c r="BB176" s="521"/>
      <c r="BC176" s="521"/>
      <c r="BD176" s="521"/>
      <c r="BE176" s="521"/>
      <c r="BF176" s="521"/>
      <c r="BG176" s="521"/>
      <c r="BH176" s="521"/>
      <c r="BI176" s="521"/>
      <c r="BJ176" s="521"/>
      <c r="BK176" s="521"/>
      <c r="BL176" s="521"/>
      <c r="BM176" s="521"/>
      <c r="BN176" s="521"/>
      <c r="BO176" s="521"/>
      <c r="BP176" s="521"/>
      <c r="BQ176" s="521"/>
      <c r="BR176" s="521"/>
      <c r="BS176" s="521"/>
      <c r="BT176" s="517"/>
      <c r="BU176" s="511"/>
      <c r="BV176" s="511"/>
      <c r="BW176" s="511"/>
      <c r="BX176" s="516"/>
      <c r="BY176" s="516"/>
      <c r="BZ176" s="516"/>
      <c r="CA176" s="516"/>
      <c r="CB176" s="516"/>
      <c r="CC176" s="516"/>
      <c r="CD176" s="516"/>
      <c r="CE176" s="511"/>
      <c r="CF176" s="511"/>
      <c r="CG176" s="511"/>
      <c r="CH176" s="511"/>
      <c r="CI176" s="474"/>
      <c r="CJ176" s="474"/>
      <c r="CK176" s="474"/>
      <c r="CL176" s="490"/>
      <c r="CM176" s="474"/>
      <c r="CN176" s="500"/>
      <c r="CO176" s="500"/>
      <c r="CP176" s="500"/>
      <c r="CQ176" s="500"/>
      <c r="CR176" s="550"/>
      <c r="CS176" s="473"/>
      <c r="CT176" s="498"/>
      <c r="CU176" s="498"/>
      <c r="CV176" s="473"/>
      <c r="CW176" s="473"/>
      <c r="CX176" s="473"/>
      <c r="CY176" s="502"/>
      <c r="CZ176" s="500"/>
      <c r="DA176" s="474"/>
      <c r="DB176" s="499"/>
      <c r="DC176" s="500"/>
      <c r="DD176" s="474"/>
      <c r="DE176" s="500"/>
      <c r="DF176" s="500"/>
      <c r="DG176" s="499"/>
      <c r="DH176" s="499"/>
      <c r="DI176" s="499"/>
      <c r="DJ176" s="490"/>
      <c r="DK176" s="499"/>
      <c r="DL176" s="500"/>
      <c r="DM176" s="500"/>
      <c r="DN176" s="499"/>
      <c r="DO176" s="474"/>
      <c r="DP176" s="474"/>
      <c r="DQ176" s="474"/>
      <c r="DR176" s="474"/>
      <c r="DS176" s="474"/>
      <c r="DT176" s="474"/>
      <c r="DU176" s="474"/>
      <c r="DV176" s="474"/>
      <c r="DW176" s="474"/>
      <c r="DX176" s="474"/>
      <c r="DY176" s="474"/>
      <c r="DZ176" s="474"/>
      <c r="EA176" s="500"/>
      <c r="EB176" s="500"/>
      <c r="EC176" s="500"/>
      <c r="ED176" s="500"/>
      <c r="EE176" s="500"/>
      <c r="EF176" s="500"/>
      <c r="EG176" s="500"/>
      <c r="EH176" s="500"/>
      <c r="EI176" s="500"/>
      <c r="EJ176" s="500"/>
      <c r="EK176" s="500"/>
      <c r="EL176" s="500"/>
      <c r="EM176" s="500"/>
      <c r="EN176" s="500"/>
      <c r="EO176" s="500"/>
      <c r="EP176" s="500"/>
      <c r="EQ176" s="500"/>
      <c r="ER176" s="490"/>
      <c r="ES176" s="490"/>
      <c r="ET176" s="500"/>
      <c r="EU176" s="500"/>
    </row>
    <row r="177" spans="1:151">
      <c r="A177" s="500"/>
      <c r="B177" s="502"/>
      <c r="C177" s="502"/>
      <c r="D177" s="502"/>
      <c r="E177" s="502"/>
      <c r="F177" s="502"/>
      <c r="G177" s="502"/>
      <c r="H177" s="502"/>
      <c r="I177" s="502"/>
      <c r="J177" s="504"/>
      <c r="K177" s="502"/>
      <c r="L177" s="502"/>
      <c r="M177" s="502"/>
      <c r="N177" s="502"/>
      <c r="O177" s="502"/>
      <c r="P177" s="502"/>
      <c r="R177" s="502"/>
      <c r="S177" s="502"/>
      <c r="U177" s="499"/>
      <c r="V177" s="500"/>
      <c r="W177" s="502"/>
      <c r="X177" s="500"/>
      <c r="Y177" s="500"/>
      <c r="Z177" s="476"/>
      <c r="AA177" s="476"/>
      <c r="AB177" s="470"/>
      <c r="AC177" s="502"/>
      <c r="AD177" s="502"/>
      <c r="AE177" s="502"/>
      <c r="AF177" s="502"/>
      <c r="AG177" s="502"/>
      <c r="AH177" s="502"/>
      <c r="AI177" s="505"/>
      <c r="AJ177" s="502"/>
      <c r="AK177" s="502"/>
      <c r="AL177" s="502"/>
      <c r="AM177" s="502"/>
      <c r="AN177" s="502"/>
      <c r="AO177" s="502"/>
      <c r="AP177" s="502"/>
      <c r="AQ177" s="502"/>
      <c r="AR177" s="502"/>
      <c r="AS177" s="521"/>
      <c r="AT177" s="521"/>
      <c r="AU177" s="521"/>
      <c r="AV177" s="521"/>
      <c r="AW177" s="521"/>
      <c r="AX177" s="521"/>
      <c r="AY177" s="521"/>
      <c r="AZ177" s="521"/>
      <c r="BA177" s="525"/>
      <c r="BB177" s="521"/>
      <c r="BC177" s="521"/>
      <c r="BD177" s="521"/>
      <c r="BE177" s="521"/>
      <c r="BF177" s="521"/>
      <c r="BG177" s="521"/>
      <c r="BH177" s="521"/>
      <c r="BI177" s="521"/>
      <c r="BJ177" s="521"/>
      <c r="BK177" s="521"/>
      <c r="BL177" s="521"/>
      <c r="BM177" s="521"/>
      <c r="BN177" s="521"/>
      <c r="BO177" s="521"/>
      <c r="BP177" s="521"/>
      <c r="BQ177" s="521"/>
      <c r="BR177" s="521"/>
      <c r="BS177" s="521"/>
      <c r="BT177" s="517"/>
      <c r="BU177" s="511"/>
      <c r="BV177" s="511"/>
      <c r="BW177" s="511"/>
      <c r="BX177" s="516"/>
      <c r="BY177" s="516"/>
      <c r="BZ177" s="516"/>
      <c r="CA177" s="516"/>
      <c r="CB177" s="516"/>
      <c r="CC177" s="516"/>
      <c r="CD177" s="516"/>
      <c r="CE177" s="511"/>
      <c r="CF177" s="511"/>
      <c r="CG177" s="511"/>
      <c r="CH177" s="511"/>
      <c r="CI177" s="474"/>
      <c r="CJ177" s="474"/>
      <c r="CK177" s="474"/>
      <c r="CL177" s="490"/>
      <c r="CM177" s="474"/>
      <c r="CN177" s="500"/>
      <c r="CO177" s="500"/>
      <c r="CP177" s="500"/>
      <c r="CQ177" s="500"/>
      <c r="CR177" s="550"/>
      <c r="CS177" s="473"/>
      <c r="CT177" s="498"/>
      <c r="CU177" s="498"/>
      <c r="CV177" s="473"/>
      <c r="CW177" s="473"/>
      <c r="CX177" s="473"/>
      <c r="CY177" s="502"/>
      <c r="CZ177" s="500"/>
      <c r="DA177" s="474"/>
      <c r="DB177" s="499"/>
      <c r="DC177" s="500"/>
      <c r="DD177" s="474"/>
      <c r="DE177" s="500"/>
      <c r="DF177" s="500"/>
      <c r="DG177" s="499"/>
      <c r="DH177" s="499"/>
      <c r="DI177" s="499"/>
      <c r="DJ177" s="490"/>
      <c r="DK177" s="499"/>
      <c r="DL177" s="500"/>
      <c r="DM177" s="500"/>
      <c r="DN177" s="499"/>
      <c r="DO177" s="474"/>
      <c r="DP177" s="474"/>
      <c r="DQ177" s="474"/>
      <c r="DR177" s="474"/>
      <c r="DS177" s="474"/>
      <c r="DT177" s="474"/>
      <c r="DU177" s="474"/>
      <c r="DV177" s="474"/>
      <c r="DW177" s="474"/>
      <c r="DX177" s="474"/>
      <c r="DY177" s="474"/>
      <c r="DZ177" s="474"/>
      <c r="EA177" s="500"/>
      <c r="EB177" s="500"/>
      <c r="EC177" s="500"/>
      <c r="ED177" s="500"/>
      <c r="EE177" s="500"/>
      <c r="EF177" s="500"/>
      <c r="EG177" s="500"/>
      <c r="EH177" s="500"/>
      <c r="EI177" s="500"/>
      <c r="EJ177" s="500"/>
      <c r="EK177" s="500"/>
      <c r="EL177" s="500"/>
      <c r="EM177" s="500"/>
      <c r="EN177" s="500"/>
      <c r="EO177" s="500"/>
      <c r="EP177" s="500"/>
      <c r="EQ177" s="500"/>
      <c r="ER177" s="490"/>
      <c r="ES177" s="490"/>
      <c r="ET177" s="500"/>
      <c r="EU177" s="500"/>
    </row>
    <row r="178" spans="1:151" ht="16.5" customHeight="1">
      <c r="A178" s="500"/>
      <c r="B178" s="502"/>
      <c r="C178" s="502"/>
      <c r="D178" s="502"/>
      <c r="E178" s="502"/>
      <c r="F178" s="502"/>
      <c r="G178" s="502"/>
      <c r="H178" s="502"/>
      <c r="I178" s="502"/>
      <c r="J178" s="504"/>
      <c r="K178" s="502"/>
      <c r="L178" s="502"/>
      <c r="M178" s="502"/>
      <c r="N178" s="502"/>
      <c r="O178" s="502"/>
      <c r="P178" s="502"/>
      <c r="R178" s="502"/>
      <c r="S178" s="502"/>
      <c r="U178" s="499"/>
      <c r="V178" s="500"/>
      <c r="W178" s="502"/>
      <c r="X178" s="500"/>
      <c r="Y178" s="500"/>
      <c r="Z178" s="476"/>
      <c r="AA178" s="476"/>
      <c r="AB178" s="470"/>
      <c r="AC178" s="502"/>
      <c r="AD178" s="502"/>
      <c r="AE178" s="502"/>
      <c r="AF178" s="502"/>
      <c r="AG178" s="502"/>
      <c r="AH178" s="502"/>
      <c r="AI178" s="505"/>
      <c r="AJ178" s="502"/>
      <c r="AK178" s="502"/>
      <c r="AL178" s="502"/>
      <c r="AM178" s="502"/>
      <c r="AN178" s="502"/>
      <c r="AO178" s="502"/>
      <c r="AP178" s="502"/>
      <c r="AQ178" s="502"/>
      <c r="AR178" s="502"/>
      <c r="AS178" s="521"/>
      <c r="AT178" s="521"/>
      <c r="AU178" s="521"/>
      <c r="AV178" s="521"/>
      <c r="AW178" s="521"/>
      <c r="AX178" s="521"/>
      <c r="AY178" s="521"/>
      <c r="AZ178" s="521"/>
      <c r="BA178" s="525"/>
      <c r="BB178" s="521"/>
      <c r="BC178" s="521"/>
      <c r="BD178" s="521"/>
      <c r="BE178" s="521"/>
      <c r="BF178" s="521"/>
      <c r="BG178" s="521"/>
      <c r="BH178" s="521"/>
      <c r="BI178" s="521"/>
      <c r="BJ178" s="521"/>
      <c r="BK178" s="521"/>
      <c r="BL178" s="521"/>
      <c r="BM178" s="521"/>
      <c r="BN178" s="521"/>
      <c r="BO178" s="521"/>
      <c r="BP178" s="521"/>
      <c r="BQ178" s="521"/>
      <c r="BR178" s="521"/>
      <c r="BS178" s="521"/>
      <c r="BT178" s="517"/>
      <c r="BU178" s="511"/>
      <c r="BV178" s="511"/>
      <c r="BW178" s="511"/>
      <c r="BX178" s="516"/>
      <c r="BY178" s="516"/>
      <c r="BZ178" s="516"/>
      <c r="CA178" s="516"/>
      <c r="CB178" s="516"/>
      <c r="CC178" s="516"/>
      <c r="CD178" s="516"/>
      <c r="CE178" s="511"/>
      <c r="CF178" s="511"/>
      <c r="CG178" s="511"/>
      <c r="CH178" s="511"/>
      <c r="CI178" s="474"/>
      <c r="CJ178" s="474"/>
      <c r="CK178" s="474"/>
      <c r="CL178" s="490"/>
      <c r="CM178" s="474"/>
      <c r="CN178" s="500"/>
      <c r="CO178" s="500"/>
      <c r="CP178" s="500"/>
      <c r="CQ178" s="500"/>
      <c r="CR178" s="550"/>
      <c r="CS178" s="473"/>
      <c r="CT178" s="498"/>
      <c r="CU178" s="498"/>
      <c r="CV178" s="473"/>
      <c r="CW178" s="473"/>
      <c r="CX178" s="473"/>
      <c r="CY178" s="502"/>
      <c r="CZ178" s="500"/>
      <c r="DA178" s="474"/>
      <c r="DB178" s="499"/>
      <c r="DC178" s="500"/>
      <c r="DD178" s="474"/>
      <c r="DE178" s="500"/>
      <c r="DF178" s="500"/>
      <c r="DG178" s="499"/>
      <c r="DH178" s="499"/>
      <c r="DI178" s="499"/>
      <c r="DJ178" s="490"/>
      <c r="DK178" s="499"/>
      <c r="DL178" s="500"/>
      <c r="DM178" s="500"/>
      <c r="DN178" s="499"/>
      <c r="DO178" s="474"/>
      <c r="DP178" s="474"/>
      <c r="DQ178" s="474"/>
      <c r="DR178" s="474"/>
      <c r="DS178" s="474"/>
      <c r="DT178" s="474"/>
      <c r="DU178" s="474"/>
      <c r="DV178" s="474"/>
      <c r="DW178" s="474"/>
      <c r="DX178" s="474"/>
      <c r="DY178" s="474"/>
      <c r="DZ178" s="474"/>
      <c r="EA178" s="500"/>
      <c r="EB178" s="500"/>
      <c r="EC178" s="500"/>
      <c r="ED178" s="500"/>
      <c r="EE178" s="500"/>
      <c r="EF178" s="500"/>
      <c r="EG178" s="500"/>
      <c r="EH178" s="500"/>
      <c r="EI178" s="500"/>
      <c r="EJ178" s="500"/>
      <c r="EK178" s="500"/>
      <c r="EL178" s="500"/>
      <c r="EM178" s="500"/>
      <c r="EN178" s="500"/>
      <c r="EO178" s="500"/>
      <c r="EP178" s="500"/>
      <c r="EQ178" s="500"/>
      <c r="ER178" s="490"/>
      <c r="ES178" s="490"/>
      <c r="ET178" s="500"/>
      <c r="EU178" s="500"/>
    </row>
    <row r="179" spans="1:151" ht="16.5" customHeight="1">
      <c r="A179" s="500"/>
      <c r="B179" s="502"/>
      <c r="C179" s="502"/>
      <c r="D179" s="502"/>
      <c r="E179" s="502"/>
      <c r="F179" s="502"/>
      <c r="G179" s="502"/>
      <c r="H179" s="502"/>
      <c r="I179" s="502"/>
      <c r="J179" s="504"/>
      <c r="K179" s="502"/>
      <c r="L179" s="502"/>
      <c r="M179" s="502"/>
      <c r="N179" s="502"/>
      <c r="O179" s="502"/>
      <c r="P179" s="502"/>
      <c r="R179" s="502"/>
      <c r="S179" s="502"/>
      <c r="U179" s="499"/>
      <c r="V179" s="500"/>
      <c r="W179" s="502"/>
      <c r="X179" s="500"/>
      <c r="Y179" s="500"/>
      <c r="Z179" s="476"/>
      <c r="AA179" s="476"/>
      <c r="AB179" s="470"/>
      <c r="AC179" s="502"/>
      <c r="AD179" s="502"/>
      <c r="AE179" s="502"/>
      <c r="AF179" s="502"/>
      <c r="AG179" s="502"/>
      <c r="AH179" s="502"/>
      <c r="AI179" s="505"/>
      <c r="AJ179" s="502"/>
      <c r="AK179" s="502"/>
      <c r="AL179" s="502"/>
      <c r="AM179" s="502"/>
      <c r="AN179" s="502"/>
      <c r="AO179" s="502"/>
      <c r="AP179" s="502"/>
      <c r="AQ179" s="502"/>
      <c r="AR179" s="502"/>
      <c r="AS179" s="521"/>
      <c r="AT179" s="521"/>
      <c r="AU179" s="521"/>
      <c r="AV179" s="521"/>
      <c r="AW179" s="521"/>
      <c r="AX179" s="521"/>
      <c r="AY179" s="521"/>
      <c r="AZ179" s="521"/>
      <c r="BA179" s="525"/>
      <c r="BB179" s="521"/>
      <c r="BC179" s="521"/>
      <c r="BD179" s="521"/>
      <c r="BE179" s="521"/>
      <c r="BF179" s="521"/>
      <c r="BG179" s="521"/>
      <c r="BH179" s="521"/>
      <c r="BI179" s="521"/>
      <c r="BJ179" s="521"/>
      <c r="BK179" s="521"/>
      <c r="BL179" s="521"/>
      <c r="BM179" s="521"/>
      <c r="BN179" s="521"/>
      <c r="BO179" s="521"/>
      <c r="BP179" s="521"/>
      <c r="BQ179" s="521"/>
      <c r="BR179" s="521"/>
      <c r="BS179" s="521"/>
      <c r="BT179" s="517"/>
      <c r="BU179" s="511"/>
      <c r="BV179" s="511"/>
      <c r="BW179" s="511"/>
      <c r="BX179" s="516"/>
      <c r="BY179" s="516"/>
      <c r="BZ179" s="516"/>
      <c r="CA179" s="516"/>
      <c r="CB179" s="516"/>
      <c r="CC179" s="516"/>
      <c r="CD179" s="516"/>
      <c r="CE179" s="511"/>
      <c r="CF179" s="511"/>
      <c r="CG179" s="511"/>
      <c r="CH179" s="511"/>
      <c r="CI179" s="474"/>
      <c r="CJ179" s="474"/>
      <c r="CK179" s="474"/>
      <c r="CL179" s="490"/>
      <c r="CM179" s="474"/>
      <c r="CN179" s="500"/>
      <c r="CO179" s="500"/>
      <c r="CP179" s="500"/>
      <c r="CQ179" s="500"/>
      <c r="CR179" s="550"/>
      <c r="CS179" s="473"/>
      <c r="CT179" s="498"/>
      <c r="CU179" s="498"/>
      <c r="CV179" s="473"/>
      <c r="CW179" s="473"/>
      <c r="CX179" s="473"/>
      <c r="CY179" s="502"/>
      <c r="CZ179" s="500"/>
      <c r="DA179" s="474"/>
      <c r="DB179" s="499"/>
      <c r="DC179" s="500"/>
      <c r="DD179" s="474"/>
      <c r="DE179" s="500"/>
      <c r="DF179" s="500"/>
      <c r="DG179" s="499"/>
      <c r="DH179" s="499"/>
      <c r="DI179" s="499"/>
      <c r="DJ179" s="490"/>
      <c r="DK179" s="499"/>
      <c r="DL179" s="500"/>
      <c r="DM179" s="500"/>
      <c r="DN179" s="499"/>
      <c r="DO179" s="474"/>
      <c r="DP179" s="474"/>
      <c r="DQ179" s="474"/>
      <c r="DR179" s="474"/>
      <c r="DS179" s="474"/>
      <c r="DT179" s="474"/>
      <c r="DU179" s="474"/>
      <c r="DV179" s="474"/>
      <c r="DW179" s="474"/>
      <c r="DX179" s="474"/>
      <c r="DY179" s="474"/>
      <c r="DZ179" s="474"/>
      <c r="EA179" s="500"/>
      <c r="EB179" s="500"/>
      <c r="EC179" s="500"/>
      <c r="ED179" s="500"/>
      <c r="EE179" s="500"/>
      <c r="EF179" s="500"/>
      <c r="EG179" s="500"/>
      <c r="EH179" s="500"/>
      <c r="EI179" s="500"/>
      <c r="EJ179" s="500"/>
      <c r="EK179" s="500"/>
      <c r="EL179" s="500"/>
      <c r="EM179" s="500"/>
      <c r="EN179" s="500"/>
      <c r="EO179" s="500"/>
      <c r="EP179" s="500"/>
      <c r="EQ179" s="500"/>
      <c r="ER179" s="490"/>
      <c r="ES179" s="490"/>
      <c r="ET179" s="500"/>
      <c r="EU179" s="500"/>
    </row>
    <row r="180" spans="1:151">
      <c r="A180" s="500"/>
      <c r="B180" s="502"/>
      <c r="C180" s="502"/>
      <c r="D180" s="502"/>
      <c r="E180" s="502"/>
      <c r="F180" s="502"/>
      <c r="G180" s="502"/>
      <c r="H180" s="502"/>
      <c r="I180" s="502"/>
      <c r="J180" s="504"/>
      <c r="K180" s="502"/>
      <c r="L180" s="502"/>
      <c r="M180" s="502"/>
      <c r="N180" s="502"/>
      <c r="O180" s="502"/>
      <c r="P180" s="502"/>
      <c r="R180" s="502"/>
      <c r="S180" s="502"/>
      <c r="U180" s="499"/>
      <c r="V180" s="500"/>
      <c r="W180" s="502"/>
      <c r="X180" s="500"/>
      <c r="Y180" s="500"/>
      <c r="Z180" s="476"/>
      <c r="AA180" s="476"/>
      <c r="AB180" s="470"/>
      <c r="AC180" s="502"/>
      <c r="AD180" s="502"/>
      <c r="AE180" s="502"/>
      <c r="AF180" s="502"/>
      <c r="AG180" s="502"/>
      <c r="AH180" s="502"/>
      <c r="AI180" s="505"/>
      <c r="AJ180" s="502"/>
      <c r="AK180" s="502"/>
      <c r="AL180" s="502"/>
      <c r="AM180" s="502"/>
      <c r="AN180" s="502"/>
      <c r="AO180" s="502"/>
      <c r="AP180" s="502"/>
      <c r="AQ180" s="502"/>
      <c r="AR180" s="502"/>
      <c r="AS180" s="521"/>
      <c r="AT180" s="521"/>
      <c r="AU180" s="521"/>
      <c r="AV180" s="521"/>
      <c r="AW180" s="521"/>
      <c r="AX180" s="521"/>
      <c r="AY180" s="521"/>
      <c r="AZ180" s="521"/>
      <c r="BA180" s="525"/>
      <c r="BB180" s="521"/>
      <c r="BC180" s="521"/>
      <c r="BD180" s="521"/>
      <c r="BE180" s="521"/>
      <c r="BF180" s="521"/>
      <c r="BG180" s="521"/>
      <c r="BH180" s="521"/>
      <c r="BI180" s="521"/>
      <c r="BJ180" s="521"/>
      <c r="BK180" s="521"/>
      <c r="BL180" s="521"/>
      <c r="BM180" s="521"/>
      <c r="BN180" s="521"/>
      <c r="BO180" s="521"/>
      <c r="BP180" s="521"/>
      <c r="BQ180" s="521"/>
      <c r="BR180" s="521"/>
      <c r="BS180" s="521"/>
      <c r="BT180" s="517"/>
      <c r="BU180" s="511"/>
      <c r="BV180" s="511"/>
      <c r="BW180" s="511"/>
      <c r="BX180" s="516"/>
      <c r="BY180" s="516"/>
      <c r="BZ180" s="516"/>
      <c r="CA180" s="516"/>
      <c r="CB180" s="516"/>
      <c r="CC180" s="516"/>
      <c r="CD180" s="516"/>
      <c r="CE180" s="511"/>
      <c r="CF180" s="511"/>
      <c r="CG180" s="511"/>
      <c r="CH180" s="511"/>
      <c r="CI180" s="474"/>
      <c r="CJ180" s="474"/>
      <c r="CK180" s="474"/>
      <c r="CL180" s="490"/>
      <c r="CM180" s="474"/>
      <c r="CN180" s="500"/>
      <c r="CO180" s="500"/>
      <c r="CP180" s="500"/>
      <c r="CQ180" s="500"/>
      <c r="CR180" s="550"/>
      <c r="CS180" s="473"/>
      <c r="CT180" s="498"/>
      <c r="CU180" s="498"/>
      <c r="CV180" s="473"/>
      <c r="CW180" s="473"/>
      <c r="CX180" s="473"/>
      <c r="CY180" s="502"/>
      <c r="CZ180" s="500"/>
      <c r="DA180" s="474"/>
      <c r="DB180" s="499"/>
      <c r="DC180" s="500"/>
      <c r="DD180" s="474"/>
      <c r="DE180" s="500"/>
      <c r="DF180" s="500"/>
      <c r="DG180" s="499"/>
      <c r="DH180" s="499"/>
      <c r="DI180" s="499"/>
      <c r="DJ180" s="490"/>
      <c r="DK180" s="499"/>
      <c r="DL180" s="500"/>
      <c r="DM180" s="500"/>
      <c r="DN180" s="499"/>
      <c r="DO180" s="474"/>
      <c r="DP180" s="474"/>
      <c r="DQ180" s="474"/>
      <c r="DR180" s="474"/>
      <c r="DS180" s="474"/>
      <c r="DT180" s="474"/>
      <c r="DU180" s="474"/>
      <c r="DV180" s="474"/>
      <c r="DW180" s="474"/>
      <c r="DX180" s="474"/>
      <c r="DY180" s="474"/>
      <c r="DZ180" s="474"/>
      <c r="EA180" s="500"/>
      <c r="EB180" s="500"/>
      <c r="EC180" s="500"/>
      <c r="ED180" s="500"/>
      <c r="EE180" s="500"/>
      <c r="EF180" s="500"/>
      <c r="EG180" s="500"/>
      <c r="EH180" s="500"/>
      <c r="EI180" s="500"/>
      <c r="EJ180" s="500"/>
      <c r="EK180" s="500"/>
      <c r="EL180" s="500"/>
      <c r="EM180" s="500"/>
      <c r="EN180" s="500"/>
      <c r="EO180" s="500"/>
      <c r="EP180" s="500"/>
      <c r="EQ180" s="500"/>
      <c r="ER180" s="490"/>
      <c r="ES180" s="490"/>
      <c r="ET180" s="500"/>
      <c r="EU180" s="500"/>
    </row>
    <row r="181" spans="1:151">
      <c r="A181" s="500"/>
      <c r="B181" s="502"/>
      <c r="C181" s="502"/>
      <c r="D181" s="502"/>
      <c r="E181" s="502"/>
      <c r="F181" s="502"/>
      <c r="G181" s="502"/>
      <c r="H181" s="502"/>
      <c r="I181" s="502"/>
      <c r="J181" s="504"/>
      <c r="K181" s="502"/>
      <c r="L181" s="502"/>
      <c r="M181" s="502"/>
      <c r="N181" s="502"/>
      <c r="O181" s="502"/>
      <c r="P181" s="502"/>
      <c r="R181" s="502"/>
      <c r="S181" s="502"/>
      <c r="U181" s="499"/>
      <c r="V181" s="500"/>
      <c r="W181" s="502"/>
      <c r="X181" s="500"/>
      <c r="Y181" s="500"/>
      <c r="Z181" s="476"/>
      <c r="AA181" s="476"/>
      <c r="AB181" s="470"/>
      <c r="AC181" s="502"/>
      <c r="AD181" s="502"/>
      <c r="AE181" s="502"/>
      <c r="AF181" s="502"/>
      <c r="AG181" s="502"/>
      <c r="AH181" s="502"/>
      <c r="AI181" s="505"/>
      <c r="AJ181" s="502"/>
      <c r="AK181" s="502"/>
      <c r="AL181" s="502"/>
      <c r="AM181" s="502"/>
      <c r="AN181" s="502"/>
      <c r="AO181" s="502"/>
      <c r="AP181" s="502"/>
      <c r="AQ181" s="502"/>
      <c r="AR181" s="502"/>
      <c r="AS181" s="521"/>
      <c r="AT181" s="521"/>
      <c r="AU181" s="521"/>
      <c r="AV181" s="521"/>
      <c r="AW181" s="521"/>
      <c r="AX181" s="521"/>
      <c r="AY181" s="521"/>
      <c r="AZ181" s="521"/>
      <c r="BA181" s="525"/>
      <c r="BB181" s="521"/>
      <c r="BC181" s="521"/>
      <c r="BD181" s="521"/>
      <c r="BE181" s="521"/>
      <c r="BF181" s="521"/>
      <c r="BG181" s="521"/>
      <c r="BH181" s="521"/>
      <c r="BI181" s="521"/>
      <c r="BJ181" s="521"/>
      <c r="BK181" s="521"/>
      <c r="BL181" s="521"/>
      <c r="BM181" s="521"/>
      <c r="BN181" s="521"/>
      <c r="BO181" s="521"/>
      <c r="BP181" s="521"/>
      <c r="BQ181" s="521"/>
      <c r="BR181" s="521"/>
      <c r="BS181" s="521"/>
      <c r="BT181" s="517"/>
      <c r="BU181" s="511"/>
      <c r="BV181" s="511"/>
      <c r="BW181" s="511"/>
      <c r="BX181" s="516"/>
      <c r="BY181" s="516"/>
      <c r="BZ181" s="516"/>
      <c r="CA181" s="516"/>
      <c r="CB181" s="516"/>
      <c r="CC181" s="516"/>
      <c r="CD181" s="516"/>
      <c r="CE181" s="511"/>
      <c r="CF181" s="511"/>
      <c r="CG181" s="511"/>
      <c r="CH181" s="511"/>
      <c r="CI181" s="474"/>
      <c r="CJ181" s="474"/>
      <c r="CK181" s="474"/>
      <c r="CL181" s="490"/>
      <c r="CM181" s="474"/>
      <c r="CN181" s="500"/>
      <c r="CO181" s="500"/>
      <c r="CP181" s="500"/>
      <c r="CQ181" s="500"/>
      <c r="CR181" s="550"/>
      <c r="CS181" s="473"/>
      <c r="CT181" s="498"/>
      <c r="CU181" s="498"/>
      <c r="CV181" s="473"/>
      <c r="CW181" s="473"/>
      <c r="CX181" s="473"/>
      <c r="CY181" s="502"/>
      <c r="CZ181" s="500"/>
      <c r="DA181" s="474"/>
      <c r="DB181" s="499"/>
      <c r="DC181" s="500"/>
      <c r="DD181" s="474"/>
      <c r="DE181" s="500"/>
      <c r="DF181" s="500"/>
      <c r="DG181" s="499"/>
      <c r="DH181" s="499"/>
      <c r="DI181" s="499"/>
      <c r="DJ181" s="490"/>
      <c r="DK181" s="499"/>
      <c r="DL181" s="500"/>
      <c r="DM181" s="500"/>
      <c r="DN181" s="499"/>
      <c r="DO181" s="474"/>
      <c r="DP181" s="474"/>
      <c r="DQ181" s="474"/>
      <c r="DR181" s="474"/>
      <c r="DS181" s="474"/>
      <c r="DT181" s="474"/>
      <c r="DU181" s="474"/>
      <c r="DV181" s="474"/>
      <c r="DW181" s="474"/>
      <c r="DX181" s="474"/>
      <c r="DY181" s="474"/>
      <c r="DZ181" s="474"/>
      <c r="EA181" s="500"/>
      <c r="EB181" s="500"/>
      <c r="EC181" s="500"/>
      <c r="ED181" s="500"/>
      <c r="EE181" s="500"/>
      <c r="EF181" s="500"/>
      <c r="EG181" s="500"/>
      <c r="EH181" s="500"/>
      <c r="EI181" s="500"/>
      <c r="EJ181" s="500"/>
      <c r="EK181" s="500"/>
      <c r="EL181" s="500"/>
      <c r="EM181" s="500"/>
      <c r="EN181" s="500"/>
      <c r="EO181" s="500"/>
      <c r="EP181" s="500"/>
      <c r="EQ181" s="500"/>
      <c r="ER181" s="490"/>
      <c r="ES181" s="490"/>
      <c r="ET181" s="500"/>
      <c r="EU181" s="500"/>
    </row>
    <row r="182" spans="1:151">
      <c r="A182" s="500"/>
      <c r="B182" s="502"/>
      <c r="C182" s="502"/>
      <c r="D182" s="502"/>
      <c r="E182" s="502"/>
      <c r="F182" s="502"/>
      <c r="G182" s="502"/>
      <c r="H182" s="502"/>
      <c r="I182" s="502"/>
      <c r="J182" s="504"/>
      <c r="K182" s="502"/>
      <c r="L182" s="502"/>
      <c r="M182" s="502"/>
      <c r="N182" s="502"/>
      <c r="O182" s="502"/>
      <c r="P182" s="502"/>
      <c r="R182" s="502"/>
      <c r="S182" s="502"/>
      <c r="U182" s="499"/>
      <c r="V182" s="500"/>
      <c r="W182" s="502"/>
      <c r="X182" s="500"/>
      <c r="Y182" s="500"/>
      <c r="Z182" s="476"/>
      <c r="AA182" s="476"/>
      <c r="AB182" s="470"/>
      <c r="AC182" s="502"/>
      <c r="AD182" s="502"/>
      <c r="AE182" s="502"/>
      <c r="AF182" s="502"/>
      <c r="AG182" s="502"/>
      <c r="AH182" s="502"/>
      <c r="AI182" s="505"/>
      <c r="AJ182" s="502"/>
      <c r="AK182" s="502"/>
      <c r="AL182" s="502"/>
      <c r="AM182" s="502"/>
      <c r="AN182" s="502"/>
      <c r="AO182" s="502"/>
      <c r="AP182" s="502"/>
      <c r="AQ182" s="502"/>
      <c r="AR182" s="502"/>
      <c r="AS182" s="521"/>
      <c r="AT182" s="521"/>
      <c r="AU182" s="521"/>
      <c r="AV182" s="521"/>
      <c r="AW182" s="521"/>
      <c r="AX182" s="521"/>
      <c r="AY182" s="521"/>
      <c r="AZ182" s="521"/>
      <c r="BA182" s="525"/>
      <c r="BB182" s="521"/>
      <c r="BC182" s="521"/>
      <c r="BD182" s="521"/>
      <c r="BE182" s="521"/>
      <c r="BF182" s="521"/>
      <c r="BG182" s="521"/>
      <c r="BH182" s="521"/>
      <c r="BI182" s="521"/>
      <c r="BJ182" s="521"/>
      <c r="BK182" s="521"/>
      <c r="BL182" s="521"/>
      <c r="BM182" s="521"/>
      <c r="BN182" s="521"/>
      <c r="BO182" s="521"/>
      <c r="BP182" s="521"/>
      <c r="BQ182" s="521"/>
      <c r="BR182" s="521"/>
      <c r="BS182" s="521"/>
      <c r="BT182" s="517"/>
      <c r="BU182" s="511"/>
      <c r="BV182" s="511"/>
      <c r="BW182" s="511"/>
      <c r="BX182" s="516"/>
      <c r="BY182" s="516"/>
      <c r="BZ182" s="516"/>
      <c r="CA182" s="516"/>
      <c r="CB182" s="516"/>
      <c r="CC182" s="516"/>
      <c r="CD182" s="516"/>
      <c r="CE182" s="511"/>
      <c r="CF182" s="511"/>
      <c r="CG182" s="511"/>
      <c r="CH182" s="511"/>
      <c r="CI182" s="474"/>
      <c r="CJ182" s="474"/>
      <c r="CK182" s="474"/>
      <c r="CL182" s="490"/>
      <c r="CM182" s="474"/>
      <c r="CN182" s="500"/>
      <c r="CO182" s="500"/>
      <c r="CP182" s="500"/>
      <c r="CQ182" s="500"/>
      <c r="CR182" s="550"/>
      <c r="CS182" s="473"/>
      <c r="CT182" s="498"/>
      <c r="CU182" s="498"/>
      <c r="CV182" s="473"/>
      <c r="CW182" s="473"/>
      <c r="CX182" s="473"/>
      <c r="CY182" s="502"/>
      <c r="CZ182" s="500"/>
      <c r="DA182" s="474"/>
      <c r="DB182" s="499"/>
      <c r="DC182" s="500"/>
      <c r="DD182" s="474"/>
      <c r="DE182" s="500"/>
      <c r="DF182" s="500"/>
      <c r="DG182" s="499"/>
      <c r="DH182" s="499"/>
      <c r="DI182" s="499"/>
      <c r="DJ182" s="490"/>
      <c r="DK182" s="499"/>
      <c r="DL182" s="500"/>
      <c r="DM182" s="500"/>
      <c r="DN182" s="499"/>
      <c r="DO182" s="474"/>
      <c r="DP182" s="474"/>
      <c r="DQ182" s="474"/>
      <c r="DR182" s="474"/>
      <c r="DS182" s="474"/>
      <c r="DT182" s="474"/>
      <c r="DU182" s="474"/>
      <c r="DV182" s="474"/>
      <c r="DW182" s="474"/>
      <c r="DX182" s="474"/>
      <c r="DY182" s="474"/>
      <c r="DZ182" s="474"/>
      <c r="EA182" s="500"/>
      <c r="EB182" s="500"/>
      <c r="EC182" s="500"/>
      <c r="ED182" s="500"/>
      <c r="EE182" s="500"/>
      <c r="EF182" s="500"/>
      <c r="EG182" s="500"/>
      <c r="EH182" s="500"/>
      <c r="EI182" s="500"/>
      <c r="EJ182" s="500"/>
      <c r="EK182" s="500"/>
      <c r="EL182" s="500"/>
      <c r="EM182" s="500"/>
      <c r="EN182" s="500"/>
      <c r="EO182" s="500"/>
      <c r="EP182" s="500"/>
      <c r="EQ182" s="500"/>
      <c r="ER182" s="490"/>
      <c r="ES182" s="490"/>
      <c r="ET182" s="500"/>
      <c r="EU182" s="500"/>
    </row>
    <row r="183" spans="1:151">
      <c r="A183" s="500"/>
      <c r="B183" s="502"/>
      <c r="C183" s="502"/>
      <c r="D183" s="502"/>
      <c r="E183" s="502"/>
      <c r="F183" s="502"/>
      <c r="G183" s="502"/>
      <c r="H183" s="502"/>
      <c r="I183" s="502"/>
      <c r="J183" s="504"/>
      <c r="K183" s="502"/>
      <c r="L183" s="502"/>
      <c r="M183" s="502"/>
      <c r="N183" s="502"/>
      <c r="O183" s="502"/>
      <c r="P183" s="502"/>
      <c r="R183" s="502"/>
      <c r="S183" s="502"/>
      <c r="U183" s="499"/>
      <c r="V183" s="500"/>
      <c r="W183" s="502"/>
      <c r="X183" s="500"/>
      <c r="Y183" s="500"/>
      <c r="Z183" s="476"/>
      <c r="AA183" s="476"/>
      <c r="AB183" s="470"/>
      <c r="AC183" s="502"/>
      <c r="AD183" s="502"/>
      <c r="AE183" s="502"/>
      <c r="AF183" s="502"/>
      <c r="AG183" s="502"/>
      <c r="AH183" s="502"/>
      <c r="AI183" s="505"/>
      <c r="AJ183" s="502"/>
      <c r="AK183" s="502"/>
      <c r="AL183" s="502"/>
      <c r="AM183" s="502"/>
      <c r="AN183" s="502"/>
      <c r="AO183" s="502"/>
      <c r="AP183" s="502"/>
      <c r="AQ183" s="502"/>
      <c r="AR183" s="502"/>
      <c r="AS183" s="521"/>
      <c r="AT183" s="521"/>
      <c r="AU183" s="521"/>
      <c r="AV183" s="521"/>
      <c r="AW183" s="521"/>
      <c r="AX183" s="521"/>
      <c r="AY183" s="521"/>
      <c r="AZ183" s="521"/>
      <c r="BA183" s="525"/>
      <c r="BB183" s="521"/>
      <c r="BC183" s="521"/>
      <c r="BD183" s="521"/>
      <c r="BE183" s="521"/>
      <c r="BF183" s="521"/>
      <c r="BG183" s="521"/>
      <c r="BH183" s="521"/>
      <c r="BI183" s="521"/>
      <c r="BJ183" s="521"/>
      <c r="BK183" s="521"/>
      <c r="BL183" s="521"/>
      <c r="BM183" s="521"/>
      <c r="BN183" s="521"/>
      <c r="BO183" s="521"/>
      <c r="BP183" s="521"/>
      <c r="BQ183" s="521"/>
      <c r="BR183" s="521"/>
      <c r="BS183" s="521"/>
      <c r="BT183" s="517"/>
      <c r="BU183" s="511"/>
      <c r="BV183" s="511"/>
      <c r="BW183" s="511"/>
      <c r="BX183" s="516"/>
      <c r="BY183" s="516"/>
      <c r="BZ183" s="516"/>
      <c r="CA183" s="516"/>
      <c r="CB183" s="516"/>
      <c r="CC183" s="516"/>
      <c r="CD183" s="516"/>
      <c r="CE183" s="511"/>
      <c r="CF183" s="511"/>
      <c r="CG183" s="511"/>
      <c r="CH183" s="511"/>
      <c r="CI183" s="474"/>
      <c r="CJ183" s="474"/>
      <c r="CK183" s="474"/>
      <c r="CL183" s="490"/>
      <c r="CM183" s="474"/>
      <c r="CN183" s="500"/>
      <c r="CO183" s="500"/>
      <c r="CP183" s="500"/>
      <c r="CQ183" s="500"/>
      <c r="CR183" s="550"/>
      <c r="CS183" s="473"/>
      <c r="CT183" s="498"/>
      <c r="CU183" s="498"/>
      <c r="CV183" s="473"/>
      <c r="CW183" s="473"/>
      <c r="CX183" s="473"/>
      <c r="CY183" s="502"/>
      <c r="CZ183" s="500"/>
      <c r="DA183" s="474"/>
      <c r="DB183" s="499"/>
      <c r="DC183" s="500"/>
      <c r="DD183" s="474"/>
      <c r="DE183" s="500"/>
      <c r="DF183" s="500"/>
      <c r="DG183" s="499"/>
      <c r="DH183" s="499"/>
      <c r="DI183" s="499"/>
      <c r="DJ183" s="490"/>
      <c r="DK183" s="499"/>
      <c r="DL183" s="500"/>
      <c r="DM183" s="500"/>
      <c r="DN183" s="499"/>
      <c r="DO183" s="474"/>
      <c r="DP183" s="474"/>
      <c r="DQ183" s="474"/>
      <c r="DR183" s="474"/>
      <c r="DS183" s="474"/>
      <c r="DT183" s="474"/>
      <c r="DU183" s="474"/>
      <c r="DV183" s="474"/>
      <c r="DW183" s="474"/>
      <c r="DX183" s="474"/>
      <c r="DY183" s="474"/>
      <c r="DZ183" s="474"/>
      <c r="EA183" s="500"/>
      <c r="EB183" s="500"/>
      <c r="EC183" s="500"/>
      <c r="ED183" s="500"/>
      <c r="EE183" s="500"/>
      <c r="EF183" s="500"/>
      <c r="EG183" s="500"/>
      <c r="EH183" s="500"/>
      <c r="EI183" s="500"/>
      <c r="EJ183" s="500"/>
      <c r="EK183" s="500"/>
      <c r="EL183" s="500"/>
      <c r="EM183" s="500"/>
      <c r="EN183" s="500"/>
      <c r="EO183" s="500"/>
      <c r="EP183" s="500"/>
      <c r="EQ183" s="500"/>
      <c r="ER183" s="490"/>
      <c r="ES183" s="490"/>
      <c r="ET183" s="500"/>
      <c r="EU183" s="500"/>
    </row>
    <row r="184" spans="1:151">
      <c r="A184" s="500"/>
      <c r="B184" s="502"/>
      <c r="C184" s="502"/>
      <c r="D184" s="502"/>
      <c r="E184" s="502"/>
      <c r="F184" s="502"/>
      <c r="G184" s="502"/>
      <c r="H184" s="502"/>
      <c r="I184" s="502"/>
      <c r="J184" s="504"/>
      <c r="K184" s="502"/>
      <c r="L184" s="502"/>
      <c r="M184" s="502"/>
      <c r="N184" s="502"/>
      <c r="O184" s="502"/>
      <c r="P184" s="502"/>
      <c r="R184" s="502"/>
      <c r="S184" s="502"/>
      <c r="U184" s="499"/>
      <c r="V184" s="500"/>
      <c r="W184" s="502"/>
      <c r="X184" s="500"/>
      <c r="Y184" s="500"/>
      <c r="Z184" s="476"/>
      <c r="AA184" s="476"/>
      <c r="AB184" s="470"/>
      <c r="AC184" s="502"/>
      <c r="AD184" s="502"/>
      <c r="AE184" s="502"/>
      <c r="AF184" s="502"/>
      <c r="AG184" s="502"/>
      <c r="AH184" s="502"/>
      <c r="AI184" s="505"/>
      <c r="AJ184" s="502"/>
      <c r="AK184" s="502"/>
      <c r="AL184" s="502"/>
      <c r="AM184" s="502"/>
      <c r="AN184" s="502"/>
      <c r="AO184" s="502"/>
      <c r="AP184" s="502"/>
      <c r="AQ184" s="502"/>
      <c r="AR184" s="502"/>
      <c r="AS184" s="521"/>
      <c r="AT184" s="521"/>
      <c r="AU184" s="521"/>
      <c r="AV184" s="521"/>
      <c r="AW184" s="521"/>
      <c r="AX184" s="521"/>
      <c r="AY184" s="521"/>
      <c r="AZ184" s="521"/>
      <c r="BA184" s="525"/>
      <c r="BB184" s="521"/>
      <c r="BC184" s="521"/>
      <c r="BD184" s="521"/>
      <c r="BE184" s="521"/>
      <c r="BF184" s="521"/>
      <c r="BG184" s="521"/>
      <c r="BH184" s="521"/>
      <c r="BI184" s="521"/>
      <c r="BJ184" s="521"/>
      <c r="BK184" s="521"/>
      <c r="BL184" s="521"/>
      <c r="BM184" s="521"/>
      <c r="BN184" s="521"/>
      <c r="BO184" s="521"/>
      <c r="BP184" s="521"/>
      <c r="BQ184" s="521"/>
      <c r="BR184" s="521"/>
      <c r="BS184" s="521"/>
      <c r="BT184" s="517"/>
      <c r="BU184" s="511"/>
      <c r="BV184" s="511"/>
      <c r="BW184" s="511"/>
      <c r="BX184" s="516"/>
      <c r="BY184" s="516"/>
      <c r="BZ184" s="516"/>
      <c r="CA184" s="516"/>
      <c r="CB184" s="516"/>
      <c r="CC184" s="516"/>
      <c r="CD184" s="516"/>
      <c r="CE184" s="511"/>
      <c r="CF184" s="511"/>
      <c r="CG184" s="511"/>
      <c r="CH184" s="511"/>
      <c r="CI184" s="474"/>
      <c r="CJ184" s="474"/>
      <c r="CK184" s="474"/>
      <c r="CL184" s="490"/>
      <c r="CM184" s="474"/>
      <c r="CN184" s="500"/>
      <c r="CO184" s="500"/>
      <c r="CP184" s="500"/>
      <c r="CQ184" s="500"/>
      <c r="CR184" s="550"/>
      <c r="CS184" s="473"/>
      <c r="CT184" s="498"/>
      <c r="CU184" s="498"/>
      <c r="CV184" s="473"/>
      <c r="CW184" s="473"/>
      <c r="CX184" s="473"/>
      <c r="CY184" s="502"/>
      <c r="CZ184" s="500"/>
      <c r="DA184" s="474"/>
      <c r="DB184" s="499"/>
      <c r="DC184" s="500"/>
      <c r="DD184" s="474"/>
      <c r="DE184" s="500"/>
      <c r="DF184" s="500"/>
      <c r="DG184" s="499"/>
      <c r="DH184" s="499"/>
      <c r="DI184" s="499"/>
      <c r="DJ184" s="490"/>
      <c r="DK184" s="499"/>
      <c r="DL184" s="500"/>
      <c r="DM184" s="500"/>
      <c r="DN184" s="499"/>
      <c r="DO184" s="474"/>
      <c r="DP184" s="474"/>
      <c r="DQ184" s="474"/>
      <c r="DR184" s="474"/>
      <c r="DS184" s="474"/>
      <c r="DT184" s="474"/>
      <c r="DU184" s="474"/>
      <c r="DV184" s="474"/>
      <c r="DW184" s="474"/>
      <c r="DX184" s="474"/>
      <c r="DY184" s="474"/>
      <c r="DZ184" s="474"/>
      <c r="EA184" s="500"/>
      <c r="EB184" s="500"/>
      <c r="EC184" s="500"/>
      <c r="ED184" s="500"/>
      <c r="EE184" s="500"/>
      <c r="EF184" s="500"/>
      <c r="EG184" s="500"/>
      <c r="EH184" s="500"/>
      <c r="EI184" s="500"/>
      <c r="EJ184" s="500"/>
      <c r="EK184" s="500"/>
      <c r="EL184" s="500"/>
      <c r="EM184" s="500"/>
      <c r="EN184" s="500"/>
      <c r="EO184" s="500"/>
      <c r="EP184" s="500"/>
      <c r="EQ184" s="500"/>
      <c r="ER184" s="490"/>
      <c r="ES184" s="490"/>
      <c r="ET184" s="500"/>
      <c r="EU184" s="500"/>
    </row>
    <row r="185" spans="1:151">
      <c r="A185" s="500"/>
      <c r="B185" s="502"/>
      <c r="C185" s="502"/>
      <c r="D185" s="502"/>
      <c r="E185" s="502"/>
      <c r="F185" s="502"/>
      <c r="G185" s="502"/>
      <c r="H185" s="502"/>
      <c r="I185" s="502"/>
      <c r="J185" s="504"/>
      <c r="K185" s="502"/>
      <c r="L185" s="502"/>
      <c r="M185" s="502"/>
      <c r="N185" s="502"/>
      <c r="O185" s="502"/>
      <c r="P185" s="502"/>
      <c r="R185" s="502"/>
      <c r="S185" s="502"/>
      <c r="U185" s="499"/>
      <c r="V185" s="500"/>
      <c r="W185" s="502"/>
      <c r="X185" s="500"/>
      <c r="Y185" s="500"/>
      <c r="Z185" s="476"/>
      <c r="AA185" s="476"/>
      <c r="AB185" s="470"/>
      <c r="AC185" s="502"/>
      <c r="AD185" s="502"/>
      <c r="AE185" s="502"/>
      <c r="AF185" s="502"/>
      <c r="AG185" s="502"/>
      <c r="AH185" s="502"/>
      <c r="AI185" s="505"/>
      <c r="AJ185" s="502"/>
      <c r="AK185" s="502"/>
      <c r="AL185" s="502"/>
      <c r="AM185" s="502"/>
      <c r="AN185" s="502"/>
      <c r="AO185" s="502"/>
      <c r="AP185" s="502"/>
      <c r="AQ185" s="502"/>
      <c r="AR185" s="502"/>
      <c r="AS185" s="521"/>
      <c r="AT185" s="521"/>
      <c r="AU185" s="521"/>
      <c r="AV185" s="521"/>
      <c r="AW185" s="521"/>
      <c r="AX185" s="521"/>
      <c r="AY185" s="521"/>
      <c r="AZ185" s="521"/>
      <c r="BA185" s="525"/>
      <c r="BB185" s="521"/>
      <c r="BC185" s="521"/>
      <c r="BD185" s="521"/>
      <c r="BE185" s="521"/>
      <c r="BF185" s="521"/>
      <c r="BG185" s="521"/>
      <c r="BH185" s="521"/>
      <c r="BI185" s="521"/>
      <c r="BJ185" s="521"/>
      <c r="BK185" s="521"/>
      <c r="BL185" s="521"/>
      <c r="BM185" s="521"/>
      <c r="BN185" s="521"/>
      <c r="BO185" s="521"/>
      <c r="BP185" s="521"/>
      <c r="BQ185" s="521"/>
      <c r="BR185" s="521"/>
      <c r="BS185" s="521"/>
      <c r="BT185" s="517"/>
      <c r="BU185" s="511"/>
      <c r="BV185" s="511"/>
      <c r="BW185" s="511"/>
      <c r="BX185" s="516"/>
      <c r="BY185" s="516"/>
      <c r="BZ185" s="516"/>
      <c r="CA185" s="516"/>
      <c r="CB185" s="516"/>
      <c r="CC185" s="516"/>
      <c r="CD185" s="516"/>
      <c r="CE185" s="511"/>
      <c r="CF185" s="511"/>
      <c r="CG185" s="511"/>
      <c r="CH185" s="511"/>
      <c r="CI185" s="474"/>
      <c r="CJ185" s="474"/>
      <c r="CK185" s="474"/>
      <c r="CL185" s="490"/>
      <c r="CM185" s="474"/>
      <c r="CN185" s="500"/>
      <c r="CO185" s="500"/>
      <c r="CP185" s="500"/>
      <c r="CQ185" s="500"/>
      <c r="CR185" s="550"/>
      <c r="CS185" s="473"/>
      <c r="CT185" s="498"/>
      <c r="CU185" s="498"/>
      <c r="CV185" s="473"/>
      <c r="CW185" s="473"/>
      <c r="CX185" s="473"/>
      <c r="CY185" s="502"/>
      <c r="CZ185" s="500"/>
      <c r="DA185" s="474"/>
      <c r="DB185" s="499"/>
      <c r="DC185" s="500"/>
      <c r="DD185" s="474"/>
      <c r="DE185" s="500"/>
      <c r="DF185" s="500"/>
      <c r="DG185" s="499"/>
      <c r="DH185" s="499"/>
      <c r="DI185" s="499"/>
      <c r="DJ185" s="490"/>
      <c r="DK185" s="499"/>
      <c r="DL185" s="500"/>
      <c r="DM185" s="500"/>
      <c r="DN185" s="499"/>
      <c r="DO185" s="474"/>
      <c r="DP185" s="474"/>
      <c r="DQ185" s="474"/>
      <c r="DR185" s="474"/>
      <c r="DS185" s="474"/>
      <c r="DT185" s="474"/>
      <c r="DU185" s="474"/>
      <c r="DV185" s="474"/>
      <c r="DW185" s="474"/>
      <c r="DX185" s="474"/>
      <c r="DY185" s="474"/>
      <c r="DZ185" s="474"/>
      <c r="EA185" s="500"/>
      <c r="EB185" s="500"/>
      <c r="EC185" s="500"/>
      <c r="ED185" s="500"/>
      <c r="EE185" s="500"/>
      <c r="EF185" s="500"/>
      <c r="EG185" s="500"/>
      <c r="EH185" s="500"/>
      <c r="EI185" s="500"/>
      <c r="EJ185" s="500"/>
      <c r="EK185" s="500"/>
      <c r="EL185" s="500"/>
      <c r="EM185" s="500"/>
      <c r="EN185" s="500"/>
      <c r="EO185" s="500"/>
      <c r="EP185" s="500"/>
      <c r="EQ185" s="500"/>
      <c r="ER185" s="490"/>
      <c r="ES185" s="490"/>
      <c r="ET185" s="500"/>
      <c r="EU185" s="500"/>
    </row>
    <row r="186" spans="1:151">
      <c r="A186" s="500"/>
      <c r="B186" s="502"/>
      <c r="C186" s="502"/>
      <c r="D186" s="502"/>
      <c r="E186" s="502"/>
      <c r="F186" s="502"/>
      <c r="G186" s="502"/>
      <c r="H186" s="502"/>
      <c r="I186" s="502"/>
      <c r="J186" s="504"/>
      <c r="K186" s="502"/>
      <c r="L186" s="502"/>
      <c r="M186" s="502"/>
      <c r="N186" s="502"/>
      <c r="O186" s="502"/>
      <c r="P186" s="502"/>
      <c r="R186" s="502"/>
      <c r="S186" s="502"/>
      <c r="U186" s="499"/>
      <c r="V186" s="500"/>
      <c r="W186" s="502"/>
      <c r="X186" s="500"/>
      <c r="Y186" s="500"/>
      <c r="Z186" s="476"/>
      <c r="AA186" s="476"/>
      <c r="AB186" s="470"/>
      <c r="AC186" s="502"/>
      <c r="AD186" s="502"/>
      <c r="AE186" s="502"/>
      <c r="AF186" s="502"/>
      <c r="AG186" s="502"/>
      <c r="AH186" s="502"/>
      <c r="AI186" s="505"/>
      <c r="AJ186" s="502"/>
      <c r="AK186" s="502"/>
      <c r="AL186" s="502"/>
      <c r="AM186" s="502"/>
      <c r="AN186" s="502"/>
      <c r="AO186" s="502"/>
      <c r="AP186" s="502"/>
      <c r="AQ186" s="502"/>
      <c r="AR186" s="502"/>
      <c r="AS186" s="521"/>
      <c r="AT186" s="521"/>
      <c r="AU186" s="521"/>
      <c r="AV186" s="521"/>
      <c r="AW186" s="521"/>
      <c r="AX186" s="521"/>
      <c r="AY186" s="521"/>
      <c r="AZ186" s="521"/>
      <c r="BA186" s="525"/>
      <c r="BB186" s="521"/>
      <c r="BC186" s="521"/>
      <c r="BD186" s="521"/>
      <c r="BE186" s="521"/>
      <c r="BF186" s="521"/>
      <c r="BG186" s="521"/>
      <c r="BH186" s="521"/>
      <c r="BI186" s="521"/>
      <c r="BJ186" s="521"/>
      <c r="BK186" s="521"/>
      <c r="BL186" s="521"/>
      <c r="BM186" s="521"/>
      <c r="BN186" s="521"/>
      <c r="BO186" s="521"/>
      <c r="BP186" s="521"/>
      <c r="BQ186" s="521"/>
      <c r="BR186" s="521"/>
      <c r="BS186" s="521"/>
      <c r="BT186" s="517"/>
      <c r="BU186" s="511"/>
      <c r="BV186" s="511"/>
      <c r="BW186" s="511"/>
      <c r="BX186" s="516"/>
      <c r="BY186" s="516"/>
      <c r="BZ186" s="516"/>
      <c r="CA186" s="516"/>
      <c r="CB186" s="516"/>
      <c r="CC186" s="516"/>
      <c r="CD186" s="516"/>
      <c r="CE186" s="511"/>
      <c r="CF186" s="511"/>
      <c r="CG186" s="511"/>
      <c r="CH186" s="511"/>
      <c r="CI186" s="474"/>
      <c r="CJ186" s="474"/>
      <c r="CK186" s="474"/>
      <c r="CL186" s="490"/>
      <c r="CM186" s="474"/>
      <c r="CN186" s="500"/>
      <c r="CO186" s="500"/>
      <c r="CP186" s="500"/>
      <c r="CQ186" s="500"/>
      <c r="CR186" s="550"/>
      <c r="CS186" s="473"/>
      <c r="CT186" s="498"/>
      <c r="CU186" s="498"/>
      <c r="CV186" s="473"/>
      <c r="CW186" s="473"/>
      <c r="CX186" s="473"/>
      <c r="CY186" s="502"/>
      <c r="CZ186" s="500"/>
      <c r="DA186" s="474"/>
      <c r="DB186" s="499"/>
      <c r="DC186" s="500"/>
      <c r="DD186" s="474"/>
      <c r="DE186" s="500"/>
      <c r="DF186" s="500"/>
      <c r="DG186" s="499"/>
      <c r="DH186" s="499"/>
      <c r="DI186" s="499"/>
      <c r="DJ186" s="490"/>
      <c r="DK186" s="499"/>
      <c r="DL186" s="500"/>
      <c r="DM186" s="500"/>
      <c r="DN186" s="499"/>
      <c r="DO186" s="474"/>
      <c r="DP186" s="474"/>
      <c r="DQ186" s="474"/>
      <c r="DR186" s="474"/>
      <c r="DS186" s="474"/>
      <c r="DT186" s="474"/>
      <c r="DU186" s="474"/>
      <c r="DV186" s="474"/>
      <c r="DW186" s="474"/>
      <c r="DX186" s="474"/>
      <c r="DY186" s="474"/>
      <c r="DZ186" s="474"/>
      <c r="EA186" s="500"/>
      <c r="EB186" s="500"/>
      <c r="EC186" s="500"/>
      <c r="ED186" s="500"/>
      <c r="EE186" s="500"/>
      <c r="EF186" s="500"/>
      <c r="EG186" s="500"/>
      <c r="EH186" s="500"/>
      <c r="EI186" s="500"/>
      <c r="EJ186" s="500"/>
      <c r="EK186" s="500"/>
      <c r="EL186" s="500"/>
      <c r="EM186" s="500"/>
      <c r="EN186" s="500"/>
      <c r="EO186" s="500"/>
      <c r="EP186" s="500"/>
      <c r="EQ186" s="500"/>
      <c r="ER186" s="490"/>
      <c r="ES186" s="490"/>
      <c r="ET186" s="500"/>
      <c r="EU186" s="500"/>
    </row>
    <row r="187" spans="1:151">
      <c r="A187" s="500"/>
      <c r="B187" s="502"/>
      <c r="C187" s="502"/>
      <c r="D187" s="502"/>
      <c r="E187" s="502"/>
      <c r="F187" s="502"/>
      <c r="G187" s="502"/>
      <c r="H187" s="502"/>
      <c r="I187" s="502"/>
      <c r="J187" s="504"/>
      <c r="K187" s="502"/>
      <c r="L187" s="502"/>
      <c r="M187" s="502"/>
      <c r="N187" s="502"/>
      <c r="O187" s="502"/>
      <c r="P187" s="502"/>
      <c r="R187" s="502"/>
      <c r="S187" s="502"/>
      <c r="U187" s="499"/>
      <c r="V187" s="500"/>
      <c r="W187" s="502"/>
      <c r="X187" s="500"/>
      <c r="Y187" s="500"/>
      <c r="Z187" s="476"/>
      <c r="AA187" s="476"/>
      <c r="AB187" s="470"/>
      <c r="AC187" s="502"/>
      <c r="AD187" s="502"/>
      <c r="AE187" s="502"/>
      <c r="AF187" s="502"/>
      <c r="AG187" s="502"/>
      <c r="AH187" s="502"/>
      <c r="AI187" s="505"/>
      <c r="AJ187" s="502"/>
      <c r="AK187" s="502"/>
      <c r="AL187" s="502"/>
      <c r="AM187" s="502"/>
      <c r="AN187" s="502"/>
      <c r="AO187" s="502"/>
      <c r="AP187" s="502"/>
      <c r="AQ187" s="502"/>
      <c r="AR187" s="502"/>
      <c r="AS187" s="521"/>
      <c r="AT187" s="521"/>
      <c r="AU187" s="521"/>
      <c r="AV187" s="521"/>
      <c r="AW187" s="521"/>
      <c r="AX187" s="521"/>
      <c r="AY187" s="521"/>
      <c r="AZ187" s="521"/>
      <c r="BA187" s="525"/>
      <c r="BB187" s="521"/>
      <c r="BC187" s="521"/>
      <c r="BD187" s="521"/>
      <c r="BE187" s="521"/>
      <c r="BF187" s="521"/>
      <c r="BG187" s="521"/>
      <c r="BH187" s="521"/>
      <c r="BI187" s="521"/>
      <c r="BJ187" s="521"/>
      <c r="BK187" s="521"/>
      <c r="BL187" s="521"/>
      <c r="BM187" s="521"/>
      <c r="BN187" s="521"/>
      <c r="BO187" s="521"/>
      <c r="BP187" s="521"/>
      <c r="BQ187" s="521"/>
      <c r="BR187" s="521"/>
      <c r="BS187" s="521"/>
      <c r="BT187" s="517"/>
      <c r="BU187" s="511"/>
      <c r="BV187" s="511"/>
      <c r="BW187" s="511"/>
      <c r="BX187" s="516"/>
      <c r="BY187" s="516"/>
      <c r="BZ187" s="516"/>
      <c r="CA187" s="516"/>
      <c r="CB187" s="516"/>
      <c r="CC187" s="516"/>
      <c r="CD187" s="516"/>
      <c r="CE187" s="511"/>
      <c r="CF187" s="511"/>
      <c r="CG187" s="511"/>
      <c r="CH187" s="511"/>
      <c r="CI187" s="474"/>
      <c r="CJ187" s="474"/>
      <c r="CK187" s="474"/>
      <c r="CL187" s="490"/>
      <c r="CM187" s="474"/>
      <c r="CN187" s="500"/>
      <c r="CO187" s="500"/>
      <c r="CP187" s="500"/>
      <c r="CQ187" s="500"/>
      <c r="CR187" s="550"/>
      <c r="CS187" s="473"/>
      <c r="CT187" s="498"/>
      <c r="CU187" s="498"/>
      <c r="CV187" s="473"/>
      <c r="CW187" s="473"/>
      <c r="CX187" s="473"/>
      <c r="CY187" s="502"/>
      <c r="CZ187" s="500"/>
      <c r="DA187" s="474"/>
      <c r="DB187" s="499"/>
      <c r="DC187" s="500"/>
      <c r="DD187" s="474"/>
      <c r="DE187" s="500"/>
      <c r="DF187" s="500"/>
      <c r="DG187" s="499"/>
      <c r="DH187" s="499"/>
      <c r="DI187" s="499"/>
      <c r="DJ187" s="490"/>
      <c r="DK187" s="499"/>
      <c r="DL187" s="500"/>
      <c r="DM187" s="500"/>
      <c r="DN187" s="499"/>
      <c r="DO187" s="474"/>
      <c r="DP187" s="474"/>
      <c r="DQ187" s="474"/>
      <c r="DR187" s="474"/>
      <c r="DS187" s="474"/>
      <c r="DT187" s="474"/>
      <c r="DU187" s="474"/>
      <c r="DV187" s="474"/>
      <c r="DW187" s="474"/>
      <c r="DX187" s="474"/>
      <c r="DY187" s="474"/>
      <c r="DZ187" s="474"/>
      <c r="EA187" s="500"/>
      <c r="EB187" s="500"/>
      <c r="EC187" s="500"/>
      <c r="ED187" s="500"/>
      <c r="EE187" s="500"/>
      <c r="EF187" s="500"/>
      <c r="EG187" s="500"/>
      <c r="EH187" s="500"/>
      <c r="EI187" s="500"/>
      <c r="EJ187" s="500"/>
      <c r="EK187" s="500"/>
      <c r="EL187" s="500"/>
      <c r="EM187" s="500"/>
      <c r="EN187" s="500"/>
      <c r="EO187" s="500"/>
      <c r="EP187" s="500"/>
      <c r="EQ187" s="500"/>
      <c r="ER187" s="490"/>
      <c r="ES187" s="490"/>
      <c r="ET187" s="500"/>
      <c r="EU187" s="500"/>
    </row>
    <row r="188" spans="1:151" ht="16.5" customHeight="1">
      <c r="A188" s="500"/>
      <c r="B188" s="502"/>
      <c r="C188" s="502"/>
      <c r="D188" s="502"/>
      <c r="E188" s="502"/>
      <c r="F188" s="502"/>
      <c r="G188" s="502"/>
      <c r="H188" s="502"/>
      <c r="I188" s="502"/>
      <c r="J188" s="504"/>
      <c r="K188" s="502"/>
      <c r="L188" s="502"/>
      <c r="M188" s="502"/>
      <c r="N188" s="502"/>
      <c r="O188" s="502"/>
      <c r="P188" s="502"/>
      <c r="R188" s="502"/>
      <c r="S188" s="502"/>
      <c r="U188" s="499"/>
      <c r="V188" s="500"/>
      <c r="W188" s="502"/>
      <c r="X188" s="500"/>
      <c r="Y188" s="500"/>
      <c r="Z188" s="476"/>
      <c r="AA188" s="476"/>
      <c r="AB188" s="470"/>
      <c r="AC188" s="502"/>
      <c r="AD188" s="502"/>
      <c r="AE188" s="502"/>
      <c r="AF188" s="502"/>
      <c r="AG188" s="502"/>
      <c r="AH188" s="502"/>
      <c r="AI188" s="505"/>
      <c r="AJ188" s="502"/>
      <c r="AK188" s="502"/>
      <c r="AL188" s="502"/>
      <c r="AM188" s="502"/>
      <c r="AN188" s="502"/>
      <c r="AO188" s="502"/>
      <c r="AP188" s="502"/>
      <c r="AQ188" s="502"/>
      <c r="AR188" s="502"/>
      <c r="AS188" s="521"/>
      <c r="AT188" s="521"/>
      <c r="AU188" s="521"/>
      <c r="AV188" s="521"/>
      <c r="AW188" s="521"/>
      <c r="AX188" s="521"/>
      <c r="AY188" s="521"/>
      <c r="AZ188" s="521"/>
      <c r="BA188" s="525"/>
      <c r="BB188" s="521"/>
      <c r="BC188" s="521"/>
      <c r="BD188" s="521"/>
      <c r="BE188" s="521"/>
      <c r="BF188" s="521"/>
      <c r="BG188" s="521"/>
      <c r="BH188" s="521"/>
      <c r="BI188" s="521"/>
      <c r="BJ188" s="521"/>
      <c r="BK188" s="521"/>
      <c r="BL188" s="521"/>
      <c r="BM188" s="521"/>
      <c r="BN188" s="521"/>
      <c r="BO188" s="521"/>
      <c r="BP188" s="521"/>
      <c r="BQ188" s="521"/>
      <c r="BR188" s="521"/>
      <c r="BS188" s="521"/>
      <c r="BT188" s="517"/>
      <c r="BU188" s="511"/>
      <c r="BV188" s="511"/>
      <c r="BW188" s="511"/>
      <c r="BX188" s="516"/>
      <c r="BY188" s="516"/>
      <c r="BZ188" s="516"/>
      <c r="CA188" s="516"/>
      <c r="CB188" s="516"/>
      <c r="CC188" s="516"/>
      <c r="CD188" s="516"/>
      <c r="CE188" s="511"/>
      <c r="CF188" s="511"/>
      <c r="CG188" s="511"/>
      <c r="CH188" s="511"/>
      <c r="CI188" s="474"/>
      <c r="CJ188" s="474"/>
      <c r="CK188" s="474"/>
      <c r="CL188" s="490"/>
      <c r="CM188" s="474"/>
      <c r="CN188" s="500"/>
      <c r="CO188" s="500"/>
      <c r="CP188" s="500"/>
      <c r="CQ188" s="500"/>
      <c r="CR188" s="550"/>
      <c r="CS188" s="473"/>
      <c r="CT188" s="498"/>
      <c r="CU188" s="498"/>
      <c r="CV188" s="473"/>
      <c r="CW188" s="473"/>
      <c r="CX188" s="473"/>
      <c r="CY188" s="502"/>
      <c r="CZ188" s="500"/>
      <c r="DA188" s="474"/>
      <c r="DB188" s="499"/>
      <c r="DC188" s="500"/>
      <c r="DD188" s="474"/>
      <c r="DE188" s="500"/>
      <c r="DF188" s="500"/>
      <c r="DG188" s="499"/>
      <c r="DH188" s="499"/>
      <c r="DI188" s="499"/>
      <c r="DJ188" s="490"/>
      <c r="DK188" s="499"/>
      <c r="DL188" s="500"/>
      <c r="DM188" s="500"/>
      <c r="DN188" s="499"/>
      <c r="DO188" s="474"/>
      <c r="DP188" s="474"/>
      <c r="DQ188" s="474"/>
      <c r="DR188" s="474"/>
      <c r="DS188" s="474"/>
      <c r="DT188" s="474"/>
      <c r="DU188" s="474"/>
      <c r="DV188" s="474"/>
      <c r="DW188" s="474"/>
      <c r="DX188" s="474"/>
      <c r="DY188" s="474"/>
      <c r="DZ188" s="474"/>
      <c r="EA188" s="500"/>
      <c r="EB188" s="500"/>
      <c r="EC188" s="500"/>
      <c r="ED188" s="500"/>
      <c r="EE188" s="500"/>
      <c r="EF188" s="500"/>
      <c r="EG188" s="500"/>
      <c r="EH188" s="500"/>
      <c r="EI188" s="500"/>
      <c r="EJ188" s="500"/>
      <c r="EK188" s="500"/>
      <c r="EL188" s="500"/>
      <c r="EM188" s="500"/>
      <c r="EN188" s="500"/>
      <c r="EO188" s="500"/>
      <c r="EP188" s="500"/>
      <c r="EQ188" s="500"/>
      <c r="ER188" s="490"/>
      <c r="ES188" s="490"/>
      <c r="ET188" s="500"/>
      <c r="EU188" s="500"/>
    </row>
    <row r="189" spans="1:151">
      <c r="A189" s="500"/>
      <c r="B189" s="502"/>
      <c r="C189" s="502"/>
      <c r="D189" s="502"/>
      <c r="E189" s="502"/>
      <c r="F189" s="502"/>
      <c r="G189" s="502"/>
      <c r="H189" s="502"/>
      <c r="I189" s="502"/>
      <c r="J189" s="504"/>
      <c r="K189" s="502"/>
      <c r="L189" s="502"/>
      <c r="M189" s="502"/>
      <c r="N189" s="502"/>
      <c r="O189" s="502"/>
      <c r="P189" s="502"/>
      <c r="R189" s="502"/>
      <c r="S189" s="502"/>
      <c r="U189" s="499"/>
      <c r="V189" s="500"/>
      <c r="W189" s="502"/>
      <c r="X189" s="500"/>
      <c r="Y189" s="500"/>
      <c r="Z189" s="476"/>
      <c r="AA189" s="476"/>
      <c r="AB189" s="470"/>
      <c r="AC189" s="502"/>
      <c r="AD189" s="502"/>
      <c r="AE189" s="502"/>
      <c r="AF189" s="502"/>
      <c r="AG189" s="502"/>
      <c r="AH189" s="502"/>
      <c r="AI189" s="505"/>
      <c r="AJ189" s="502"/>
      <c r="AK189" s="502"/>
      <c r="AL189" s="502"/>
      <c r="AM189" s="502"/>
      <c r="AN189" s="502"/>
      <c r="AO189" s="502"/>
      <c r="AP189" s="502"/>
      <c r="AQ189" s="502"/>
      <c r="AR189" s="502"/>
      <c r="AS189" s="521"/>
      <c r="AT189" s="521"/>
      <c r="AU189" s="521"/>
      <c r="AV189" s="521"/>
      <c r="AW189" s="521"/>
      <c r="AX189" s="521"/>
      <c r="AY189" s="521"/>
      <c r="AZ189" s="521"/>
      <c r="BA189" s="525"/>
      <c r="BB189" s="521"/>
      <c r="BC189" s="521"/>
      <c r="BD189" s="521"/>
      <c r="BE189" s="521"/>
      <c r="BF189" s="521"/>
      <c r="BG189" s="521"/>
      <c r="BH189" s="521"/>
      <c r="BI189" s="521"/>
      <c r="BJ189" s="521"/>
      <c r="BK189" s="521"/>
      <c r="BL189" s="521"/>
      <c r="BM189" s="521"/>
      <c r="BN189" s="521"/>
      <c r="BO189" s="521"/>
      <c r="BP189" s="521"/>
      <c r="BQ189" s="521"/>
      <c r="BR189" s="521"/>
      <c r="BS189" s="521"/>
      <c r="BT189" s="517"/>
      <c r="BU189" s="511"/>
      <c r="BV189" s="511"/>
      <c r="BW189" s="511"/>
      <c r="BX189" s="516"/>
      <c r="BY189" s="516"/>
      <c r="BZ189" s="516"/>
      <c r="CA189" s="516"/>
      <c r="CB189" s="516"/>
      <c r="CC189" s="516"/>
      <c r="CD189" s="516"/>
      <c r="CE189" s="511"/>
      <c r="CF189" s="511"/>
      <c r="CG189" s="511"/>
      <c r="CH189" s="511"/>
      <c r="CI189" s="474"/>
      <c r="CJ189" s="474"/>
      <c r="CK189" s="474"/>
      <c r="CL189" s="490"/>
      <c r="CM189" s="474"/>
      <c r="CN189" s="500"/>
      <c r="CO189" s="500"/>
      <c r="CP189" s="500"/>
      <c r="CQ189" s="500"/>
      <c r="CR189" s="550"/>
      <c r="CS189" s="473"/>
      <c r="CT189" s="498"/>
      <c r="CU189" s="498"/>
      <c r="CV189" s="473"/>
      <c r="CW189" s="473"/>
      <c r="CX189" s="473"/>
      <c r="CY189" s="502"/>
      <c r="CZ189" s="500"/>
      <c r="DA189" s="474"/>
      <c r="DB189" s="499"/>
      <c r="DC189" s="500"/>
      <c r="DD189" s="474"/>
      <c r="DE189" s="500"/>
      <c r="DF189" s="500"/>
      <c r="DG189" s="499"/>
      <c r="DH189" s="499"/>
      <c r="DI189" s="499"/>
      <c r="DJ189" s="490"/>
      <c r="DK189" s="499"/>
      <c r="DL189" s="500"/>
      <c r="DM189" s="500"/>
      <c r="DN189" s="499"/>
      <c r="DO189" s="474"/>
      <c r="DP189" s="474"/>
      <c r="DQ189" s="474"/>
      <c r="DR189" s="474"/>
      <c r="DS189" s="474"/>
      <c r="DT189" s="474"/>
      <c r="DU189" s="474"/>
      <c r="DV189" s="474"/>
      <c r="DW189" s="474"/>
      <c r="DX189" s="474"/>
      <c r="DY189" s="474"/>
      <c r="DZ189" s="474"/>
      <c r="EA189" s="500"/>
      <c r="EB189" s="500"/>
      <c r="EC189" s="500"/>
      <c r="ED189" s="500"/>
      <c r="EE189" s="500"/>
      <c r="EF189" s="500"/>
      <c r="EG189" s="500"/>
      <c r="EH189" s="500"/>
      <c r="EI189" s="500"/>
      <c r="EJ189" s="500"/>
      <c r="EK189" s="500"/>
      <c r="EL189" s="500"/>
      <c r="EM189" s="500"/>
      <c r="EN189" s="500"/>
      <c r="EO189" s="500"/>
      <c r="EP189" s="500"/>
      <c r="EQ189" s="500"/>
      <c r="ER189" s="490"/>
      <c r="ES189" s="490"/>
      <c r="ET189" s="500"/>
      <c r="EU189" s="500"/>
    </row>
    <row r="190" spans="1:151">
      <c r="A190" s="500"/>
      <c r="B190" s="502"/>
      <c r="C190" s="502"/>
      <c r="D190" s="502"/>
      <c r="E190" s="502"/>
      <c r="F190" s="502"/>
      <c r="G190" s="502"/>
      <c r="H190" s="502"/>
      <c r="I190" s="502"/>
      <c r="J190" s="504"/>
      <c r="K190" s="502"/>
      <c r="L190" s="502"/>
      <c r="M190" s="502"/>
      <c r="N190" s="502"/>
      <c r="O190" s="502"/>
      <c r="P190" s="502"/>
      <c r="R190" s="502"/>
      <c r="S190" s="502"/>
      <c r="U190" s="499"/>
      <c r="V190" s="500"/>
      <c r="W190" s="502"/>
      <c r="X190" s="500"/>
      <c r="Y190" s="500"/>
      <c r="Z190" s="476"/>
      <c r="AA190" s="476"/>
      <c r="AB190" s="470"/>
      <c r="AC190" s="502"/>
      <c r="AD190" s="502"/>
      <c r="AE190" s="502"/>
      <c r="AF190" s="502"/>
      <c r="AG190" s="502"/>
      <c r="AH190" s="502"/>
      <c r="AI190" s="505"/>
      <c r="AJ190" s="502"/>
      <c r="AK190" s="502"/>
      <c r="AL190" s="502"/>
      <c r="AM190" s="502"/>
      <c r="AN190" s="502"/>
      <c r="AO190" s="502"/>
      <c r="AP190" s="502"/>
      <c r="AQ190" s="502"/>
      <c r="AR190" s="502"/>
      <c r="AS190" s="521"/>
      <c r="AT190" s="521"/>
      <c r="AU190" s="521"/>
      <c r="AV190" s="521"/>
      <c r="AW190" s="521"/>
      <c r="AX190" s="521"/>
      <c r="AY190" s="521"/>
      <c r="AZ190" s="521"/>
      <c r="BA190" s="525"/>
      <c r="BB190" s="521"/>
      <c r="BC190" s="521"/>
      <c r="BD190" s="521"/>
      <c r="BE190" s="521"/>
      <c r="BF190" s="521"/>
      <c r="BG190" s="521"/>
      <c r="BH190" s="521"/>
      <c r="BI190" s="521"/>
      <c r="BJ190" s="521"/>
      <c r="BK190" s="521"/>
      <c r="BL190" s="521"/>
      <c r="BM190" s="521"/>
      <c r="BN190" s="521"/>
      <c r="BO190" s="521"/>
      <c r="BP190" s="521"/>
      <c r="BQ190" s="521"/>
      <c r="BR190" s="521"/>
      <c r="BS190" s="521"/>
      <c r="BT190" s="517"/>
      <c r="BU190" s="511"/>
      <c r="BV190" s="511"/>
      <c r="BW190" s="511"/>
      <c r="BX190" s="516"/>
      <c r="BY190" s="516"/>
      <c r="BZ190" s="516"/>
      <c r="CA190" s="516"/>
      <c r="CB190" s="516"/>
      <c r="CC190" s="516"/>
      <c r="CD190" s="516"/>
      <c r="CE190" s="511"/>
      <c r="CF190" s="511"/>
      <c r="CG190" s="511"/>
      <c r="CH190" s="511"/>
      <c r="CI190" s="474"/>
      <c r="CJ190" s="474"/>
      <c r="CK190" s="474"/>
      <c r="CL190" s="490"/>
      <c r="CM190" s="474"/>
      <c r="CN190" s="500"/>
      <c r="CO190" s="500"/>
      <c r="CP190" s="500"/>
      <c r="CQ190" s="500"/>
      <c r="CR190" s="550"/>
      <c r="CS190" s="473"/>
      <c r="CT190" s="498"/>
      <c r="CU190" s="498"/>
      <c r="CV190" s="473"/>
      <c r="CW190" s="473"/>
      <c r="CX190" s="473"/>
      <c r="CY190" s="502"/>
      <c r="CZ190" s="500"/>
      <c r="DA190" s="474"/>
      <c r="DB190" s="499"/>
      <c r="DC190" s="500"/>
      <c r="DD190" s="474"/>
      <c r="DE190" s="500"/>
      <c r="DF190" s="500"/>
      <c r="DG190" s="499"/>
      <c r="DH190" s="499"/>
      <c r="DI190" s="499"/>
      <c r="DJ190" s="490"/>
      <c r="DK190" s="499"/>
      <c r="DL190" s="500"/>
      <c r="DM190" s="500"/>
      <c r="DN190" s="499"/>
      <c r="DO190" s="474"/>
      <c r="DP190" s="474"/>
      <c r="DQ190" s="474"/>
      <c r="DR190" s="474"/>
      <c r="DS190" s="474"/>
      <c r="DT190" s="474"/>
      <c r="DU190" s="474"/>
      <c r="DV190" s="474"/>
      <c r="DW190" s="474"/>
      <c r="DX190" s="474"/>
      <c r="DY190" s="474"/>
      <c r="DZ190" s="474"/>
      <c r="EA190" s="500"/>
      <c r="EB190" s="500"/>
      <c r="EC190" s="500"/>
      <c r="ED190" s="500"/>
      <c r="EE190" s="500"/>
      <c r="EF190" s="500"/>
      <c r="EG190" s="500"/>
      <c r="EH190" s="500"/>
      <c r="EI190" s="500"/>
      <c r="EJ190" s="500"/>
      <c r="EK190" s="500"/>
      <c r="EL190" s="500"/>
      <c r="EM190" s="500"/>
      <c r="EN190" s="500"/>
      <c r="EO190" s="500"/>
      <c r="EP190" s="500"/>
      <c r="EQ190" s="500"/>
      <c r="ER190" s="490"/>
      <c r="ES190" s="490"/>
      <c r="ET190" s="500"/>
      <c r="EU190" s="500"/>
    </row>
    <row r="191" spans="1:151">
      <c r="A191" s="500"/>
      <c r="B191" s="502"/>
      <c r="C191" s="502"/>
      <c r="D191" s="502"/>
      <c r="E191" s="502"/>
      <c r="F191" s="502"/>
      <c r="G191" s="502"/>
      <c r="H191" s="502"/>
      <c r="I191" s="502"/>
      <c r="J191" s="504"/>
      <c r="K191" s="502"/>
      <c r="L191" s="502"/>
      <c r="M191" s="502"/>
      <c r="N191" s="502"/>
      <c r="O191" s="502"/>
      <c r="P191" s="502"/>
      <c r="R191" s="502"/>
      <c r="S191" s="502"/>
      <c r="U191" s="499"/>
      <c r="V191" s="500"/>
      <c r="W191" s="502"/>
      <c r="X191" s="500"/>
      <c r="Y191" s="500"/>
      <c r="Z191" s="476"/>
      <c r="AA191" s="476"/>
      <c r="AB191" s="470"/>
      <c r="AC191" s="502"/>
      <c r="AD191" s="502"/>
      <c r="AE191" s="502"/>
      <c r="AF191" s="502"/>
      <c r="AG191" s="502"/>
      <c r="AH191" s="502"/>
      <c r="AI191" s="505"/>
      <c r="AJ191" s="502"/>
      <c r="AK191" s="502"/>
      <c r="AL191" s="502"/>
      <c r="AM191" s="502"/>
      <c r="AN191" s="502"/>
      <c r="AO191" s="502"/>
      <c r="AP191" s="502"/>
      <c r="AQ191" s="502"/>
      <c r="AR191" s="502"/>
      <c r="AS191" s="521"/>
      <c r="AT191" s="521"/>
      <c r="AU191" s="521"/>
      <c r="AV191" s="521"/>
      <c r="AW191" s="521"/>
      <c r="AX191" s="521"/>
      <c r="AY191" s="521"/>
      <c r="AZ191" s="521"/>
      <c r="BA191" s="525"/>
      <c r="BB191" s="521"/>
      <c r="BC191" s="521"/>
      <c r="BD191" s="521"/>
      <c r="BE191" s="521"/>
      <c r="BF191" s="521"/>
      <c r="BG191" s="521"/>
      <c r="BH191" s="521"/>
      <c r="BI191" s="521"/>
      <c r="BJ191" s="521"/>
      <c r="BK191" s="521"/>
      <c r="BL191" s="521"/>
      <c r="BM191" s="521"/>
      <c r="BN191" s="521"/>
      <c r="BO191" s="521"/>
      <c r="BP191" s="521"/>
      <c r="BQ191" s="521"/>
      <c r="BR191" s="521"/>
      <c r="BS191" s="521"/>
      <c r="BT191" s="517"/>
      <c r="BU191" s="511"/>
      <c r="BV191" s="511"/>
      <c r="BW191" s="511"/>
      <c r="BX191" s="516"/>
      <c r="BY191" s="516"/>
      <c r="BZ191" s="516"/>
      <c r="CA191" s="516"/>
      <c r="CB191" s="516"/>
      <c r="CC191" s="516"/>
      <c r="CD191" s="516"/>
      <c r="CE191" s="511"/>
      <c r="CF191" s="511"/>
      <c r="CG191" s="511"/>
      <c r="CH191" s="511"/>
      <c r="CI191" s="474"/>
      <c r="CJ191" s="474"/>
      <c r="CK191" s="474"/>
      <c r="CL191" s="490"/>
      <c r="CM191" s="474"/>
      <c r="CN191" s="500"/>
      <c r="CO191" s="500"/>
      <c r="CP191" s="500"/>
      <c r="CQ191" s="500"/>
      <c r="CR191" s="550"/>
      <c r="CS191" s="473"/>
      <c r="CT191" s="498"/>
      <c r="CU191" s="498"/>
      <c r="CV191" s="473"/>
      <c r="CW191" s="473"/>
      <c r="CX191" s="473"/>
      <c r="CY191" s="502"/>
      <c r="CZ191" s="500"/>
      <c r="DA191" s="474"/>
      <c r="DB191" s="499"/>
      <c r="DC191" s="500"/>
      <c r="DD191" s="474"/>
      <c r="DE191" s="500"/>
      <c r="DF191" s="500"/>
      <c r="DG191" s="499"/>
      <c r="DH191" s="499"/>
      <c r="DI191" s="499"/>
      <c r="DJ191" s="490"/>
      <c r="DK191" s="499"/>
      <c r="DL191" s="500"/>
      <c r="DM191" s="500"/>
      <c r="DN191" s="499"/>
      <c r="DO191" s="474"/>
      <c r="DP191" s="474"/>
      <c r="DQ191" s="474"/>
      <c r="DR191" s="474"/>
      <c r="DS191" s="474"/>
      <c r="DT191" s="474"/>
      <c r="DU191" s="474"/>
      <c r="DV191" s="474"/>
      <c r="DW191" s="474"/>
      <c r="DX191" s="474"/>
      <c r="DY191" s="474"/>
      <c r="DZ191" s="474"/>
      <c r="EA191" s="500"/>
      <c r="EB191" s="500"/>
      <c r="EC191" s="500"/>
      <c r="ED191" s="500"/>
      <c r="EE191" s="500"/>
      <c r="EF191" s="500"/>
      <c r="EG191" s="500"/>
      <c r="EH191" s="500"/>
      <c r="EI191" s="500"/>
      <c r="EJ191" s="500"/>
      <c r="EK191" s="500"/>
      <c r="EL191" s="500"/>
      <c r="EM191" s="500"/>
      <c r="EN191" s="500"/>
      <c r="EO191" s="500"/>
      <c r="EP191" s="500"/>
      <c r="EQ191" s="500"/>
      <c r="ER191" s="490"/>
      <c r="ES191" s="490"/>
      <c r="ET191" s="500"/>
      <c r="EU191" s="500"/>
    </row>
    <row r="192" spans="1:151">
      <c r="A192" s="500"/>
      <c r="B192" s="502"/>
      <c r="C192" s="502"/>
      <c r="D192" s="502"/>
      <c r="E192" s="502"/>
      <c r="F192" s="502"/>
      <c r="G192" s="502"/>
      <c r="H192" s="502"/>
      <c r="I192" s="502"/>
      <c r="J192" s="504"/>
      <c r="K192" s="502"/>
      <c r="L192" s="502"/>
      <c r="M192" s="502"/>
      <c r="N192" s="502"/>
      <c r="O192" s="502"/>
      <c r="P192" s="502"/>
      <c r="R192" s="502"/>
      <c r="S192" s="502"/>
      <c r="U192" s="499"/>
      <c r="V192" s="500"/>
      <c r="W192" s="502"/>
      <c r="X192" s="500"/>
      <c r="Y192" s="500"/>
      <c r="Z192" s="476"/>
      <c r="AA192" s="476"/>
      <c r="AB192" s="470"/>
      <c r="AC192" s="502"/>
      <c r="AD192" s="502"/>
      <c r="AE192" s="502"/>
      <c r="AF192" s="502"/>
      <c r="AG192" s="502"/>
      <c r="AH192" s="502"/>
      <c r="AI192" s="505"/>
      <c r="AJ192" s="502"/>
      <c r="AK192" s="502"/>
      <c r="AL192" s="502"/>
      <c r="AM192" s="502"/>
      <c r="AN192" s="502"/>
      <c r="AO192" s="502"/>
      <c r="AP192" s="502"/>
      <c r="AQ192" s="502"/>
      <c r="AR192" s="502"/>
      <c r="AS192" s="521"/>
      <c r="AT192" s="521"/>
      <c r="AU192" s="521"/>
      <c r="AV192" s="521"/>
      <c r="AW192" s="521"/>
      <c r="AX192" s="521"/>
      <c r="AY192" s="521"/>
      <c r="AZ192" s="521"/>
      <c r="BA192" s="525"/>
      <c r="BB192" s="521"/>
      <c r="BC192" s="521"/>
      <c r="BD192" s="521"/>
      <c r="BE192" s="521"/>
      <c r="BF192" s="521"/>
      <c r="BG192" s="521"/>
      <c r="BH192" s="521"/>
      <c r="BI192" s="521"/>
      <c r="BJ192" s="521"/>
      <c r="BK192" s="521"/>
      <c r="BL192" s="521"/>
      <c r="BM192" s="521"/>
      <c r="BN192" s="521"/>
      <c r="BO192" s="521"/>
      <c r="BP192" s="521"/>
      <c r="BQ192" s="521"/>
      <c r="BR192" s="521"/>
      <c r="BS192" s="521"/>
      <c r="BT192" s="517"/>
      <c r="BU192" s="511"/>
      <c r="BV192" s="511"/>
      <c r="BW192" s="511"/>
      <c r="BX192" s="516"/>
      <c r="BY192" s="516"/>
      <c r="BZ192" s="516"/>
      <c r="CA192" s="516"/>
      <c r="CB192" s="516"/>
      <c r="CC192" s="516"/>
      <c r="CD192" s="516"/>
      <c r="CE192" s="511"/>
      <c r="CF192" s="511"/>
      <c r="CG192" s="511"/>
      <c r="CH192" s="511"/>
      <c r="CI192" s="474"/>
      <c r="CJ192" s="474"/>
      <c r="CK192" s="474"/>
      <c r="CL192" s="490"/>
      <c r="CM192" s="474"/>
      <c r="CN192" s="500"/>
      <c r="CO192" s="500"/>
      <c r="CP192" s="500"/>
      <c r="CQ192" s="500"/>
      <c r="CR192" s="550"/>
      <c r="CS192" s="473"/>
      <c r="CT192" s="498"/>
      <c r="CU192" s="498"/>
      <c r="CV192" s="473"/>
      <c r="CW192" s="473"/>
      <c r="CX192" s="473"/>
      <c r="CY192" s="502"/>
      <c r="CZ192" s="500"/>
      <c r="DA192" s="474"/>
      <c r="DB192" s="499"/>
      <c r="DC192" s="500"/>
      <c r="DD192" s="474"/>
      <c r="DE192" s="500"/>
      <c r="DF192" s="500"/>
      <c r="DG192" s="499"/>
      <c r="DH192" s="499"/>
      <c r="DI192" s="499"/>
      <c r="DJ192" s="490"/>
      <c r="DK192" s="499"/>
      <c r="DL192" s="500"/>
      <c r="DM192" s="500"/>
      <c r="DN192" s="499"/>
      <c r="DO192" s="474"/>
      <c r="DP192" s="474"/>
      <c r="DQ192" s="474"/>
      <c r="DR192" s="474"/>
      <c r="DS192" s="474"/>
      <c r="DT192" s="474"/>
      <c r="DU192" s="474"/>
      <c r="DV192" s="474"/>
      <c r="DW192" s="474"/>
      <c r="DX192" s="474"/>
      <c r="DY192" s="474"/>
      <c r="DZ192" s="474"/>
      <c r="EA192" s="500"/>
      <c r="EB192" s="500"/>
      <c r="EC192" s="500"/>
      <c r="ED192" s="500"/>
      <c r="EE192" s="500"/>
      <c r="EF192" s="500"/>
      <c r="EG192" s="500"/>
      <c r="EH192" s="500"/>
      <c r="EI192" s="500"/>
      <c r="EJ192" s="500"/>
      <c r="EK192" s="500"/>
      <c r="EL192" s="500"/>
      <c r="EM192" s="500"/>
      <c r="EN192" s="500"/>
      <c r="EO192" s="500"/>
      <c r="EP192" s="500"/>
      <c r="EQ192" s="500"/>
      <c r="ER192" s="490"/>
      <c r="ES192" s="490"/>
      <c r="ET192" s="500"/>
      <c r="EU192" s="500"/>
    </row>
    <row r="193" spans="1:151">
      <c r="A193" s="500"/>
      <c r="B193" s="502"/>
      <c r="C193" s="502"/>
      <c r="D193" s="502"/>
      <c r="E193" s="502"/>
      <c r="F193" s="502"/>
      <c r="G193" s="502"/>
      <c r="H193" s="502"/>
      <c r="I193" s="502"/>
      <c r="J193" s="504"/>
      <c r="K193" s="502"/>
      <c r="L193" s="502"/>
      <c r="M193" s="502"/>
      <c r="N193" s="502"/>
      <c r="O193" s="502"/>
      <c r="P193" s="502"/>
      <c r="R193" s="502"/>
      <c r="S193" s="502"/>
      <c r="U193" s="499"/>
      <c r="V193" s="500"/>
      <c r="W193" s="502"/>
      <c r="X193" s="500"/>
      <c r="Y193" s="500"/>
      <c r="Z193" s="476"/>
      <c r="AA193" s="476"/>
      <c r="AB193" s="470"/>
      <c r="AC193" s="502"/>
      <c r="AD193" s="502"/>
      <c r="AE193" s="502"/>
      <c r="AF193" s="502"/>
      <c r="AG193" s="502"/>
      <c r="AH193" s="502"/>
      <c r="AI193" s="505"/>
      <c r="AJ193" s="502"/>
      <c r="AK193" s="502"/>
      <c r="AL193" s="502"/>
      <c r="AM193" s="502"/>
      <c r="AN193" s="502"/>
      <c r="AO193" s="502"/>
      <c r="AP193" s="502"/>
      <c r="AQ193" s="502"/>
      <c r="AR193" s="502"/>
      <c r="AS193" s="521"/>
      <c r="AT193" s="521"/>
      <c r="AU193" s="521"/>
      <c r="AV193" s="521"/>
      <c r="AW193" s="521"/>
      <c r="AX193" s="521"/>
      <c r="AY193" s="521"/>
      <c r="AZ193" s="521"/>
      <c r="BA193" s="525"/>
      <c r="BB193" s="521"/>
      <c r="BC193" s="521"/>
      <c r="BD193" s="521"/>
      <c r="BE193" s="521"/>
      <c r="BF193" s="521"/>
      <c r="BG193" s="521"/>
      <c r="BH193" s="521"/>
      <c r="BI193" s="521"/>
      <c r="BJ193" s="521"/>
      <c r="BK193" s="521"/>
      <c r="BL193" s="521"/>
      <c r="BM193" s="521"/>
      <c r="BN193" s="521"/>
      <c r="BO193" s="521"/>
      <c r="BP193" s="521"/>
      <c r="BQ193" s="521"/>
      <c r="BR193" s="521"/>
      <c r="BS193" s="521"/>
      <c r="BT193" s="517"/>
      <c r="BU193" s="511"/>
      <c r="BV193" s="511"/>
      <c r="BW193" s="511"/>
      <c r="BX193" s="516"/>
      <c r="BY193" s="516"/>
      <c r="BZ193" s="516"/>
      <c r="CA193" s="516"/>
      <c r="CB193" s="516"/>
      <c r="CC193" s="516"/>
      <c r="CD193" s="516"/>
      <c r="CE193" s="511"/>
      <c r="CF193" s="511"/>
      <c r="CG193" s="511"/>
      <c r="CH193" s="511"/>
      <c r="CI193" s="474"/>
      <c r="CJ193" s="474"/>
      <c r="CK193" s="474"/>
      <c r="CL193" s="490"/>
      <c r="CM193" s="474"/>
      <c r="CN193" s="500"/>
      <c r="CO193" s="500"/>
      <c r="CP193" s="500"/>
      <c r="CQ193" s="500"/>
      <c r="CR193" s="550"/>
      <c r="CS193" s="473"/>
      <c r="CT193" s="498"/>
      <c r="CU193" s="498"/>
      <c r="CV193" s="473"/>
      <c r="CW193" s="473"/>
      <c r="CX193" s="473"/>
      <c r="CY193" s="502"/>
      <c r="CZ193" s="500"/>
      <c r="DA193" s="474"/>
      <c r="DB193" s="499"/>
      <c r="DC193" s="500"/>
      <c r="DD193" s="474"/>
      <c r="DE193" s="500"/>
      <c r="DF193" s="500"/>
      <c r="DG193" s="499"/>
      <c r="DH193" s="499"/>
      <c r="DI193" s="499"/>
      <c r="DJ193" s="490"/>
      <c r="DK193" s="499"/>
      <c r="DL193" s="500"/>
      <c r="DM193" s="500"/>
      <c r="DN193" s="499"/>
      <c r="DO193" s="474"/>
      <c r="DP193" s="474"/>
      <c r="DQ193" s="474"/>
      <c r="DR193" s="474"/>
      <c r="DS193" s="474"/>
      <c r="DT193" s="474"/>
      <c r="DU193" s="474"/>
      <c r="DV193" s="474"/>
      <c r="DW193" s="474"/>
      <c r="DX193" s="474"/>
      <c r="DY193" s="474"/>
      <c r="DZ193" s="474"/>
      <c r="EA193" s="500"/>
      <c r="EB193" s="500"/>
      <c r="EC193" s="500"/>
      <c r="ED193" s="500"/>
      <c r="EE193" s="500"/>
      <c r="EF193" s="500"/>
      <c r="EG193" s="500"/>
      <c r="EH193" s="500"/>
      <c r="EI193" s="500"/>
      <c r="EJ193" s="500"/>
      <c r="EK193" s="500"/>
      <c r="EL193" s="500"/>
      <c r="EM193" s="500"/>
      <c r="EN193" s="500"/>
      <c r="EO193" s="500"/>
      <c r="EP193" s="500"/>
      <c r="EQ193" s="500"/>
      <c r="ER193" s="490"/>
      <c r="ES193" s="490"/>
      <c r="ET193" s="500"/>
      <c r="EU193" s="500"/>
    </row>
    <row r="194" spans="1:151">
      <c r="A194" s="500"/>
      <c r="B194" s="502"/>
      <c r="C194" s="502"/>
      <c r="D194" s="502"/>
      <c r="E194" s="502"/>
      <c r="F194" s="502"/>
      <c r="G194" s="502"/>
      <c r="H194" s="502"/>
      <c r="I194" s="502"/>
      <c r="J194" s="504"/>
      <c r="K194" s="502"/>
      <c r="L194" s="502"/>
      <c r="M194" s="502"/>
      <c r="N194" s="502"/>
      <c r="O194" s="502"/>
      <c r="P194" s="502"/>
      <c r="R194" s="502"/>
      <c r="S194" s="502"/>
      <c r="U194" s="499"/>
      <c r="V194" s="500"/>
      <c r="W194" s="502"/>
      <c r="X194" s="500"/>
      <c r="Y194" s="500"/>
      <c r="Z194" s="476"/>
      <c r="AA194" s="476"/>
      <c r="AB194" s="470"/>
      <c r="AC194" s="502"/>
      <c r="AD194" s="502"/>
      <c r="AE194" s="502"/>
      <c r="AF194" s="502"/>
      <c r="AG194" s="502"/>
      <c r="AH194" s="502"/>
      <c r="AI194" s="505"/>
      <c r="AJ194" s="502"/>
      <c r="AK194" s="502"/>
      <c r="AL194" s="502"/>
      <c r="AM194" s="502"/>
      <c r="AN194" s="502"/>
      <c r="AO194" s="502"/>
      <c r="AP194" s="502"/>
      <c r="AQ194" s="502"/>
      <c r="AR194" s="502"/>
      <c r="AS194" s="521"/>
      <c r="AT194" s="521"/>
      <c r="AU194" s="521"/>
      <c r="AV194" s="521"/>
      <c r="AW194" s="521"/>
      <c r="AX194" s="521"/>
      <c r="AY194" s="521"/>
      <c r="AZ194" s="521"/>
      <c r="BA194" s="525"/>
      <c r="BB194" s="521"/>
      <c r="BC194" s="521"/>
      <c r="BD194" s="521"/>
      <c r="BE194" s="521"/>
      <c r="BF194" s="521"/>
      <c r="BG194" s="521"/>
      <c r="BH194" s="521"/>
      <c r="BI194" s="521"/>
      <c r="BJ194" s="521"/>
      <c r="BK194" s="521"/>
      <c r="BL194" s="521"/>
      <c r="BM194" s="521"/>
      <c r="BN194" s="521"/>
      <c r="BO194" s="521"/>
      <c r="BP194" s="521"/>
      <c r="BQ194" s="521"/>
      <c r="BR194" s="521"/>
      <c r="BS194" s="521"/>
      <c r="BT194" s="517"/>
      <c r="BU194" s="511"/>
      <c r="BV194" s="511"/>
      <c r="BW194" s="511"/>
      <c r="BX194" s="516"/>
      <c r="BY194" s="516"/>
      <c r="BZ194" s="516"/>
      <c r="CA194" s="516"/>
      <c r="CB194" s="516"/>
      <c r="CC194" s="516"/>
      <c r="CD194" s="516"/>
      <c r="CE194" s="511"/>
      <c r="CF194" s="511"/>
      <c r="CG194" s="511"/>
      <c r="CH194" s="511"/>
      <c r="CI194" s="474"/>
      <c r="CJ194" s="474"/>
      <c r="CK194" s="474"/>
      <c r="CL194" s="490"/>
      <c r="CM194" s="474"/>
      <c r="CN194" s="500"/>
      <c r="CO194" s="500"/>
      <c r="CP194" s="500"/>
      <c r="CQ194" s="500"/>
      <c r="CR194" s="550"/>
      <c r="CS194" s="473"/>
      <c r="CT194" s="498"/>
      <c r="CU194" s="498"/>
      <c r="CV194" s="473"/>
      <c r="CW194" s="473"/>
      <c r="CX194" s="473"/>
      <c r="CY194" s="502"/>
      <c r="CZ194" s="500"/>
      <c r="DA194" s="474"/>
      <c r="DB194" s="499"/>
      <c r="DC194" s="500"/>
      <c r="DD194" s="474"/>
      <c r="DE194" s="500"/>
      <c r="DF194" s="500"/>
      <c r="DG194" s="499"/>
      <c r="DH194" s="499"/>
      <c r="DI194" s="499"/>
      <c r="DJ194" s="490"/>
      <c r="DK194" s="499"/>
      <c r="DL194" s="500"/>
      <c r="DM194" s="500"/>
      <c r="DN194" s="499"/>
      <c r="DO194" s="474"/>
      <c r="DP194" s="474"/>
      <c r="DQ194" s="474"/>
      <c r="DR194" s="474"/>
      <c r="DS194" s="474"/>
      <c r="DT194" s="474"/>
      <c r="DU194" s="474"/>
      <c r="DV194" s="474"/>
      <c r="DW194" s="474"/>
      <c r="DX194" s="474"/>
      <c r="DY194" s="474"/>
      <c r="DZ194" s="474"/>
      <c r="EA194" s="500"/>
      <c r="EB194" s="500"/>
      <c r="EC194" s="500"/>
      <c r="ED194" s="500"/>
      <c r="EE194" s="500"/>
      <c r="EF194" s="500"/>
      <c r="EG194" s="500"/>
      <c r="EH194" s="500"/>
      <c r="EI194" s="500"/>
      <c r="EJ194" s="500"/>
      <c r="EK194" s="500"/>
      <c r="EL194" s="500"/>
      <c r="EM194" s="500"/>
      <c r="EN194" s="500"/>
      <c r="EO194" s="500"/>
      <c r="EP194" s="500"/>
      <c r="EQ194" s="500"/>
      <c r="ER194" s="490"/>
      <c r="ES194" s="490"/>
      <c r="ET194" s="500"/>
      <c r="EU194" s="500"/>
    </row>
    <row r="195" spans="1:151">
      <c r="A195" s="500"/>
      <c r="B195" s="502"/>
      <c r="C195" s="502"/>
      <c r="D195" s="502"/>
      <c r="E195" s="502"/>
      <c r="F195" s="502"/>
      <c r="G195" s="502"/>
      <c r="H195" s="502"/>
      <c r="I195" s="502"/>
      <c r="J195" s="504"/>
      <c r="K195" s="502"/>
      <c r="L195" s="502"/>
      <c r="M195" s="502"/>
      <c r="N195" s="502"/>
      <c r="O195" s="502"/>
      <c r="P195" s="502"/>
      <c r="R195" s="502"/>
      <c r="S195" s="502"/>
      <c r="U195" s="499"/>
      <c r="V195" s="500"/>
      <c r="W195" s="502"/>
      <c r="X195" s="500"/>
      <c r="Y195" s="500"/>
      <c r="Z195" s="476"/>
      <c r="AA195" s="476"/>
      <c r="AB195" s="470"/>
      <c r="AC195" s="502"/>
      <c r="AD195" s="502"/>
      <c r="AE195" s="502"/>
      <c r="AF195" s="502"/>
      <c r="AG195" s="502"/>
      <c r="AH195" s="502"/>
      <c r="AI195" s="505"/>
      <c r="AJ195" s="502"/>
      <c r="AK195" s="502"/>
      <c r="AL195" s="502"/>
      <c r="AM195" s="502"/>
      <c r="AN195" s="502"/>
      <c r="AO195" s="502"/>
      <c r="AP195" s="502"/>
      <c r="AQ195" s="502"/>
      <c r="AR195" s="502"/>
      <c r="AS195" s="521"/>
      <c r="AT195" s="521"/>
      <c r="AU195" s="521"/>
      <c r="AV195" s="521"/>
      <c r="AW195" s="521"/>
      <c r="AX195" s="521"/>
      <c r="AY195" s="521"/>
      <c r="AZ195" s="521"/>
      <c r="BA195" s="525"/>
      <c r="BB195" s="521"/>
      <c r="BC195" s="521"/>
      <c r="BD195" s="521"/>
      <c r="BE195" s="521"/>
      <c r="BF195" s="521"/>
      <c r="BG195" s="521"/>
      <c r="BH195" s="521"/>
      <c r="BI195" s="521"/>
      <c r="BJ195" s="521"/>
      <c r="BK195" s="521"/>
      <c r="BL195" s="521"/>
      <c r="BM195" s="521"/>
      <c r="BN195" s="521"/>
      <c r="BO195" s="521"/>
      <c r="BP195" s="521"/>
      <c r="BQ195" s="521"/>
      <c r="BR195" s="521"/>
      <c r="BS195" s="521"/>
      <c r="BT195" s="517"/>
      <c r="BU195" s="511"/>
      <c r="BV195" s="511"/>
      <c r="BW195" s="511"/>
      <c r="BX195" s="516"/>
      <c r="BY195" s="516"/>
      <c r="BZ195" s="516"/>
      <c r="CA195" s="516"/>
      <c r="CB195" s="516"/>
      <c r="CC195" s="516"/>
      <c r="CD195" s="516"/>
      <c r="CE195" s="511"/>
      <c r="CF195" s="511"/>
      <c r="CG195" s="511"/>
      <c r="CH195" s="511"/>
      <c r="CI195" s="474"/>
      <c r="CJ195" s="474"/>
      <c r="CK195" s="474"/>
      <c r="CL195" s="490"/>
      <c r="CM195" s="474"/>
      <c r="CN195" s="500"/>
      <c r="CO195" s="500"/>
      <c r="CP195" s="500"/>
      <c r="CQ195" s="500"/>
      <c r="CR195" s="550"/>
      <c r="CS195" s="473"/>
      <c r="CT195" s="498"/>
      <c r="CU195" s="498"/>
      <c r="CV195" s="473"/>
      <c r="CW195" s="473"/>
      <c r="CX195" s="473"/>
      <c r="CY195" s="502"/>
      <c r="CZ195" s="500"/>
      <c r="DA195" s="474"/>
      <c r="DB195" s="499"/>
      <c r="DC195" s="500"/>
      <c r="DD195" s="474"/>
      <c r="DE195" s="500"/>
      <c r="DF195" s="500"/>
      <c r="DG195" s="499"/>
      <c r="DH195" s="499"/>
      <c r="DI195" s="499"/>
      <c r="DJ195" s="490"/>
      <c r="DK195" s="499"/>
      <c r="DL195" s="500"/>
      <c r="DM195" s="500"/>
      <c r="DN195" s="499"/>
      <c r="DO195" s="474"/>
      <c r="DP195" s="474"/>
      <c r="DQ195" s="474"/>
      <c r="DR195" s="474"/>
      <c r="DS195" s="474"/>
      <c r="DT195" s="474"/>
      <c r="DU195" s="474"/>
      <c r="DV195" s="474"/>
      <c r="DW195" s="474"/>
      <c r="DX195" s="474"/>
      <c r="DY195" s="474"/>
      <c r="DZ195" s="474"/>
      <c r="EA195" s="500"/>
      <c r="EB195" s="500"/>
      <c r="EC195" s="500"/>
      <c r="ED195" s="500"/>
      <c r="EE195" s="500"/>
      <c r="EF195" s="500"/>
      <c r="EG195" s="500"/>
      <c r="EH195" s="500"/>
      <c r="EI195" s="500"/>
      <c r="EJ195" s="500"/>
      <c r="EK195" s="500"/>
      <c r="EL195" s="500"/>
      <c r="EM195" s="500"/>
      <c r="EN195" s="500"/>
      <c r="EO195" s="500"/>
      <c r="EP195" s="500"/>
      <c r="EQ195" s="500"/>
      <c r="ER195" s="490"/>
      <c r="ES195" s="490"/>
      <c r="ET195" s="500"/>
      <c r="EU195" s="500"/>
    </row>
    <row r="196" spans="1:151">
      <c r="A196" s="500"/>
      <c r="B196" s="502"/>
      <c r="C196" s="502"/>
      <c r="D196" s="502"/>
      <c r="E196" s="502"/>
      <c r="F196" s="502"/>
      <c r="G196" s="502"/>
      <c r="H196" s="502"/>
      <c r="I196" s="502"/>
      <c r="J196" s="504"/>
      <c r="K196" s="502"/>
      <c r="L196" s="502"/>
      <c r="M196" s="502"/>
      <c r="N196" s="502"/>
      <c r="O196" s="502"/>
      <c r="P196" s="502"/>
      <c r="R196" s="502"/>
      <c r="S196" s="502"/>
      <c r="U196" s="499"/>
      <c r="V196" s="500"/>
      <c r="W196" s="502"/>
      <c r="X196" s="500"/>
      <c r="Y196" s="500"/>
      <c r="Z196" s="476"/>
      <c r="AA196" s="476"/>
      <c r="AB196" s="470"/>
      <c r="AC196" s="502"/>
      <c r="AD196" s="502"/>
      <c r="AE196" s="502"/>
      <c r="AF196" s="502"/>
      <c r="AG196" s="502"/>
      <c r="AH196" s="502"/>
      <c r="AI196" s="505"/>
      <c r="AJ196" s="502"/>
      <c r="AK196" s="502"/>
      <c r="AL196" s="502"/>
      <c r="AM196" s="502"/>
      <c r="AN196" s="502"/>
      <c r="AO196" s="502"/>
      <c r="AP196" s="502"/>
      <c r="AQ196" s="502"/>
      <c r="AR196" s="502"/>
      <c r="AS196" s="521"/>
      <c r="AT196" s="521"/>
      <c r="AU196" s="521"/>
      <c r="AV196" s="521"/>
      <c r="AW196" s="521"/>
      <c r="AX196" s="521"/>
      <c r="AY196" s="521"/>
      <c r="AZ196" s="521"/>
      <c r="BA196" s="525"/>
      <c r="BB196" s="521"/>
      <c r="BC196" s="521"/>
      <c r="BD196" s="521"/>
      <c r="BE196" s="521"/>
      <c r="BF196" s="521"/>
      <c r="BG196" s="521"/>
      <c r="BH196" s="521"/>
      <c r="BI196" s="521"/>
      <c r="BJ196" s="521"/>
      <c r="BK196" s="521"/>
      <c r="BL196" s="521"/>
      <c r="BM196" s="521"/>
      <c r="BN196" s="521"/>
      <c r="BO196" s="521"/>
      <c r="BP196" s="521"/>
      <c r="BQ196" s="521"/>
      <c r="BR196" s="521"/>
      <c r="BS196" s="521"/>
      <c r="BT196" s="517"/>
      <c r="BU196" s="511"/>
      <c r="BV196" s="511"/>
      <c r="BW196" s="511"/>
      <c r="BX196" s="516"/>
      <c r="BY196" s="516"/>
      <c r="BZ196" s="516"/>
      <c r="CA196" s="516"/>
      <c r="CB196" s="516"/>
      <c r="CC196" s="516"/>
      <c r="CD196" s="516"/>
      <c r="CE196" s="511"/>
      <c r="CF196" s="511"/>
      <c r="CG196" s="511"/>
      <c r="CH196" s="511"/>
      <c r="CI196" s="474"/>
      <c r="CJ196" s="474"/>
      <c r="CK196" s="474"/>
      <c r="CL196" s="490"/>
      <c r="CM196" s="474"/>
      <c r="CN196" s="500"/>
      <c r="CO196" s="500"/>
      <c r="CP196" s="500"/>
      <c r="CQ196" s="500"/>
      <c r="CR196" s="550"/>
      <c r="CS196" s="473"/>
      <c r="CT196" s="498"/>
      <c r="CU196" s="498"/>
      <c r="CV196" s="473"/>
      <c r="CW196" s="473"/>
      <c r="CX196" s="473"/>
      <c r="CY196" s="502"/>
      <c r="CZ196" s="500"/>
      <c r="DA196" s="474"/>
      <c r="DB196" s="499"/>
      <c r="DC196" s="500"/>
      <c r="DD196" s="474"/>
      <c r="DE196" s="500"/>
      <c r="DF196" s="500"/>
      <c r="DG196" s="499"/>
      <c r="DH196" s="499"/>
      <c r="DI196" s="499"/>
      <c r="DJ196" s="490"/>
      <c r="DK196" s="499"/>
      <c r="DL196" s="500"/>
      <c r="DM196" s="500"/>
      <c r="DN196" s="499"/>
      <c r="DO196" s="474"/>
      <c r="DP196" s="474"/>
      <c r="DQ196" s="474"/>
      <c r="DR196" s="474"/>
      <c r="DS196" s="474"/>
      <c r="DT196" s="474"/>
      <c r="DU196" s="474"/>
      <c r="DV196" s="474"/>
      <c r="DW196" s="474"/>
      <c r="DX196" s="474"/>
      <c r="DY196" s="474"/>
      <c r="DZ196" s="474"/>
      <c r="EA196" s="500"/>
      <c r="EB196" s="500"/>
      <c r="EC196" s="500"/>
      <c r="ED196" s="500"/>
      <c r="EE196" s="500"/>
      <c r="EF196" s="500"/>
      <c r="EG196" s="500"/>
      <c r="EH196" s="500"/>
      <c r="EI196" s="500"/>
      <c r="EJ196" s="500"/>
      <c r="EK196" s="500"/>
      <c r="EL196" s="500"/>
      <c r="EM196" s="500"/>
      <c r="EN196" s="500"/>
      <c r="EO196" s="500"/>
      <c r="EP196" s="500"/>
      <c r="EQ196" s="500"/>
      <c r="ER196" s="490"/>
      <c r="ES196" s="490"/>
      <c r="ET196" s="500"/>
      <c r="EU196" s="500"/>
    </row>
    <row r="197" spans="1:151">
      <c r="A197" s="500"/>
      <c r="B197" s="502"/>
      <c r="C197" s="502"/>
      <c r="D197" s="502"/>
      <c r="E197" s="502"/>
      <c r="F197" s="502"/>
      <c r="G197" s="502"/>
      <c r="H197" s="502"/>
      <c r="I197" s="502"/>
      <c r="J197" s="504"/>
      <c r="K197" s="502"/>
      <c r="L197" s="502"/>
      <c r="M197" s="502"/>
      <c r="N197" s="502"/>
      <c r="O197" s="502"/>
      <c r="P197" s="502"/>
      <c r="R197" s="502"/>
      <c r="S197" s="502"/>
      <c r="U197" s="499"/>
      <c r="V197" s="500"/>
      <c r="W197" s="502"/>
      <c r="X197" s="500"/>
      <c r="Y197" s="500"/>
      <c r="Z197" s="476"/>
      <c r="AA197" s="476"/>
      <c r="AB197" s="470"/>
      <c r="AC197" s="502"/>
      <c r="AD197" s="502"/>
      <c r="AE197" s="502"/>
      <c r="AF197" s="502"/>
      <c r="AG197" s="502"/>
      <c r="AH197" s="502"/>
      <c r="AI197" s="505"/>
      <c r="AJ197" s="502"/>
      <c r="AK197" s="502"/>
      <c r="AL197" s="502"/>
      <c r="AM197" s="502"/>
      <c r="AN197" s="502"/>
      <c r="AO197" s="502"/>
      <c r="AP197" s="502"/>
      <c r="AQ197" s="502"/>
      <c r="AR197" s="502"/>
      <c r="AS197" s="521"/>
      <c r="AT197" s="521"/>
      <c r="AU197" s="521"/>
      <c r="AV197" s="521"/>
      <c r="AW197" s="521"/>
      <c r="AX197" s="521"/>
      <c r="AY197" s="521"/>
      <c r="AZ197" s="521"/>
      <c r="BA197" s="525"/>
      <c r="BB197" s="521"/>
      <c r="BC197" s="521"/>
      <c r="BD197" s="521"/>
      <c r="BE197" s="521"/>
      <c r="BF197" s="521"/>
      <c r="BG197" s="521"/>
      <c r="BH197" s="521"/>
      <c r="BI197" s="521"/>
      <c r="BJ197" s="521"/>
      <c r="BK197" s="521"/>
      <c r="BL197" s="521"/>
      <c r="BM197" s="521"/>
      <c r="BN197" s="521"/>
      <c r="BO197" s="521"/>
      <c r="BP197" s="521"/>
      <c r="BQ197" s="521"/>
      <c r="BR197" s="521"/>
      <c r="BS197" s="521"/>
      <c r="BT197" s="517"/>
      <c r="BU197" s="511"/>
      <c r="BV197" s="511"/>
      <c r="BW197" s="511"/>
      <c r="BX197" s="516"/>
      <c r="BY197" s="516"/>
      <c r="BZ197" s="516"/>
      <c r="CA197" s="516"/>
      <c r="CB197" s="516"/>
      <c r="CC197" s="516"/>
      <c r="CD197" s="516"/>
      <c r="CE197" s="511"/>
      <c r="CF197" s="511"/>
      <c r="CG197" s="511"/>
      <c r="CH197" s="511"/>
      <c r="CI197" s="474"/>
      <c r="CJ197" s="474"/>
      <c r="CK197" s="474"/>
      <c r="CL197" s="490"/>
      <c r="CM197" s="474"/>
      <c r="CN197" s="500"/>
      <c r="CO197" s="500"/>
      <c r="CP197" s="500"/>
      <c r="CQ197" s="500"/>
      <c r="CR197" s="550"/>
      <c r="CS197" s="473"/>
      <c r="CT197" s="498"/>
      <c r="CU197" s="498"/>
      <c r="CV197" s="473"/>
      <c r="CW197" s="473"/>
      <c r="CX197" s="473"/>
      <c r="CY197" s="502"/>
      <c r="CZ197" s="500"/>
      <c r="DA197" s="474"/>
      <c r="DB197" s="499"/>
      <c r="DC197" s="500"/>
      <c r="DD197" s="474"/>
      <c r="DE197" s="500"/>
      <c r="DF197" s="500"/>
      <c r="DG197" s="499"/>
      <c r="DH197" s="499"/>
      <c r="DI197" s="499"/>
      <c r="DJ197" s="490"/>
      <c r="DK197" s="499"/>
      <c r="DL197" s="500"/>
      <c r="DM197" s="500"/>
      <c r="DN197" s="499"/>
      <c r="DO197" s="474"/>
      <c r="DP197" s="474"/>
      <c r="DQ197" s="474"/>
      <c r="DR197" s="474"/>
      <c r="DS197" s="474"/>
      <c r="DT197" s="474"/>
      <c r="DU197" s="474"/>
      <c r="DV197" s="474"/>
      <c r="DW197" s="474"/>
      <c r="DX197" s="474"/>
      <c r="DY197" s="474"/>
      <c r="DZ197" s="474"/>
      <c r="EA197" s="500"/>
      <c r="EB197" s="500"/>
      <c r="EC197" s="500"/>
      <c r="ED197" s="500"/>
      <c r="EE197" s="500"/>
      <c r="EF197" s="500"/>
      <c r="EG197" s="500"/>
      <c r="EH197" s="500"/>
      <c r="EI197" s="500"/>
      <c r="EJ197" s="500"/>
      <c r="EK197" s="500"/>
      <c r="EL197" s="500"/>
      <c r="EM197" s="500"/>
      <c r="EN197" s="500"/>
      <c r="EO197" s="500"/>
      <c r="EP197" s="500"/>
      <c r="EQ197" s="500"/>
      <c r="ER197" s="490"/>
      <c r="ES197" s="490"/>
      <c r="ET197" s="500"/>
      <c r="EU197" s="500"/>
    </row>
    <row r="198" spans="1:151">
      <c r="A198" s="500"/>
      <c r="B198" s="502"/>
      <c r="C198" s="502"/>
      <c r="D198" s="502"/>
      <c r="E198" s="502"/>
      <c r="F198" s="502"/>
      <c r="G198" s="502"/>
      <c r="H198" s="502"/>
      <c r="I198" s="502"/>
      <c r="J198" s="504"/>
      <c r="K198" s="502"/>
      <c r="L198" s="502"/>
      <c r="M198" s="502"/>
      <c r="N198" s="502"/>
      <c r="O198" s="502"/>
      <c r="P198" s="502"/>
      <c r="R198" s="502"/>
      <c r="S198" s="502"/>
      <c r="U198" s="499"/>
      <c r="V198" s="500"/>
      <c r="W198" s="502"/>
      <c r="X198" s="500"/>
      <c r="Y198" s="500"/>
      <c r="Z198" s="476"/>
      <c r="AA198" s="476"/>
      <c r="AB198" s="470"/>
      <c r="AC198" s="502"/>
      <c r="AD198" s="502"/>
      <c r="AE198" s="502"/>
      <c r="AF198" s="502"/>
      <c r="AG198" s="502"/>
      <c r="AH198" s="502"/>
      <c r="AI198" s="505"/>
      <c r="AJ198" s="502"/>
      <c r="AK198" s="502"/>
      <c r="AL198" s="502"/>
      <c r="AM198" s="502"/>
      <c r="AN198" s="502"/>
      <c r="AO198" s="502"/>
      <c r="AP198" s="502"/>
      <c r="AQ198" s="502"/>
      <c r="AR198" s="502"/>
      <c r="AS198" s="521"/>
      <c r="AT198" s="521"/>
      <c r="AU198" s="521"/>
      <c r="AV198" s="521"/>
      <c r="AW198" s="521"/>
      <c r="AX198" s="521"/>
      <c r="AY198" s="521"/>
      <c r="AZ198" s="521"/>
      <c r="BA198" s="525"/>
      <c r="BB198" s="521"/>
      <c r="BC198" s="521"/>
      <c r="BD198" s="521"/>
      <c r="BE198" s="521"/>
      <c r="BF198" s="521"/>
      <c r="BG198" s="521"/>
      <c r="BH198" s="521"/>
      <c r="BI198" s="521"/>
      <c r="BJ198" s="521"/>
      <c r="BK198" s="521"/>
      <c r="BL198" s="521"/>
      <c r="BM198" s="521"/>
      <c r="BN198" s="521"/>
      <c r="BO198" s="521"/>
      <c r="BP198" s="521"/>
      <c r="BQ198" s="521"/>
      <c r="BR198" s="521"/>
      <c r="BS198" s="521"/>
      <c r="BT198" s="517"/>
      <c r="BU198" s="511"/>
      <c r="BV198" s="511"/>
      <c r="BW198" s="511"/>
      <c r="BX198" s="516"/>
      <c r="BY198" s="516"/>
      <c r="BZ198" s="516"/>
      <c r="CA198" s="516"/>
      <c r="CB198" s="516"/>
      <c r="CC198" s="516"/>
      <c r="CD198" s="516"/>
      <c r="CE198" s="511"/>
      <c r="CF198" s="511"/>
      <c r="CG198" s="511"/>
      <c r="CH198" s="511"/>
      <c r="CI198" s="474"/>
      <c r="CJ198" s="474"/>
      <c r="CK198" s="474"/>
      <c r="CL198" s="490"/>
      <c r="CM198" s="474"/>
      <c r="CN198" s="500"/>
      <c r="CO198" s="500"/>
      <c r="CP198" s="500"/>
      <c r="CQ198" s="500"/>
      <c r="CR198" s="550"/>
      <c r="CS198" s="473"/>
      <c r="CT198" s="498"/>
      <c r="CU198" s="498"/>
      <c r="CV198" s="473"/>
      <c r="CW198" s="473"/>
      <c r="CX198" s="473"/>
      <c r="CY198" s="502"/>
      <c r="CZ198" s="500"/>
      <c r="DA198" s="474"/>
      <c r="DB198" s="499"/>
      <c r="DC198" s="500"/>
      <c r="DD198" s="474"/>
      <c r="DE198" s="500"/>
      <c r="DF198" s="500"/>
      <c r="DG198" s="499"/>
      <c r="DH198" s="499"/>
      <c r="DI198" s="499"/>
      <c r="DJ198" s="490"/>
      <c r="DK198" s="499"/>
      <c r="DL198" s="500"/>
      <c r="DM198" s="500"/>
      <c r="DN198" s="499"/>
      <c r="DO198" s="474"/>
      <c r="DP198" s="474"/>
      <c r="DQ198" s="474"/>
      <c r="DR198" s="474"/>
      <c r="DS198" s="474"/>
      <c r="DT198" s="474"/>
      <c r="DU198" s="474"/>
      <c r="DV198" s="474"/>
      <c r="DW198" s="474"/>
      <c r="DX198" s="474"/>
      <c r="DY198" s="474"/>
      <c r="DZ198" s="474"/>
      <c r="EA198" s="500"/>
      <c r="EB198" s="500"/>
      <c r="EC198" s="500"/>
      <c r="ED198" s="500"/>
      <c r="EE198" s="500"/>
      <c r="EF198" s="500"/>
      <c r="EG198" s="500"/>
      <c r="EH198" s="500"/>
      <c r="EI198" s="500"/>
      <c r="EJ198" s="500"/>
      <c r="EK198" s="500"/>
      <c r="EL198" s="500"/>
      <c r="EM198" s="500"/>
      <c r="EN198" s="500"/>
      <c r="EO198" s="500"/>
      <c r="EP198" s="500"/>
      <c r="EQ198" s="500"/>
      <c r="ER198" s="490"/>
      <c r="ES198" s="490"/>
      <c r="ET198" s="500"/>
      <c r="EU198" s="500"/>
    </row>
    <row r="199" spans="1:151">
      <c r="A199" s="500"/>
      <c r="B199" s="502"/>
      <c r="C199" s="502"/>
      <c r="D199" s="502"/>
      <c r="E199" s="502"/>
      <c r="F199" s="502"/>
      <c r="G199" s="502"/>
      <c r="H199" s="502"/>
      <c r="I199" s="502"/>
      <c r="J199" s="504"/>
      <c r="K199" s="502"/>
      <c r="L199" s="502"/>
      <c r="M199" s="502"/>
      <c r="N199" s="502"/>
      <c r="O199" s="502"/>
      <c r="P199" s="502"/>
      <c r="R199" s="502"/>
      <c r="S199" s="502"/>
      <c r="U199" s="499"/>
      <c r="V199" s="500"/>
      <c r="W199" s="502"/>
      <c r="X199" s="500"/>
      <c r="Y199" s="500"/>
      <c r="Z199" s="476"/>
      <c r="AA199" s="476"/>
      <c r="AB199" s="470"/>
      <c r="AC199" s="502"/>
      <c r="AD199" s="502"/>
      <c r="AE199" s="502"/>
      <c r="AF199" s="502"/>
      <c r="AG199" s="502"/>
      <c r="AH199" s="502"/>
      <c r="AI199" s="505"/>
      <c r="AJ199" s="502"/>
      <c r="AK199" s="502"/>
      <c r="AL199" s="502"/>
      <c r="AM199" s="502"/>
      <c r="AN199" s="502"/>
      <c r="AO199" s="502"/>
      <c r="AP199" s="502"/>
      <c r="AQ199" s="502"/>
      <c r="AR199" s="502"/>
      <c r="AS199" s="521"/>
      <c r="AT199" s="521"/>
      <c r="AU199" s="521"/>
      <c r="AV199" s="521"/>
      <c r="AW199" s="521"/>
      <c r="AX199" s="521"/>
      <c r="AY199" s="521"/>
      <c r="AZ199" s="521"/>
      <c r="BA199" s="525"/>
      <c r="BB199" s="521"/>
      <c r="BC199" s="521"/>
      <c r="BD199" s="521"/>
      <c r="BE199" s="521"/>
      <c r="BF199" s="521"/>
      <c r="BG199" s="521"/>
      <c r="BH199" s="521"/>
      <c r="BI199" s="521"/>
      <c r="BJ199" s="521"/>
      <c r="BK199" s="521"/>
      <c r="BL199" s="521"/>
      <c r="BM199" s="521"/>
      <c r="BN199" s="521"/>
      <c r="BO199" s="521"/>
      <c r="BP199" s="521"/>
      <c r="BQ199" s="521"/>
      <c r="BR199" s="521"/>
      <c r="BS199" s="521"/>
      <c r="BT199" s="517"/>
      <c r="BU199" s="511"/>
      <c r="BV199" s="511"/>
      <c r="BW199" s="511"/>
      <c r="BX199" s="516"/>
      <c r="BY199" s="516"/>
      <c r="BZ199" s="516"/>
      <c r="CA199" s="516"/>
      <c r="CB199" s="516"/>
      <c r="CC199" s="516"/>
      <c r="CD199" s="516"/>
      <c r="CE199" s="511"/>
      <c r="CF199" s="511"/>
      <c r="CG199" s="511"/>
      <c r="CH199" s="511"/>
      <c r="CI199" s="474"/>
      <c r="CJ199" s="474"/>
      <c r="CK199" s="474"/>
      <c r="CL199" s="490"/>
      <c r="CM199" s="474"/>
      <c r="CN199" s="500"/>
      <c r="CO199" s="500"/>
      <c r="CP199" s="500"/>
      <c r="CQ199" s="500"/>
      <c r="CR199" s="550"/>
      <c r="CS199" s="473"/>
      <c r="CT199" s="498"/>
      <c r="CU199" s="498"/>
      <c r="CV199" s="473"/>
      <c r="CW199" s="473"/>
      <c r="CX199" s="473"/>
      <c r="CY199" s="502"/>
      <c r="CZ199" s="500"/>
      <c r="DA199" s="474"/>
      <c r="DB199" s="499"/>
      <c r="DC199" s="500"/>
      <c r="DD199" s="474"/>
      <c r="DE199" s="500"/>
      <c r="DF199" s="500"/>
      <c r="DG199" s="499"/>
      <c r="DH199" s="499"/>
      <c r="DI199" s="499"/>
      <c r="DJ199" s="490"/>
      <c r="DK199" s="499"/>
      <c r="DL199" s="500"/>
      <c r="DM199" s="500"/>
      <c r="DN199" s="499"/>
      <c r="DO199" s="474"/>
      <c r="DP199" s="474"/>
      <c r="DQ199" s="474"/>
      <c r="DR199" s="474"/>
      <c r="DS199" s="474"/>
      <c r="DT199" s="474"/>
      <c r="DU199" s="474"/>
      <c r="DV199" s="474"/>
      <c r="DW199" s="474"/>
      <c r="DX199" s="474"/>
      <c r="DY199" s="474"/>
      <c r="DZ199" s="474"/>
      <c r="EA199" s="500"/>
      <c r="EB199" s="500"/>
      <c r="EC199" s="500"/>
      <c r="ED199" s="500"/>
      <c r="EE199" s="500"/>
      <c r="EF199" s="500"/>
      <c r="EG199" s="500"/>
      <c r="EH199" s="500"/>
      <c r="EI199" s="500"/>
      <c r="EJ199" s="500"/>
      <c r="EK199" s="500"/>
      <c r="EL199" s="500"/>
      <c r="EM199" s="500"/>
      <c r="EN199" s="500"/>
      <c r="EO199" s="500"/>
      <c r="EP199" s="500"/>
      <c r="EQ199" s="500"/>
      <c r="ER199" s="490"/>
      <c r="ES199" s="490"/>
      <c r="ET199" s="500"/>
      <c r="EU199" s="500"/>
    </row>
    <row r="200" spans="1:151">
      <c r="A200" s="500"/>
      <c r="B200" s="502"/>
      <c r="C200" s="502"/>
      <c r="D200" s="502"/>
      <c r="E200" s="502"/>
      <c r="F200" s="502"/>
      <c r="G200" s="502"/>
      <c r="H200" s="502"/>
      <c r="I200" s="502"/>
      <c r="J200" s="504"/>
      <c r="K200" s="502"/>
      <c r="L200" s="502"/>
      <c r="M200" s="502"/>
      <c r="N200" s="502"/>
      <c r="O200" s="502"/>
      <c r="P200" s="502"/>
      <c r="R200" s="502"/>
      <c r="S200" s="502"/>
      <c r="U200" s="499"/>
      <c r="V200" s="500"/>
      <c r="W200" s="502"/>
      <c r="X200" s="500"/>
      <c r="Y200" s="500"/>
      <c r="Z200" s="476"/>
      <c r="AA200" s="476"/>
      <c r="AB200" s="470"/>
      <c r="AC200" s="502"/>
      <c r="AD200" s="502"/>
      <c r="AE200" s="502"/>
      <c r="AF200" s="502"/>
      <c r="AG200" s="502"/>
      <c r="AH200" s="502"/>
      <c r="AI200" s="505"/>
      <c r="AJ200" s="502"/>
      <c r="AK200" s="502"/>
      <c r="AL200" s="502"/>
      <c r="AM200" s="502"/>
      <c r="AN200" s="502"/>
      <c r="AO200" s="502"/>
      <c r="AP200" s="502"/>
      <c r="AQ200" s="502"/>
      <c r="AR200" s="502"/>
      <c r="AS200" s="521"/>
      <c r="AT200" s="521"/>
      <c r="AU200" s="521"/>
      <c r="AV200" s="521"/>
      <c r="AW200" s="521"/>
      <c r="AX200" s="521"/>
      <c r="AY200" s="521"/>
      <c r="AZ200" s="521"/>
      <c r="BA200" s="525"/>
      <c r="BB200" s="521"/>
      <c r="BC200" s="521"/>
      <c r="BD200" s="521"/>
      <c r="BE200" s="521"/>
      <c r="BF200" s="521"/>
      <c r="BG200" s="521"/>
      <c r="BH200" s="521"/>
      <c r="BI200" s="521"/>
      <c r="BJ200" s="521"/>
      <c r="BK200" s="521"/>
      <c r="BL200" s="521"/>
      <c r="BM200" s="521"/>
      <c r="BN200" s="521"/>
      <c r="BO200" s="521"/>
      <c r="BP200" s="521"/>
      <c r="BQ200" s="521"/>
      <c r="BR200" s="521"/>
      <c r="BS200" s="521"/>
      <c r="BT200" s="517"/>
      <c r="BU200" s="511"/>
      <c r="BV200" s="511"/>
      <c r="BW200" s="511"/>
      <c r="BX200" s="516"/>
      <c r="BY200" s="516"/>
      <c r="BZ200" s="516"/>
      <c r="CA200" s="516"/>
      <c r="CB200" s="516"/>
      <c r="CC200" s="516"/>
      <c r="CD200" s="516"/>
      <c r="CE200" s="511"/>
      <c r="CF200" s="511"/>
      <c r="CG200" s="511"/>
      <c r="CH200" s="511"/>
      <c r="CI200" s="474"/>
      <c r="CJ200" s="474"/>
      <c r="CK200" s="474"/>
      <c r="CL200" s="490"/>
      <c r="CM200" s="474"/>
      <c r="CN200" s="500"/>
      <c r="CO200" s="500"/>
      <c r="CP200" s="500"/>
      <c r="CQ200" s="500"/>
      <c r="CR200" s="550"/>
      <c r="CS200" s="473"/>
      <c r="CT200" s="498"/>
      <c r="CU200" s="498"/>
      <c r="CV200" s="473"/>
      <c r="CW200" s="473"/>
      <c r="CX200" s="473"/>
      <c r="CY200" s="502"/>
      <c r="CZ200" s="500"/>
      <c r="DA200" s="474"/>
      <c r="DB200" s="499"/>
      <c r="DC200" s="500"/>
      <c r="DD200" s="474"/>
      <c r="DE200" s="500"/>
      <c r="DF200" s="500"/>
      <c r="DG200" s="499"/>
      <c r="DH200" s="499"/>
      <c r="DI200" s="499"/>
      <c r="DJ200" s="490"/>
      <c r="DK200" s="499"/>
      <c r="DL200" s="500"/>
      <c r="DM200" s="500"/>
      <c r="DN200" s="499"/>
      <c r="DO200" s="474"/>
      <c r="DP200" s="474"/>
      <c r="DQ200" s="474"/>
      <c r="DR200" s="474"/>
      <c r="DS200" s="474"/>
      <c r="DT200" s="474"/>
      <c r="DU200" s="474"/>
      <c r="DV200" s="474"/>
      <c r="DW200" s="474"/>
      <c r="DX200" s="474"/>
      <c r="DY200" s="474"/>
      <c r="DZ200" s="474"/>
      <c r="EA200" s="500"/>
      <c r="EB200" s="500"/>
      <c r="EC200" s="500"/>
      <c r="ED200" s="500"/>
      <c r="EE200" s="500"/>
      <c r="EF200" s="500"/>
      <c r="EG200" s="500"/>
      <c r="EH200" s="500"/>
      <c r="EI200" s="500"/>
      <c r="EJ200" s="500"/>
      <c r="EK200" s="500"/>
      <c r="EL200" s="500"/>
      <c r="EM200" s="500"/>
      <c r="EN200" s="500"/>
      <c r="EO200" s="500"/>
      <c r="EP200" s="500"/>
      <c r="EQ200" s="500"/>
      <c r="ER200" s="490"/>
      <c r="ES200" s="490"/>
      <c r="ET200" s="500"/>
      <c r="EU200" s="500"/>
    </row>
    <row r="201" spans="1:151">
      <c r="A201" s="500"/>
      <c r="B201" s="502"/>
      <c r="C201" s="502"/>
      <c r="D201" s="502"/>
      <c r="E201" s="502"/>
      <c r="F201" s="502"/>
      <c r="G201" s="502"/>
      <c r="H201" s="502"/>
      <c r="I201" s="502"/>
      <c r="J201" s="504"/>
      <c r="K201" s="502"/>
      <c r="L201" s="502"/>
      <c r="M201" s="502"/>
      <c r="N201" s="502"/>
      <c r="O201" s="502"/>
      <c r="P201" s="502"/>
      <c r="R201" s="502"/>
      <c r="S201" s="502"/>
      <c r="U201" s="499"/>
      <c r="V201" s="500"/>
      <c r="W201" s="502"/>
      <c r="X201" s="500"/>
      <c r="Y201" s="500"/>
      <c r="Z201" s="476"/>
      <c r="AA201" s="476"/>
      <c r="AB201" s="470"/>
      <c r="AC201" s="502"/>
      <c r="AD201" s="502"/>
      <c r="AE201" s="502"/>
      <c r="AF201" s="502"/>
      <c r="AG201" s="502"/>
      <c r="AH201" s="502"/>
      <c r="AI201" s="505"/>
      <c r="AJ201" s="502"/>
      <c r="AK201" s="502"/>
      <c r="AL201" s="502"/>
      <c r="AM201" s="502"/>
      <c r="AN201" s="502"/>
      <c r="AO201" s="502"/>
      <c r="AP201" s="502"/>
      <c r="AQ201" s="502"/>
      <c r="AR201" s="502"/>
      <c r="AS201" s="521"/>
      <c r="AT201" s="521"/>
      <c r="AU201" s="521"/>
      <c r="AV201" s="521"/>
      <c r="AW201" s="521"/>
      <c r="AX201" s="521"/>
      <c r="AY201" s="521"/>
      <c r="AZ201" s="521"/>
      <c r="BA201" s="525"/>
      <c r="BB201" s="521"/>
      <c r="BC201" s="521"/>
      <c r="BD201" s="521"/>
      <c r="BE201" s="521"/>
      <c r="BF201" s="521"/>
      <c r="BG201" s="521"/>
      <c r="BH201" s="521"/>
      <c r="BI201" s="521"/>
      <c r="BJ201" s="521"/>
      <c r="BK201" s="521"/>
      <c r="BL201" s="521"/>
      <c r="BM201" s="521"/>
      <c r="BN201" s="521"/>
      <c r="BO201" s="521"/>
      <c r="BP201" s="521"/>
      <c r="BQ201" s="521"/>
      <c r="BR201" s="521"/>
      <c r="BS201" s="521"/>
      <c r="BT201" s="517"/>
      <c r="BU201" s="511"/>
      <c r="BV201" s="511"/>
      <c r="BW201" s="511"/>
      <c r="BX201" s="516"/>
      <c r="BY201" s="516"/>
      <c r="BZ201" s="516"/>
      <c r="CA201" s="516"/>
      <c r="CB201" s="516"/>
      <c r="CC201" s="516"/>
      <c r="CD201" s="516"/>
      <c r="CE201" s="511"/>
      <c r="CF201" s="511"/>
      <c r="CG201" s="511"/>
      <c r="CH201" s="511"/>
      <c r="CI201" s="474"/>
      <c r="CJ201" s="474"/>
      <c r="CK201" s="474"/>
      <c r="CL201" s="490"/>
      <c r="CM201" s="474"/>
      <c r="CN201" s="500"/>
      <c r="CO201" s="500"/>
      <c r="CP201" s="500"/>
      <c r="CQ201" s="500"/>
      <c r="CR201" s="550"/>
      <c r="CS201" s="473"/>
      <c r="CT201" s="498"/>
      <c r="CU201" s="498"/>
      <c r="CV201" s="473"/>
      <c r="CW201" s="473"/>
      <c r="CX201" s="473"/>
      <c r="CY201" s="502"/>
      <c r="CZ201" s="500"/>
      <c r="DA201" s="474"/>
      <c r="DB201" s="499"/>
      <c r="DC201" s="500"/>
      <c r="DD201" s="474"/>
      <c r="DE201" s="500"/>
      <c r="DF201" s="500"/>
      <c r="DG201" s="499"/>
      <c r="DH201" s="499"/>
      <c r="DI201" s="499"/>
      <c r="DJ201" s="490"/>
      <c r="DK201" s="499"/>
      <c r="DL201" s="500"/>
      <c r="DM201" s="500"/>
      <c r="DN201" s="499"/>
      <c r="DO201" s="474"/>
      <c r="DP201" s="474"/>
      <c r="DQ201" s="474"/>
      <c r="DR201" s="474"/>
      <c r="DS201" s="474"/>
      <c r="DT201" s="474"/>
      <c r="DU201" s="474"/>
      <c r="DV201" s="474"/>
      <c r="DW201" s="474"/>
      <c r="DX201" s="474"/>
      <c r="DY201" s="474"/>
      <c r="DZ201" s="474"/>
      <c r="EA201" s="500"/>
      <c r="EB201" s="500"/>
      <c r="EC201" s="500"/>
      <c r="ED201" s="500"/>
      <c r="EE201" s="500"/>
      <c r="EF201" s="500"/>
      <c r="EG201" s="500"/>
      <c r="EH201" s="500"/>
      <c r="EI201" s="500"/>
      <c r="EJ201" s="500"/>
      <c r="EK201" s="500"/>
      <c r="EL201" s="500"/>
      <c r="EM201" s="500"/>
      <c r="EN201" s="500"/>
      <c r="EO201" s="500"/>
      <c r="EP201" s="500"/>
      <c r="EQ201" s="500"/>
      <c r="ER201" s="490"/>
      <c r="ES201" s="490"/>
      <c r="ET201" s="500"/>
      <c r="EU201" s="500"/>
    </row>
    <row r="202" spans="1:151" ht="16.5" customHeight="1">
      <c r="A202" s="500"/>
      <c r="B202" s="502"/>
      <c r="C202" s="502"/>
      <c r="D202" s="502"/>
      <c r="E202" s="502"/>
      <c r="F202" s="502"/>
      <c r="G202" s="502"/>
      <c r="H202" s="502"/>
      <c r="I202" s="502"/>
      <c r="J202" s="504"/>
      <c r="K202" s="502"/>
      <c r="L202" s="502"/>
      <c r="M202" s="502"/>
      <c r="N202" s="502"/>
      <c r="O202" s="502"/>
      <c r="P202" s="502"/>
      <c r="R202" s="502"/>
      <c r="S202" s="502"/>
      <c r="U202" s="499"/>
      <c r="V202" s="500"/>
      <c r="W202" s="502"/>
      <c r="X202" s="500"/>
      <c r="Y202" s="500"/>
      <c r="Z202" s="476"/>
      <c r="AA202" s="476"/>
      <c r="AB202" s="470"/>
      <c r="AC202" s="502"/>
      <c r="AD202" s="502"/>
      <c r="AE202" s="502"/>
      <c r="AF202" s="502"/>
      <c r="AG202" s="502"/>
      <c r="AH202" s="502"/>
      <c r="AI202" s="505"/>
      <c r="AJ202" s="502"/>
      <c r="AK202" s="502"/>
      <c r="AL202" s="502"/>
      <c r="AM202" s="502"/>
      <c r="AN202" s="502"/>
      <c r="AO202" s="502"/>
      <c r="AP202" s="502"/>
      <c r="AQ202" s="502"/>
      <c r="AR202" s="502"/>
      <c r="AS202" s="521"/>
      <c r="AT202" s="521"/>
      <c r="AU202" s="521"/>
      <c r="AV202" s="521"/>
      <c r="AW202" s="521"/>
      <c r="AX202" s="521"/>
      <c r="AY202" s="521"/>
      <c r="AZ202" s="521"/>
      <c r="BA202" s="525"/>
      <c r="BB202" s="521"/>
      <c r="BC202" s="521"/>
      <c r="BD202" s="521"/>
      <c r="BE202" s="521"/>
      <c r="BF202" s="521"/>
      <c r="BG202" s="521"/>
      <c r="BH202" s="521"/>
      <c r="BI202" s="521"/>
      <c r="BJ202" s="521"/>
      <c r="BK202" s="521"/>
      <c r="BL202" s="521"/>
      <c r="BM202" s="521"/>
      <c r="BN202" s="521"/>
      <c r="BO202" s="521"/>
      <c r="BP202" s="521"/>
      <c r="BQ202" s="521"/>
      <c r="BR202" s="521"/>
      <c r="BS202" s="521"/>
      <c r="BT202" s="517"/>
      <c r="BU202" s="511"/>
      <c r="BV202" s="511"/>
      <c r="BW202" s="511"/>
      <c r="BX202" s="516"/>
      <c r="BY202" s="516"/>
      <c r="BZ202" s="516"/>
      <c r="CA202" s="516"/>
      <c r="CB202" s="516"/>
      <c r="CC202" s="516"/>
      <c r="CD202" s="516"/>
      <c r="CE202" s="511"/>
      <c r="CF202" s="511"/>
      <c r="CG202" s="511"/>
      <c r="CH202" s="511"/>
      <c r="CI202" s="474"/>
      <c r="CJ202" s="474"/>
      <c r="CK202" s="474"/>
      <c r="CL202" s="490"/>
      <c r="CM202" s="474"/>
      <c r="CN202" s="500"/>
      <c r="CO202" s="500"/>
      <c r="CP202" s="500"/>
      <c r="CQ202" s="500"/>
      <c r="CR202" s="550"/>
      <c r="CS202" s="473"/>
      <c r="CT202" s="498"/>
      <c r="CU202" s="498"/>
      <c r="CV202" s="473"/>
      <c r="CW202" s="473"/>
      <c r="CX202" s="473"/>
      <c r="CY202" s="502"/>
      <c r="CZ202" s="500"/>
      <c r="DA202" s="474"/>
      <c r="DB202" s="499"/>
      <c r="DC202" s="500"/>
      <c r="DD202" s="474"/>
      <c r="DE202" s="500"/>
      <c r="DF202" s="500"/>
      <c r="DG202" s="499"/>
      <c r="DH202" s="499"/>
      <c r="DI202" s="499"/>
      <c r="DJ202" s="490"/>
      <c r="DK202" s="499"/>
      <c r="DL202" s="500"/>
      <c r="DM202" s="500"/>
      <c r="DN202" s="499"/>
      <c r="DO202" s="474"/>
      <c r="DP202" s="474"/>
      <c r="DQ202" s="474"/>
      <c r="DR202" s="474"/>
      <c r="DS202" s="474"/>
      <c r="DT202" s="474"/>
      <c r="DU202" s="474"/>
      <c r="DV202" s="474"/>
      <c r="DW202" s="474"/>
      <c r="DX202" s="474"/>
      <c r="DY202" s="474"/>
      <c r="DZ202" s="474"/>
      <c r="EA202" s="500"/>
      <c r="EB202" s="500"/>
      <c r="EC202" s="500"/>
      <c r="ED202" s="500"/>
      <c r="EE202" s="500"/>
      <c r="EF202" s="500"/>
      <c r="EG202" s="500"/>
      <c r="EH202" s="500"/>
      <c r="EI202" s="500"/>
      <c r="EJ202" s="500"/>
      <c r="EK202" s="500"/>
      <c r="EL202" s="500"/>
      <c r="EM202" s="500"/>
      <c r="EN202" s="500"/>
      <c r="EO202" s="500"/>
      <c r="EP202" s="500"/>
      <c r="EQ202" s="500"/>
      <c r="ER202" s="490"/>
      <c r="ES202" s="490"/>
      <c r="ET202" s="500"/>
      <c r="EU202" s="500"/>
    </row>
    <row r="203" spans="1:151">
      <c r="A203" s="500"/>
      <c r="B203" s="502"/>
      <c r="C203" s="502"/>
      <c r="D203" s="502"/>
      <c r="E203" s="502"/>
      <c r="F203" s="502"/>
      <c r="G203" s="502"/>
      <c r="H203" s="502"/>
      <c r="I203" s="502"/>
      <c r="J203" s="504"/>
      <c r="K203" s="502"/>
      <c r="L203" s="502"/>
      <c r="M203" s="502"/>
      <c r="N203" s="502"/>
      <c r="O203" s="502"/>
      <c r="P203" s="502"/>
      <c r="R203" s="502"/>
      <c r="S203" s="502"/>
      <c r="U203" s="499"/>
      <c r="V203" s="500"/>
      <c r="W203" s="502"/>
      <c r="X203" s="500"/>
      <c r="Y203" s="500"/>
      <c r="Z203" s="476"/>
      <c r="AA203" s="476"/>
      <c r="AB203" s="470"/>
      <c r="AC203" s="502"/>
      <c r="AD203" s="502"/>
      <c r="AE203" s="502"/>
      <c r="AF203" s="502"/>
      <c r="AG203" s="502"/>
      <c r="AH203" s="502"/>
      <c r="AI203" s="505"/>
      <c r="AJ203" s="502"/>
      <c r="AK203" s="502"/>
      <c r="AL203" s="502"/>
      <c r="AM203" s="502"/>
      <c r="AN203" s="502"/>
      <c r="AO203" s="502"/>
      <c r="AP203" s="502"/>
      <c r="AQ203" s="502"/>
      <c r="AR203" s="502"/>
      <c r="AS203" s="521"/>
      <c r="AT203" s="521"/>
      <c r="AU203" s="521"/>
      <c r="AV203" s="521"/>
      <c r="AW203" s="521"/>
      <c r="AX203" s="521"/>
      <c r="AY203" s="521"/>
      <c r="AZ203" s="521"/>
      <c r="BA203" s="525"/>
      <c r="BB203" s="521"/>
      <c r="BC203" s="521"/>
      <c r="BD203" s="521"/>
      <c r="BE203" s="521"/>
      <c r="BF203" s="521"/>
      <c r="BG203" s="521"/>
      <c r="BH203" s="521"/>
      <c r="BI203" s="521"/>
      <c r="BJ203" s="521"/>
      <c r="BK203" s="521"/>
      <c r="BL203" s="521"/>
      <c r="BM203" s="521"/>
      <c r="BN203" s="521"/>
      <c r="BO203" s="521"/>
      <c r="BP203" s="521"/>
      <c r="BQ203" s="521"/>
      <c r="BR203" s="521"/>
      <c r="BS203" s="521"/>
      <c r="BT203" s="517"/>
      <c r="BU203" s="511"/>
      <c r="BV203" s="511"/>
      <c r="BW203" s="511"/>
      <c r="BX203" s="516"/>
      <c r="BY203" s="516"/>
      <c r="BZ203" s="516"/>
      <c r="CA203" s="516"/>
      <c r="CB203" s="516"/>
      <c r="CC203" s="516"/>
      <c r="CD203" s="516"/>
      <c r="CE203" s="511"/>
      <c r="CF203" s="511"/>
      <c r="CG203" s="511"/>
      <c r="CH203" s="511"/>
      <c r="CI203" s="474"/>
      <c r="CJ203" s="474"/>
      <c r="CK203" s="474"/>
      <c r="CL203" s="490"/>
      <c r="CM203" s="474"/>
      <c r="CN203" s="500"/>
      <c r="CO203" s="500"/>
      <c r="CP203" s="500"/>
      <c r="CQ203" s="500"/>
      <c r="CR203" s="550"/>
      <c r="CS203" s="473"/>
      <c r="CT203" s="498"/>
      <c r="CU203" s="498"/>
      <c r="CV203" s="473"/>
      <c r="CW203" s="473"/>
      <c r="CX203" s="473"/>
      <c r="CY203" s="502"/>
      <c r="CZ203" s="500"/>
      <c r="DA203" s="474"/>
      <c r="DB203" s="499"/>
      <c r="DC203" s="500"/>
      <c r="DD203" s="474"/>
      <c r="DE203" s="500"/>
      <c r="DF203" s="500"/>
      <c r="DG203" s="499"/>
      <c r="DH203" s="499"/>
      <c r="DI203" s="499"/>
      <c r="DJ203" s="490"/>
      <c r="DK203" s="499"/>
      <c r="DL203" s="500"/>
      <c r="DM203" s="500"/>
      <c r="DN203" s="499"/>
      <c r="DO203" s="474"/>
      <c r="DP203" s="474"/>
      <c r="DQ203" s="474"/>
      <c r="DR203" s="474"/>
      <c r="DS203" s="474"/>
      <c r="DT203" s="474"/>
      <c r="DU203" s="474"/>
      <c r="DV203" s="474"/>
      <c r="DW203" s="474"/>
      <c r="DX203" s="474"/>
      <c r="DY203" s="474"/>
      <c r="DZ203" s="474"/>
      <c r="EA203" s="500"/>
      <c r="EB203" s="500"/>
      <c r="EC203" s="500"/>
      <c r="ED203" s="500"/>
      <c r="EE203" s="500"/>
      <c r="EF203" s="500"/>
      <c r="EG203" s="500"/>
      <c r="EH203" s="500"/>
      <c r="EI203" s="500"/>
      <c r="EJ203" s="500"/>
      <c r="EK203" s="500"/>
      <c r="EL203" s="500"/>
      <c r="EM203" s="500"/>
      <c r="EN203" s="500"/>
      <c r="EO203" s="500"/>
      <c r="EP203" s="500"/>
      <c r="EQ203" s="500"/>
      <c r="ER203" s="490"/>
      <c r="ES203" s="490"/>
      <c r="ET203" s="500"/>
      <c r="EU203" s="500"/>
    </row>
    <row r="204" spans="1:151">
      <c r="A204" s="500"/>
      <c r="B204" s="502"/>
      <c r="C204" s="502"/>
      <c r="D204" s="502"/>
      <c r="E204" s="502"/>
      <c r="F204" s="502"/>
      <c r="G204" s="502"/>
      <c r="H204" s="502"/>
      <c r="I204" s="502"/>
      <c r="J204" s="504"/>
      <c r="K204" s="502"/>
      <c r="L204" s="502"/>
      <c r="M204" s="502"/>
      <c r="N204" s="502"/>
      <c r="O204" s="502"/>
      <c r="P204" s="502"/>
      <c r="R204" s="502"/>
      <c r="S204" s="502"/>
      <c r="U204" s="499"/>
      <c r="V204" s="500"/>
      <c r="W204" s="502"/>
      <c r="X204" s="500"/>
      <c r="Y204" s="500"/>
      <c r="Z204" s="476"/>
      <c r="AA204" s="476"/>
      <c r="AB204" s="470"/>
      <c r="AC204" s="502"/>
      <c r="AD204" s="502"/>
      <c r="AE204" s="502"/>
      <c r="AF204" s="502"/>
      <c r="AG204" s="502"/>
      <c r="AH204" s="502"/>
      <c r="AI204" s="505"/>
      <c r="AJ204" s="502"/>
      <c r="AK204" s="502"/>
      <c r="AL204" s="502"/>
      <c r="AM204" s="502"/>
      <c r="AN204" s="502"/>
      <c r="AO204" s="502"/>
      <c r="AP204" s="502"/>
      <c r="AQ204" s="502"/>
      <c r="AR204" s="502"/>
      <c r="AS204" s="521"/>
      <c r="AT204" s="521"/>
      <c r="AU204" s="521"/>
      <c r="AV204" s="521"/>
      <c r="AW204" s="521"/>
      <c r="AX204" s="521"/>
      <c r="AY204" s="521"/>
      <c r="AZ204" s="521"/>
      <c r="BA204" s="525"/>
      <c r="BB204" s="521"/>
      <c r="BC204" s="521"/>
      <c r="BD204" s="521"/>
      <c r="BE204" s="521"/>
      <c r="BF204" s="521"/>
      <c r="BG204" s="521"/>
      <c r="BH204" s="521"/>
      <c r="BI204" s="521"/>
      <c r="BJ204" s="521"/>
      <c r="BK204" s="521"/>
      <c r="BL204" s="521"/>
      <c r="BM204" s="521"/>
      <c r="BN204" s="521"/>
      <c r="BO204" s="521"/>
      <c r="BP204" s="521"/>
      <c r="BQ204" s="521"/>
      <c r="BR204" s="521"/>
      <c r="BS204" s="521"/>
      <c r="BT204" s="517"/>
      <c r="BU204" s="511"/>
      <c r="BV204" s="511"/>
      <c r="BW204" s="511"/>
      <c r="BX204" s="516"/>
      <c r="BY204" s="516"/>
      <c r="BZ204" s="516"/>
      <c r="CA204" s="516"/>
      <c r="CB204" s="516"/>
      <c r="CC204" s="516"/>
      <c r="CD204" s="516"/>
      <c r="CE204" s="511"/>
      <c r="CF204" s="511"/>
      <c r="CG204" s="511"/>
      <c r="CH204" s="511"/>
      <c r="CI204" s="474"/>
      <c r="CJ204" s="474"/>
      <c r="CK204" s="474"/>
      <c r="CL204" s="490"/>
      <c r="CM204" s="474"/>
      <c r="CN204" s="500"/>
      <c r="CO204" s="500"/>
      <c r="CP204" s="500"/>
      <c r="CQ204" s="500"/>
      <c r="CR204" s="550"/>
      <c r="CS204" s="473"/>
      <c r="CT204" s="498"/>
      <c r="CU204" s="498"/>
      <c r="CV204" s="473"/>
      <c r="CW204" s="473"/>
      <c r="CX204" s="473"/>
      <c r="CY204" s="502"/>
      <c r="CZ204" s="500"/>
      <c r="DA204" s="474"/>
      <c r="DB204" s="499"/>
      <c r="DC204" s="500"/>
      <c r="DD204" s="474"/>
      <c r="DE204" s="500"/>
      <c r="DF204" s="500"/>
      <c r="DG204" s="499"/>
      <c r="DH204" s="499"/>
      <c r="DI204" s="499"/>
      <c r="DJ204" s="490"/>
      <c r="DK204" s="499"/>
      <c r="DL204" s="500"/>
      <c r="DM204" s="500"/>
      <c r="DN204" s="499"/>
      <c r="DO204" s="474"/>
      <c r="DP204" s="474"/>
      <c r="DQ204" s="474"/>
      <c r="DR204" s="474"/>
      <c r="DS204" s="474"/>
      <c r="DT204" s="474"/>
      <c r="DU204" s="474"/>
      <c r="DV204" s="474"/>
      <c r="DW204" s="474"/>
      <c r="DX204" s="474"/>
      <c r="DY204" s="474"/>
      <c r="DZ204" s="474"/>
      <c r="EA204" s="500"/>
      <c r="EB204" s="500"/>
      <c r="EC204" s="500"/>
      <c r="ED204" s="500"/>
      <c r="EE204" s="500"/>
      <c r="EF204" s="500"/>
      <c r="EG204" s="500"/>
      <c r="EH204" s="500"/>
      <c r="EI204" s="500"/>
      <c r="EJ204" s="500"/>
      <c r="EK204" s="500"/>
      <c r="EL204" s="500"/>
      <c r="EM204" s="500"/>
      <c r="EN204" s="500"/>
      <c r="EO204" s="500"/>
      <c r="EP204" s="500"/>
      <c r="EQ204" s="500"/>
      <c r="ER204" s="490"/>
      <c r="ES204" s="490"/>
      <c r="ET204" s="500"/>
      <c r="EU204" s="500"/>
    </row>
    <row r="205" spans="1:151">
      <c r="A205" s="500"/>
      <c r="B205" s="502"/>
      <c r="C205" s="502"/>
      <c r="D205" s="502"/>
      <c r="E205" s="502"/>
      <c r="F205" s="502"/>
      <c r="G205" s="502"/>
      <c r="H205" s="502"/>
      <c r="I205" s="502"/>
      <c r="J205" s="504"/>
      <c r="K205" s="502"/>
      <c r="L205" s="502"/>
      <c r="M205" s="502"/>
      <c r="N205" s="502"/>
      <c r="O205" s="502"/>
      <c r="P205" s="502"/>
      <c r="R205" s="502"/>
      <c r="S205" s="502"/>
      <c r="U205" s="499"/>
      <c r="V205" s="500"/>
      <c r="W205" s="502"/>
      <c r="X205" s="500"/>
      <c r="Y205" s="500"/>
      <c r="Z205" s="476"/>
      <c r="AA205" s="476"/>
      <c r="AB205" s="470"/>
      <c r="AC205" s="502"/>
      <c r="AD205" s="502"/>
      <c r="AE205" s="502"/>
      <c r="AF205" s="502"/>
      <c r="AG205" s="502"/>
      <c r="AH205" s="502"/>
      <c r="AI205" s="505"/>
      <c r="AJ205" s="502"/>
      <c r="AK205" s="502"/>
      <c r="AL205" s="502"/>
      <c r="AM205" s="502"/>
      <c r="AN205" s="502"/>
      <c r="AO205" s="502"/>
      <c r="AP205" s="502"/>
      <c r="AQ205" s="502"/>
      <c r="AR205" s="502"/>
      <c r="AS205" s="521"/>
      <c r="AT205" s="521"/>
      <c r="AU205" s="521"/>
      <c r="AV205" s="521"/>
      <c r="AW205" s="521"/>
      <c r="AX205" s="521"/>
      <c r="AY205" s="521"/>
      <c r="AZ205" s="521"/>
      <c r="BA205" s="525"/>
      <c r="BB205" s="521"/>
      <c r="BC205" s="521"/>
      <c r="BD205" s="521"/>
      <c r="BE205" s="521"/>
      <c r="BF205" s="521"/>
      <c r="BG205" s="521"/>
      <c r="BH205" s="521"/>
      <c r="BI205" s="521"/>
      <c r="BJ205" s="521"/>
      <c r="BK205" s="521"/>
      <c r="BL205" s="521"/>
      <c r="BM205" s="521"/>
      <c r="BN205" s="521"/>
      <c r="BO205" s="521"/>
      <c r="BP205" s="521"/>
      <c r="BQ205" s="521"/>
      <c r="BR205" s="521"/>
      <c r="BS205" s="521"/>
      <c r="BT205" s="517"/>
      <c r="BU205" s="511"/>
      <c r="BV205" s="511"/>
      <c r="BW205" s="511"/>
      <c r="BX205" s="516"/>
      <c r="BY205" s="516"/>
      <c r="BZ205" s="516"/>
      <c r="CA205" s="516"/>
      <c r="CB205" s="516"/>
      <c r="CC205" s="516"/>
      <c r="CD205" s="516"/>
      <c r="CE205" s="511"/>
      <c r="CF205" s="511"/>
      <c r="CG205" s="511"/>
      <c r="CH205" s="511"/>
      <c r="CI205" s="474"/>
      <c r="CJ205" s="474"/>
      <c r="CK205" s="474"/>
      <c r="CL205" s="490"/>
      <c r="CM205" s="474"/>
      <c r="CN205" s="500"/>
      <c r="CO205" s="500"/>
      <c r="CP205" s="500"/>
      <c r="CQ205" s="500"/>
      <c r="CR205" s="550"/>
      <c r="CS205" s="473"/>
      <c r="CT205" s="498"/>
      <c r="CU205" s="498"/>
      <c r="CV205" s="473"/>
      <c r="CW205" s="473"/>
      <c r="CX205" s="473"/>
      <c r="CY205" s="502"/>
      <c r="CZ205" s="500"/>
      <c r="DA205" s="474"/>
      <c r="DB205" s="499"/>
      <c r="DC205" s="500"/>
      <c r="DD205" s="474"/>
      <c r="DE205" s="500"/>
      <c r="DF205" s="500"/>
      <c r="DG205" s="499"/>
      <c r="DH205" s="499"/>
      <c r="DI205" s="499"/>
      <c r="DJ205" s="490"/>
      <c r="DK205" s="499"/>
      <c r="DL205" s="500"/>
      <c r="DM205" s="500"/>
      <c r="DN205" s="499"/>
      <c r="DO205" s="474"/>
      <c r="DP205" s="474"/>
      <c r="DQ205" s="474"/>
      <c r="DR205" s="474"/>
      <c r="DS205" s="474"/>
      <c r="DT205" s="474"/>
      <c r="DU205" s="474"/>
      <c r="DV205" s="474"/>
      <c r="DW205" s="474"/>
      <c r="DX205" s="474"/>
      <c r="DY205" s="474"/>
      <c r="DZ205" s="474"/>
      <c r="EA205" s="500"/>
      <c r="EB205" s="500"/>
      <c r="EC205" s="500"/>
      <c r="ED205" s="500"/>
      <c r="EE205" s="500"/>
      <c r="EF205" s="500"/>
      <c r="EG205" s="500"/>
      <c r="EH205" s="500"/>
      <c r="EI205" s="500"/>
      <c r="EJ205" s="500"/>
      <c r="EK205" s="500"/>
      <c r="EL205" s="500"/>
      <c r="EM205" s="500"/>
      <c r="EN205" s="500"/>
      <c r="EO205" s="500"/>
      <c r="EP205" s="500"/>
      <c r="EQ205" s="500"/>
      <c r="ER205" s="490"/>
      <c r="ES205" s="490"/>
      <c r="ET205" s="500"/>
      <c r="EU205" s="500"/>
    </row>
    <row r="206" spans="1:151">
      <c r="A206" s="500"/>
      <c r="B206" s="502"/>
      <c r="C206" s="502"/>
      <c r="D206" s="502"/>
      <c r="E206" s="502"/>
      <c r="F206" s="502"/>
      <c r="G206" s="502"/>
      <c r="H206" s="502"/>
      <c r="I206" s="502"/>
      <c r="J206" s="504"/>
      <c r="K206" s="502"/>
      <c r="L206" s="502"/>
      <c r="M206" s="502"/>
      <c r="N206" s="502"/>
      <c r="O206" s="502"/>
      <c r="P206" s="502"/>
      <c r="R206" s="502"/>
      <c r="S206" s="502"/>
      <c r="U206" s="499"/>
      <c r="V206" s="500"/>
      <c r="W206" s="502"/>
      <c r="X206" s="500"/>
      <c r="Y206" s="500"/>
      <c r="Z206" s="476"/>
      <c r="AA206" s="476"/>
      <c r="AB206" s="470"/>
      <c r="AC206" s="502"/>
      <c r="AD206" s="502"/>
      <c r="AE206" s="502"/>
      <c r="AF206" s="502"/>
      <c r="AG206" s="502"/>
      <c r="AH206" s="502"/>
      <c r="AI206" s="505"/>
      <c r="AJ206" s="502"/>
      <c r="AK206" s="502"/>
      <c r="AL206" s="502"/>
      <c r="AM206" s="502"/>
      <c r="AN206" s="502"/>
      <c r="AO206" s="502"/>
      <c r="AP206" s="502"/>
      <c r="AQ206" s="502"/>
      <c r="AR206" s="502"/>
      <c r="AS206" s="521"/>
      <c r="AT206" s="521"/>
      <c r="AU206" s="521"/>
      <c r="AV206" s="521"/>
      <c r="AW206" s="521"/>
      <c r="AX206" s="521"/>
      <c r="AY206" s="521"/>
      <c r="AZ206" s="521"/>
      <c r="BA206" s="525"/>
      <c r="BB206" s="521"/>
      <c r="BC206" s="521"/>
      <c r="BD206" s="521"/>
      <c r="BE206" s="521"/>
      <c r="BF206" s="521"/>
      <c r="BG206" s="521"/>
      <c r="BH206" s="521"/>
      <c r="BI206" s="521"/>
      <c r="BJ206" s="521"/>
      <c r="BK206" s="521"/>
      <c r="BL206" s="521"/>
      <c r="BM206" s="521"/>
      <c r="BN206" s="521"/>
      <c r="BO206" s="521"/>
      <c r="BP206" s="521"/>
      <c r="BQ206" s="521"/>
      <c r="BR206" s="521"/>
      <c r="BS206" s="521"/>
      <c r="BT206" s="517"/>
      <c r="BU206" s="511"/>
      <c r="BV206" s="511"/>
      <c r="BW206" s="511"/>
      <c r="BX206" s="516"/>
      <c r="BY206" s="516"/>
      <c r="BZ206" s="516"/>
      <c r="CA206" s="516"/>
      <c r="CB206" s="516"/>
      <c r="CC206" s="516"/>
      <c r="CD206" s="516"/>
      <c r="CE206" s="511"/>
      <c r="CF206" s="511"/>
      <c r="CG206" s="511"/>
      <c r="CH206" s="511"/>
      <c r="CI206" s="474"/>
      <c r="CJ206" s="474"/>
      <c r="CK206" s="474"/>
      <c r="CL206" s="490"/>
      <c r="CM206" s="474"/>
      <c r="CN206" s="500"/>
      <c r="CO206" s="500"/>
      <c r="CP206" s="500"/>
      <c r="CQ206" s="500"/>
      <c r="CR206" s="550"/>
      <c r="CS206" s="473"/>
      <c r="CT206" s="498"/>
      <c r="CU206" s="498"/>
      <c r="CV206" s="473"/>
      <c r="CW206" s="473"/>
      <c r="CX206" s="473"/>
      <c r="CY206" s="502"/>
      <c r="CZ206" s="500"/>
      <c r="DA206" s="474"/>
      <c r="DB206" s="499"/>
      <c r="DC206" s="500"/>
      <c r="DD206" s="474"/>
      <c r="DE206" s="500"/>
      <c r="DF206" s="500"/>
      <c r="DG206" s="499"/>
      <c r="DH206" s="499"/>
      <c r="DI206" s="499"/>
      <c r="DJ206" s="490"/>
      <c r="DK206" s="499"/>
      <c r="DL206" s="500"/>
      <c r="DM206" s="500"/>
      <c r="DN206" s="499"/>
      <c r="DO206" s="474"/>
      <c r="DP206" s="474"/>
      <c r="DQ206" s="474"/>
      <c r="DR206" s="474"/>
      <c r="DS206" s="474"/>
      <c r="DT206" s="474"/>
      <c r="DU206" s="474"/>
      <c r="DV206" s="474"/>
      <c r="DW206" s="474"/>
      <c r="DX206" s="474"/>
      <c r="DY206" s="474"/>
      <c r="DZ206" s="474"/>
      <c r="EA206" s="500"/>
      <c r="EB206" s="500"/>
      <c r="EC206" s="500"/>
      <c r="ED206" s="500"/>
      <c r="EE206" s="500"/>
      <c r="EF206" s="500"/>
      <c r="EG206" s="500"/>
      <c r="EH206" s="500"/>
      <c r="EI206" s="500"/>
      <c r="EJ206" s="500"/>
      <c r="EK206" s="500"/>
      <c r="EL206" s="500"/>
      <c r="EM206" s="500"/>
      <c r="EN206" s="500"/>
      <c r="EO206" s="500"/>
      <c r="EP206" s="500"/>
      <c r="EQ206" s="500"/>
      <c r="ER206" s="490"/>
      <c r="ES206" s="490"/>
      <c r="ET206" s="500"/>
      <c r="EU206" s="500"/>
    </row>
    <row r="207" spans="1:151">
      <c r="A207" s="500"/>
      <c r="B207" s="502"/>
      <c r="C207" s="502"/>
      <c r="D207" s="502"/>
      <c r="E207" s="502"/>
      <c r="F207" s="502"/>
      <c r="G207" s="502"/>
      <c r="H207" s="502"/>
      <c r="I207" s="502"/>
      <c r="J207" s="504"/>
      <c r="K207" s="502"/>
      <c r="L207" s="502"/>
      <c r="M207" s="502"/>
      <c r="N207" s="502"/>
      <c r="O207" s="502"/>
      <c r="P207" s="502"/>
      <c r="R207" s="502"/>
      <c r="S207" s="502"/>
      <c r="U207" s="499"/>
      <c r="V207" s="500"/>
      <c r="W207" s="502"/>
      <c r="X207" s="500"/>
      <c r="Y207" s="500"/>
      <c r="Z207" s="476"/>
      <c r="AA207" s="476"/>
      <c r="AB207" s="470"/>
      <c r="AC207" s="502"/>
      <c r="AD207" s="502"/>
      <c r="AE207" s="502"/>
      <c r="AF207" s="502"/>
      <c r="AG207" s="502"/>
      <c r="AH207" s="502"/>
      <c r="AI207" s="505"/>
      <c r="AJ207" s="502"/>
      <c r="AK207" s="502"/>
      <c r="AL207" s="502"/>
      <c r="AM207" s="502"/>
      <c r="AN207" s="502"/>
      <c r="AO207" s="502"/>
      <c r="AP207" s="502"/>
      <c r="AQ207" s="502"/>
      <c r="AR207" s="502"/>
      <c r="AS207" s="521"/>
      <c r="AT207" s="521"/>
      <c r="AU207" s="521"/>
      <c r="AV207" s="521"/>
      <c r="AW207" s="521"/>
      <c r="AX207" s="521"/>
      <c r="AY207" s="521"/>
      <c r="AZ207" s="521"/>
      <c r="BA207" s="525"/>
      <c r="BB207" s="521"/>
      <c r="BC207" s="521"/>
      <c r="BD207" s="521"/>
      <c r="BE207" s="521"/>
      <c r="BF207" s="521"/>
      <c r="BG207" s="521"/>
      <c r="BH207" s="521"/>
      <c r="BI207" s="521"/>
      <c r="BJ207" s="521"/>
      <c r="BK207" s="521"/>
      <c r="BL207" s="521"/>
      <c r="BM207" s="521"/>
      <c r="BN207" s="521"/>
      <c r="BO207" s="521"/>
      <c r="BP207" s="521"/>
      <c r="BQ207" s="521"/>
      <c r="BR207" s="521"/>
      <c r="BS207" s="521"/>
      <c r="BT207" s="517"/>
      <c r="BU207" s="511"/>
      <c r="BV207" s="511"/>
      <c r="BW207" s="511"/>
      <c r="BX207" s="516"/>
      <c r="BY207" s="516"/>
      <c r="BZ207" s="516"/>
      <c r="CA207" s="516"/>
      <c r="CB207" s="516"/>
      <c r="CC207" s="516"/>
      <c r="CD207" s="516"/>
      <c r="CE207" s="511"/>
      <c r="CF207" s="511"/>
      <c r="CG207" s="511"/>
      <c r="CH207" s="511"/>
      <c r="CI207" s="474"/>
      <c r="CJ207" s="474"/>
      <c r="CK207" s="474"/>
      <c r="CL207" s="490"/>
      <c r="CM207" s="474"/>
      <c r="CN207" s="500"/>
      <c r="CO207" s="500"/>
      <c r="CP207" s="500"/>
      <c r="CQ207" s="500"/>
      <c r="CR207" s="550"/>
      <c r="CS207" s="473"/>
      <c r="CT207" s="498"/>
      <c r="CU207" s="498"/>
      <c r="CV207" s="473"/>
      <c r="CW207" s="473"/>
      <c r="CX207" s="473"/>
      <c r="CY207" s="502"/>
      <c r="CZ207" s="500"/>
      <c r="DA207" s="474"/>
      <c r="DB207" s="499"/>
      <c r="DC207" s="500"/>
      <c r="DD207" s="474"/>
      <c r="DE207" s="500"/>
      <c r="DF207" s="500"/>
      <c r="DG207" s="499"/>
      <c r="DH207" s="499"/>
      <c r="DI207" s="499"/>
      <c r="DJ207" s="490"/>
      <c r="DK207" s="499"/>
      <c r="DL207" s="500"/>
      <c r="DM207" s="500"/>
      <c r="DN207" s="499"/>
      <c r="DO207" s="474"/>
      <c r="DP207" s="474"/>
      <c r="DQ207" s="474"/>
      <c r="DR207" s="474"/>
      <c r="DS207" s="474"/>
      <c r="DT207" s="474"/>
      <c r="DU207" s="474"/>
      <c r="DV207" s="474"/>
      <c r="DW207" s="474"/>
      <c r="DX207" s="474"/>
      <c r="DY207" s="474"/>
      <c r="DZ207" s="474"/>
      <c r="EA207" s="500"/>
      <c r="EB207" s="500"/>
      <c r="EC207" s="500"/>
      <c r="ED207" s="500"/>
      <c r="EE207" s="500"/>
      <c r="EF207" s="500"/>
      <c r="EG207" s="500"/>
      <c r="EH207" s="500"/>
      <c r="EI207" s="500"/>
      <c r="EJ207" s="500"/>
      <c r="EK207" s="500"/>
      <c r="EL207" s="500"/>
      <c r="EM207" s="500"/>
      <c r="EN207" s="500"/>
      <c r="EO207" s="500"/>
      <c r="EP207" s="500"/>
      <c r="EQ207" s="500"/>
      <c r="ER207" s="490"/>
      <c r="ES207" s="490"/>
      <c r="ET207" s="500"/>
      <c r="EU207" s="500"/>
    </row>
    <row r="208" spans="1:151">
      <c r="A208" s="500"/>
      <c r="B208" s="502"/>
      <c r="C208" s="502"/>
      <c r="D208" s="502"/>
      <c r="E208" s="502"/>
      <c r="F208" s="502"/>
      <c r="G208" s="502"/>
      <c r="H208" s="502"/>
      <c r="I208" s="502"/>
      <c r="J208" s="504"/>
      <c r="K208" s="502"/>
      <c r="L208" s="502"/>
      <c r="M208" s="502"/>
      <c r="N208" s="502"/>
      <c r="O208" s="502"/>
      <c r="P208" s="502"/>
      <c r="R208" s="502"/>
      <c r="S208" s="502"/>
      <c r="U208" s="499"/>
      <c r="V208" s="500"/>
      <c r="W208" s="502"/>
      <c r="X208" s="500"/>
      <c r="Y208" s="500"/>
      <c r="Z208" s="476"/>
      <c r="AA208" s="476"/>
      <c r="AB208" s="470"/>
      <c r="AC208" s="502"/>
      <c r="AD208" s="502"/>
      <c r="AE208" s="502"/>
      <c r="AF208" s="502"/>
      <c r="AG208" s="502"/>
      <c r="AH208" s="502"/>
      <c r="AI208" s="505"/>
      <c r="AJ208" s="502"/>
      <c r="AK208" s="502"/>
      <c r="AL208" s="502"/>
      <c r="AM208" s="502"/>
      <c r="AN208" s="502"/>
      <c r="AO208" s="502"/>
      <c r="AP208" s="502"/>
      <c r="AQ208" s="502"/>
      <c r="AR208" s="502"/>
      <c r="AS208" s="521"/>
      <c r="AT208" s="521"/>
      <c r="AU208" s="521"/>
      <c r="AV208" s="521"/>
      <c r="AW208" s="521"/>
      <c r="AX208" s="521"/>
      <c r="AY208" s="521"/>
      <c r="AZ208" s="521"/>
      <c r="BA208" s="525"/>
      <c r="BB208" s="521"/>
      <c r="BC208" s="521"/>
      <c r="BD208" s="521"/>
      <c r="BE208" s="521"/>
      <c r="BF208" s="521"/>
      <c r="BG208" s="521"/>
      <c r="BH208" s="521"/>
      <c r="BI208" s="521"/>
      <c r="BJ208" s="521"/>
      <c r="BK208" s="521"/>
      <c r="BL208" s="521"/>
      <c r="BM208" s="521"/>
      <c r="BN208" s="521"/>
      <c r="BO208" s="521"/>
      <c r="BP208" s="521"/>
      <c r="BQ208" s="521"/>
      <c r="BR208" s="521"/>
      <c r="BS208" s="521"/>
      <c r="BT208" s="517"/>
      <c r="BU208" s="511"/>
      <c r="BV208" s="511"/>
      <c r="BW208" s="511"/>
      <c r="BX208" s="516"/>
      <c r="BY208" s="516"/>
      <c r="BZ208" s="516"/>
      <c r="CA208" s="516"/>
      <c r="CB208" s="516"/>
      <c r="CC208" s="516"/>
      <c r="CD208" s="516"/>
      <c r="CE208" s="511"/>
      <c r="CF208" s="511"/>
      <c r="CG208" s="511"/>
      <c r="CH208" s="511"/>
      <c r="CI208" s="474"/>
      <c r="CJ208" s="474"/>
      <c r="CK208" s="474"/>
      <c r="CL208" s="490"/>
      <c r="CM208" s="474"/>
      <c r="CN208" s="500"/>
      <c r="CO208" s="500"/>
      <c r="CP208" s="500"/>
      <c r="CQ208" s="500"/>
      <c r="CR208" s="550"/>
      <c r="CS208" s="473"/>
      <c r="CT208" s="498"/>
      <c r="CU208" s="498"/>
      <c r="CV208" s="473"/>
      <c r="CW208" s="473"/>
      <c r="CX208" s="473"/>
      <c r="CY208" s="502"/>
      <c r="CZ208" s="500"/>
      <c r="DA208" s="474"/>
      <c r="DB208" s="499"/>
      <c r="DC208" s="500"/>
      <c r="DD208" s="474"/>
      <c r="DE208" s="500"/>
      <c r="DF208" s="500"/>
      <c r="DG208" s="499"/>
      <c r="DH208" s="499"/>
      <c r="DI208" s="499"/>
      <c r="DJ208" s="490"/>
      <c r="DK208" s="499"/>
      <c r="DL208" s="500"/>
      <c r="DM208" s="500"/>
      <c r="DN208" s="499"/>
      <c r="DO208" s="474"/>
      <c r="DP208" s="474"/>
      <c r="DQ208" s="474"/>
      <c r="DR208" s="474"/>
      <c r="DS208" s="474"/>
      <c r="DT208" s="474"/>
      <c r="DU208" s="474"/>
      <c r="DV208" s="474"/>
      <c r="DW208" s="474"/>
      <c r="DX208" s="474"/>
      <c r="DY208" s="474"/>
      <c r="DZ208" s="474"/>
      <c r="EA208" s="500"/>
      <c r="EB208" s="500"/>
      <c r="EC208" s="500"/>
      <c r="ED208" s="500"/>
      <c r="EE208" s="500"/>
      <c r="EF208" s="500"/>
      <c r="EG208" s="500"/>
      <c r="EH208" s="500"/>
      <c r="EI208" s="500"/>
      <c r="EJ208" s="500"/>
      <c r="EK208" s="500"/>
      <c r="EL208" s="500"/>
      <c r="EM208" s="500"/>
      <c r="EN208" s="500"/>
      <c r="EO208" s="500"/>
      <c r="EP208" s="500"/>
      <c r="EQ208" s="500"/>
      <c r="ER208" s="490"/>
      <c r="ES208" s="490"/>
      <c r="ET208" s="500"/>
      <c r="EU208" s="500"/>
    </row>
    <row r="209" spans="1:151">
      <c r="A209" s="500"/>
      <c r="B209" s="502"/>
      <c r="C209" s="502"/>
      <c r="D209" s="502"/>
      <c r="E209" s="502"/>
      <c r="F209" s="502"/>
      <c r="G209" s="502"/>
      <c r="H209" s="502"/>
      <c r="I209" s="502"/>
      <c r="J209" s="504"/>
      <c r="K209" s="502"/>
      <c r="L209" s="502"/>
      <c r="M209" s="502"/>
      <c r="N209" s="502"/>
      <c r="O209" s="502"/>
      <c r="P209" s="502"/>
      <c r="R209" s="502"/>
      <c r="S209" s="502"/>
      <c r="U209" s="499"/>
      <c r="V209" s="500"/>
      <c r="W209" s="502"/>
      <c r="X209" s="500"/>
      <c r="Y209" s="500"/>
      <c r="Z209" s="476"/>
      <c r="AA209" s="476"/>
      <c r="AB209" s="470"/>
      <c r="AC209" s="502"/>
      <c r="AD209" s="502"/>
      <c r="AE209" s="502"/>
      <c r="AF209" s="502"/>
      <c r="AG209" s="502"/>
      <c r="AH209" s="502"/>
      <c r="AI209" s="505"/>
      <c r="AJ209" s="502"/>
      <c r="AK209" s="502"/>
      <c r="AL209" s="502"/>
      <c r="AM209" s="502"/>
      <c r="AN209" s="502"/>
      <c r="AO209" s="502"/>
      <c r="AP209" s="502"/>
      <c r="AQ209" s="502"/>
      <c r="AR209" s="502"/>
      <c r="AS209" s="521"/>
      <c r="AT209" s="521"/>
      <c r="AU209" s="521"/>
      <c r="AV209" s="521"/>
      <c r="AW209" s="521"/>
      <c r="AX209" s="521"/>
      <c r="AY209" s="521"/>
      <c r="AZ209" s="521"/>
      <c r="BA209" s="525"/>
      <c r="BB209" s="521"/>
      <c r="BC209" s="521"/>
      <c r="BD209" s="521"/>
      <c r="BE209" s="521"/>
      <c r="BF209" s="521"/>
      <c r="BG209" s="521"/>
      <c r="BH209" s="521"/>
      <c r="BI209" s="521"/>
      <c r="BJ209" s="521"/>
      <c r="BK209" s="521"/>
      <c r="BL209" s="521"/>
      <c r="BM209" s="521"/>
      <c r="BN209" s="521"/>
      <c r="BO209" s="521"/>
      <c r="BP209" s="521"/>
      <c r="BQ209" s="521"/>
      <c r="BR209" s="521"/>
      <c r="BS209" s="521"/>
      <c r="BT209" s="517"/>
      <c r="BU209" s="511"/>
      <c r="BV209" s="511"/>
      <c r="BW209" s="511"/>
      <c r="BX209" s="516"/>
      <c r="BY209" s="516"/>
      <c r="BZ209" s="516"/>
      <c r="CA209" s="516"/>
      <c r="CB209" s="516"/>
      <c r="CC209" s="516"/>
      <c r="CD209" s="516"/>
      <c r="CE209" s="511"/>
      <c r="CF209" s="511"/>
      <c r="CG209" s="511"/>
      <c r="CH209" s="511"/>
      <c r="CI209" s="474"/>
      <c r="CJ209" s="474"/>
      <c r="CK209" s="474"/>
      <c r="CL209" s="490"/>
      <c r="CM209" s="474"/>
      <c r="CN209" s="500"/>
      <c r="CO209" s="500"/>
      <c r="CP209" s="500"/>
      <c r="CQ209" s="500"/>
      <c r="CR209" s="550"/>
      <c r="CS209" s="473"/>
      <c r="CT209" s="498"/>
      <c r="CU209" s="498"/>
      <c r="CV209" s="473"/>
      <c r="CW209" s="473"/>
      <c r="CX209" s="473"/>
      <c r="CY209" s="502"/>
      <c r="CZ209" s="500"/>
      <c r="DA209" s="474"/>
      <c r="DB209" s="499"/>
      <c r="DC209" s="500"/>
      <c r="DD209" s="474"/>
      <c r="DE209" s="500"/>
      <c r="DF209" s="500"/>
      <c r="DG209" s="499"/>
      <c r="DH209" s="499"/>
      <c r="DI209" s="499"/>
      <c r="DJ209" s="490"/>
      <c r="DK209" s="499"/>
      <c r="DL209" s="500"/>
      <c r="DM209" s="500"/>
      <c r="DN209" s="499"/>
      <c r="DO209" s="474"/>
      <c r="DP209" s="474"/>
      <c r="DQ209" s="474"/>
      <c r="DR209" s="474"/>
      <c r="DS209" s="474"/>
      <c r="DT209" s="474"/>
      <c r="DU209" s="474"/>
      <c r="DV209" s="474"/>
      <c r="DW209" s="474"/>
      <c r="DX209" s="474"/>
      <c r="DY209" s="474"/>
      <c r="DZ209" s="474"/>
      <c r="EA209" s="500"/>
      <c r="EB209" s="500"/>
      <c r="EC209" s="500"/>
      <c r="ED209" s="500"/>
      <c r="EE209" s="500"/>
      <c r="EF209" s="500"/>
      <c r="EG209" s="500"/>
      <c r="EH209" s="500"/>
      <c r="EI209" s="500"/>
      <c r="EJ209" s="500"/>
      <c r="EK209" s="500"/>
      <c r="EL209" s="500"/>
      <c r="EM209" s="500"/>
      <c r="EN209" s="500"/>
      <c r="EO209" s="500"/>
      <c r="EP209" s="500"/>
      <c r="EQ209" s="500"/>
      <c r="ER209" s="490"/>
      <c r="ES209" s="490"/>
      <c r="ET209" s="500"/>
      <c r="EU209" s="500"/>
    </row>
    <row r="210" spans="1:151">
      <c r="A210" s="500"/>
      <c r="B210" s="502"/>
      <c r="C210" s="502"/>
      <c r="D210" s="502"/>
      <c r="E210" s="502"/>
      <c r="F210" s="502"/>
      <c r="G210" s="502"/>
      <c r="H210" s="502"/>
      <c r="I210" s="502"/>
      <c r="J210" s="504"/>
      <c r="K210" s="502"/>
      <c r="L210" s="502"/>
      <c r="M210" s="502"/>
      <c r="N210" s="502"/>
      <c r="O210" s="502"/>
      <c r="P210" s="502"/>
      <c r="R210" s="502"/>
      <c r="S210" s="502"/>
      <c r="U210" s="499"/>
      <c r="V210" s="500"/>
      <c r="W210" s="502"/>
      <c r="X210" s="500"/>
      <c r="Y210" s="500"/>
      <c r="Z210" s="476"/>
      <c r="AA210" s="476"/>
      <c r="AB210" s="470"/>
      <c r="AC210" s="502"/>
      <c r="AD210" s="502"/>
      <c r="AE210" s="502"/>
      <c r="AF210" s="502"/>
      <c r="AG210" s="502"/>
      <c r="AH210" s="502"/>
      <c r="AI210" s="505"/>
      <c r="AJ210" s="502"/>
      <c r="AK210" s="502"/>
      <c r="AL210" s="502"/>
      <c r="AM210" s="502"/>
      <c r="AN210" s="502"/>
      <c r="AO210" s="502"/>
      <c r="AP210" s="502"/>
      <c r="AQ210" s="502"/>
      <c r="AR210" s="502"/>
      <c r="AS210" s="521"/>
      <c r="AT210" s="521"/>
      <c r="AU210" s="521"/>
      <c r="AV210" s="521"/>
      <c r="AW210" s="521"/>
      <c r="AX210" s="521"/>
      <c r="AY210" s="521"/>
      <c r="AZ210" s="521"/>
      <c r="BA210" s="525"/>
      <c r="BB210" s="521"/>
      <c r="BC210" s="521"/>
      <c r="BD210" s="521"/>
      <c r="BE210" s="521"/>
      <c r="BF210" s="521"/>
      <c r="BG210" s="521"/>
      <c r="BH210" s="521"/>
      <c r="BI210" s="521"/>
      <c r="BJ210" s="521"/>
      <c r="BK210" s="521"/>
      <c r="BL210" s="521"/>
      <c r="BM210" s="521"/>
      <c r="BN210" s="521"/>
      <c r="BO210" s="521"/>
      <c r="BP210" s="521"/>
      <c r="BQ210" s="521"/>
      <c r="BR210" s="521"/>
      <c r="BS210" s="521"/>
      <c r="BT210" s="517"/>
      <c r="BU210" s="511"/>
      <c r="BV210" s="511"/>
      <c r="BW210" s="511"/>
      <c r="BX210" s="516"/>
      <c r="BY210" s="516"/>
      <c r="BZ210" s="516"/>
      <c r="CA210" s="516"/>
      <c r="CB210" s="516"/>
      <c r="CC210" s="516"/>
      <c r="CD210" s="516"/>
      <c r="CE210" s="511"/>
      <c r="CF210" s="511"/>
      <c r="CG210" s="511"/>
      <c r="CH210" s="511"/>
      <c r="CI210" s="474"/>
      <c r="CJ210" s="474"/>
      <c r="CK210" s="474"/>
      <c r="CL210" s="490"/>
      <c r="CM210" s="474"/>
      <c r="CN210" s="500"/>
      <c r="CO210" s="500"/>
      <c r="CP210" s="500"/>
      <c r="CQ210" s="500"/>
      <c r="CR210" s="550"/>
      <c r="CS210" s="473"/>
      <c r="CT210" s="498"/>
      <c r="CU210" s="498"/>
      <c r="CV210" s="473"/>
      <c r="CW210" s="473"/>
      <c r="CX210" s="473"/>
      <c r="CY210" s="502"/>
      <c r="CZ210" s="500"/>
      <c r="DA210" s="474"/>
      <c r="DB210" s="499"/>
      <c r="DC210" s="500"/>
      <c r="DD210" s="474"/>
      <c r="DE210" s="500"/>
      <c r="DF210" s="500"/>
      <c r="DG210" s="499"/>
      <c r="DH210" s="499"/>
      <c r="DI210" s="499"/>
      <c r="DJ210" s="490"/>
      <c r="DK210" s="499"/>
      <c r="DL210" s="500"/>
      <c r="DM210" s="500"/>
      <c r="DN210" s="499"/>
      <c r="DO210" s="474"/>
      <c r="DP210" s="474"/>
      <c r="DQ210" s="474"/>
      <c r="DR210" s="474"/>
      <c r="DS210" s="474"/>
      <c r="DT210" s="474"/>
      <c r="DU210" s="474"/>
      <c r="DV210" s="474"/>
      <c r="DW210" s="474"/>
      <c r="DX210" s="474"/>
      <c r="DY210" s="474"/>
      <c r="DZ210" s="474"/>
      <c r="EA210" s="500"/>
      <c r="EB210" s="500"/>
      <c r="EC210" s="500"/>
      <c r="ED210" s="500"/>
      <c r="EE210" s="500"/>
      <c r="EF210" s="500"/>
      <c r="EG210" s="500"/>
      <c r="EH210" s="500"/>
      <c r="EI210" s="500"/>
      <c r="EJ210" s="500"/>
      <c r="EK210" s="500"/>
      <c r="EL210" s="500"/>
      <c r="EM210" s="500"/>
      <c r="EN210" s="500"/>
      <c r="EO210" s="500"/>
      <c r="EP210" s="500"/>
      <c r="EQ210" s="500"/>
      <c r="ER210" s="490"/>
      <c r="ES210" s="490"/>
      <c r="ET210" s="500"/>
      <c r="EU210" s="500"/>
    </row>
    <row r="211" spans="1:151">
      <c r="A211" s="500"/>
      <c r="B211" s="502"/>
      <c r="C211" s="502"/>
      <c r="D211" s="502"/>
      <c r="E211" s="502"/>
      <c r="F211" s="502"/>
      <c r="G211" s="502"/>
      <c r="H211" s="502"/>
      <c r="I211" s="502"/>
      <c r="J211" s="504"/>
      <c r="K211" s="502"/>
      <c r="L211" s="502"/>
      <c r="M211" s="502"/>
      <c r="N211" s="502"/>
      <c r="O211" s="502"/>
      <c r="P211" s="502"/>
      <c r="R211" s="502"/>
      <c r="S211" s="502"/>
      <c r="U211" s="499"/>
      <c r="V211" s="500"/>
      <c r="W211" s="502"/>
      <c r="X211" s="500"/>
      <c r="Y211" s="500"/>
      <c r="Z211" s="476"/>
      <c r="AA211" s="476"/>
      <c r="AB211" s="470"/>
      <c r="AC211" s="502"/>
      <c r="AD211" s="502"/>
      <c r="AE211" s="502"/>
      <c r="AF211" s="502"/>
      <c r="AG211" s="502"/>
      <c r="AH211" s="502"/>
      <c r="AI211" s="505"/>
      <c r="AJ211" s="502"/>
      <c r="AK211" s="502"/>
      <c r="AL211" s="502"/>
      <c r="AM211" s="502"/>
      <c r="AN211" s="502"/>
      <c r="AO211" s="502"/>
      <c r="AP211" s="502"/>
      <c r="AQ211" s="502"/>
      <c r="AR211" s="502"/>
      <c r="AS211" s="521"/>
      <c r="AT211" s="521"/>
      <c r="AU211" s="521"/>
      <c r="AV211" s="521"/>
      <c r="AW211" s="521"/>
      <c r="AX211" s="521"/>
      <c r="AY211" s="521"/>
      <c r="AZ211" s="521"/>
      <c r="BA211" s="525"/>
      <c r="BB211" s="521"/>
      <c r="BC211" s="521"/>
      <c r="BD211" s="521"/>
      <c r="BE211" s="521"/>
      <c r="BF211" s="521"/>
      <c r="BG211" s="521"/>
      <c r="BH211" s="521"/>
      <c r="BI211" s="521"/>
      <c r="BJ211" s="521"/>
      <c r="BK211" s="521"/>
      <c r="BL211" s="521"/>
      <c r="BM211" s="521"/>
      <c r="BN211" s="521"/>
      <c r="BO211" s="521"/>
      <c r="BP211" s="521"/>
      <c r="BQ211" s="521"/>
      <c r="BR211" s="521"/>
      <c r="BS211" s="521"/>
      <c r="BT211" s="517"/>
      <c r="BU211" s="511"/>
      <c r="BV211" s="511"/>
      <c r="BW211" s="511"/>
      <c r="BX211" s="516"/>
      <c r="BY211" s="516"/>
      <c r="BZ211" s="516"/>
      <c r="CA211" s="516"/>
      <c r="CB211" s="516"/>
      <c r="CC211" s="516"/>
      <c r="CD211" s="516"/>
      <c r="CE211" s="511"/>
      <c r="CF211" s="511"/>
      <c r="CG211" s="511"/>
      <c r="CH211" s="511"/>
      <c r="CI211" s="474"/>
      <c r="CJ211" s="474"/>
      <c r="CK211" s="474"/>
      <c r="CL211" s="490"/>
      <c r="CM211" s="474"/>
      <c r="CN211" s="500"/>
      <c r="CO211" s="500"/>
      <c r="CP211" s="500"/>
      <c r="CQ211" s="500"/>
      <c r="CR211" s="550"/>
      <c r="CS211" s="473"/>
      <c r="CT211" s="498"/>
      <c r="CU211" s="498"/>
      <c r="CV211" s="473"/>
      <c r="CW211" s="473"/>
      <c r="CX211" s="473"/>
      <c r="CY211" s="502"/>
      <c r="CZ211" s="500"/>
      <c r="DA211" s="474"/>
      <c r="DB211" s="499"/>
      <c r="DC211" s="500"/>
      <c r="DD211" s="474"/>
      <c r="DE211" s="500"/>
      <c r="DF211" s="500"/>
      <c r="DG211" s="499"/>
      <c r="DH211" s="499"/>
      <c r="DI211" s="499"/>
      <c r="DJ211" s="490"/>
      <c r="DK211" s="499"/>
      <c r="DL211" s="500"/>
      <c r="DM211" s="500"/>
      <c r="DN211" s="499"/>
      <c r="DO211" s="474"/>
      <c r="DP211" s="474"/>
      <c r="DQ211" s="474"/>
      <c r="DR211" s="474"/>
      <c r="DS211" s="474"/>
      <c r="DT211" s="474"/>
      <c r="DU211" s="474"/>
      <c r="DV211" s="474"/>
      <c r="DW211" s="474"/>
      <c r="DX211" s="474"/>
      <c r="DY211" s="474"/>
      <c r="DZ211" s="474"/>
      <c r="EA211" s="500"/>
      <c r="EB211" s="500"/>
      <c r="EC211" s="500"/>
      <c r="ED211" s="500"/>
      <c r="EE211" s="500"/>
      <c r="EF211" s="500"/>
      <c r="EG211" s="500"/>
      <c r="EH211" s="500"/>
      <c r="EI211" s="500"/>
      <c r="EJ211" s="500"/>
      <c r="EK211" s="500"/>
      <c r="EL211" s="500"/>
      <c r="EM211" s="500"/>
      <c r="EN211" s="500"/>
      <c r="EO211" s="500"/>
      <c r="EP211" s="500"/>
      <c r="EQ211" s="500"/>
      <c r="ER211" s="490"/>
      <c r="ES211" s="490"/>
      <c r="ET211" s="500"/>
      <c r="EU211" s="500"/>
    </row>
    <row r="212" spans="1:151">
      <c r="A212" s="500"/>
      <c r="B212" s="502"/>
      <c r="C212" s="502"/>
      <c r="D212" s="502"/>
      <c r="E212" s="502"/>
      <c r="F212" s="502"/>
      <c r="G212" s="502"/>
      <c r="H212" s="502"/>
      <c r="I212" s="502"/>
      <c r="J212" s="504"/>
      <c r="K212" s="502"/>
      <c r="L212" s="502"/>
      <c r="M212" s="502"/>
      <c r="N212" s="502"/>
      <c r="O212" s="502"/>
      <c r="P212" s="502"/>
      <c r="R212" s="502"/>
      <c r="S212" s="502"/>
      <c r="U212" s="499"/>
      <c r="V212" s="500"/>
      <c r="W212" s="502"/>
      <c r="X212" s="500"/>
      <c r="Y212" s="500"/>
      <c r="Z212" s="476"/>
      <c r="AA212" s="476"/>
      <c r="AB212" s="470"/>
      <c r="AC212" s="502"/>
      <c r="AD212" s="502"/>
      <c r="AE212" s="502"/>
      <c r="AF212" s="502"/>
      <c r="AG212" s="502"/>
      <c r="AH212" s="502"/>
      <c r="AI212" s="505"/>
      <c r="AJ212" s="502"/>
      <c r="AK212" s="502"/>
      <c r="AL212" s="502"/>
      <c r="AM212" s="502"/>
      <c r="AN212" s="502"/>
      <c r="AO212" s="502"/>
      <c r="AP212" s="502"/>
      <c r="AQ212" s="502"/>
      <c r="AR212" s="502"/>
      <c r="AS212" s="521"/>
      <c r="AT212" s="521"/>
      <c r="AU212" s="521"/>
      <c r="AV212" s="521"/>
      <c r="AW212" s="521"/>
      <c r="AX212" s="521"/>
      <c r="AY212" s="521"/>
      <c r="AZ212" s="521"/>
      <c r="BA212" s="525"/>
      <c r="BB212" s="521"/>
      <c r="BC212" s="521"/>
      <c r="BD212" s="521"/>
      <c r="BE212" s="521"/>
      <c r="BF212" s="521"/>
      <c r="BG212" s="521"/>
      <c r="BH212" s="521"/>
      <c r="BI212" s="521"/>
      <c r="BJ212" s="521"/>
      <c r="BK212" s="521"/>
      <c r="BL212" s="521"/>
      <c r="BM212" s="521"/>
      <c r="BN212" s="521"/>
      <c r="BO212" s="521"/>
      <c r="BP212" s="521"/>
      <c r="BQ212" s="521"/>
      <c r="BR212" s="521"/>
      <c r="BS212" s="521"/>
      <c r="BT212" s="517"/>
      <c r="BU212" s="511"/>
      <c r="BV212" s="511"/>
      <c r="BW212" s="511"/>
      <c r="BX212" s="516"/>
      <c r="BY212" s="516"/>
      <c r="BZ212" s="516"/>
      <c r="CA212" s="516"/>
      <c r="CB212" s="516"/>
      <c r="CC212" s="516"/>
      <c r="CD212" s="516"/>
      <c r="CE212" s="511"/>
      <c r="CF212" s="511"/>
      <c r="CG212" s="511"/>
      <c r="CH212" s="511"/>
      <c r="CI212" s="474"/>
      <c r="CJ212" s="474"/>
      <c r="CK212" s="474"/>
      <c r="CL212" s="490"/>
      <c r="CM212" s="474"/>
      <c r="CN212" s="500"/>
      <c r="CO212" s="500"/>
      <c r="CP212" s="500"/>
      <c r="CQ212" s="500"/>
      <c r="CR212" s="550"/>
      <c r="CS212" s="473"/>
      <c r="CT212" s="498"/>
      <c r="CU212" s="498"/>
      <c r="CV212" s="473"/>
      <c r="CW212" s="473"/>
      <c r="CX212" s="473"/>
      <c r="CY212" s="502"/>
      <c r="CZ212" s="500"/>
      <c r="DA212" s="474"/>
      <c r="DB212" s="499"/>
      <c r="DC212" s="500"/>
      <c r="DD212" s="474"/>
      <c r="DE212" s="500"/>
      <c r="DF212" s="500"/>
      <c r="DG212" s="499"/>
      <c r="DH212" s="499"/>
      <c r="DI212" s="499"/>
      <c r="DJ212" s="490"/>
      <c r="DK212" s="499"/>
      <c r="DL212" s="500"/>
      <c r="DM212" s="500"/>
      <c r="DN212" s="499"/>
      <c r="DO212" s="474"/>
      <c r="DP212" s="474"/>
      <c r="DQ212" s="474"/>
      <c r="DR212" s="474"/>
      <c r="DS212" s="474"/>
      <c r="DT212" s="474"/>
      <c r="DU212" s="474"/>
      <c r="DV212" s="474"/>
      <c r="DW212" s="474"/>
      <c r="DX212" s="474"/>
      <c r="DY212" s="474"/>
      <c r="DZ212" s="474"/>
      <c r="EA212" s="500"/>
      <c r="EB212" s="500"/>
      <c r="EC212" s="500"/>
      <c r="ED212" s="500"/>
      <c r="EE212" s="500"/>
      <c r="EF212" s="500"/>
      <c r="EG212" s="500"/>
      <c r="EH212" s="500"/>
      <c r="EI212" s="500"/>
      <c r="EJ212" s="500"/>
      <c r="EK212" s="500"/>
      <c r="EL212" s="500"/>
      <c r="EM212" s="500"/>
      <c r="EN212" s="500"/>
      <c r="EO212" s="500"/>
      <c r="EP212" s="500"/>
      <c r="EQ212" s="500"/>
      <c r="ER212" s="490"/>
      <c r="ES212" s="490"/>
      <c r="ET212" s="500"/>
      <c r="EU212" s="500"/>
    </row>
    <row r="213" spans="1:151">
      <c r="A213" s="500"/>
      <c r="B213" s="502"/>
      <c r="C213" s="502"/>
      <c r="D213" s="502"/>
      <c r="E213" s="502"/>
      <c r="F213" s="502"/>
      <c r="G213" s="502"/>
      <c r="H213" s="502"/>
      <c r="I213" s="502"/>
      <c r="J213" s="504"/>
      <c r="K213" s="502"/>
      <c r="L213" s="502"/>
      <c r="M213" s="502"/>
      <c r="N213" s="502"/>
      <c r="O213" s="502"/>
      <c r="P213" s="502"/>
      <c r="R213" s="502"/>
      <c r="S213" s="502"/>
      <c r="U213" s="499"/>
      <c r="V213" s="500"/>
      <c r="W213" s="502"/>
      <c r="X213" s="500"/>
      <c r="Y213" s="500"/>
      <c r="Z213" s="476"/>
      <c r="AA213" s="476"/>
      <c r="AB213" s="470"/>
      <c r="AC213" s="502"/>
      <c r="AD213" s="502"/>
      <c r="AE213" s="502"/>
      <c r="AF213" s="502"/>
      <c r="AG213" s="502"/>
      <c r="AH213" s="502"/>
      <c r="AI213" s="505"/>
      <c r="AJ213" s="502"/>
      <c r="AK213" s="502"/>
      <c r="AL213" s="502"/>
      <c r="AM213" s="502"/>
      <c r="AN213" s="502"/>
      <c r="AO213" s="502"/>
      <c r="AP213" s="502"/>
      <c r="AQ213" s="502"/>
      <c r="AR213" s="502"/>
      <c r="AS213" s="521"/>
      <c r="AT213" s="521"/>
      <c r="AU213" s="521"/>
      <c r="AV213" s="521"/>
      <c r="AW213" s="521"/>
      <c r="AX213" s="521"/>
      <c r="AY213" s="521"/>
      <c r="AZ213" s="521"/>
      <c r="BA213" s="525"/>
      <c r="BB213" s="521"/>
      <c r="BC213" s="521"/>
      <c r="BD213" s="521"/>
      <c r="BE213" s="521"/>
      <c r="BF213" s="521"/>
      <c r="BG213" s="521"/>
      <c r="BH213" s="521"/>
      <c r="BI213" s="521"/>
      <c r="BJ213" s="521"/>
      <c r="BK213" s="521"/>
      <c r="BL213" s="521"/>
      <c r="BM213" s="521"/>
      <c r="BN213" s="521"/>
      <c r="BO213" s="521"/>
      <c r="BP213" s="521"/>
      <c r="BQ213" s="521"/>
      <c r="BR213" s="521"/>
      <c r="BS213" s="521"/>
      <c r="BT213" s="517"/>
      <c r="BU213" s="511"/>
      <c r="BV213" s="511"/>
      <c r="BW213" s="511"/>
      <c r="BX213" s="516"/>
      <c r="BY213" s="516"/>
      <c r="BZ213" s="516"/>
      <c r="CA213" s="516"/>
      <c r="CB213" s="516"/>
      <c r="CC213" s="516"/>
      <c r="CD213" s="516"/>
      <c r="CE213" s="511"/>
      <c r="CF213" s="511"/>
      <c r="CG213" s="511"/>
      <c r="CH213" s="511"/>
      <c r="CI213" s="474"/>
      <c r="CJ213" s="474"/>
      <c r="CK213" s="474"/>
      <c r="CL213" s="490"/>
      <c r="CM213" s="474"/>
      <c r="CN213" s="500"/>
      <c r="CO213" s="500"/>
      <c r="CP213" s="500"/>
      <c r="CQ213" s="500"/>
      <c r="CR213" s="550"/>
      <c r="CS213" s="473"/>
      <c r="CT213" s="498"/>
      <c r="CU213" s="498"/>
      <c r="CV213" s="473"/>
      <c r="CW213" s="473"/>
      <c r="CX213" s="473"/>
      <c r="CY213" s="502"/>
      <c r="CZ213" s="500"/>
      <c r="DA213" s="474"/>
      <c r="DB213" s="499"/>
      <c r="DC213" s="500"/>
      <c r="DD213" s="474"/>
      <c r="DE213" s="500"/>
      <c r="DF213" s="500"/>
      <c r="DG213" s="499"/>
      <c r="DH213" s="499"/>
      <c r="DI213" s="499"/>
      <c r="DJ213" s="490"/>
      <c r="DK213" s="499"/>
      <c r="DL213" s="500"/>
      <c r="DM213" s="500"/>
      <c r="DN213" s="499"/>
      <c r="DO213" s="474"/>
      <c r="DP213" s="474"/>
      <c r="DQ213" s="474"/>
      <c r="DR213" s="474"/>
      <c r="DS213" s="474"/>
      <c r="DT213" s="474"/>
      <c r="DU213" s="474"/>
      <c r="DV213" s="474"/>
      <c r="DW213" s="474"/>
      <c r="DX213" s="474"/>
      <c r="DY213" s="474"/>
      <c r="DZ213" s="474"/>
      <c r="EA213" s="500"/>
      <c r="EB213" s="500"/>
      <c r="EC213" s="500"/>
      <c r="ED213" s="500"/>
      <c r="EE213" s="500"/>
      <c r="EF213" s="500"/>
      <c r="EG213" s="500"/>
      <c r="EH213" s="500"/>
      <c r="EI213" s="500"/>
      <c r="EJ213" s="500"/>
      <c r="EK213" s="500"/>
      <c r="EL213" s="500"/>
      <c r="EM213" s="500"/>
      <c r="EN213" s="500"/>
      <c r="EO213" s="500"/>
      <c r="EP213" s="500"/>
      <c r="EQ213" s="500"/>
      <c r="ER213" s="490"/>
      <c r="ES213" s="490"/>
      <c r="ET213" s="500"/>
      <c r="EU213" s="500"/>
    </row>
    <row r="214" spans="1:151">
      <c r="A214" s="500"/>
      <c r="B214" s="502"/>
      <c r="C214" s="502"/>
      <c r="D214" s="502"/>
      <c r="E214" s="502"/>
      <c r="F214" s="502"/>
      <c r="G214" s="502"/>
      <c r="H214" s="502"/>
      <c r="I214" s="502"/>
      <c r="J214" s="504"/>
      <c r="K214" s="502"/>
      <c r="L214" s="502"/>
      <c r="M214" s="502"/>
      <c r="N214" s="502"/>
      <c r="O214" s="502"/>
      <c r="P214" s="502"/>
      <c r="R214" s="502"/>
      <c r="S214" s="502"/>
      <c r="U214" s="499"/>
      <c r="V214" s="500"/>
      <c r="W214" s="502"/>
      <c r="X214" s="500"/>
      <c r="Y214" s="500"/>
      <c r="Z214" s="476"/>
      <c r="AA214" s="476"/>
      <c r="AB214" s="470"/>
      <c r="AC214" s="502"/>
      <c r="AD214" s="502"/>
      <c r="AE214" s="502"/>
      <c r="AF214" s="502"/>
      <c r="AG214" s="502"/>
      <c r="AH214" s="502"/>
      <c r="AI214" s="505"/>
      <c r="AJ214" s="502"/>
      <c r="AK214" s="502"/>
      <c r="AL214" s="502"/>
      <c r="AM214" s="502"/>
      <c r="AN214" s="502"/>
      <c r="AO214" s="502"/>
      <c r="AP214" s="502"/>
      <c r="AQ214" s="502"/>
      <c r="AR214" s="502"/>
      <c r="AS214" s="521"/>
      <c r="AT214" s="521"/>
      <c r="AU214" s="521"/>
      <c r="AV214" s="521"/>
      <c r="AW214" s="521"/>
      <c r="AX214" s="521"/>
      <c r="AY214" s="521"/>
      <c r="AZ214" s="521"/>
      <c r="BA214" s="525"/>
      <c r="BB214" s="521"/>
      <c r="BC214" s="521"/>
      <c r="BD214" s="521"/>
      <c r="BE214" s="521"/>
      <c r="BF214" s="521"/>
      <c r="BG214" s="521"/>
      <c r="BH214" s="521"/>
      <c r="BI214" s="521"/>
      <c r="BJ214" s="521"/>
      <c r="BK214" s="521"/>
      <c r="BL214" s="521"/>
      <c r="BM214" s="521"/>
      <c r="BN214" s="521"/>
      <c r="BO214" s="521"/>
      <c r="BP214" s="521"/>
      <c r="BQ214" s="521"/>
      <c r="BR214" s="521"/>
      <c r="BS214" s="521"/>
      <c r="BT214" s="517"/>
      <c r="BU214" s="511"/>
      <c r="BV214" s="511"/>
      <c r="BW214" s="511"/>
      <c r="BX214" s="516"/>
      <c r="BY214" s="516"/>
      <c r="BZ214" s="516"/>
      <c r="CA214" s="516"/>
      <c r="CB214" s="516"/>
      <c r="CC214" s="516"/>
      <c r="CD214" s="516"/>
      <c r="CE214" s="511"/>
      <c r="CF214" s="511"/>
      <c r="CG214" s="511"/>
      <c r="CH214" s="511"/>
      <c r="CI214" s="474"/>
      <c r="CJ214" s="474"/>
      <c r="CK214" s="474"/>
      <c r="CL214" s="490"/>
      <c r="CM214" s="474"/>
      <c r="CN214" s="500"/>
      <c r="CO214" s="500"/>
      <c r="CP214" s="500"/>
      <c r="CQ214" s="500"/>
      <c r="CR214" s="550"/>
      <c r="CS214" s="473"/>
      <c r="CT214" s="498"/>
      <c r="CU214" s="498"/>
      <c r="CV214" s="473"/>
      <c r="CW214" s="473"/>
      <c r="CX214" s="473"/>
      <c r="CY214" s="502"/>
      <c r="CZ214" s="500"/>
      <c r="DA214" s="474"/>
      <c r="DB214" s="499"/>
      <c r="DC214" s="500"/>
      <c r="DD214" s="474"/>
      <c r="DE214" s="500"/>
      <c r="DF214" s="500"/>
      <c r="DG214" s="499"/>
      <c r="DH214" s="499"/>
      <c r="DI214" s="499"/>
      <c r="DJ214" s="490"/>
      <c r="DK214" s="499"/>
      <c r="DL214" s="500"/>
      <c r="DM214" s="500"/>
      <c r="DN214" s="499"/>
      <c r="DO214" s="474"/>
      <c r="DP214" s="474"/>
      <c r="DQ214" s="474"/>
      <c r="DR214" s="474"/>
      <c r="DS214" s="474"/>
      <c r="DT214" s="474"/>
      <c r="DU214" s="474"/>
      <c r="DV214" s="474"/>
      <c r="DW214" s="474"/>
      <c r="DX214" s="474"/>
      <c r="DY214" s="474"/>
      <c r="DZ214" s="474"/>
      <c r="EA214" s="500"/>
      <c r="EB214" s="500"/>
      <c r="EC214" s="500"/>
      <c r="ED214" s="500"/>
      <c r="EE214" s="500"/>
      <c r="EF214" s="500"/>
      <c r="EG214" s="500"/>
      <c r="EH214" s="500"/>
      <c r="EI214" s="500"/>
      <c r="EJ214" s="500"/>
      <c r="EK214" s="500"/>
      <c r="EL214" s="500"/>
      <c r="EM214" s="500"/>
      <c r="EN214" s="500"/>
      <c r="EO214" s="500"/>
      <c r="EP214" s="500"/>
      <c r="EQ214" s="500"/>
      <c r="ER214" s="490"/>
      <c r="ES214" s="490"/>
      <c r="ET214" s="500"/>
      <c r="EU214" s="500"/>
    </row>
    <row r="215" spans="1:151">
      <c r="A215" s="500"/>
      <c r="B215" s="502"/>
      <c r="C215" s="502"/>
      <c r="D215" s="502"/>
      <c r="E215" s="502"/>
      <c r="F215" s="502"/>
      <c r="G215" s="502"/>
      <c r="H215" s="502"/>
      <c r="I215" s="502"/>
      <c r="J215" s="504"/>
      <c r="K215" s="502"/>
      <c r="L215" s="502"/>
      <c r="M215" s="502"/>
      <c r="N215" s="502"/>
      <c r="O215" s="502"/>
      <c r="P215" s="502"/>
      <c r="R215" s="502"/>
      <c r="S215" s="502"/>
      <c r="U215" s="499"/>
      <c r="V215" s="500"/>
      <c r="W215" s="502"/>
      <c r="X215" s="500"/>
      <c r="Y215" s="500"/>
      <c r="Z215" s="476"/>
      <c r="AA215" s="476"/>
      <c r="AB215" s="470"/>
      <c r="AC215" s="502"/>
      <c r="AD215" s="502"/>
      <c r="AE215" s="502"/>
      <c r="AF215" s="502"/>
      <c r="AG215" s="502"/>
      <c r="AH215" s="502"/>
      <c r="AI215" s="505"/>
      <c r="AJ215" s="502"/>
      <c r="AK215" s="502"/>
      <c r="AL215" s="502"/>
      <c r="AM215" s="502"/>
      <c r="AN215" s="502"/>
      <c r="AO215" s="502"/>
      <c r="AP215" s="502"/>
      <c r="AQ215" s="502"/>
      <c r="AR215" s="502"/>
      <c r="AS215" s="521"/>
      <c r="AT215" s="521"/>
      <c r="AU215" s="521"/>
      <c r="AV215" s="521"/>
      <c r="AW215" s="521"/>
      <c r="AX215" s="521"/>
      <c r="AY215" s="521"/>
      <c r="AZ215" s="521"/>
      <c r="BA215" s="525"/>
      <c r="BB215" s="521"/>
      <c r="BC215" s="521"/>
      <c r="BD215" s="521"/>
      <c r="BE215" s="521"/>
      <c r="BF215" s="521"/>
      <c r="BG215" s="521"/>
      <c r="BH215" s="521"/>
      <c r="BI215" s="521"/>
      <c r="BJ215" s="521"/>
      <c r="BK215" s="521"/>
      <c r="BL215" s="521"/>
      <c r="BM215" s="521"/>
      <c r="BN215" s="521"/>
      <c r="BO215" s="521"/>
      <c r="BP215" s="521"/>
      <c r="BQ215" s="521"/>
      <c r="BR215" s="521"/>
      <c r="BS215" s="521"/>
      <c r="BT215" s="517"/>
      <c r="BU215" s="511"/>
      <c r="BV215" s="511"/>
      <c r="BW215" s="511"/>
      <c r="BX215" s="516"/>
      <c r="BY215" s="516"/>
      <c r="BZ215" s="516"/>
      <c r="CA215" s="516"/>
      <c r="CB215" s="516"/>
      <c r="CC215" s="516"/>
      <c r="CD215" s="516"/>
      <c r="CE215" s="511"/>
      <c r="CF215" s="511"/>
      <c r="CG215" s="511"/>
      <c r="CH215" s="511"/>
      <c r="CI215" s="474"/>
      <c r="CJ215" s="474"/>
      <c r="CK215" s="474"/>
      <c r="CL215" s="490"/>
      <c r="CM215" s="474"/>
      <c r="CN215" s="500"/>
      <c r="CO215" s="500"/>
      <c r="CP215" s="500"/>
      <c r="CQ215" s="500"/>
      <c r="CR215" s="550"/>
      <c r="CS215" s="473"/>
      <c r="CT215" s="498"/>
      <c r="CU215" s="498"/>
      <c r="CV215" s="473"/>
      <c r="CW215" s="473"/>
      <c r="CX215" s="473"/>
      <c r="CY215" s="502"/>
      <c r="CZ215" s="500"/>
      <c r="DA215" s="474"/>
      <c r="DB215" s="499"/>
      <c r="DC215" s="500"/>
      <c r="DD215" s="474"/>
      <c r="DE215" s="500"/>
      <c r="DF215" s="500"/>
      <c r="DG215" s="499"/>
      <c r="DH215" s="499"/>
      <c r="DI215" s="499"/>
      <c r="DJ215" s="490"/>
      <c r="DK215" s="499"/>
      <c r="DL215" s="500"/>
      <c r="DM215" s="500"/>
      <c r="DN215" s="499"/>
      <c r="DO215" s="474"/>
      <c r="DP215" s="474"/>
      <c r="DQ215" s="474"/>
      <c r="DR215" s="474"/>
      <c r="DS215" s="474"/>
      <c r="DT215" s="474"/>
      <c r="DU215" s="474"/>
      <c r="DV215" s="474"/>
      <c r="DW215" s="474"/>
      <c r="DX215" s="474"/>
      <c r="DY215" s="474"/>
      <c r="DZ215" s="474"/>
      <c r="EA215" s="500"/>
      <c r="EB215" s="500"/>
      <c r="EC215" s="500"/>
      <c r="ED215" s="500"/>
      <c r="EE215" s="500"/>
      <c r="EF215" s="500"/>
      <c r="EG215" s="500"/>
      <c r="EH215" s="500"/>
      <c r="EI215" s="500"/>
      <c r="EJ215" s="500"/>
      <c r="EK215" s="500"/>
      <c r="EL215" s="500"/>
      <c r="EM215" s="500"/>
      <c r="EN215" s="500"/>
      <c r="EO215" s="500"/>
      <c r="EP215" s="500"/>
      <c r="EQ215" s="500"/>
      <c r="ER215" s="490"/>
      <c r="ES215" s="490"/>
      <c r="ET215" s="500"/>
      <c r="EU215" s="500"/>
    </row>
    <row r="216" spans="1:151">
      <c r="A216" s="500"/>
      <c r="B216" s="502"/>
      <c r="C216" s="502"/>
      <c r="D216" s="502"/>
      <c r="E216" s="502"/>
      <c r="F216" s="502"/>
      <c r="G216" s="502"/>
      <c r="H216" s="502"/>
      <c r="I216" s="502"/>
      <c r="J216" s="504"/>
      <c r="K216" s="502"/>
      <c r="L216" s="502"/>
      <c r="M216" s="502"/>
      <c r="N216" s="502"/>
      <c r="O216" s="502"/>
      <c r="P216" s="502"/>
      <c r="R216" s="502"/>
      <c r="S216" s="502"/>
      <c r="U216" s="499"/>
      <c r="V216" s="500"/>
      <c r="W216" s="502"/>
      <c r="X216" s="500"/>
      <c r="Y216" s="500"/>
      <c r="Z216" s="476"/>
      <c r="AA216" s="476"/>
      <c r="AB216" s="470"/>
      <c r="AC216" s="502"/>
      <c r="AD216" s="502"/>
      <c r="AE216" s="502"/>
      <c r="AF216" s="502"/>
      <c r="AG216" s="502"/>
      <c r="AH216" s="502"/>
      <c r="AI216" s="505"/>
      <c r="AJ216" s="502"/>
      <c r="AK216" s="502"/>
      <c r="AL216" s="502"/>
      <c r="AM216" s="502"/>
      <c r="AN216" s="502"/>
      <c r="AO216" s="502"/>
      <c r="AP216" s="502"/>
      <c r="AQ216" s="502"/>
      <c r="AR216" s="502"/>
      <c r="AS216" s="521"/>
      <c r="AT216" s="521"/>
      <c r="AU216" s="521"/>
      <c r="AV216" s="521"/>
      <c r="AW216" s="521"/>
      <c r="AX216" s="521"/>
      <c r="AY216" s="521"/>
      <c r="AZ216" s="521"/>
      <c r="BA216" s="525"/>
      <c r="BB216" s="521"/>
      <c r="BC216" s="521"/>
      <c r="BD216" s="521"/>
      <c r="BE216" s="521"/>
      <c r="BF216" s="521"/>
      <c r="BG216" s="521"/>
      <c r="BH216" s="521"/>
      <c r="BI216" s="521"/>
      <c r="BJ216" s="521"/>
      <c r="BK216" s="521"/>
      <c r="BL216" s="521"/>
      <c r="BM216" s="521"/>
      <c r="BN216" s="521"/>
      <c r="BO216" s="521"/>
      <c r="BP216" s="521"/>
      <c r="BQ216" s="521"/>
      <c r="BR216" s="521"/>
      <c r="BS216" s="521"/>
      <c r="BT216" s="517"/>
      <c r="BU216" s="511"/>
      <c r="BV216" s="511"/>
      <c r="BW216" s="511"/>
      <c r="BX216" s="516"/>
      <c r="BY216" s="516"/>
      <c r="BZ216" s="516"/>
      <c r="CA216" s="516"/>
      <c r="CB216" s="516"/>
      <c r="CC216" s="516"/>
      <c r="CD216" s="516"/>
      <c r="CE216" s="511"/>
      <c r="CF216" s="511"/>
      <c r="CG216" s="511"/>
      <c r="CH216" s="511"/>
      <c r="CI216" s="474"/>
      <c r="CJ216" s="474"/>
      <c r="CK216" s="474"/>
      <c r="CL216" s="490"/>
      <c r="CM216" s="474"/>
      <c r="CN216" s="500"/>
      <c r="CO216" s="500"/>
      <c r="CP216" s="500"/>
      <c r="CQ216" s="500"/>
      <c r="CR216" s="550"/>
      <c r="CS216" s="473"/>
      <c r="CT216" s="498"/>
      <c r="CU216" s="498"/>
      <c r="CV216" s="473"/>
      <c r="CW216" s="473"/>
      <c r="CX216" s="473"/>
      <c r="CY216" s="502"/>
      <c r="CZ216" s="500"/>
      <c r="DA216" s="474"/>
      <c r="DB216" s="499"/>
      <c r="DC216" s="500"/>
      <c r="DD216" s="474"/>
      <c r="DE216" s="500"/>
      <c r="DF216" s="500"/>
      <c r="DG216" s="499"/>
      <c r="DH216" s="499"/>
      <c r="DI216" s="499"/>
      <c r="DJ216" s="490"/>
      <c r="DK216" s="499"/>
      <c r="DL216" s="500"/>
      <c r="DM216" s="500"/>
      <c r="DN216" s="499"/>
      <c r="DO216" s="474"/>
      <c r="DP216" s="474"/>
      <c r="DQ216" s="474"/>
      <c r="DR216" s="474"/>
      <c r="DS216" s="474"/>
      <c r="DT216" s="474"/>
      <c r="DU216" s="474"/>
      <c r="DV216" s="474"/>
      <c r="DW216" s="474"/>
      <c r="DX216" s="474"/>
      <c r="DY216" s="474"/>
      <c r="DZ216" s="474"/>
      <c r="EA216" s="500"/>
      <c r="EB216" s="500"/>
      <c r="EC216" s="500"/>
      <c r="ED216" s="500"/>
      <c r="EE216" s="500"/>
      <c r="EF216" s="500"/>
      <c r="EG216" s="500"/>
      <c r="EH216" s="500"/>
      <c r="EI216" s="500"/>
      <c r="EJ216" s="500"/>
      <c r="EK216" s="500"/>
      <c r="EL216" s="500"/>
      <c r="EM216" s="500"/>
      <c r="EN216" s="500"/>
      <c r="EO216" s="500"/>
      <c r="EP216" s="500"/>
      <c r="EQ216" s="500"/>
      <c r="ER216" s="490"/>
      <c r="ES216" s="490"/>
      <c r="ET216" s="500"/>
      <c r="EU216" s="500"/>
    </row>
    <row r="217" spans="1:151">
      <c r="A217" s="500"/>
      <c r="B217" s="502"/>
      <c r="C217" s="502"/>
      <c r="D217" s="502"/>
      <c r="E217" s="502"/>
      <c r="F217" s="502"/>
      <c r="G217" s="502"/>
      <c r="H217" s="502"/>
      <c r="I217" s="502"/>
      <c r="J217" s="504"/>
      <c r="K217" s="502"/>
      <c r="L217" s="502"/>
      <c r="M217" s="502"/>
      <c r="N217" s="502"/>
      <c r="O217" s="502"/>
      <c r="P217" s="502"/>
      <c r="R217" s="502"/>
      <c r="S217" s="502"/>
      <c r="U217" s="499"/>
      <c r="V217" s="500"/>
      <c r="W217" s="502"/>
      <c r="X217" s="500"/>
      <c r="Y217" s="500"/>
      <c r="Z217" s="476"/>
      <c r="AA217" s="476"/>
      <c r="AB217" s="470"/>
      <c r="AC217" s="502"/>
      <c r="AD217" s="502"/>
      <c r="AE217" s="502"/>
      <c r="AF217" s="502"/>
      <c r="AG217" s="502"/>
      <c r="AH217" s="502"/>
      <c r="AI217" s="505"/>
      <c r="AJ217" s="502"/>
      <c r="AK217" s="502"/>
      <c r="AL217" s="502"/>
      <c r="AM217" s="502"/>
      <c r="AN217" s="502"/>
      <c r="AO217" s="502"/>
      <c r="AP217" s="502"/>
      <c r="AQ217" s="502"/>
      <c r="AR217" s="502"/>
      <c r="AS217" s="521"/>
      <c r="AT217" s="521"/>
      <c r="AU217" s="521"/>
      <c r="AV217" s="521"/>
      <c r="AW217" s="521"/>
      <c r="AX217" s="521"/>
      <c r="AY217" s="521"/>
      <c r="AZ217" s="521"/>
      <c r="BA217" s="525"/>
      <c r="BB217" s="521"/>
      <c r="BC217" s="521"/>
      <c r="BD217" s="521"/>
      <c r="BE217" s="521"/>
      <c r="BF217" s="521"/>
      <c r="BG217" s="521"/>
      <c r="BH217" s="521"/>
      <c r="BI217" s="521"/>
      <c r="BJ217" s="521"/>
      <c r="BK217" s="521"/>
      <c r="BL217" s="521"/>
      <c r="BM217" s="521"/>
      <c r="BN217" s="521"/>
      <c r="BO217" s="521"/>
      <c r="BP217" s="521"/>
      <c r="BQ217" s="521"/>
      <c r="BR217" s="521"/>
      <c r="BS217" s="521"/>
      <c r="BT217" s="517"/>
      <c r="BU217" s="511"/>
      <c r="BV217" s="511"/>
      <c r="BW217" s="511"/>
      <c r="BX217" s="516"/>
      <c r="BY217" s="516"/>
      <c r="BZ217" s="516"/>
      <c r="CA217" s="516"/>
      <c r="CB217" s="516"/>
      <c r="CC217" s="516"/>
      <c r="CD217" s="516"/>
      <c r="CE217" s="511"/>
      <c r="CF217" s="511"/>
      <c r="CG217" s="511"/>
      <c r="CH217" s="511"/>
      <c r="CI217" s="474"/>
      <c r="CJ217" s="474"/>
      <c r="CK217" s="474"/>
      <c r="CL217" s="490"/>
      <c r="CM217" s="474"/>
      <c r="CN217" s="500"/>
      <c r="CO217" s="500"/>
      <c r="CP217" s="500"/>
      <c r="CQ217" s="500"/>
      <c r="CR217" s="550"/>
      <c r="CS217" s="473"/>
      <c r="CT217" s="498"/>
      <c r="CU217" s="498"/>
      <c r="CV217" s="473"/>
      <c r="CW217" s="473"/>
      <c r="CX217" s="473"/>
      <c r="CY217" s="502"/>
      <c r="CZ217" s="500"/>
      <c r="DA217" s="474"/>
      <c r="DB217" s="499"/>
      <c r="DC217" s="500"/>
      <c r="DD217" s="474"/>
      <c r="DE217" s="500"/>
      <c r="DF217" s="500"/>
      <c r="DG217" s="499"/>
      <c r="DH217" s="499"/>
      <c r="DI217" s="499"/>
      <c r="DJ217" s="490"/>
      <c r="DK217" s="499"/>
      <c r="DL217" s="500"/>
      <c r="DM217" s="500"/>
      <c r="DN217" s="499"/>
      <c r="DO217" s="474"/>
      <c r="DP217" s="474"/>
      <c r="DQ217" s="474"/>
      <c r="DR217" s="474"/>
      <c r="DS217" s="474"/>
      <c r="DT217" s="474"/>
      <c r="DU217" s="474"/>
      <c r="DV217" s="474"/>
      <c r="DW217" s="474"/>
      <c r="DX217" s="474"/>
      <c r="DY217" s="474"/>
      <c r="DZ217" s="474"/>
      <c r="EA217" s="500"/>
      <c r="EB217" s="500"/>
      <c r="EC217" s="500"/>
      <c r="ED217" s="500"/>
      <c r="EE217" s="500"/>
      <c r="EF217" s="500"/>
      <c r="EG217" s="500"/>
      <c r="EH217" s="500"/>
      <c r="EI217" s="500"/>
      <c r="EJ217" s="500"/>
      <c r="EK217" s="500"/>
      <c r="EL217" s="500"/>
      <c r="EM217" s="500"/>
      <c r="EN217" s="500"/>
      <c r="EO217" s="500"/>
      <c r="EP217" s="500"/>
      <c r="EQ217" s="500"/>
      <c r="ER217" s="490"/>
      <c r="ES217" s="490"/>
      <c r="ET217" s="500"/>
      <c r="EU217" s="500"/>
    </row>
    <row r="218" spans="1:151">
      <c r="A218" s="500"/>
      <c r="B218" s="502"/>
      <c r="C218" s="502"/>
      <c r="D218" s="502"/>
      <c r="E218" s="502"/>
      <c r="F218" s="502"/>
      <c r="G218" s="502"/>
      <c r="H218" s="502"/>
      <c r="I218" s="502"/>
      <c r="J218" s="504"/>
      <c r="K218" s="502"/>
      <c r="L218" s="502"/>
      <c r="M218" s="502"/>
      <c r="N218" s="502"/>
      <c r="O218" s="502"/>
      <c r="P218" s="502"/>
      <c r="R218" s="502"/>
      <c r="S218" s="502"/>
      <c r="U218" s="499"/>
      <c r="V218" s="500"/>
      <c r="W218" s="502"/>
      <c r="X218" s="500"/>
      <c r="Y218" s="500"/>
      <c r="Z218" s="476"/>
      <c r="AA218" s="476"/>
      <c r="AB218" s="470"/>
      <c r="AC218" s="502"/>
      <c r="AD218" s="502"/>
      <c r="AE218" s="502"/>
      <c r="AF218" s="502"/>
      <c r="AG218" s="502"/>
      <c r="AH218" s="502"/>
      <c r="AI218" s="505"/>
      <c r="AJ218" s="502"/>
      <c r="AK218" s="502"/>
      <c r="AL218" s="502"/>
      <c r="AM218" s="502"/>
      <c r="AN218" s="502"/>
      <c r="AO218" s="502"/>
      <c r="AP218" s="502"/>
      <c r="AQ218" s="502"/>
      <c r="AR218" s="502"/>
      <c r="AS218" s="521"/>
      <c r="AT218" s="521"/>
      <c r="AU218" s="521"/>
      <c r="AV218" s="521"/>
      <c r="AW218" s="521"/>
      <c r="AX218" s="521"/>
      <c r="AY218" s="521"/>
      <c r="AZ218" s="521"/>
      <c r="BA218" s="525"/>
      <c r="BB218" s="521"/>
      <c r="BC218" s="521"/>
      <c r="BD218" s="521"/>
      <c r="BE218" s="521"/>
      <c r="BF218" s="521"/>
      <c r="BG218" s="521"/>
      <c r="BH218" s="521"/>
      <c r="BI218" s="521"/>
      <c r="BJ218" s="521"/>
      <c r="BK218" s="521"/>
      <c r="BL218" s="521"/>
      <c r="BM218" s="521"/>
      <c r="BN218" s="521"/>
      <c r="BO218" s="521"/>
      <c r="BP218" s="521"/>
      <c r="BQ218" s="521"/>
      <c r="BR218" s="521"/>
      <c r="BS218" s="521"/>
      <c r="BT218" s="517"/>
      <c r="BU218" s="511"/>
      <c r="BV218" s="511"/>
      <c r="BW218" s="511"/>
      <c r="BX218" s="516"/>
      <c r="BY218" s="516"/>
      <c r="BZ218" s="516"/>
      <c r="CA218" s="516"/>
      <c r="CB218" s="516"/>
      <c r="CC218" s="516"/>
      <c r="CD218" s="516"/>
      <c r="CE218" s="511"/>
      <c r="CF218" s="511"/>
      <c r="CG218" s="511"/>
      <c r="CH218" s="511"/>
      <c r="CI218" s="474"/>
      <c r="CJ218" s="474"/>
      <c r="CK218" s="474"/>
      <c r="CL218" s="490"/>
      <c r="CM218" s="474"/>
      <c r="CN218" s="500"/>
      <c r="CO218" s="500"/>
      <c r="CP218" s="500"/>
      <c r="CQ218" s="500"/>
      <c r="CR218" s="550"/>
      <c r="CS218" s="473"/>
      <c r="CT218" s="498"/>
      <c r="CU218" s="498"/>
      <c r="CV218" s="473"/>
      <c r="CW218" s="473"/>
      <c r="CX218" s="473"/>
      <c r="CY218" s="502"/>
      <c r="CZ218" s="500"/>
      <c r="DA218" s="474"/>
      <c r="DB218" s="499"/>
      <c r="DC218" s="500"/>
      <c r="DD218" s="474"/>
      <c r="DE218" s="500"/>
      <c r="DF218" s="500"/>
      <c r="DG218" s="499"/>
      <c r="DH218" s="499"/>
      <c r="DI218" s="499"/>
      <c r="DJ218" s="490"/>
      <c r="DK218" s="499"/>
      <c r="DL218" s="500"/>
      <c r="DM218" s="500"/>
      <c r="DN218" s="499"/>
      <c r="DO218" s="474"/>
      <c r="DP218" s="474"/>
      <c r="DQ218" s="474"/>
      <c r="DR218" s="474"/>
      <c r="DS218" s="474"/>
      <c r="DT218" s="474"/>
      <c r="DU218" s="474"/>
      <c r="DV218" s="474"/>
      <c r="DW218" s="474"/>
      <c r="DX218" s="474"/>
      <c r="DY218" s="474"/>
      <c r="DZ218" s="474"/>
      <c r="EA218" s="500"/>
      <c r="EB218" s="500"/>
      <c r="EC218" s="500"/>
      <c r="ED218" s="500"/>
      <c r="EE218" s="500"/>
      <c r="EF218" s="500"/>
      <c r="EG218" s="500"/>
      <c r="EH218" s="500"/>
      <c r="EI218" s="500"/>
      <c r="EJ218" s="500"/>
      <c r="EK218" s="500"/>
      <c r="EL218" s="500"/>
      <c r="EM218" s="500"/>
      <c r="EN218" s="500"/>
      <c r="EO218" s="500"/>
      <c r="EP218" s="500"/>
      <c r="EQ218" s="500"/>
      <c r="ER218" s="490"/>
      <c r="ES218" s="490"/>
      <c r="ET218" s="500"/>
      <c r="EU218" s="500"/>
    </row>
    <row r="219" spans="1:151">
      <c r="A219" s="500"/>
      <c r="B219" s="502"/>
      <c r="C219" s="502"/>
      <c r="D219" s="502"/>
      <c r="E219" s="502"/>
      <c r="F219" s="502"/>
      <c r="G219" s="502"/>
      <c r="H219" s="502"/>
      <c r="I219" s="502"/>
      <c r="J219" s="504"/>
      <c r="K219" s="502"/>
      <c r="L219" s="502"/>
      <c r="M219" s="502"/>
      <c r="N219" s="502"/>
      <c r="O219" s="502"/>
      <c r="P219" s="502"/>
      <c r="R219" s="502"/>
      <c r="S219" s="502"/>
      <c r="U219" s="499"/>
      <c r="V219" s="500"/>
      <c r="W219" s="502"/>
      <c r="X219" s="500"/>
      <c r="Y219" s="500"/>
      <c r="Z219" s="476"/>
      <c r="AA219" s="476"/>
      <c r="AB219" s="470"/>
      <c r="AC219" s="502"/>
      <c r="AD219" s="502"/>
      <c r="AE219" s="502"/>
      <c r="AF219" s="502"/>
      <c r="AG219" s="502"/>
      <c r="AH219" s="502"/>
      <c r="AI219" s="505"/>
      <c r="AJ219" s="502"/>
      <c r="AK219" s="502"/>
      <c r="AL219" s="502"/>
      <c r="AM219" s="502"/>
      <c r="AN219" s="502"/>
      <c r="AO219" s="502"/>
      <c r="AP219" s="502"/>
      <c r="AQ219" s="502"/>
      <c r="AR219" s="502"/>
      <c r="AS219" s="521"/>
      <c r="AT219" s="521"/>
      <c r="AU219" s="521"/>
      <c r="AV219" s="521"/>
      <c r="AW219" s="521"/>
      <c r="AX219" s="521"/>
      <c r="AY219" s="521"/>
      <c r="AZ219" s="521"/>
      <c r="BA219" s="525"/>
      <c r="BB219" s="521"/>
      <c r="BC219" s="521"/>
      <c r="BD219" s="521"/>
      <c r="BE219" s="521"/>
      <c r="BF219" s="521"/>
      <c r="BG219" s="521"/>
      <c r="BH219" s="521"/>
      <c r="BI219" s="521"/>
      <c r="BJ219" s="521"/>
      <c r="BK219" s="521"/>
      <c r="BL219" s="521"/>
      <c r="BM219" s="521"/>
      <c r="BN219" s="521"/>
      <c r="BO219" s="521"/>
      <c r="BP219" s="521"/>
      <c r="BQ219" s="521"/>
      <c r="BR219" s="521"/>
      <c r="BS219" s="521"/>
      <c r="BT219" s="517"/>
      <c r="BU219" s="511"/>
      <c r="BV219" s="511"/>
      <c r="BW219" s="511"/>
      <c r="BX219" s="516"/>
      <c r="BY219" s="516"/>
      <c r="BZ219" s="516"/>
      <c r="CA219" s="516"/>
      <c r="CB219" s="516"/>
      <c r="CC219" s="516"/>
      <c r="CD219" s="516"/>
      <c r="CE219" s="511"/>
      <c r="CF219" s="511"/>
      <c r="CG219" s="511"/>
      <c r="CH219" s="511"/>
      <c r="CI219" s="474"/>
      <c r="CJ219" s="474"/>
      <c r="CK219" s="474"/>
      <c r="CL219" s="490"/>
      <c r="CM219" s="474"/>
      <c r="CN219" s="500"/>
      <c r="CO219" s="500"/>
      <c r="CP219" s="500"/>
      <c r="CQ219" s="500"/>
      <c r="CR219" s="550"/>
      <c r="CS219" s="473"/>
      <c r="CT219" s="498"/>
      <c r="CU219" s="498"/>
      <c r="CV219" s="473"/>
      <c r="CW219" s="473"/>
      <c r="CX219" s="473"/>
      <c r="CY219" s="502"/>
      <c r="CZ219" s="500"/>
      <c r="DA219" s="474"/>
      <c r="DB219" s="499"/>
      <c r="DC219" s="500"/>
      <c r="DD219" s="474"/>
      <c r="DE219" s="500"/>
      <c r="DF219" s="500"/>
      <c r="DG219" s="499"/>
      <c r="DH219" s="499"/>
      <c r="DI219" s="499"/>
      <c r="DJ219" s="490"/>
      <c r="DK219" s="499"/>
      <c r="DL219" s="500"/>
      <c r="DM219" s="500"/>
      <c r="DN219" s="499"/>
      <c r="DO219" s="474"/>
      <c r="DP219" s="474"/>
      <c r="DQ219" s="474"/>
      <c r="DR219" s="474"/>
      <c r="DS219" s="474"/>
      <c r="DT219" s="474"/>
      <c r="DU219" s="474"/>
      <c r="DV219" s="474"/>
      <c r="DW219" s="474"/>
      <c r="DX219" s="474"/>
      <c r="DY219" s="474"/>
      <c r="DZ219" s="474"/>
      <c r="EA219" s="500"/>
      <c r="EB219" s="500"/>
      <c r="EC219" s="500"/>
      <c r="ED219" s="500"/>
      <c r="EE219" s="500"/>
      <c r="EF219" s="500"/>
      <c r="EG219" s="500"/>
      <c r="EH219" s="500"/>
      <c r="EI219" s="500"/>
      <c r="EJ219" s="500"/>
      <c r="EK219" s="500"/>
      <c r="EL219" s="500"/>
      <c r="EM219" s="500"/>
      <c r="EN219" s="500"/>
      <c r="EO219" s="500"/>
      <c r="EP219" s="500"/>
      <c r="EQ219" s="500"/>
      <c r="ER219" s="490"/>
      <c r="ES219" s="490"/>
      <c r="ET219" s="500"/>
      <c r="EU219" s="500"/>
    </row>
    <row r="220" spans="1:151" ht="16.5" customHeight="1">
      <c r="A220" s="500"/>
      <c r="B220" s="502"/>
      <c r="C220" s="502"/>
      <c r="D220" s="502"/>
      <c r="E220" s="502"/>
      <c r="F220" s="502"/>
      <c r="G220" s="502"/>
      <c r="H220" s="502"/>
      <c r="I220" s="502"/>
      <c r="J220" s="504"/>
      <c r="K220" s="502"/>
      <c r="L220" s="502"/>
      <c r="M220" s="502"/>
      <c r="N220" s="502"/>
      <c r="O220" s="502"/>
      <c r="P220" s="502"/>
      <c r="R220" s="502"/>
      <c r="S220" s="502"/>
      <c r="U220" s="499"/>
      <c r="V220" s="500"/>
      <c r="W220" s="502"/>
      <c r="X220" s="500"/>
      <c r="Y220" s="500"/>
      <c r="Z220" s="476"/>
      <c r="AA220" s="476"/>
      <c r="AB220" s="470"/>
      <c r="AC220" s="502"/>
      <c r="AD220" s="502"/>
      <c r="AE220" s="502"/>
      <c r="AF220" s="502"/>
      <c r="AG220" s="502"/>
      <c r="AH220" s="502"/>
      <c r="AI220" s="505"/>
      <c r="AJ220" s="502"/>
      <c r="AK220" s="502"/>
      <c r="AL220" s="502"/>
      <c r="AM220" s="502"/>
      <c r="AN220" s="502"/>
      <c r="AO220" s="502"/>
      <c r="AP220" s="502"/>
      <c r="AQ220" s="502"/>
      <c r="AR220" s="502"/>
      <c r="AS220" s="521"/>
      <c r="AT220" s="521"/>
      <c r="AU220" s="521"/>
      <c r="AV220" s="521"/>
      <c r="AW220" s="521"/>
      <c r="AX220" s="521"/>
      <c r="AY220" s="521"/>
      <c r="AZ220" s="521"/>
      <c r="BA220" s="525"/>
      <c r="BB220" s="521"/>
      <c r="BC220" s="521"/>
      <c r="BD220" s="521"/>
      <c r="BE220" s="521"/>
      <c r="BF220" s="521"/>
      <c r="BG220" s="521"/>
      <c r="BH220" s="521"/>
      <c r="BI220" s="521"/>
      <c r="BJ220" s="521"/>
      <c r="BK220" s="521"/>
      <c r="BL220" s="521"/>
      <c r="BM220" s="521"/>
      <c r="BN220" s="521"/>
      <c r="BO220" s="521"/>
      <c r="BP220" s="521"/>
      <c r="BQ220" s="521"/>
      <c r="BR220" s="521"/>
      <c r="BS220" s="521"/>
      <c r="BT220" s="517"/>
      <c r="BU220" s="511"/>
      <c r="BV220" s="511"/>
      <c r="BW220" s="511"/>
      <c r="BX220" s="516"/>
      <c r="BY220" s="516"/>
      <c r="BZ220" s="516"/>
      <c r="CA220" s="516"/>
      <c r="CB220" s="516"/>
      <c r="CC220" s="516"/>
      <c r="CD220" s="516"/>
      <c r="CE220" s="511"/>
      <c r="CF220" s="511"/>
      <c r="CG220" s="511"/>
      <c r="CH220" s="511"/>
      <c r="CI220" s="474"/>
      <c r="CJ220" s="474"/>
      <c r="CK220" s="474"/>
      <c r="CL220" s="490"/>
      <c r="CM220" s="474"/>
      <c r="CN220" s="500"/>
      <c r="CO220" s="500"/>
      <c r="CP220" s="500"/>
      <c r="CQ220" s="500"/>
      <c r="CR220" s="550"/>
      <c r="CS220" s="473"/>
      <c r="CT220" s="498"/>
      <c r="CU220" s="498"/>
      <c r="CV220" s="473"/>
      <c r="CW220" s="473"/>
      <c r="CX220" s="473"/>
      <c r="CY220" s="502"/>
      <c r="CZ220" s="500"/>
      <c r="DA220" s="474"/>
      <c r="DB220" s="499"/>
      <c r="DC220" s="500"/>
      <c r="DD220" s="474"/>
      <c r="DE220" s="500"/>
      <c r="DF220" s="500"/>
      <c r="DG220" s="499"/>
      <c r="DH220" s="499"/>
      <c r="DI220" s="499"/>
      <c r="DJ220" s="490"/>
      <c r="DK220" s="499"/>
      <c r="DL220" s="500"/>
      <c r="DM220" s="500"/>
      <c r="DN220" s="499"/>
      <c r="DO220" s="474"/>
      <c r="DP220" s="474"/>
      <c r="DQ220" s="474"/>
      <c r="DR220" s="474"/>
      <c r="DS220" s="474"/>
      <c r="DT220" s="474"/>
      <c r="DU220" s="474"/>
      <c r="DV220" s="474"/>
      <c r="DW220" s="474"/>
      <c r="DX220" s="474"/>
      <c r="DY220" s="474"/>
      <c r="DZ220" s="474"/>
      <c r="EA220" s="500"/>
      <c r="EB220" s="500"/>
      <c r="EC220" s="500"/>
      <c r="ED220" s="500"/>
      <c r="EE220" s="500"/>
      <c r="EF220" s="500"/>
      <c r="EG220" s="500"/>
      <c r="EH220" s="500"/>
      <c r="EI220" s="500"/>
      <c r="EJ220" s="500"/>
      <c r="EK220" s="500"/>
      <c r="EL220" s="500"/>
      <c r="EM220" s="500"/>
      <c r="EN220" s="500"/>
      <c r="EO220" s="500"/>
      <c r="EP220" s="500"/>
      <c r="EQ220" s="500"/>
      <c r="ER220" s="490"/>
      <c r="ES220" s="490"/>
      <c r="ET220" s="500"/>
      <c r="EU220" s="500"/>
    </row>
    <row r="221" spans="1:151" ht="16.5" customHeight="1">
      <c r="A221" s="500"/>
      <c r="B221" s="502"/>
      <c r="C221" s="502"/>
      <c r="D221" s="502"/>
      <c r="E221" s="502"/>
      <c r="F221" s="502"/>
      <c r="G221" s="502"/>
      <c r="H221" s="502"/>
      <c r="I221" s="502"/>
      <c r="J221" s="504"/>
      <c r="K221" s="502"/>
      <c r="L221" s="502"/>
      <c r="M221" s="502"/>
      <c r="N221" s="502"/>
      <c r="O221" s="502"/>
      <c r="P221" s="502"/>
      <c r="R221" s="502"/>
      <c r="S221" s="502"/>
      <c r="U221" s="499"/>
      <c r="V221" s="500"/>
      <c r="W221" s="502"/>
      <c r="X221" s="500"/>
      <c r="Y221" s="500"/>
      <c r="Z221" s="476"/>
      <c r="AA221" s="476"/>
      <c r="AB221" s="470"/>
      <c r="AC221" s="502"/>
      <c r="AD221" s="502"/>
      <c r="AE221" s="502"/>
      <c r="AF221" s="502"/>
      <c r="AG221" s="502"/>
      <c r="AH221" s="502"/>
      <c r="AI221" s="505"/>
      <c r="AJ221" s="502"/>
      <c r="AK221" s="502"/>
      <c r="AL221" s="502"/>
      <c r="AM221" s="502"/>
      <c r="AN221" s="502"/>
      <c r="AO221" s="502"/>
      <c r="AP221" s="502"/>
      <c r="AQ221" s="502"/>
      <c r="AR221" s="502"/>
      <c r="AS221" s="521"/>
      <c r="AT221" s="521"/>
      <c r="AU221" s="521"/>
      <c r="AV221" s="521"/>
      <c r="AW221" s="521"/>
      <c r="AX221" s="521"/>
      <c r="AY221" s="521"/>
      <c r="AZ221" s="521"/>
      <c r="BA221" s="525"/>
      <c r="BB221" s="521"/>
      <c r="BC221" s="521"/>
      <c r="BD221" s="521"/>
      <c r="BE221" s="521"/>
      <c r="BF221" s="521"/>
      <c r="BG221" s="521"/>
      <c r="BH221" s="521"/>
      <c r="BI221" s="521"/>
      <c r="BJ221" s="521"/>
      <c r="BK221" s="521"/>
      <c r="BL221" s="521"/>
      <c r="BM221" s="521"/>
      <c r="BN221" s="521"/>
      <c r="BO221" s="521"/>
      <c r="BP221" s="521"/>
      <c r="BQ221" s="521"/>
      <c r="BR221" s="521"/>
      <c r="BS221" s="521"/>
      <c r="BT221" s="517"/>
      <c r="BU221" s="511"/>
      <c r="BV221" s="511"/>
      <c r="BW221" s="511"/>
      <c r="BX221" s="516"/>
      <c r="BY221" s="516"/>
      <c r="BZ221" s="516"/>
      <c r="CA221" s="516"/>
      <c r="CB221" s="516"/>
      <c r="CC221" s="516"/>
      <c r="CD221" s="516"/>
      <c r="CE221" s="511"/>
      <c r="CF221" s="511"/>
      <c r="CG221" s="511"/>
      <c r="CH221" s="511"/>
      <c r="CI221" s="474"/>
      <c r="CJ221" s="474"/>
      <c r="CK221" s="474"/>
      <c r="CL221" s="490"/>
      <c r="CM221" s="474"/>
      <c r="CN221" s="500"/>
      <c r="CO221" s="500"/>
      <c r="CP221" s="500"/>
      <c r="CQ221" s="500"/>
      <c r="CR221" s="550"/>
      <c r="CS221" s="473"/>
      <c r="CT221" s="498"/>
      <c r="CU221" s="498"/>
      <c r="CV221" s="473"/>
      <c r="CW221" s="473"/>
      <c r="CX221" s="473"/>
      <c r="CY221" s="502"/>
      <c r="CZ221" s="500"/>
      <c r="DA221" s="474"/>
      <c r="DB221" s="499"/>
      <c r="DC221" s="500"/>
      <c r="DD221" s="474"/>
      <c r="DE221" s="500"/>
      <c r="DF221" s="500"/>
      <c r="DG221" s="499"/>
      <c r="DH221" s="499"/>
      <c r="DI221" s="499"/>
      <c r="DJ221" s="490"/>
      <c r="DK221" s="499"/>
      <c r="DL221" s="500"/>
      <c r="DM221" s="500"/>
      <c r="DN221" s="499"/>
      <c r="DO221" s="474"/>
      <c r="DP221" s="474"/>
      <c r="DQ221" s="474"/>
      <c r="DR221" s="474"/>
      <c r="DS221" s="474"/>
      <c r="DT221" s="474"/>
      <c r="DU221" s="474"/>
      <c r="DV221" s="474"/>
      <c r="DW221" s="474"/>
      <c r="DX221" s="474"/>
      <c r="DY221" s="474"/>
      <c r="DZ221" s="474"/>
      <c r="EA221" s="500"/>
      <c r="EB221" s="500"/>
      <c r="EC221" s="500"/>
      <c r="ED221" s="500"/>
      <c r="EE221" s="500"/>
      <c r="EF221" s="500"/>
      <c r="EG221" s="500"/>
      <c r="EH221" s="500"/>
      <c r="EI221" s="500"/>
      <c r="EJ221" s="500"/>
      <c r="EK221" s="500"/>
      <c r="EL221" s="500"/>
      <c r="EM221" s="500"/>
      <c r="EN221" s="500"/>
      <c r="EO221" s="500"/>
      <c r="EP221" s="500"/>
      <c r="EQ221" s="500"/>
      <c r="ER221" s="490"/>
      <c r="ES221" s="490"/>
      <c r="ET221" s="500"/>
      <c r="EU221" s="500"/>
    </row>
    <row r="222" spans="1:151" ht="16.5" customHeight="1">
      <c r="A222" s="500"/>
      <c r="B222" s="502"/>
      <c r="C222" s="502"/>
      <c r="D222" s="502"/>
      <c r="E222" s="502"/>
      <c r="F222" s="502"/>
      <c r="G222" s="502"/>
      <c r="H222" s="502"/>
      <c r="I222" s="502"/>
      <c r="J222" s="504"/>
      <c r="K222" s="502"/>
      <c r="L222" s="502"/>
      <c r="M222" s="502"/>
      <c r="N222" s="502"/>
      <c r="O222" s="502"/>
      <c r="P222" s="502"/>
      <c r="R222" s="502"/>
      <c r="S222" s="502"/>
      <c r="U222" s="499"/>
      <c r="V222" s="500"/>
      <c r="W222" s="502"/>
      <c r="X222" s="500"/>
      <c r="Y222" s="500"/>
      <c r="Z222" s="476"/>
      <c r="AA222" s="476"/>
      <c r="AB222" s="470"/>
      <c r="AC222" s="502"/>
      <c r="AD222" s="502"/>
      <c r="AE222" s="502"/>
      <c r="AF222" s="502"/>
      <c r="AG222" s="502"/>
      <c r="AH222" s="502"/>
      <c r="AI222" s="505"/>
      <c r="AJ222" s="502"/>
      <c r="AK222" s="502"/>
      <c r="AL222" s="502"/>
      <c r="AM222" s="502"/>
      <c r="AN222" s="502"/>
      <c r="AO222" s="502"/>
      <c r="AP222" s="502"/>
      <c r="AQ222" s="502"/>
      <c r="AR222" s="502"/>
      <c r="AS222" s="521"/>
      <c r="AT222" s="521"/>
      <c r="AU222" s="521"/>
      <c r="AV222" s="521"/>
      <c r="AW222" s="521"/>
      <c r="AX222" s="521"/>
      <c r="AY222" s="521"/>
      <c r="AZ222" s="521"/>
      <c r="BA222" s="525"/>
      <c r="BB222" s="521"/>
      <c r="BC222" s="521"/>
      <c r="BD222" s="521"/>
      <c r="BE222" s="521"/>
      <c r="BF222" s="521"/>
      <c r="BG222" s="521"/>
      <c r="BH222" s="521"/>
      <c r="BI222" s="521"/>
      <c r="BJ222" s="521"/>
      <c r="BK222" s="521"/>
      <c r="BL222" s="521"/>
      <c r="BM222" s="521"/>
      <c r="BN222" s="521"/>
      <c r="BO222" s="521"/>
      <c r="BP222" s="521"/>
      <c r="BQ222" s="521"/>
      <c r="BR222" s="521"/>
      <c r="BS222" s="521"/>
      <c r="BT222" s="517"/>
      <c r="BU222" s="511"/>
      <c r="BV222" s="511"/>
      <c r="BW222" s="511"/>
      <c r="BX222" s="516"/>
      <c r="BY222" s="516"/>
      <c r="BZ222" s="516"/>
      <c r="CA222" s="516"/>
      <c r="CB222" s="516"/>
      <c r="CC222" s="516"/>
      <c r="CD222" s="516"/>
      <c r="CE222" s="511"/>
      <c r="CF222" s="511"/>
      <c r="CG222" s="511"/>
      <c r="CH222" s="511"/>
      <c r="CI222" s="474"/>
      <c r="CJ222" s="474"/>
      <c r="CK222" s="474"/>
      <c r="CL222" s="490"/>
      <c r="CM222" s="474"/>
      <c r="CN222" s="500"/>
      <c r="CO222" s="500"/>
      <c r="CP222" s="500"/>
      <c r="CQ222" s="500"/>
      <c r="CR222" s="550"/>
      <c r="CS222" s="473"/>
      <c r="CT222" s="498"/>
      <c r="CU222" s="498"/>
      <c r="CV222" s="473"/>
      <c r="CW222" s="473"/>
      <c r="CX222" s="473"/>
      <c r="CY222" s="502"/>
      <c r="CZ222" s="500"/>
      <c r="DA222" s="474"/>
      <c r="DB222" s="499"/>
      <c r="DC222" s="500"/>
      <c r="DD222" s="474"/>
      <c r="DE222" s="500"/>
      <c r="DF222" s="500"/>
      <c r="DG222" s="499"/>
      <c r="DH222" s="499"/>
      <c r="DI222" s="499"/>
      <c r="DJ222" s="490"/>
      <c r="DK222" s="499"/>
      <c r="DL222" s="500"/>
      <c r="DM222" s="500"/>
      <c r="DN222" s="499"/>
      <c r="DO222" s="474"/>
      <c r="DP222" s="474"/>
      <c r="DQ222" s="474"/>
      <c r="DR222" s="474"/>
      <c r="DS222" s="474"/>
      <c r="DT222" s="474"/>
      <c r="DU222" s="474"/>
      <c r="DV222" s="474"/>
      <c r="DW222" s="474"/>
      <c r="DX222" s="474"/>
      <c r="DY222" s="474"/>
      <c r="DZ222" s="474"/>
      <c r="EA222" s="500"/>
      <c r="EB222" s="500"/>
      <c r="EC222" s="500"/>
      <c r="ED222" s="500"/>
      <c r="EE222" s="500"/>
      <c r="EF222" s="500"/>
      <c r="EG222" s="500"/>
      <c r="EH222" s="500"/>
      <c r="EI222" s="500"/>
      <c r="EJ222" s="500"/>
      <c r="EK222" s="500"/>
      <c r="EL222" s="500"/>
      <c r="EM222" s="500"/>
      <c r="EN222" s="500"/>
      <c r="EO222" s="500"/>
      <c r="EP222" s="500"/>
      <c r="EQ222" s="500"/>
      <c r="ER222" s="490"/>
      <c r="ES222" s="490"/>
      <c r="ET222" s="500"/>
      <c r="EU222" s="500"/>
    </row>
    <row r="223" spans="1:151" ht="16.5" customHeight="1">
      <c r="A223" s="500"/>
      <c r="B223" s="502"/>
      <c r="C223" s="502"/>
      <c r="D223" s="502"/>
      <c r="E223" s="502"/>
      <c r="F223" s="502"/>
      <c r="G223" s="502"/>
      <c r="H223" s="502"/>
      <c r="I223" s="502"/>
      <c r="J223" s="504"/>
      <c r="K223" s="502"/>
      <c r="L223" s="502"/>
      <c r="M223" s="502"/>
      <c r="N223" s="502"/>
      <c r="O223" s="502"/>
      <c r="P223" s="502"/>
      <c r="R223" s="502"/>
      <c r="S223" s="502"/>
      <c r="U223" s="499"/>
      <c r="V223" s="500"/>
      <c r="W223" s="502"/>
      <c r="X223" s="500"/>
      <c r="Y223" s="500"/>
      <c r="Z223" s="476"/>
      <c r="AA223" s="476"/>
      <c r="AB223" s="470"/>
      <c r="AC223" s="502"/>
      <c r="AD223" s="502"/>
      <c r="AE223" s="502"/>
      <c r="AF223" s="502"/>
      <c r="AG223" s="502"/>
      <c r="AH223" s="502"/>
      <c r="AI223" s="505"/>
      <c r="AJ223" s="502"/>
      <c r="AK223" s="502"/>
      <c r="AL223" s="502"/>
      <c r="AM223" s="502"/>
      <c r="AN223" s="502"/>
      <c r="AO223" s="502"/>
      <c r="AP223" s="502"/>
      <c r="AQ223" s="502"/>
      <c r="AR223" s="502"/>
      <c r="AS223" s="521"/>
      <c r="AT223" s="521"/>
      <c r="AU223" s="521"/>
      <c r="AV223" s="521"/>
      <c r="AW223" s="521"/>
      <c r="AX223" s="521"/>
      <c r="AY223" s="521"/>
      <c r="AZ223" s="521"/>
      <c r="BA223" s="525"/>
      <c r="BB223" s="521"/>
      <c r="BC223" s="521"/>
      <c r="BD223" s="521"/>
      <c r="BE223" s="521"/>
      <c r="BF223" s="521"/>
      <c r="BG223" s="521"/>
      <c r="BH223" s="521"/>
      <c r="BI223" s="521"/>
      <c r="BJ223" s="521"/>
      <c r="BK223" s="521"/>
      <c r="BL223" s="521"/>
      <c r="BM223" s="521"/>
      <c r="BN223" s="521"/>
      <c r="BO223" s="521"/>
      <c r="BP223" s="521"/>
      <c r="BQ223" s="521"/>
      <c r="BR223" s="521"/>
      <c r="BS223" s="521"/>
      <c r="BT223" s="517"/>
      <c r="BU223" s="511"/>
      <c r="BV223" s="511"/>
      <c r="BW223" s="511"/>
      <c r="BX223" s="516"/>
      <c r="BY223" s="516"/>
      <c r="BZ223" s="516"/>
      <c r="CA223" s="516"/>
      <c r="CB223" s="516"/>
      <c r="CC223" s="516"/>
      <c r="CD223" s="516"/>
      <c r="CE223" s="511"/>
      <c r="CF223" s="511"/>
      <c r="CG223" s="511"/>
      <c r="CH223" s="511"/>
      <c r="CI223" s="474"/>
      <c r="CJ223" s="474"/>
      <c r="CK223" s="474"/>
      <c r="CL223" s="490"/>
      <c r="CM223" s="474"/>
      <c r="CN223" s="500"/>
      <c r="CO223" s="500"/>
      <c r="CP223" s="500"/>
      <c r="CQ223" s="500"/>
      <c r="CR223" s="550"/>
      <c r="CS223" s="473"/>
      <c r="CT223" s="498"/>
      <c r="CU223" s="498"/>
      <c r="CV223" s="473"/>
      <c r="CW223" s="473"/>
      <c r="CX223" s="473"/>
      <c r="CY223" s="502"/>
      <c r="CZ223" s="500"/>
      <c r="DA223" s="474"/>
      <c r="DB223" s="499"/>
      <c r="DC223" s="500"/>
      <c r="DD223" s="474"/>
      <c r="DE223" s="500"/>
      <c r="DF223" s="500"/>
      <c r="DG223" s="499"/>
      <c r="DH223" s="499"/>
      <c r="DI223" s="499"/>
      <c r="DJ223" s="490"/>
      <c r="DK223" s="499"/>
      <c r="DL223" s="500"/>
      <c r="DM223" s="500"/>
      <c r="DN223" s="499"/>
      <c r="DO223" s="474"/>
      <c r="DP223" s="474"/>
      <c r="DQ223" s="474"/>
      <c r="DR223" s="474"/>
      <c r="DS223" s="474"/>
      <c r="DT223" s="474"/>
      <c r="DU223" s="474"/>
      <c r="DV223" s="474"/>
      <c r="DW223" s="474"/>
      <c r="DX223" s="474"/>
      <c r="DY223" s="474"/>
      <c r="DZ223" s="474"/>
      <c r="EA223" s="500"/>
      <c r="EB223" s="500"/>
      <c r="EC223" s="500"/>
      <c r="ED223" s="500"/>
      <c r="EE223" s="500"/>
      <c r="EF223" s="500"/>
      <c r="EG223" s="500"/>
      <c r="EH223" s="500"/>
      <c r="EI223" s="500"/>
      <c r="EJ223" s="500"/>
      <c r="EK223" s="500"/>
      <c r="EL223" s="500"/>
      <c r="EM223" s="500"/>
      <c r="EN223" s="500"/>
      <c r="EO223" s="500"/>
      <c r="EP223" s="500"/>
      <c r="EQ223" s="500"/>
      <c r="ER223" s="490"/>
      <c r="ES223" s="490"/>
      <c r="ET223" s="500"/>
      <c r="EU223" s="500"/>
    </row>
    <row r="224" spans="1:151">
      <c r="A224" s="500"/>
      <c r="B224" s="502"/>
      <c r="C224" s="502"/>
      <c r="D224" s="502"/>
      <c r="E224" s="502"/>
      <c r="F224" s="502"/>
      <c r="G224" s="502"/>
      <c r="H224" s="502"/>
      <c r="I224" s="502"/>
      <c r="J224" s="504"/>
      <c r="K224" s="502"/>
      <c r="L224" s="502"/>
      <c r="M224" s="502"/>
      <c r="N224" s="502"/>
      <c r="O224" s="502"/>
      <c r="P224" s="502"/>
      <c r="R224" s="502"/>
      <c r="S224" s="502"/>
      <c r="U224" s="499"/>
      <c r="V224" s="500"/>
      <c r="W224" s="502"/>
      <c r="X224" s="500"/>
      <c r="Y224" s="500"/>
      <c r="Z224" s="476"/>
      <c r="AA224" s="476"/>
      <c r="AB224" s="470"/>
      <c r="AC224" s="502"/>
      <c r="AD224" s="502"/>
      <c r="AE224" s="502"/>
      <c r="AF224" s="502"/>
      <c r="AG224" s="502"/>
      <c r="AH224" s="502"/>
      <c r="AI224" s="505"/>
      <c r="AJ224" s="502"/>
      <c r="AK224" s="502"/>
      <c r="AL224" s="502"/>
      <c r="AM224" s="502"/>
      <c r="AN224" s="502"/>
      <c r="AO224" s="502"/>
      <c r="AP224" s="502"/>
      <c r="AQ224" s="502"/>
      <c r="AR224" s="502"/>
      <c r="AS224" s="521"/>
      <c r="AT224" s="521"/>
      <c r="AU224" s="521"/>
      <c r="AV224" s="521"/>
      <c r="AW224" s="521"/>
      <c r="AX224" s="521"/>
      <c r="AY224" s="521"/>
      <c r="AZ224" s="521"/>
      <c r="BA224" s="525"/>
      <c r="BB224" s="521"/>
      <c r="BC224" s="521"/>
      <c r="BD224" s="521"/>
      <c r="BE224" s="521"/>
      <c r="BF224" s="521"/>
      <c r="BG224" s="521"/>
      <c r="BH224" s="521"/>
      <c r="BI224" s="521"/>
      <c r="BJ224" s="521"/>
      <c r="BK224" s="521"/>
      <c r="BL224" s="521"/>
      <c r="BM224" s="521"/>
      <c r="BN224" s="521"/>
      <c r="BO224" s="521"/>
      <c r="BP224" s="521"/>
      <c r="BQ224" s="521"/>
      <c r="BR224" s="521"/>
      <c r="BS224" s="521"/>
      <c r="BT224" s="517"/>
      <c r="BU224" s="511"/>
      <c r="BV224" s="511"/>
      <c r="BW224" s="511"/>
      <c r="BX224" s="516"/>
      <c r="BY224" s="516"/>
      <c r="BZ224" s="516"/>
      <c r="CA224" s="516"/>
      <c r="CB224" s="516"/>
      <c r="CC224" s="516"/>
      <c r="CD224" s="516"/>
      <c r="CE224" s="511"/>
      <c r="CF224" s="511"/>
      <c r="CG224" s="511"/>
      <c r="CH224" s="511"/>
      <c r="CI224" s="474"/>
      <c r="CJ224" s="474"/>
      <c r="CK224" s="474"/>
      <c r="CL224" s="490"/>
      <c r="CM224" s="474"/>
      <c r="CN224" s="500"/>
      <c r="CO224" s="500"/>
      <c r="CP224" s="500"/>
      <c r="CQ224" s="500"/>
      <c r="CR224" s="550"/>
      <c r="CS224" s="473"/>
      <c r="CT224" s="498"/>
      <c r="CU224" s="498"/>
      <c r="CV224" s="473"/>
      <c r="CW224" s="473"/>
      <c r="CX224" s="473"/>
      <c r="CY224" s="502"/>
      <c r="CZ224" s="500"/>
      <c r="DA224" s="474"/>
      <c r="DB224" s="499"/>
      <c r="DC224" s="500"/>
      <c r="DD224" s="474"/>
      <c r="DE224" s="500"/>
      <c r="DF224" s="500"/>
      <c r="DG224" s="499"/>
      <c r="DH224" s="499"/>
      <c r="DI224" s="499"/>
      <c r="DJ224" s="490"/>
      <c r="DK224" s="499"/>
      <c r="DL224" s="500"/>
      <c r="DM224" s="500"/>
      <c r="DN224" s="499"/>
      <c r="DO224" s="474"/>
      <c r="DP224" s="474"/>
      <c r="DQ224" s="474"/>
      <c r="DR224" s="474"/>
      <c r="DS224" s="474"/>
      <c r="DT224" s="474"/>
      <c r="DU224" s="474"/>
      <c r="DV224" s="474"/>
      <c r="DW224" s="474"/>
      <c r="DX224" s="474"/>
      <c r="DY224" s="474"/>
      <c r="DZ224" s="474"/>
      <c r="EA224" s="500"/>
      <c r="EB224" s="500"/>
      <c r="EC224" s="500"/>
      <c r="ED224" s="500"/>
      <c r="EE224" s="500"/>
      <c r="EF224" s="500"/>
      <c r="EG224" s="500"/>
      <c r="EH224" s="500"/>
      <c r="EI224" s="500"/>
      <c r="EJ224" s="500"/>
      <c r="EK224" s="500"/>
      <c r="EL224" s="500"/>
      <c r="EM224" s="500"/>
      <c r="EN224" s="500"/>
      <c r="EO224" s="500"/>
      <c r="EP224" s="500"/>
      <c r="EQ224" s="500"/>
      <c r="ER224" s="490"/>
      <c r="ES224" s="490"/>
      <c r="ET224" s="500"/>
      <c r="EU224" s="500"/>
    </row>
    <row r="225" spans="1:151">
      <c r="A225" s="500"/>
      <c r="B225" s="502"/>
      <c r="C225" s="502"/>
      <c r="D225" s="502"/>
      <c r="E225" s="502"/>
      <c r="F225" s="502"/>
      <c r="G225" s="502"/>
      <c r="H225" s="502"/>
      <c r="I225" s="502"/>
      <c r="J225" s="504"/>
      <c r="K225" s="502"/>
      <c r="L225" s="502"/>
      <c r="M225" s="502"/>
      <c r="N225" s="502"/>
      <c r="O225" s="502"/>
      <c r="P225" s="502"/>
      <c r="R225" s="502"/>
      <c r="S225" s="502"/>
      <c r="U225" s="499"/>
      <c r="V225" s="500"/>
      <c r="W225" s="502"/>
      <c r="X225" s="500"/>
      <c r="Y225" s="500"/>
      <c r="Z225" s="476"/>
      <c r="AA225" s="476"/>
      <c r="AB225" s="470"/>
      <c r="AC225" s="502"/>
      <c r="AD225" s="502"/>
      <c r="AE225" s="502"/>
      <c r="AF225" s="502"/>
      <c r="AG225" s="502"/>
      <c r="AH225" s="502"/>
      <c r="AI225" s="505"/>
      <c r="AJ225" s="502"/>
      <c r="AK225" s="502"/>
      <c r="AL225" s="502"/>
      <c r="AM225" s="502"/>
      <c r="AN225" s="502"/>
      <c r="AO225" s="502"/>
      <c r="AP225" s="502"/>
      <c r="AQ225" s="502"/>
      <c r="AR225" s="502"/>
      <c r="AS225" s="521"/>
      <c r="AT225" s="521"/>
      <c r="AU225" s="521"/>
      <c r="AV225" s="521"/>
      <c r="AW225" s="521"/>
      <c r="AX225" s="521"/>
      <c r="AY225" s="521"/>
      <c r="AZ225" s="521"/>
      <c r="BA225" s="525"/>
      <c r="BB225" s="521"/>
      <c r="BC225" s="521"/>
      <c r="BD225" s="521"/>
      <c r="BE225" s="521"/>
      <c r="BF225" s="521"/>
      <c r="BG225" s="521"/>
      <c r="BH225" s="521"/>
      <c r="BI225" s="521"/>
      <c r="BJ225" s="521"/>
      <c r="BK225" s="521"/>
      <c r="BL225" s="521"/>
      <c r="BM225" s="521"/>
      <c r="BN225" s="521"/>
      <c r="BO225" s="521"/>
      <c r="BP225" s="521"/>
      <c r="BQ225" s="521"/>
      <c r="BR225" s="521"/>
      <c r="BS225" s="521"/>
      <c r="BT225" s="517"/>
      <c r="BU225" s="511"/>
      <c r="BV225" s="511"/>
      <c r="BW225" s="511"/>
      <c r="BX225" s="516"/>
      <c r="BY225" s="516"/>
      <c r="BZ225" s="516"/>
      <c r="CA225" s="516"/>
      <c r="CB225" s="516"/>
      <c r="CC225" s="516"/>
      <c r="CD225" s="516"/>
      <c r="CE225" s="511"/>
      <c r="CF225" s="511"/>
      <c r="CG225" s="511"/>
      <c r="CH225" s="511"/>
      <c r="CI225" s="474"/>
      <c r="CJ225" s="474"/>
      <c r="CK225" s="474"/>
      <c r="CL225" s="490"/>
      <c r="CM225" s="474"/>
      <c r="CN225" s="500"/>
      <c r="CO225" s="500"/>
      <c r="CP225" s="500"/>
      <c r="CQ225" s="500"/>
      <c r="CR225" s="550"/>
      <c r="CS225" s="473"/>
      <c r="CT225" s="498"/>
      <c r="CU225" s="498"/>
      <c r="CV225" s="473"/>
      <c r="CW225" s="473"/>
      <c r="CX225" s="473"/>
      <c r="CY225" s="502"/>
      <c r="CZ225" s="500"/>
      <c r="DA225" s="474"/>
      <c r="DB225" s="499"/>
      <c r="DC225" s="500"/>
      <c r="DD225" s="474"/>
      <c r="DE225" s="500"/>
      <c r="DF225" s="500"/>
      <c r="DG225" s="499"/>
      <c r="DH225" s="499"/>
      <c r="DI225" s="499"/>
      <c r="DJ225" s="490"/>
      <c r="DK225" s="499"/>
      <c r="DL225" s="500"/>
      <c r="DM225" s="500"/>
      <c r="DN225" s="499"/>
      <c r="DO225" s="474"/>
      <c r="DP225" s="474"/>
      <c r="DQ225" s="474"/>
      <c r="DR225" s="474"/>
      <c r="DS225" s="474"/>
      <c r="DT225" s="474"/>
      <c r="DU225" s="474"/>
      <c r="DV225" s="474"/>
      <c r="DW225" s="474"/>
      <c r="DX225" s="474"/>
      <c r="DY225" s="474"/>
      <c r="DZ225" s="474"/>
      <c r="EA225" s="500"/>
      <c r="EB225" s="500"/>
      <c r="EC225" s="500"/>
      <c r="ED225" s="500"/>
      <c r="EE225" s="500"/>
      <c r="EF225" s="500"/>
      <c r="EG225" s="500"/>
      <c r="EH225" s="500"/>
      <c r="EI225" s="500"/>
      <c r="EJ225" s="500"/>
      <c r="EK225" s="500"/>
      <c r="EL225" s="500"/>
      <c r="EM225" s="500"/>
      <c r="EN225" s="500"/>
      <c r="EO225" s="500"/>
      <c r="EP225" s="500"/>
      <c r="EQ225" s="500"/>
      <c r="ER225" s="490"/>
      <c r="ES225" s="490"/>
      <c r="ET225" s="500"/>
      <c r="EU225" s="500"/>
    </row>
    <row r="226" spans="1:151">
      <c r="A226" s="500"/>
      <c r="B226" s="502"/>
      <c r="C226" s="502"/>
      <c r="D226" s="502"/>
      <c r="E226" s="502"/>
      <c r="F226" s="502"/>
      <c r="G226" s="502"/>
      <c r="H226" s="502"/>
      <c r="I226" s="502"/>
      <c r="J226" s="504"/>
      <c r="K226" s="502"/>
      <c r="L226" s="502"/>
      <c r="M226" s="502"/>
      <c r="N226" s="502"/>
      <c r="O226" s="502"/>
      <c r="P226" s="502"/>
      <c r="R226" s="502"/>
      <c r="S226" s="502"/>
      <c r="U226" s="499"/>
      <c r="V226" s="500"/>
      <c r="W226" s="502"/>
      <c r="X226" s="500"/>
      <c r="Y226" s="500"/>
      <c r="Z226" s="476"/>
      <c r="AA226" s="476"/>
      <c r="AB226" s="470"/>
      <c r="AC226" s="502"/>
      <c r="AD226" s="502"/>
      <c r="AE226" s="502"/>
      <c r="AF226" s="502"/>
      <c r="AG226" s="502"/>
      <c r="AH226" s="502"/>
      <c r="AI226" s="505"/>
      <c r="AJ226" s="502"/>
      <c r="AK226" s="502"/>
      <c r="AL226" s="502"/>
      <c r="AM226" s="502"/>
      <c r="AN226" s="502"/>
      <c r="AO226" s="502"/>
      <c r="AP226" s="502"/>
      <c r="AQ226" s="502"/>
      <c r="AR226" s="502"/>
      <c r="AS226" s="521"/>
      <c r="AT226" s="521"/>
      <c r="AU226" s="521"/>
      <c r="AV226" s="521"/>
      <c r="AW226" s="521"/>
      <c r="AX226" s="521"/>
      <c r="AY226" s="521"/>
      <c r="AZ226" s="521"/>
      <c r="BA226" s="525"/>
      <c r="BB226" s="521"/>
      <c r="BC226" s="521"/>
      <c r="BD226" s="521"/>
      <c r="BE226" s="521"/>
      <c r="BF226" s="521"/>
      <c r="BG226" s="521"/>
      <c r="BH226" s="521"/>
      <c r="BI226" s="521"/>
      <c r="BJ226" s="521"/>
      <c r="BK226" s="521"/>
      <c r="BL226" s="521"/>
      <c r="BM226" s="521"/>
      <c r="BN226" s="521"/>
      <c r="BO226" s="521"/>
      <c r="BP226" s="521"/>
      <c r="BQ226" s="521"/>
      <c r="BR226" s="521"/>
      <c r="BS226" s="521"/>
      <c r="BT226" s="517"/>
      <c r="BU226" s="511"/>
      <c r="BV226" s="511"/>
      <c r="BW226" s="511"/>
      <c r="BX226" s="516"/>
      <c r="BY226" s="516"/>
      <c r="BZ226" s="516"/>
      <c r="CA226" s="516"/>
      <c r="CB226" s="516"/>
      <c r="CC226" s="516"/>
      <c r="CD226" s="516"/>
      <c r="CE226" s="511"/>
      <c r="CF226" s="511"/>
      <c r="CG226" s="511"/>
      <c r="CH226" s="511"/>
      <c r="CI226" s="474"/>
      <c r="CJ226" s="474"/>
      <c r="CK226" s="474"/>
      <c r="CL226" s="490"/>
      <c r="CM226" s="474"/>
      <c r="CN226" s="500"/>
      <c r="CO226" s="500"/>
      <c r="CP226" s="500"/>
      <c r="CQ226" s="500"/>
      <c r="CR226" s="550"/>
      <c r="CS226" s="473"/>
      <c r="CT226" s="498"/>
      <c r="CU226" s="498"/>
      <c r="CV226" s="473"/>
      <c r="CW226" s="473"/>
      <c r="CX226" s="473"/>
      <c r="CY226" s="502"/>
      <c r="CZ226" s="500"/>
      <c r="DA226" s="474"/>
      <c r="DB226" s="499"/>
      <c r="DC226" s="500"/>
      <c r="DD226" s="474"/>
      <c r="DE226" s="500"/>
      <c r="DF226" s="500"/>
      <c r="DG226" s="499"/>
      <c r="DH226" s="499"/>
      <c r="DI226" s="499"/>
      <c r="DJ226" s="490"/>
      <c r="DK226" s="499"/>
      <c r="DL226" s="500"/>
      <c r="DM226" s="500"/>
      <c r="DN226" s="499"/>
      <c r="DO226" s="474"/>
      <c r="DP226" s="474"/>
      <c r="DQ226" s="474"/>
      <c r="DR226" s="474"/>
      <c r="DS226" s="474"/>
      <c r="DT226" s="474"/>
      <c r="DU226" s="474"/>
      <c r="DV226" s="474"/>
      <c r="DW226" s="474"/>
      <c r="DX226" s="474"/>
      <c r="DY226" s="474"/>
      <c r="DZ226" s="474"/>
      <c r="EA226" s="500"/>
      <c r="EB226" s="500"/>
      <c r="EC226" s="500"/>
      <c r="ED226" s="500"/>
      <c r="EE226" s="500"/>
      <c r="EF226" s="500"/>
      <c r="EG226" s="500"/>
      <c r="EH226" s="500"/>
      <c r="EI226" s="500"/>
      <c r="EJ226" s="500"/>
      <c r="EK226" s="500"/>
      <c r="EL226" s="500"/>
      <c r="EM226" s="500"/>
      <c r="EN226" s="500"/>
      <c r="EO226" s="500"/>
      <c r="EP226" s="500"/>
      <c r="EQ226" s="500"/>
      <c r="ER226" s="490"/>
      <c r="ES226" s="490"/>
      <c r="ET226" s="500"/>
      <c r="EU226" s="500"/>
    </row>
    <row r="227" spans="1:151">
      <c r="A227" s="500"/>
      <c r="B227" s="502"/>
      <c r="C227" s="502"/>
      <c r="D227" s="502"/>
      <c r="E227" s="502"/>
      <c r="F227" s="502"/>
      <c r="G227" s="502"/>
      <c r="H227" s="502"/>
      <c r="I227" s="502"/>
      <c r="J227" s="504"/>
      <c r="K227" s="502"/>
      <c r="L227" s="502"/>
      <c r="M227" s="502"/>
      <c r="N227" s="502"/>
      <c r="O227" s="502"/>
      <c r="P227" s="502"/>
      <c r="R227" s="502"/>
      <c r="S227" s="502"/>
      <c r="U227" s="499"/>
      <c r="V227" s="500"/>
      <c r="W227" s="502"/>
      <c r="X227" s="500"/>
      <c r="Y227" s="500"/>
      <c r="Z227" s="476"/>
      <c r="AA227" s="476"/>
      <c r="AB227" s="470"/>
      <c r="AC227" s="502"/>
      <c r="AD227" s="502"/>
      <c r="AE227" s="502"/>
      <c r="AF227" s="502"/>
      <c r="AG227" s="502"/>
      <c r="AH227" s="502"/>
      <c r="AI227" s="505"/>
      <c r="AJ227" s="502"/>
      <c r="AK227" s="502"/>
      <c r="AL227" s="502"/>
      <c r="AM227" s="502"/>
      <c r="AN227" s="502"/>
      <c r="AO227" s="502"/>
      <c r="AP227" s="502"/>
      <c r="AQ227" s="502"/>
      <c r="AR227" s="502"/>
      <c r="AS227" s="521"/>
      <c r="AT227" s="521"/>
      <c r="AU227" s="521"/>
      <c r="AV227" s="521"/>
      <c r="AW227" s="521"/>
      <c r="AX227" s="521"/>
      <c r="AY227" s="521"/>
      <c r="AZ227" s="521"/>
      <c r="BA227" s="525"/>
      <c r="BB227" s="521"/>
      <c r="BC227" s="521"/>
      <c r="BD227" s="521"/>
      <c r="BE227" s="521"/>
      <c r="BF227" s="521"/>
      <c r="BG227" s="521"/>
      <c r="BH227" s="521"/>
      <c r="BI227" s="521"/>
      <c r="BJ227" s="521"/>
      <c r="BK227" s="521"/>
      <c r="BL227" s="521"/>
      <c r="BM227" s="521"/>
      <c r="BN227" s="521"/>
      <c r="BO227" s="521"/>
      <c r="BP227" s="521"/>
      <c r="BQ227" s="521"/>
      <c r="BR227" s="521"/>
      <c r="BS227" s="521"/>
      <c r="BT227" s="517"/>
      <c r="BU227" s="511"/>
      <c r="BV227" s="511"/>
      <c r="BW227" s="511"/>
      <c r="BX227" s="516"/>
      <c r="BY227" s="516"/>
      <c r="BZ227" s="516"/>
      <c r="CA227" s="516"/>
      <c r="CB227" s="516"/>
      <c r="CC227" s="516"/>
      <c r="CD227" s="516"/>
      <c r="CE227" s="511"/>
      <c r="CF227" s="511"/>
      <c r="CG227" s="511"/>
      <c r="CH227" s="511"/>
      <c r="CI227" s="474"/>
      <c r="CJ227" s="474"/>
      <c r="CK227" s="474"/>
      <c r="CL227" s="490"/>
      <c r="CM227" s="474"/>
      <c r="CN227" s="500"/>
      <c r="CO227" s="500"/>
      <c r="CP227" s="500"/>
      <c r="CQ227" s="500"/>
      <c r="CR227" s="550"/>
      <c r="CS227" s="473"/>
      <c r="CT227" s="498"/>
      <c r="CU227" s="498"/>
      <c r="CV227" s="473"/>
      <c r="CW227" s="473"/>
      <c r="CX227" s="473"/>
      <c r="CY227" s="502"/>
      <c r="CZ227" s="500"/>
      <c r="DA227" s="474"/>
      <c r="DB227" s="499"/>
      <c r="DC227" s="500"/>
      <c r="DD227" s="474"/>
      <c r="DE227" s="500"/>
      <c r="DF227" s="500"/>
      <c r="DG227" s="499"/>
      <c r="DH227" s="499"/>
      <c r="DI227" s="499"/>
      <c r="DJ227" s="490"/>
      <c r="DK227" s="499"/>
      <c r="DL227" s="500"/>
      <c r="DM227" s="500"/>
      <c r="DN227" s="499"/>
      <c r="DO227" s="474"/>
      <c r="DP227" s="474"/>
      <c r="DQ227" s="474"/>
      <c r="DR227" s="474"/>
      <c r="DS227" s="474"/>
      <c r="DT227" s="474"/>
      <c r="DU227" s="474"/>
      <c r="DV227" s="474"/>
      <c r="DW227" s="474"/>
      <c r="DX227" s="474"/>
      <c r="DY227" s="474"/>
      <c r="DZ227" s="474"/>
      <c r="EA227" s="500"/>
      <c r="EB227" s="500"/>
      <c r="EC227" s="500"/>
      <c r="ED227" s="500"/>
      <c r="EE227" s="500"/>
      <c r="EF227" s="500"/>
      <c r="EG227" s="500"/>
      <c r="EH227" s="500"/>
      <c r="EI227" s="500"/>
      <c r="EJ227" s="500"/>
      <c r="EK227" s="500"/>
      <c r="EL227" s="500"/>
      <c r="EM227" s="500"/>
      <c r="EN227" s="500"/>
      <c r="EO227" s="500"/>
      <c r="EP227" s="500"/>
      <c r="EQ227" s="500"/>
      <c r="ER227" s="490"/>
      <c r="ES227" s="490"/>
      <c r="ET227" s="500"/>
      <c r="EU227" s="500"/>
    </row>
    <row r="228" spans="1:151">
      <c r="A228" s="500"/>
      <c r="B228" s="502"/>
      <c r="C228" s="502"/>
      <c r="D228" s="502"/>
      <c r="E228" s="502"/>
      <c r="F228" s="502"/>
      <c r="G228" s="502"/>
      <c r="H228" s="502"/>
      <c r="I228" s="502"/>
      <c r="J228" s="504"/>
      <c r="K228" s="502"/>
      <c r="L228" s="502"/>
      <c r="M228" s="502"/>
      <c r="N228" s="502"/>
      <c r="O228" s="502"/>
      <c r="P228" s="502"/>
      <c r="R228" s="502"/>
      <c r="S228" s="502"/>
      <c r="U228" s="499"/>
      <c r="V228" s="500"/>
      <c r="W228" s="502"/>
      <c r="X228" s="500"/>
      <c r="Y228" s="500"/>
      <c r="Z228" s="476"/>
      <c r="AA228" s="476"/>
      <c r="AB228" s="470"/>
      <c r="AC228" s="502"/>
      <c r="AD228" s="502"/>
      <c r="AE228" s="502"/>
      <c r="AF228" s="502"/>
      <c r="AG228" s="502"/>
      <c r="AH228" s="502"/>
      <c r="AI228" s="505"/>
      <c r="AJ228" s="502"/>
      <c r="AK228" s="502"/>
      <c r="AL228" s="502"/>
      <c r="AM228" s="502"/>
      <c r="AN228" s="502"/>
      <c r="AO228" s="502"/>
      <c r="AP228" s="502"/>
      <c r="AQ228" s="502"/>
      <c r="AR228" s="502"/>
      <c r="AS228" s="521"/>
      <c r="AT228" s="521"/>
      <c r="AU228" s="521"/>
      <c r="AV228" s="521"/>
      <c r="AW228" s="521"/>
      <c r="AX228" s="521"/>
      <c r="AY228" s="521"/>
      <c r="AZ228" s="521"/>
      <c r="BA228" s="525"/>
      <c r="BB228" s="521"/>
      <c r="BC228" s="521"/>
      <c r="BD228" s="521"/>
      <c r="BE228" s="521"/>
      <c r="BF228" s="521"/>
      <c r="BG228" s="521"/>
      <c r="BH228" s="521"/>
      <c r="BI228" s="521"/>
      <c r="BJ228" s="521"/>
      <c r="BK228" s="521"/>
      <c r="BL228" s="521"/>
      <c r="BM228" s="521"/>
      <c r="BN228" s="521"/>
      <c r="BO228" s="521"/>
      <c r="BP228" s="521"/>
      <c r="BQ228" s="521"/>
      <c r="BR228" s="521"/>
      <c r="BS228" s="521"/>
      <c r="BT228" s="517"/>
      <c r="BU228" s="511"/>
      <c r="BV228" s="511"/>
      <c r="BW228" s="511"/>
      <c r="BX228" s="516"/>
      <c r="BY228" s="516"/>
      <c r="BZ228" s="516"/>
      <c r="CA228" s="516"/>
      <c r="CB228" s="516"/>
      <c r="CC228" s="516"/>
      <c r="CD228" s="516"/>
      <c r="CE228" s="511"/>
      <c r="CF228" s="511"/>
      <c r="CG228" s="511"/>
      <c r="CH228" s="511"/>
      <c r="CI228" s="474"/>
      <c r="CJ228" s="474"/>
      <c r="CK228" s="474"/>
      <c r="CL228" s="490"/>
      <c r="CM228" s="474"/>
      <c r="CN228" s="500"/>
      <c r="CO228" s="500"/>
      <c r="CP228" s="500"/>
      <c r="CQ228" s="500"/>
      <c r="CR228" s="550"/>
      <c r="CS228" s="473"/>
      <c r="CT228" s="498"/>
      <c r="CU228" s="498"/>
      <c r="CV228" s="473"/>
      <c r="CW228" s="473"/>
      <c r="CX228" s="473"/>
      <c r="CY228" s="502"/>
      <c r="CZ228" s="500"/>
      <c r="DA228" s="474"/>
      <c r="DB228" s="499"/>
      <c r="DC228" s="500"/>
      <c r="DD228" s="474"/>
      <c r="DE228" s="500"/>
      <c r="DF228" s="500"/>
      <c r="DG228" s="499"/>
      <c r="DH228" s="499"/>
      <c r="DI228" s="499"/>
      <c r="DJ228" s="490"/>
      <c r="DK228" s="499"/>
      <c r="DL228" s="500"/>
      <c r="DM228" s="500"/>
      <c r="DN228" s="499"/>
      <c r="DO228" s="474"/>
      <c r="DP228" s="474"/>
      <c r="DQ228" s="474"/>
      <c r="DR228" s="474"/>
      <c r="DS228" s="474"/>
      <c r="DT228" s="474"/>
      <c r="DU228" s="474"/>
      <c r="DV228" s="474"/>
      <c r="DW228" s="474"/>
      <c r="DX228" s="474"/>
      <c r="DY228" s="474"/>
      <c r="DZ228" s="474"/>
      <c r="EA228" s="500"/>
      <c r="EB228" s="500"/>
      <c r="EC228" s="500"/>
      <c r="ED228" s="500"/>
      <c r="EE228" s="500"/>
      <c r="EF228" s="500"/>
      <c r="EG228" s="500"/>
      <c r="EH228" s="500"/>
      <c r="EI228" s="500"/>
      <c r="EJ228" s="500"/>
      <c r="EK228" s="500"/>
      <c r="EL228" s="500"/>
      <c r="EM228" s="500"/>
      <c r="EN228" s="500"/>
      <c r="EO228" s="500"/>
      <c r="EP228" s="500"/>
      <c r="EQ228" s="500"/>
      <c r="ER228" s="490"/>
      <c r="ES228" s="490"/>
      <c r="ET228" s="500"/>
      <c r="EU228" s="500"/>
    </row>
    <row r="229" spans="1:151">
      <c r="A229" s="500"/>
      <c r="B229" s="502"/>
      <c r="C229" s="502"/>
      <c r="D229" s="502"/>
      <c r="E229" s="502"/>
      <c r="F229" s="502"/>
      <c r="G229" s="502"/>
      <c r="H229" s="502"/>
      <c r="I229" s="502"/>
      <c r="J229" s="504"/>
      <c r="K229" s="502"/>
      <c r="L229" s="502"/>
      <c r="M229" s="502"/>
      <c r="N229" s="502"/>
      <c r="O229" s="502"/>
      <c r="P229" s="502"/>
      <c r="R229" s="502"/>
      <c r="S229" s="502"/>
      <c r="U229" s="499"/>
      <c r="V229" s="500"/>
      <c r="W229" s="502"/>
      <c r="X229" s="500"/>
      <c r="Y229" s="500"/>
      <c r="Z229" s="476"/>
      <c r="AA229" s="476"/>
      <c r="AB229" s="470"/>
      <c r="AC229" s="502"/>
      <c r="AD229" s="502"/>
      <c r="AE229" s="502"/>
      <c r="AF229" s="502"/>
      <c r="AG229" s="502"/>
      <c r="AH229" s="502"/>
      <c r="AI229" s="505"/>
      <c r="AJ229" s="502"/>
      <c r="AK229" s="502"/>
      <c r="AL229" s="502"/>
      <c r="AM229" s="502"/>
      <c r="AN229" s="502"/>
      <c r="AO229" s="502"/>
      <c r="AP229" s="502"/>
      <c r="AQ229" s="502"/>
      <c r="AR229" s="502"/>
      <c r="AS229" s="521"/>
      <c r="AT229" s="521"/>
      <c r="AU229" s="521"/>
      <c r="AV229" s="521"/>
      <c r="AW229" s="521"/>
      <c r="AX229" s="521"/>
      <c r="AY229" s="521"/>
      <c r="AZ229" s="521"/>
      <c r="BA229" s="525"/>
      <c r="BB229" s="521"/>
      <c r="BC229" s="521"/>
      <c r="BD229" s="521"/>
      <c r="BE229" s="521"/>
      <c r="BF229" s="521"/>
      <c r="BG229" s="521"/>
      <c r="BH229" s="521"/>
      <c r="BI229" s="521"/>
      <c r="BJ229" s="521"/>
      <c r="BK229" s="521"/>
      <c r="BL229" s="521"/>
      <c r="BM229" s="521"/>
      <c r="BN229" s="521"/>
      <c r="BO229" s="521"/>
      <c r="BP229" s="521"/>
      <c r="BQ229" s="521"/>
      <c r="BR229" s="521"/>
      <c r="BS229" s="521"/>
      <c r="BT229" s="517"/>
      <c r="BU229" s="511"/>
      <c r="BV229" s="511"/>
      <c r="BW229" s="511"/>
      <c r="BX229" s="516"/>
      <c r="BY229" s="516"/>
      <c r="BZ229" s="516"/>
      <c r="CA229" s="516"/>
      <c r="CB229" s="516"/>
      <c r="CC229" s="516"/>
      <c r="CD229" s="516"/>
      <c r="CE229" s="511"/>
      <c r="CF229" s="511"/>
      <c r="CG229" s="511"/>
      <c r="CH229" s="511"/>
      <c r="CI229" s="474"/>
      <c r="CJ229" s="474"/>
      <c r="CK229" s="474"/>
      <c r="CL229" s="490"/>
      <c r="CM229" s="474"/>
      <c r="CN229" s="500"/>
      <c r="CO229" s="500"/>
      <c r="CP229" s="500"/>
      <c r="CQ229" s="500"/>
      <c r="CR229" s="550"/>
      <c r="CS229" s="473"/>
      <c r="CT229" s="498"/>
      <c r="CU229" s="498"/>
      <c r="CV229" s="473"/>
      <c r="CW229" s="473"/>
      <c r="CX229" s="473"/>
      <c r="CY229" s="502"/>
      <c r="CZ229" s="500"/>
      <c r="DA229" s="474"/>
      <c r="DB229" s="499"/>
      <c r="DC229" s="500"/>
      <c r="DD229" s="474"/>
      <c r="DE229" s="500"/>
      <c r="DF229" s="500"/>
      <c r="DG229" s="499"/>
      <c r="DH229" s="499"/>
      <c r="DI229" s="499"/>
      <c r="DJ229" s="490"/>
      <c r="DK229" s="499"/>
      <c r="DL229" s="500"/>
      <c r="DM229" s="500"/>
      <c r="DN229" s="499"/>
      <c r="DO229" s="474"/>
      <c r="DP229" s="474"/>
      <c r="DQ229" s="474"/>
      <c r="DR229" s="474"/>
      <c r="DS229" s="474"/>
      <c r="DT229" s="474"/>
      <c r="DU229" s="474"/>
      <c r="DV229" s="474"/>
      <c r="DW229" s="474"/>
      <c r="DX229" s="474"/>
      <c r="DY229" s="474"/>
      <c r="DZ229" s="474"/>
      <c r="EA229" s="500"/>
      <c r="EB229" s="500"/>
      <c r="EC229" s="500"/>
      <c r="ED229" s="500"/>
      <c r="EE229" s="500"/>
      <c r="EF229" s="500"/>
      <c r="EG229" s="500"/>
      <c r="EH229" s="500"/>
      <c r="EI229" s="500"/>
      <c r="EJ229" s="500"/>
      <c r="EK229" s="500"/>
      <c r="EL229" s="500"/>
      <c r="EM229" s="500"/>
      <c r="EN229" s="500"/>
      <c r="EO229" s="500"/>
      <c r="EP229" s="500"/>
      <c r="EQ229" s="500"/>
      <c r="ER229" s="490"/>
      <c r="ES229" s="490"/>
      <c r="ET229" s="500"/>
      <c r="EU229" s="500"/>
    </row>
    <row r="230" spans="1:151">
      <c r="A230" s="500"/>
      <c r="B230" s="502"/>
      <c r="C230" s="502"/>
      <c r="D230" s="502"/>
      <c r="E230" s="502"/>
      <c r="F230" s="502"/>
      <c r="G230" s="502"/>
      <c r="H230" s="502"/>
      <c r="I230" s="502"/>
      <c r="J230" s="504"/>
      <c r="K230" s="502"/>
      <c r="L230" s="502"/>
      <c r="M230" s="502"/>
      <c r="N230" s="502"/>
      <c r="O230" s="502"/>
      <c r="P230" s="502"/>
      <c r="R230" s="502"/>
      <c r="S230" s="502"/>
      <c r="U230" s="499"/>
      <c r="V230" s="500"/>
      <c r="W230" s="502"/>
      <c r="X230" s="500"/>
      <c r="Y230" s="500"/>
      <c r="Z230" s="476"/>
      <c r="AA230" s="476"/>
      <c r="AB230" s="470"/>
      <c r="AC230" s="502"/>
      <c r="AD230" s="502"/>
      <c r="AE230" s="502"/>
      <c r="AF230" s="502"/>
      <c r="AG230" s="502"/>
      <c r="AH230" s="502"/>
      <c r="AI230" s="505"/>
      <c r="AJ230" s="502"/>
      <c r="AK230" s="502"/>
      <c r="AL230" s="502"/>
      <c r="AM230" s="502"/>
      <c r="AN230" s="502"/>
      <c r="AO230" s="502"/>
      <c r="AP230" s="502"/>
      <c r="AQ230" s="502"/>
      <c r="AR230" s="502"/>
      <c r="AS230" s="521"/>
      <c r="AT230" s="521"/>
      <c r="AU230" s="521"/>
      <c r="AV230" s="521"/>
      <c r="AW230" s="521"/>
      <c r="AX230" s="521"/>
      <c r="AY230" s="521"/>
      <c r="AZ230" s="521"/>
      <c r="BA230" s="525"/>
      <c r="BB230" s="521"/>
      <c r="BC230" s="521"/>
      <c r="BD230" s="521"/>
      <c r="BE230" s="521"/>
      <c r="BF230" s="521"/>
      <c r="BG230" s="521"/>
      <c r="BH230" s="521"/>
      <c r="BI230" s="521"/>
      <c r="BJ230" s="521"/>
      <c r="BK230" s="521"/>
      <c r="BL230" s="521"/>
      <c r="BM230" s="521"/>
      <c r="BN230" s="521"/>
      <c r="BO230" s="521"/>
      <c r="BP230" s="521"/>
      <c r="BQ230" s="521"/>
      <c r="BR230" s="521"/>
      <c r="BS230" s="521"/>
      <c r="BT230" s="517"/>
      <c r="BU230" s="511"/>
      <c r="BV230" s="511"/>
      <c r="BW230" s="511"/>
      <c r="BX230" s="516"/>
      <c r="BY230" s="516"/>
      <c r="BZ230" s="516"/>
      <c r="CA230" s="516"/>
      <c r="CB230" s="516"/>
      <c r="CC230" s="516"/>
      <c r="CD230" s="516"/>
      <c r="CE230" s="511"/>
      <c r="CF230" s="511"/>
      <c r="CG230" s="511"/>
      <c r="CH230" s="511"/>
      <c r="CI230" s="474"/>
      <c r="CJ230" s="474"/>
      <c r="CK230" s="474"/>
      <c r="CL230" s="490"/>
      <c r="CM230" s="474"/>
      <c r="CN230" s="500"/>
      <c r="CO230" s="500"/>
      <c r="CP230" s="500"/>
      <c r="CQ230" s="500"/>
      <c r="CR230" s="550"/>
      <c r="CS230" s="473"/>
      <c r="CT230" s="498"/>
      <c r="CU230" s="498"/>
      <c r="CV230" s="473"/>
      <c r="CW230" s="473"/>
      <c r="CX230" s="473"/>
      <c r="CY230" s="502"/>
      <c r="CZ230" s="500"/>
      <c r="DA230" s="474"/>
      <c r="DB230" s="499"/>
      <c r="DC230" s="500"/>
      <c r="DD230" s="474"/>
      <c r="DE230" s="500"/>
      <c r="DF230" s="500"/>
      <c r="DG230" s="499"/>
      <c r="DH230" s="499"/>
      <c r="DI230" s="499"/>
      <c r="DJ230" s="490"/>
      <c r="DK230" s="499"/>
      <c r="DL230" s="500"/>
      <c r="DM230" s="500"/>
      <c r="DN230" s="499"/>
      <c r="DO230" s="474"/>
      <c r="DP230" s="474"/>
      <c r="DQ230" s="474"/>
      <c r="DR230" s="474"/>
      <c r="DS230" s="474"/>
      <c r="DT230" s="474"/>
      <c r="DU230" s="474"/>
      <c r="DV230" s="474"/>
      <c r="DW230" s="474"/>
      <c r="DX230" s="474"/>
      <c r="DY230" s="474"/>
      <c r="DZ230" s="474"/>
      <c r="EA230" s="500"/>
      <c r="EB230" s="500"/>
      <c r="EC230" s="500"/>
      <c r="ED230" s="500"/>
      <c r="EE230" s="500"/>
      <c r="EF230" s="500"/>
      <c r="EG230" s="500"/>
      <c r="EH230" s="500"/>
      <c r="EI230" s="500"/>
      <c r="EJ230" s="500"/>
      <c r="EK230" s="500"/>
      <c r="EL230" s="500"/>
      <c r="EM230" s="500"/>
      <c r="EN230" s="500"/>
      <c r="EO230" s="500"/>
      <c r="EP230" s="500"/>
      <c r="EQ230" s="500"/>
      <c r="ER230" s="490"/>
      <c r="ES230" s="490"/>
      <c r="ET230" s="500"/>
      <c r="EU230" s="500"/>
    </row>
    <row r="231" spans="1:151">
      <c r="A231" s="500"/>
      <c r="B231" s="502"/>
      <c r="C231" s="502"/>
      <c r="D231" s="502"/>
      <c r="E231" s="502"/>
      <c r="F231" s="502"/>
      <c r="G231" s="502"/>
      <c r="H231" s="502"/>
      <c r="I231" s="502"/>
      <c r="J231" s="504"/>
      <c r="K231" s="502"/>
      <c r="L231" s="502"/>
      <c r="M231" s="502"/>
      <c r="N231" s="502"/>
      <c r="O231" s="502"/>
      <c r="P231" s="502"/>
      <c r="R231" s="502"/>
      <c r="S231" s="502"/>
      <c r="U231" s="499"/>
      <c r="V231" s="500"/>
      <c r="W231" s="502"/>
      <c r="X231" s="500"/>
      <c r="Y231" s="500"/>
      <c r="Z231" s="476"/>
      <c r="AA231" s="476"/>
      <c r="AB231" s="470"/>
      <c r="AC231" s="502"/>
      <c r="AD231" s="502"/>
      <c r="AE231" s="502"/>
      <c r="AF231" s="502"/>
      <c r="AG231" s="502"/>
      <c r="AH231" s="502"/>
      <c r="AI231" s="505"/>
      <c r="AJ231" s="502"/>
      <c r="AK231" s="502"/>
      <c r="AL231" s="502"/>
      <c r="AM231" s="502"/>
      <c r="AN231" s="502"/>
      <c r="AO231" s="502"/>
      <c r="AP231" s="502"/>
      <c r="AQ231" s="502"/>
      <c r="AR231" s="502"/>
      <c r="AS231" s="521"/>
      <c r="AT231" s="521"/>
      <c r="AU231" s="521"/>
      <c r="AV231" s="521"/>
      <c r="AW231" s="521"/>
      <c r="AX231" s="521"/>
      <c r="AY231" s="521"/>
      <c r="AZ231" s="521"/>
      <c r="BA231" s="525"/>
      <c r="BB231" s="521"/>
      <c r="BC231" s="521"/>
      <c r="BD231" s="521"/>
      <c r="BE231" s="521"/>
      <c r="BF231" s="521"/>
      <c r="BG231" s="521"/>
      <c r="BH231" s="521"/>
      <c r="BI231" s="521"/>
      <c r="BJ231" s="521"/>
      <c r="BK231" s="521"/>
      <c r="BL231" s="521"/>
      <c r="BM231" s="521"/>
      <c r="BN231" s="521"/>
      <c r="BO231" s="521"/>
      <c r="BP231" s="521"/>
      <c r="BQ231" s="521"/>
      <c r="BR231" s="521"/>
      <c r="BS231" s="521"/>
      <c r="BT231" s="517"/>
      <c r="BU231" s="511"/>
      <c r="BV231" s="511"/>
      <c r="BW231" s="511"/>
      <c r="BX231" s="516"/>
      <c r="BY231" s="516"/>
      <c r="BZ231" s="516"/>
      <c r="CA231" s="516"/>
      <c r="CB231" s="516"/>
      <c r="CC231" s="516"/>
      <c r="CD231" s="516"/>
      <c r="CE231" s="511"/>
      <c r="CF231" s="511"/>
      <c r="CG231" s="511"/>
      <c r="CH231" s="511"/>
      <c r="CI231" s="474"/>
      <c r="CJ231" s="474"/>
      <c r="CK231" s="474"/>
      <c r="CL231" s="490"/>
      <c r="CM231" s="474"/>
      <c r="CN231" s="500"/>
      <c r="CO231" s="500"/>
      <c r="CP231" s="500"/>
      <c r="CQ231" s="500"/>
      <c r="CR231" s="550"/>
      <c r="CS231" s="473"/>
      <c r="CT231" s="498"/>
      <c r="CU231" s="498"/>
      <c r="CV231" s="473"/>
      <c r="CW231" s="473"/>
      <c r="CX231" s="473"/>
      <c r="CY231" s="502"/>
      <c r="CZ231" s="500"/>
      <c r="DA231" s="474"/>
      <c r="DB231" s="499"/>
      <c r="DC231" s="500"/>
      <c r="DD231" s="474"/>
      <c r="DE231" s="500"/>
      <c r="DF231" s="500"/>
      <c r="DG231" s="499"/>
      <c r="DH231" s="499"/>
      <c r="DI231" s="499"/>
      <c r="DJ231" s="490"/>
      <c r="DK231" s="499"/>
      <c r="DL231" s="500"/>
      <c r="DM231" s="500"/>
      <c r="DN231" s="499"/>
      <c r="DO231" s="474"/>
      <c r="DP231" s="474"/>
      <c r="DQ231" s="474"/>
      <c r="DR231" s="474"/>
      <c r="DS231" s="474"/>
      <c r="DT231" s="474"/>
      <c r="DU231" s="474"/>
      <c r="DV231" s="474"/>
      <c r="DW231" s="474"/>
      <c r="DX231" s="474"/>
      <c r="DY231" s="474"/>
      <c r="DZ231" s="474"/>
      <c r="EA231" s="500"/>
      <c r="EB231" s="500"/>
      <c r="EC231" s="500"/>
      <c r="ED231" s="500"/>
      <c r="EE231" s="500"/>
      <c r="EF231" s="500"/>
      <c r="EG231" s="500"/>
      <c r="EH231" s="500"/>
      <c r="EI231" s="500"/>
      <c r="EJ231" s="500"/>
      <c r="EK231" s="500"/>
      <c r="EL231" s="500"/>
      <c r="EM231" s="500"/>
      <c r="EN231" s="500"/>
      <c r="EO231" s="500"/>
      <c r="EP231" s="500"/>
      <c r="EQ231" s="500"/>
      <c r="ER231" s="490"/>
      <c r="ES231" s="490"/>
      <c r="ET231" s="500"/>
      <c r="EU231" s="500"/>
    </row>
    <row r="232" spans="1:151">
      <c r="A232" s="500"/>
      <c r="B232" s="502"/>
      <c r="C232" s="502"/>
      <c r="D232" s="502"/>
      <c r="E232" s="502"/>
      <c r="F232" s="502"/>
      <c r="G232" s="502"/>
      <c r="H232" s="502"/>
      <c r="I232" s="502"/>
      <c r="J232" s="504"/>
      <c r="K232" s="502"/>
      <c r="L232" s="502"/>
      <c r="M232" s="502"/>
      <c r="N232" s="502"/>
      <c r="O232" s="502"/>
      <c r="P232" s="502"/>
      <c r="R232" s="502"/>
      <c r="S232" s="502"/>
      <c r="U232" s="499"/>
      <c r="V232" s="500"/>
      <c r="W232" s="502"/>
      <c r="X232" s="500"/>
      <c r="Y232" s="500"/>
      <c r="Z232" s="476"/>
      <c r="AA232" s="476"/>
      <c r="AB232" s="470"/>
      <c r="AC232" s="502"/>
      <c r="AD232" s="502"/>
      <c r="AE232" s="502"/>
      <c r="AF232" s="502"/>
      <c r="AG232" s="502"/>
      <c r="AH232" s="502"/>
      <c r="AI232" s="505"/>
      <c r="AJ232" s="502"/>
      <c r="AK232" s="502"/>
      <c r="AL232" s="502"/>
      <c r="AM232" s="502"/>
      <c r="AN232" s="502"/>
      <c r="AO232" s="502"/>
      <c r="AP232" s="502"/>
      <c r="AQ232" s="502"/>
      <c r="AR232" s="502"/>
      <c r="AS232" s="521"/>
      <c r="AT232" s="521"/>
      <c r="AU232" s="521"/>
      <c r="AV232" s="521"/>
      <c r="AW232" s="521"/>
      <c r="AX232" s="521"/>
      <c r="AY232" s="521"/>
      <c r="AZ232" s="521"/>
      <c r="BA232" s="525"/>
      <c r="BB232" s="521"/>
      <c r="BC232" s="521"/>
      <c r="BD232" s="521"/>
      <c r="BE232" s="521"/>
      <c r="BF232" s="521"/>
      <c r="BG232" s="521"/>
      <c r="BH232" s="521"/>
      <c r="BI232" s="521"/>
      <c r="BJ232" s="521"/>
      <c r="BK232" s="521"/>
      <c r="BL232" s="521"/>
      <c r="BM232" s="521"/>
      <c r="BN232" s="521"/>
      <c r="BO232" s="521"/>
      <c r="BP232" s="521"/>
      <c r="BQ232" s="521"/>
      <c r="BR232" s="521"/>
      <c r="BS232" s="521"/>
      <c r="BT232" s="517"/>
      <c r="BU232" s="511"/>
      <c r="BV232" s="511"/>
      <c r="BW232" s="511"/>
      <c r="BX232" s="516"/>
      <c r="BY232" s="516"/>
      <c r="BZ232" s="516"/>
      <c r="CA232" s="516"/>
      <c r="CB232" s="516"/>
      <c r="CC232" s="516"/>
      <c r="CD232" s="516"/>
      <c r="CE232" s="511"/>
      <c r="CF232" s="511"/>
      <c r="CG232" s="511"/>
      <c r="CH232" s="511"/>
      <c r="CI232" s="474"/>
      <c r="CJ232" s="474"/>
      <c r="CK232" s="474"/>
      <c r="CL232" s="490"/>
      <c r="CM232" s="474"/>
      <c r="CN232" s="500"/>
      <c r="CO232" s="500"/>
      <c r="CP232" s="500"/>
      <c r="CQ232" s="500"/>
      <c r="CR232" s="550"/>
      <c r="CS232" s="473"/>
      <c r="CT232" s="498"/>
      <c r="CU232" s="498"/>
      <c r="CV232" s="473"/>
      <c r="CW232" s="473"/>
      <c r="CX232" s="473"/>
      <c r="CY232" s="502"/>
      <c r="CZ232" s="500"/>
      <c r="DA232" s="474"/>
      <c r="DB232" s="499"/>
      <c r="DC232" s="500"/>
      <c r="DD232" s="474"/>
      <c r="DE232" s="500"/>
      <c r="DF232" s="500"/>
      <c r="DG232" s="499"/>
      <c r="DH232" s="499"/>
      <c r="DI232" s="499"/>
      <c r="DJ232" s="490"/>
      <c r="DK232" s="499"/>
      <c r="DL232" s="500"/>
      <c r="DM232" s="500"/>
      <c r="DN232" s="499"/>
      <c r="DO232" s="474"/>
      <c r="DP232" s="474"/>
      <c r="DQ232" s="474"/>
      <c r="DR232" s="474"/>
      <c r="DS232" s="474"/>
      <c r="DT232" s="474"/>
      <c r="DU232" s="474"/>
      <c r="DV232" s="474"/>
      <c r="DW232" s="474"/>
      <c r="DX232" s="474"/>
      <c r="DY232" s="474"/>
      <c r="DZ232" s="474"/>
      <c r="EA232" s="500"/>
      <c r="EB232" s="500"/>
      <c r="EC232" s="500"/>
      <c r="ED232" s="500"/>
      <c r="EE232" s="500"/>
      <c r="EF232" s="500"/>
      <c r="EG232" s="500"/>
      <c r="EH232" s="500"/>
      <c r="EI232" s="500"/>
      <c r="EJ232" s="500"/>
      <c r="EK232" s="500"/>
      <c r="EL232" s="500"/>
      <c r="EM232" s="500"/>
      <c r="EN232" s="500"/>
      <c r="EO232" s="500"/>
      <c r="EP232" s="500"/>
      <c r="EQ232" s="500"/>
      <c r="ER232" s="490"/>
      <c r="ES232" s="490"/>
      <c r="ET232" s="500"/>
      <c r="EU232" s="500"/>
    </row>
    <row r="233" spans="1:151">
      <c r="A233" s="500"/>
      <c r="B233" s="502"/>
      <c r="C233" s="502"/>
      <c r="D233" s="502"/>
      <c r="E233" s="502"/>
      <c r="F233" s="502"/>
      <c r="G233" s="502"/>
      <c r="H233" s="502"/>
      <c r="I233" s="502"/>
      <c r="J233" s="504"/>
      <c r="K233" s="502"/>
      <c r="L233" s="502"/>
      <c r="M233" s="502"/>
      <c r="N233" s="502"/>
      <c r="O233" s="502"/>
      <c r="P233" s="502"/>
      <c r="R233" s="502"/>
      <c r="S233" s="502"/>
      <c r="U233" s="499"/>
      <c r="V233" s="500"/>
      <c r="W233" s="502"/>
      <c r="X233" s="500"/>
      <c r="Y233" s="500"/>
      <c r="Z233" s="476"/>
      <c r="AA233" s="476"/>
      <c r="AB233" s="470"/>
      <c r="AC233" s="502"/>
      <c r="AD233" s="502"/>
      <c r="AE233" s="502"/>
      <c r="AF233" s="502"/>
      <c r="AG233" s="502"/>
      <c r="AH233" s="502"/>
      <c r="AI233" s="505"/>
      <c r="AJ233" s="502"/>
      <c r="AK233" s="502"/>
      <c r="AL233" s="502"/>
      <c r="AM233" s="502"/>
      <c r="AN233" s="502"/>
      <c r="AO233" s="502"/>
      <c r="AP233" s="502"/>
      <c r="AQ233" s="502"/>
      <c r="AR233" s="502"/>
      <c r="AS233" s="521"/>
      <c r="AT233" s="521"/>
      <c r="AU233" s="521"/>
      <c r="AV233" s="521"/>
      <c r="AW233" s="521"/>
      <c r="AX233" s="521"/>
      <c r="AY233" s="521"/>
      <c r="AZ233" s="521"/>
      <c r="BA233" s="525"/>
      <c r="BB233" s="521"/>
      <c r="BC233" s="521"/>
      <c r="BD233" s="521"/>
      <c r="BE233" s="521"/>
      <c r="BF233" s="521"/>
      <c r="BG233" s="521"/>
      <c r="BH233" s="521"/>
      <c r="BI233" s="521"/>
      <c r="BJ233" s="521"/>
      <c r="BK233" s="521"/>
      <c r="BL233" s="521"/>
      <c r="BM233" s="521"/>
      <c r="BN233" s="521"/>
      <c r="BO233" s="521"/>
      <c r="BP233" s="521"/>
      <c r="BQ233" s="521"/>
      <c r="BR233" s="521"/>
      <c r="BS233" s="521"/>
      <c r="BT233" s="517"/>
      <c r="BU233" s="511"/>
      <c r="BV233" s="511"/>
      <c r="BW233" s="511"/>
      <c r="BX233" s="516"/>
      <c r="BY233" s="516"/>
      <c r="BZ233" s="516"/>
      <c r="CA233" s="516"/>
      <c r="CB233" s="516"/>
      <c r="CC233" s="516"/>
      <c r="CD233" s="516"/>
      <c r="CE233" s="511"/>
      <c r="CF233" s="511"/>
      <c r="CG233" s="511"/>
      <c r="CH233" s="511"/>
      <c r="CI233" s="474"/>
      <c r="CJ233" s="474"/>
      <c r="CK233" s="474"/>
      <c r="CL233" s="490"/>
      <c r="CM233" s="474"/>
      <c r="CN233" s="500"/>
      <c r="CO233" s="500"/>
      <c r="CP233" s="500"/>
      <c r="CQ233" s="500"/>
      <c r="CR233" s="550"/>
      <c r="CS233" s="473"/>
      <c r="CT233" s="498"/>
      <c r="CU233" s="498"/>
      <c r="CV233" s="473"/>
      <c r="CW233" s="473"/>
      <c r="CX233" s="473"/>
      <c r="CY233" s="502"/>
      <c r="CZ233" s="500"/>
      <c r="DA233" s="474"/>
      <c r="DB233" s="499"/>
      <c r="DC233" s="500"/>
      <c r="DD233" s="474"/>
      <c r="DE233" s="500"/>
      <c r="DF233" s="500"/>
      <c r="DG233" s="499"/>
      <c r="DH233" s="499"/>
      <c r="DI233" s="499"/>
      <c r="DJ233" s="490"/>
      <c r="DK233" s="499"/>
      <c r="DL233" s="500"/>
      <c r="DM233" s="500"/>
      <c r="DN233" s="499"/>
      <c r="DO233" s="474"/>
      <c r="DP233" s="474"/>
      <c r="DQ233" s="474"/>
      <c r="DR233" s="474"/>
      <c r="DS233" s="474"/>
      <c r="DT233" s="474"/>
      <c r="DU233" s="474"/>
      <c r="DV233" s="474"/>
      <c r="DW233" s="474"/>
      <c r="DX233" s="474"/>
      <c r="DY233" s="474"/>
      <c r="DZ233" s="474"/>
      <c r="EA233" s="500"/>
      <c r="EB233" s="500"/>
      <c r="EC233" s="500"/>
      <c r="ED233" s="500"/>
      <c r="EE233" s="500"/>
      <c r="EF233" s="500"/>
      <c r="EG233" s="500"/>
      <c r="EH233" s="500"/>
      <c r="EI233" s="500"/>
      <c r="EJ233" s="500"/>
      <c r="EK233" s="500"/>
      <c r="EL233" s="500"/>
      <c r="EM233" s="500"/>
      <c r="EN233" s="500"/>
      <c r="EO233" s="500"/>
      <c r="EP233" s="500"/>
      <c r="EQ233" s="500"/>
      <c r="ER233" s="490"/>
      <c r="ES233" s="490"/>
      <c r="ET233" s="500"/>
      <c r="EU233" s="500"/>
    </row>
    <row r="234" spans="1:151">
      <c r="A234" s="500"/>
      <c r="B234" s="502"/>
      <c r="C234" s="502"/>
      <c r="D234" s="502"/>
      <c r="E234" s="502"/>
      <c r="F234" s="502"/>
      <c r="G234" s="502"/>
      <c r="H234" s="502"/>
      <c r="I234" s="502"/>
      <c r="J234" s="504"/>
      <c r="K234" s="502"/>
      <c r="L234" s="502"/>
      <c r="M234" s="502"/>
      <c r="N234" s="502"/>
      <c r="O234" s="502"/>
      <c r="P234" s="502"/>
      <c r="R234" s="502"/>
      <c r="S234" s="502"/>
      <c r="U234" s="499"/>
      <c r="V234" s="500"/>
      <c r="W234" s="502"/>
      <c r="X234" s="500"/>
      <c r="Y234" s="500"/>
      <c r="Z234" s="476"/>
      <c r="AA234" s="476"/>
      <c r="AB234" s="470"/>
      <c r="AC234" s="502"/>
      <c r="AD234" s="502"/>
      <c r="AE234" s="502"/>
      <c r="AF234" s="502"/>
      <c r="AG234" s="502"/>
      <c r="AH234" s="502"/>
      <c r="AI234" s="505"/>
      <c r="AJ234" s="502"/>
      <c r="AK234" s="502"/>
      <c r="AL234" s="502"/>
      <c r="AM234" s="502"/>
      <c r="AN234" s="502"/>
      <c r="AO234" s="502"/>
      <c r="AP234" s="502"/>
      <c r="AQ234" s="502"/>
      <c r="AR234" s="502"/>
      <c r="AS234" s="521"/>
      <c r="AT234" s="521"/>
      <c r="AU234" s="521"/>
      <c r="AV234" s="521"/>
      <c r="AW234" s="521"/>
      <c r="AX234" s="521"/>
      <c r="AY234" s="521"/>
      <c r="AZ234" s="521"/>
      <c r="BA234" s="525"/>
      <c r="BB234" s="521"/>
      <c r="BC234" s="521"/>
      <c r="BD234" s="521"/>
      <c r="BE234" s="521"/>
      <c r="BF234" s="521"/>
      <c r="BG234" s="521"/>
      <c r="BH234" s="521"/>
      <c r="BI234" s="521"/>
      <c r="BJ234" s="521"/>
      <c r="BK234" s="521"/>
      <c r="BL234" s="521"/>
      <c r="BM234" s="521"/>
      <c r="BN234" s="521"/>
      <c r="BO234" s="521"/>
      <c r="BP234" s="521"/>
      <c r="BQ234" s="521"/>
      <c r="BR234" s="521"/>
      <c r="BS234" s="521"/>
      <c r="BT234" s="517"/>
      <c r="BU234" s="511"/>
      <c r="BV234" s="511"/>
      <c r="BW234" s="511"/>
      <c r="BX234" s="516"/>
      <c r="BY234" s="516"/>
      <c r="BZ234" s="516"/>
      <c r="CA234" s="516"/>
      <c r="CB234" s="516"/>
      <c r="CC234" s="516"/>
      <c r="CD234" s="516"/>
      <c r="CE234" s="511"/>
      <c r="CF234" s="511"/>
      <c r="CG234" s="511"/>
      <c r="CH234" s="511"/>
      <c r="CI234" s="474"/>
      <c r="CJ234" s="474"/>
      <c r="CK234" s="474"/>
      <c r="CL234" s="490"/>
      <c r="CM234" s="474"/>
      <c r="CN234" s="500"/>
      <c r="CO234" s="500"/>
      <c r="CP234" s="500"/>
      <c r="CQ234" s="500"/>
      <c r="CR234" s="550"/>
      <c r="CS234" s="473"/>
      <c r="CT234" s="498"/>
      <c r="CU234" s="498"/>
      <c r="CV234" s="473"/>
      <c r="CW234" s="473"/>
      <c r="CX234" s="473"/>
      <c r="CY234" s="502"/>
      <c r="CZ234" s="500"/>
      <c r="DA234" s="474"/>
      <c r="DB234" s="499"/>
      <c r="DC234" s="500"/>
      <c r="DD234" s="474"/>
      <c r="DE234" s="500"/>
      <c r="DF234" s="500"/>
      <c r="DG234" s="499"/>
      <c r="DH234" s="499"/>
      <c r="DI234" s="499"/>
      <c r="DJ234" s="490"/>
      <c r="DK234" s="499"/>
      <c r="DL234" s="500"/>
      <c r="DM234" s="500"/>
      <c r="DN234" s="499"/>
      <c r="DO234" s="474"/>
      <c r="DP234" s="474"/>
      <c r="DQ234" s="474"/>
      <c r="DR234" s="474"/>
      <c r="DS234" s="474"/>
      <c r="DT234" s="474"/>
      <c r="DU234" s="474"/>
      <c r="DV234" s="474"/>
      <c r="DW234" s="474"/>
      <c r="DX234" s="474"/>
      <c r="DY234" s="474"/>
      <c r="DZ234" s="474"/>
      <c r="EA234" s="500"/>
      <c r="EB234" s="500"/>
      <c r="EC234" s="500"/>
      <c r="ED234" s="500"/>
      <c r="EE234" s="500"/>
      <c r="EF234" s="500"/>
      <c r="EG234" s="500"/>
      <c r="EH234" s="500"/>
      <c r="EI234" s="500"/>
      <c r="EJ234" s="500"/>
      <c r="EK234" s="500"/>
      <c r="EL234" s="500"/>
      <c r="EM234" s="500"/>
      <c r="EN234" s="500"/>
      <c r="EO234" s="500"/>
      <c r="EP234" s="500"/>
      <c r="EQ234" s="500"/>
      <c r="ER234" s="490"/>
      <c r="ES234" s="490"/>
      <c r="ET234" s="500"/>
      <c r="EU234" s="500"/>
    </row>
    <row r="235" spans="1:151" ht="16.5" customHeight="1">
      <c r="A235" s="500"/>
      <c r="B235" s="502"/>
      <c r="C235" s="502"/>
      <c r="D235" s="502"/>
      <c r="E235" s="502"/>
      <c r="F235" s="502"/>
      <c r="G235" s="502"/>
      <c r="H235" s="502"/>
      <c r="I235" s="502"/>
      <c r="J235" s="504"/>
      <c r="K235" s="502"/>
      <c r="L235" s="502"/>
      <c r="M235" s="502"/>
      <c r="N235" s="502"/>
      <c r="O235" s="502"/>
      <c r="P235" s="502"/>
      <c r="R235" s="502"/>
      <c r="S235" s="502"/>
      <c r="U235" s="499"/>
      <c r="V235" s="500"/>
      <c r="W235" s="502"/>
      <c r="X235" s="500"/>
      <c r="Y235" s="500"/>
      <c r="Z235" s="476"/>
      <c r="AA235" s="476"/>
      <c r="AB235" s="470"/>
      <c r="AC235" s="502"/>
      <c r="AD235" s="502"/>
      <c r="AE235" s="502"/>
      <c r="AF235" s="502"/>
      <c r="AG235" s="502"/>
      <c r="AH235" s="502"/>
      <c r="AI235" s="505"/>
      <c r="AJ235" s="502"/>
      <c r="AK235" s="502"/>
      <c r="AL235" s="502"/>
      <c r="AM235" s="502"/>
      <c r="AN235" s="502"/>
      <c r="AO235" s="502"/>
      <c r="AP235" s="502"/>
      <c r="AQ235" s="502"/>
      <c r="AR235" s="502"/>
      <c r="AS235" s="521"/>
      <c r="AT235" s="521"/>
      <c r="AU235" s="521"/>
      <c r="AV235" s="521"/>
      <c r="AW235" s="521"/>
      <c r="AX235" s="521"/>
      <c r="AY235" s="521"/>
      <c r="AZ235" s="521"/>
      <c r="BA235" s="525"/>
      <c r="BB235" s="521"/>
      <c r="BC235" s="521"/>
      <c r="BD235" s="521"/>
      <c r="BE235" s="521"/>
      <c r="BF235" s="521"/>
      <c r="BG235" s="521"/>
      <c r="BH235" s="521"/>
      <c r="BI235" s="521"/>
      <c r="BJ235" s="521"/>
      <c r="BK235" s="521"/>
      <c r="BL235" s="521"/>
      <c r="BM235" s="521"/>
      <c r="BN235" s="521"/>
      <c r="BO235" s="521"/>
      <c r="BP235" s="521"/>
      <c r="BQ235" s="521"/>
      <c r="BR235" s="521"/>
      <c r="BS235" s="521"/>
      <c r="BT235" s="517"/>
      <c r="BU235" s="511"/>
      <c r="BV235" s="511"/>
      <c r="BW235" s="511"/>
      <c r="BX235" s="516"/>
      <c r="BY235" s="516"/>
      <c r="BZ235" s="516"/>
      <c r="CA235" s="516"/>
      <c r="CB235" s="516"/>
      <c r="CC235" s="516"/>
      <c r="CD235" s="516"/>
      <c r="CE235" s="511"/>
      <c r="CF235" s="511"/>
      <c r="CG235" s="511"/>
      <c r="CH235" s="511"/>
      <c r="CI235" s="474"/>
      <c r="CJ235" s="474"/>
      <c r="CK235" s="474"/>
      <c r="CL235" s="490"/>
      <c r="CM235" s="474"/>
      <c r="CN235" s="500"/>
      <c r="CO235" s="500"/>
      <c r="CP235" s="500"/>
      <c r="CQ235" s="500"/>
      <c r="CR235" s="550"/>
      <c r="CS235" s="473"/>
      <c r="CT235" s="498"/>
      <c r="CU235" s="498"/>
      <c r="CV235" s="473"/>
      <c r="CW235" s="473"/>
      <c r="CX235" s="473"/>
      <c r="CY235" s="502"/>
      <c r="CZ235" s="500"/>
      <c r="DA235" s="474"/>
      <c r="DB235" s="499"/>
      <c r="DC235" s="500"/>
      <c r="DD235" s="474"/>
      <c r="DE235" s="500"/>
      <c r="DF235" s="500"/>
      <c r="DG235" s="499"/>
      <c r="DH235" s="499"/>
      <c r="DI235" s="499"/>
      <c r="DJ235" s="490"/>
      <c r="DK235" s="499"/>
      <c r="DL235" s="500"/>
      <c r="DM235" s="500"/>
      <c r="DN235" s="499"/>
      <c r="DO235" s="474"/>
      <c r="DP235" s="474"/>
      <c r="DQ235" s="474"/>
      <c r="DR235" s="474"/>
      <c r="DS235" s="474"/>
      <c r="DT235" s="474"/>
      <c r="DU235" s="474"/>
      <c r="DV235" s="474"/>
      <c r="DW235" s="474"/>
      <c r="DX235" s="474"/>
      <c r="DY235" s="474"/>
      <c r="DZ235" s="474"/>
      <c r="EA235" s="500"/>
      <c r="EB235" s="500"/>
      <c r="EC235" s="500"/>
      <c r="ED235" s="500"/>
      <c r="EE235" s="500"/>
      <c r="EF235" s="500"/>
      <c r="EG235" s="500"/>
      <c r="EH235" s="500"/>
      <c r="EI235" s="500"/>
      <c r="EJ235" s="500"/>
      <c r="EK235" s="500"/>
      <c r="EL235" s="500"/>
      <c r="EM235" s="500"/>
      <c r="EN235" s="500"/>
      <c r="EO235" s="500"/>
      <c r="EP235" s="500"/>
      <c r="EQ235" s="500"/>
      <c r="ER235" s="490"/>
      <c r="ES235" s="490"/>
      <c r="ET235" s="500"/>
      <c r="EU235" s="500"/>
    </row>
    <row r="236" spans="1:151" ht="16.5" customHeight="1">
      <c r="A236" s="500"/>
      <c r="B236" s="502"/>
      <c r="C236" s="502"/>
      <c r="D236" s="502"/>
      <c r="E236" s="502"/>
      <c r="F236" s="502"/>
      <c r="G236" s="502"/>
      <c r="H236" s="502"/>
      <c r="I236" s="502"/>
      <c r="J236" s="504"/>
      <c r="K236" s="502"/>
      <c r="L236" s="502"/>
      <c r="M236" s="502"/>
      <c r="N236" s="502"/>
      <c r="O236" s="502"/>
      <c r="P236" s="502"/>
      <c r="R236" s="502"/>
      <c r="S236" s="502"/>
      <c r="U236" s="499"/>
      <c r="V236" s="500"/>
      <c r="W236" s="502"/>
      <c r="X236" s="500"/>
      <c r="Y236" s="500"/>
      <c r="Z236" s="476"/>
      <c r="AA236" s="476"/>
      <c r="AB236" s="470"/>
      <c r="AC236" s="502"/>
      <c r="AD236" s="502"/>
      <c r="AE236" s="502"/>
      <c r="AF236" s="502"/>
      <c r="AG236" s="502"/>
      <c r="AH236" s="502"/>
      <c r="AI236" s="505"/>
      <c r="AJ236" s="502"/>
      <c r="AK236" s="502"/>
      <c r="AL236" s="502"/>
      <c r="AM236" s="502"/>
      <c r="AN236" s="502"/>
      <c r="AO236" s="502"/>
      <c r="AP236" s="502"/>
      <c r="AQ236" s="502"/>
      <c r="AR236" s="502"/>
      <c r="AS236" s="521"/>
      <c r="AT236" s="521"/>
      <c r="AU236" s="521"/>
      <c r="AV236" s="521"/>
      <c r="AW236" s="521"/>
      <c r="AX236" s="521"/>
      <c r="AY236" s="521"/>
      <c r="AZ236" s="521"/>
      <c r="BA236" s="525"/>
      <c r="BB236" s="521"/>
      <c r="BC236" s="521"/>
      <c r="BD236" s="521"/>
      <c r="BE236" s="521"/>
      <c r="BF236" s="521"/>
      <c r="BG236" s="521"/>
      <c r="BH236" s="521"/>
      <c r="BI236" s="521"/>
      <c r="BJ236" s="521"/>
      <c r="BK236" s="521"/>
      <c r="BL236" s="521"/>
      <c r="BM236" s="521"/>
      <c r="BN236" s="521"/>
      <c r="BO236" s="521"/>
      <c r="BP236" s="521"/>
      <c r="BQ236" s="521"/>
      <c r="BR236" s="521"/>
      <c r="BS236" s="521"/>
      <c r="BT236" s="517"/>
      <c r="BU236" s="511"/>
      <c r="BV236" s="511"/>
      <c r="BW236" s="511"/>
      <c r="BX236" s="516"/>
      <c r="BY236" s="516"/>
      <c r="BZ236" s="516"/>
      <c r="CA236" s="516"/>
      <c r="CB236" s="516"/>
      <c r="CC236" s="516"/>
      <c r="CD236" s="516"/>
      <c r="CE236" s="511"/>
      <c r="CF236" s="511"/>
      <c r="CG236" s="511"/>
      <c r="CH236" s="511"/>
      <c r="CI236" s="474"/>
      <c r="CJ236" s="474"/>
      <c r="CK236" s="474"/>
      <c r="CL236" s="490"/>
      <c r="CM236" s="474"/>
      <c r="CN236" s="500"/>
      <c r="CO236" s="500"/>
      <c r="CP236" s="500"/>
      <c r="CQ236" s="500"/>
      <c r="CR236" s="550"/>
      <c r="CS236" s="473"/>
      <c r="CT236" s="498"/>
      <c r="CU236" s="498"/>
      <c r="CV236" s="473"/>
      <c r="CW236" s="473"/>
      <c r="CX236" s="473"/>
      <c r="CY236" s="502"/>
      <c r="CZ236" s="500"/>
      <c r="DA236" s="474"/>
      <c r="DB236" s="499"/>
      <c r="DC236" s="500"/>
      <c r="DD236" s="474"/>
      <c r="DE236" s="500"/>
      <c r="DF236" s="500"/>
      <c r="DG236" s="499"/>
      <c r="DH236" s="499"/>
      <c r="DI236" s="499"/>
      <c r="DJ236" s="490"/>
      <c r="DK236" s="499"/>
      <c r="DL236" s="500"/>
      <c r="DM236" s="500"/>
      <c r="DN236" s="499"/>
      <c r="DO236" s="474"/>
      <c r="DP236" s="474"/>
      <c r="DQ236" s="474"/>
      <c r="DR236" s="474"/>
      <c r="DS236" s="474"/>
      <c r="DT236" s="474"/>
      <c r="DU236" s="474"/>
      <c r="DV236" s="474"/>
      <c r="DW236" s="474"/>
      <c r="DX236" s="474"/>
      <c r="DY236" s="474"/>
      <c r="DZ236" s="474"/>
      <c r="EA236" s="500"/>
      <c r="EB236" s="500"/>
      <c r="EC236" s="500"/>
      <c r="ED236" s="500"/>
      <c r="EE236" s="500"/>
      <c r="EF236" s="500"/>
      <c r="EG236" s="500"/>
      <c r="EH236" s="500"/>
      <c r="EI236" s="500"/>
      <c r="EJ236" s="500"/>
      <c r="EK236" s="500"/>
      <c r="EL236" s="500"/>
      <c r="EM236" s="500"/>
      <c r="EN236" s="500"/>
      <c r="EO236" s="500"/>
      <c r="EP236" s="500"/>
      <c r="EQ236" s="500"/>
      <c r="ER236" s="490"/>
      <c r="ES236" s="490"/>
      <c r="ET236" s="500"/>
      <c r="EU236" s="500"/>
    </row>
    <row r="237" spans="1:151" ht="16.5" customHeight="1">
      <c r="A237" s="500"/>
      <c r="B237" s="502"/>
      <c r="C237" s="502"/>
      <c r="D237" s="502"/>
      <c r="E237" s="502"/>
      <c r="F237" s="502"/>
      <c r="G237" s="502"/>
      <c r="H237" s="502"/>
      <c r="I237" s="502"/>
      <c r="J237" s="504"/>
      <c r="K237" s="502"/>
      <c r="L237" s="502"/>
      <c r="M237" s="502"/>
      <c r="N237" s="502"/>
      <c r="O237" s="502"/>
      <c r="P237" s="502"/>
      <c r="R237" s="502"/>
      <c r="S237" s="502"/>
      <c r="U237" s="499"/>
      <c r="V237" s="500"/>
      <c r="W237" s="502"/>
      <c r="X237" s="500"/>
      <c r="Y237" s="500"/>
      <c r="Z237" s="476"/>
      <c r="AA237" s="476"/>
      <c r="AB237" s="470"/>
      <c r="AC237" s="502"/>
      <c r="AD237" s="502"/>
      <c r="AE237" s="502"/>
      <c r="AF237" s="502"/>
      <c r="AG237" s="502"/>
      <c r="AH237" s="502"/>
      <c r="AI237" s="505"/>
      <c r="AJ237" s="502"/>
      <c r="AK237" s="502"/>
      <c r="AL237" s="502"/>
      <c r="AM237" s="502"/>
      <c r="AN237" s="502"/>
      <c r="AO237" s="502"/>
      <c r="AP237" s="502"/>
      <c r="AQ237" s="502"/>
      <c r="AR237" s="502"/>
      <c r="AS237" s="521"/>
      <c r="AT237" s="521"/>
      <c r="AU237" s="521"/>
      <c r="AV237" s="521"/>
      <c r="AW237" s="521"/>
      <c r="AX237" s="521"/>
      <c r="AY237" s="521"/>
      <c r="AZ237" s="521"/>
      <c r="BA237" s="525"/>
      <c r="BB237" s="521"/>
      <c r="BC237" s="521"/>
      <c r="BD237" s="521"/>
      <c r="BE237" s="521"/>
      <c r="BF237" s="521"/>
      <c r="BG237" s="521"/>
      <c r="BH237" s="521"/>
      <c r="BI237" s="521"/>
      <c r="BJ237" s="521"/>
      <c r="BK237" s="521"/>
      <c r="BL237" s="521"/>
      <c r="BM237" s="521"/>
      <c r="BN237" s="521"/>
      <c r="BO237" s="521"/>
      <c r="BP237" s="521"/>
      <c r="BQ237" s="521"/>
      <c r="BR237" s="521"/>
      <c r="BS237" s="521"/>
      <c r="BT237" s="517"/>
      <c r="BU237" s="511"/>
      <c r="BV237" s="511"/>
      <c r="BW237" s="511"/>
      <c r="BX237" s="516"/>
      <c r="BY237" s="516"/>
      <c r="BZ237" s="516"/>
      <c r="CA237" s="516"/>
      <c r="CB237" s="516"/>
      <c r="CC237" s="516"/>
      <c r="CD237" s="516"/>
      <c r="CE237" s="511"/>
      <c r="CF237" s="511"/>
      <c r="CG237" s="511"/>
      <c r="CH237" s="511"/>
      <c r="CI237" s="474"/>
      <c r="CJ237" s="474"/>
      <c r="CK237" s="474"/>
      <c r="CL237" s="490"/>
      <c r="CM237" s="474"/>
      <c r="CN237" s="500"/>
      <c r="CO237" s="500"/>
      <c r="CP237" s="500"/>
      <c r="CQ237" s="500"/>
      <c r="CR237" s="550"/>
      <c r="CS237" s="473"/>
      <c r="CT237" s="498"/>
      <c r="CU237" s="498"/>
      <c r="CV237" s="473"/>
      <c r="CW237" s="473"/>
      <c r="CX237" s="473"/>
      <c r="CY237" s="502"/>
      <c r="CZ237" s="500"/>
      <c r="DA237" s="474"/>
      <c r="DB237" s="499"/>
      <c r="DC237" s="500"/>
      <c r="DD237" s="474"/>
      <c r="DE237" s="500"/>
      <c r="DF237" s="500"/>
      <c r="DG237" s="499"/>
      <c r="DH237" s="499"/>
      <c r="DI237" s="499"/>
      <c r="DJ237" s="490"/>
      <c r="DK237" s="499"/>
      <c r="DL237" s="500"/>
      <c r="DM237" s="500"/>
      <c r="DN237" s="499"/>
      <c r="DO237" s="474"/>
      <c r="DP237" s="474"/>
      <c r="DQ237" s="474"/>
      <c r="DR237" s="474"/>
      <c r="DS237" s="474"/>
      <c r="DT237" s="474"/>
      <c r="DU237" s="474"/>
      <c r="DV237" s="474"/>
      <c r="DW237" s="474"/>
      <c r="DX237" s="474"/>
      <c r="DY237" s="474"/>
      <c r="DZ237" s="474"/>
      <c r="EA237" s="500"/>
      <c r="EB237" s="500"/>
      <c r="EC237" s="500"/>
      <c r="ED237" s="500"/>
      <c r="EE237" s="500"/>
      <c r="EF237" s="500"/>
      <c r="EG237" s="500"/>
      <c r="EH237" s="500"/>
      <c r="EI237" s="500"/>
      <c r="EJ237" s="500"/>
      <c r="EK237" s="500"/>
      <c r="EL237" s="500"/>
      <c r="EM237" s="500"/>
      <c r="EN237" s="500"/>
      <c r="EO237" s="500"/>
      <c r="EP237" s="500"/>
      <c r="EQ237" s="500"/>
      <c r="ER237" s="490"/>
      <c r="ES237" s="490"/>
      <c r="ET237" s="500"/>
      <c r="EU237" s="500"/>
    </row>
    <row r="238" spans="1:151" ht="16.5" customHeight="1">
      <c r="A238" s="500"/>
      <c r="B238" s="502"/>
      <c r="C238" s="502"/>
      <c r="D238" s="502"/>
      <c r="E238" s="502"/>
      <c r="F238" s="502"/>
      <c r="G238" s="502"/>
      <c r="H238" s="502"/>
      <c r="I238" s="502"/>
      <c r="J238" s="504"/>
      <c r="K238" s="502"/>
      <c r="L238" s="502"/>
      <c r="M238" s="502"/>
      <c r="N238" s="502"/>
      <c r="O238" s="502"/>
      <c r="P238" s="502"/>
      <c r="R238" s="502"/>
      <c r="S238" s="502"/>
      <c r="U238" s="499"/>
      <c r="V238" s="500"/>
      <c r="W238" s="502"/>
      <c r="X238" s="500"/>
      <c r="Y238" s="500"/>
      <c r="Z238" s="476"/>
      <c r="AA238" s="476"/>
      <c r="AB238" s="470"/>
      <c r="AC238" s="502"/>
      <c r="AD238" s="502"/>
      <c r="AE238" s="502"/>
      <c r="AF238" s="502"/>
      <c r="AG238" s="502"/>
      <c r="AH238" s="502"/>
      <c r="AI238" s="505"/>
      <c r="AJ238" s="502"/>
      <c r="AK238" s="502"/>
      <c r="AL238" s="502"/>
      <c r="AM238" s="502"/>
      <c r="AN238" s="502"/>
      <c r="AO238" s="502"/>
      <c r="AP238" s="502"/>
      <c r="AQ238" s="502"/>
      <c r="AR238" s="502"/>
      <c r="AS238" s="521"/>
      <c r="AT238" s="521"/>
      <c r="AU238" s="521"/>
      <c r="AV238" s="521"/>
      <c r="AW238" s="521"/>
      <c r="AX238" s="521"/>
      <c r="AY238" s="521"/>
      <c r="AZ238" s="521"/>
      <c r="BA238" s="525"/>
      <c r="BB238" s="521"/>
      <c r="BC238" s="521"/>
      <c r="BD238" s="521"/>
      <c r="BE238" s="521"/>
      <c r="BF238" s="521"/>
      <c r="BG238" s="521"/>
      <c r="BH238" s="521"/>
      <c r="BI238" s="521"/>
      <c r="BJ238" s="521"/>
      <c r="BK238" s="521"/>
      <c r="BL238" s="521"/>
      <c r="BM238" s="521"/>
      <c r="BN238" s="521"/>
      <c r="BO238" s="521"/>
      <c r="BP238" s="521"/>
      <c r="BQ238" s="521"/>
      <c r="BR238" s="521"/>
      <c r="BS238" s="521"/>
      <c r="BT238" s="517"/>
      <c r="BU238" s="511"/>
      <c r="BV238" s="511"/>
      <c r="BW238" s="511"/>
      <c r="BX238" s="516"/>
      <c r="BY238" s="516"/>
      <c r="BZ238" s="516"/>
      <c r="CA238" s="516"/>
      <c r="CB238" s="516"/>
      <c r="CC238" s="516"/>
      <c r="CD238" s="516"/>
      <c r="CE238" s="511"/>
      <c r="CF238" s="511"/>
      <c r="CG238" s="511"/>
      <c r="CH238" s="511"/>
      <c r="CI238" s="474"/>
      <c r="CJ238" s="474"/>
      <c r="CK238" s="474"/>
      <c r="CL238" s="490"/>
      <c r="CM238" s="474"/>
      <c r="CN238" s="500"/>
      <c r="CO238" s="500"/>
      <c r="CP238" s="500"/>
      <c r="CQ238" s="500"/>
      <c r="CR238" s="550"/>
      <c r="CS238" s="473"/>
      <c r="CT238" s="498"/>
      <c r="CU238" s="498"/>
      <c r="CV238" s="473"/>
      <c r="CW238" s="473"/>
      <c r="CX238" s="473"/>
      <c r="CY238" s="502"/>
      <c r="CZ238" s="500"/>
      <c r="DA238" s="474"/>
      <c r="DB238" s="499"/>
      <c r="DC238" s="500"/>
      <c r="DD238" s="474"/>
      <c r="DE238" s="500"/>
      <c r="DF238" s="500"/>
      <c r="DG238" s="499"/>
      <c r="DH238" s="499"/>
      <c r="DI238" s="499"/>
      <c r="DJ238" s="490"/>
      <c r="DK238" s="499"/>
      <c r="DL238" s="500"/>
      <c r="DM238" s="500"/>
      <c r="DN238" s="499"/>
      <c r="DO238" s="474"/>
      <c r="DP238" s="474"/>
      <c r="DQ238" s="474"/>
      <c r="DR238" s="474"/>
      <c r="DS238" s="474"/>
      <c r="DT238" s="474"/>
      <c r="DU238" s="474"/>
      <c r="DV238" s="474"/>
      <c r="DW238" s="474"/>
      <c r="DX238" s="474"/>
      <c r="DY238" s="474"/>
      <c r="DZ238" s="474"/>
      <c r="EA238" s="500"/>
      <c r="EB238" s="500"/>
      <c r="EC238" s="500"/>
      <c r="ED238" s="500"/>
      <c r="EE238" s="500"/>
      <c r="EF238" s="500"/>
      <c r="EG238" s="500"/>
      <c r="EH238" s="500"/>
      <c r="EI238" s="500"/>
      <c r="EJ238" s="500"/>
      <c r="EK238" s="500"/>
      <c r="EL238" s="500"/>
      <c r="EM238" s="500"/>
      <c r="EN238" s="500"/>
      <c r="EO238" s="500"/>
      <c r="EP238" s="500"/>
      <c r="EQ238" s="500"/>
      <c r="ER238" s="490"/>
      <c r="ES238" s="490"/>
      <c r="ET238" s="500"/>
      <c r="EU238" s="500"/>
    </row>
    <row r="239" spans="1:151" ht="16.5" customHeight="1">
      <c r="A239" s="500"/>
      <c r="B239" s="502"/>
      <c r="C239" s="502"/>
      <c r="D239" s="502"/>
      <c r="E239" s="502"/>
      <c r="F239" s="502"/>
      <c r="G239" s="502"/>
      <c r="H239" s="502"/>
      <c r="I239" s="502"/>
      <c r="J239" s="504"/>
      <c r="K239" s="502"/>
      <c r="L239" s="502"/>
      <c r="M239" s="502"/>
      <c r="N239" s="502"/>
      <c r="O239" s="502"/>
      <c r="P239" s="502"/>
      <c r="R239" s="502"/>
      <c r="S239" s="502"/>
      <c r="U239" s="499"/>
      <c r="V239" s="500"/>
      <c r="W239" s="502"/>
      <c r="X239" s="500"/>
      <c r="Y239" s="500"/>
      <c r="Z239" s="476"/>
      <c r="AA239" s="476"/>
      <c r="AB239" s="470"/>
      <c r="AC239" s="502"/>
      <c r="AD239" s="502"/>
      <c r="AE239" s="502"/>
      <c r="AF239" s="502"/>
      <c r="AG239" s="502"/>
      <c r="AH239" s="502"/>
      <c r="AI239" s="505"/>
      <c r="AJ239" s="502"/>
      <c r="AK239" s="502"/>
      <c r="AL239" s="502"/>
      <c r="AM239" s="502"/>
      <c r="AN239" s="502"/>
      <c r="AO239" s="502"/>
      <c r="AP239" s="502"/>
      <c r="AQ239" s="502"/>
      <c r="AR239" s="502"/>
      <c r="AS239" s="521"/>
      <c r="AT239" s="521"/>
      <c r="AU239" s="521"/>
      <c r="AV239" s="521"/>
      <c r="AW239" s="521"/>
      <c r="AX239" s="521"/>
      <c r="AY239" s="521"/>
      <c r="AZ239" s="521"/>
      <c r="BA239" s="525"/>
      <c r="BB239" s="521"/>
      <c r="BC239" s="521"/>
      <c r="BD239" s="521"/>
      <c r="BE239" s="521"/>
      <c r="BF239" s="521"/>
      <c r="BG239" s="521"/>
      <c r="BH239" s="521"/>
      <c r="BI239" s="521"/>
      <c r="BJ239" s="521"/>
      <c r="BK239" s="521"/>
      <c r="BL239" s="521"/>
      <c r="BM239" s="521"/>
      <c r="BN239" s="521"/>
      <c r="BO239" s="521"/>
      <c r="BP239" s="521"/>
      <c r="BQ239" s="521"/>
      <c r="BR239" s="521"/>
      <c r="BS239" s="521"/>
      <c r="BT239" s="517"/>
      <c r="BU239" s="511"/>
      <c r="BV239" s="511"/>
      <c r="BW239" s="511"/>
      <c r="BX239" s="516"/>
      <c r="BY239" s="516"/>
      <c r="BZ239" s="516"/>
      <c r="CA239" s="516"/>
      <c r="CB239" s="516"/>
      <c r="CC239" s="516"/>
      <c r="CD239" s="516"/>
      <c r="CE239" s="511"/>
      <c r="CF239" s="511"/>
      <c r="CG239" s="511"/>
      <c r="CH239" s="511"/>
      <c r="CI239" s="474"/>
      <c r="CJ239" s="474"/>
      <c r="CK239" s="474"/>
      <c r="CL239" s="490"/>
      <c r="CM239" s="474"/>
      <c r="CN239" s="500"/>
      <c r="CO239" s="500"/>
      <c r="CP239" s="500"/>
      <c r="CQ239" s="500"/>
      <c r="CR239" s="550"/>
      <c r="CS239" s="473"/>
      <c r="CT239" s="498"/>
      <c r="CU239" s="498"/>
      <c r="CV239" s="473"/>
      <c r="CW239" s="473"/>
      <c r="CX239" s="473"/>
      <c r="CY239" s="502"/>
      <c r="CZ239" s="500"/>
      <c r="DA239" s="474"/>
      <c r="DB239" s="499"/>
      <c r="DC239" s="500"/>
      <c r="DD239" s="474"/>
      <c r="DE239" s="500"/>
      <c r="DF239" s="500"/>
      <c r="DG239" s="499"/>
      <c r="DH239" s="499"/>
      <c r="DI239" s="499"/>
      <c r="DJ239" s="490"/>
      <c r="DK239" s="499"/>
      <c r="DL239" s="500"/>
      <c r="DM239" s="500"/>
      <c r="DN239" s="499"/>
      <c r="DO239" s="474"/>
      <c r="DP239" s="474"/>
      <c r="DQ239" s="474"/>
      <c r="DR239" s="474"/>
      <c r="DS239" s="474"/>
      <c r="DT239" s="474"/>
      <c r="DU239" s="474"/>
      <c r="DV239" s="474"/>
      <c r="DW239" s="474"/>
      <c r="DX239" s="474"/>
      <c r="DY239" s="474"/>
      <c r="DZ239" s="474"/>
      <c r="EA239" s="500"/>
      <c r="EB239" s="500"/>
      <c r="EC239" s="500"/>
      <c r="ED239" s="500"/>
      <c r="EE239" s="500"/>
      <c r="EF239" s="500"/>
      <c r="EG239" s="500"/>
      <c r="EH239" s="500"/>
      <c r="EI239" s="500"/>
      <c r="EJ239" s="500"/>
      <c r="EK239" s="500"/>
      <c r="EL239" s="500"/>
      <c r="EM239" s="500"/>
      <c r="EN239" s="500"/>
      <c r="EO239" s="500"/>
      <c r="EP239" s="500"/>
      <c r="EQ239" s="500"/>
      <c r="ER239" s="490"/>
      <c r="ES239" s="490"/>
      <c r="ET239" s="500"/>
      <c r="EU239" s="500"/>
    </row>
    <row r="240" spans="1:151">
      <c r="A240" s="500"/>
      <c r="B240" s="502"/>
      <c r="C240" s="502"/>
      <c r="D240" s="502"/>
      <c r="E240" s="502"/>
      <c r="F240" s="502"/>
      <c r="G240" s="502"/>
      <c r="H240" s="502"/>
      <c r="I240" s="502"/>
      <c r="J240" s="504"/>
      <c r="K240" s="502"/>
      <c r="L240" s="502"/>
      <c r="M240" s="502"/>
      <c r="N240" s="502"/>
      <c r="O240" s="502"/>
      <c r="P240" s="502"/>
      <c r="R240" s="502"/>
      <c r="S240" s="502"/>
      <c r="U240" s="499"/>
      <c r="V240" s="500"/>
      <c r="W240" s="502"/>
      <c r="X240" s="500"/>
      <c r="Y240" s="500"/>
      <c r="Z240" s="476"/>
      <c r="AA240" s="476"/>
      <c r="AB240" s="470"/>
      <c r="AC240" s="502"/>
      <c r="AD240" s="502"/>
      <c r="AE240" s="502"/>
      <c r="AF240" s="502"/>
      <c r="AG240" s="502"/>
      <c r="AH240" s="502"/>
      <c r="AI240" s="505"/>
      <c r="AJ240" s="502"/>
      <c r="AK240" s="502"/>
      <c r="AL240" s="502"/>
      <c r="AM240" s="502"/>
      <c r="AN240" s="502"/>
      <c r="AO240" s="502"/>
      <c r="AP240" s="502"/>
      <c r="AQ240" s="502"/>
      <c r="AR240" s="502"/>
      <c r="AS240" s="521"/>
      <c r="AT240" s="521"/>
      <c r="AU240" s="521"/>
      <c r="AV240" s="521"/>
      <c r="AW240" s="521"/>
      <c r="AX240" s="521"/>
      <c r="AY240" s="521"/>
      <c r="AZ240" s="521"/>
      <c r="BA240" s="525"/>
      <c r="BB240" s="521"/>
      <c r="BC240" s="521"/>
      <c r="BD240" s="521"/>
      <c r="BE240" s="521"/>
      <c r="BF240" s="521"/>
      <c r="BG240" s="521"/>
      <c r="BH240" s="521"/>
      <c r="BI240" s="521"/>
      <c r="BJ240" s="521"/>
      <c r="BK240" s="521"/>
      <c r="BL240" s="521"/>
      <c r="BM240" s="521"/>
      <c r="BN240" s="521"/>
      <c r="BO240" s="521"/>
      <c r="BP240" s="521"/>
      <c r="BQ240" s="521"/>
      <c r="BR240" s="521"/>
      <c r="BS240" s="521"/>
      <c r="BT240" s="517"/>
      <c r="BU240" s="511"/>
      <c r="BV240" s="511"/>
      <c r="BW240" s="511"/>
      <c r="BX240" s="516"/>
      <c r="BY240" s="516"/>
      <c r="BZ240" s="516"/>
      <c r="CA240" s="516"/>
      <c r="CB240" s="516"/>
      <c r="CC240" s="516"/>
      <c r="CD240" s="516"/>
      <c r="CE240" s="511"/>
      <c r="CF240" s="511"/>
      <c r="CG240" s="511"/>
      <c r="CH240" s="511"/>
      <c r="CI240" s="474"/>
      <c r="CJ240" s="474"/>
      <c r="CK240" s="474"/>
      <c r="CL240" s="490"/>
      <c r="CM240" s="474"/>
      <c r="CN240" s="500"/>
      <c r="CO240" s="500"/>
      <c r="CP240" s="500"/>
      <c r="CQ240" s="500"/>
      <c r="CR240" s="550"/>
      <c r="CS240" s="473"/>
      <c r="CT240" s="498"/>
      <c r="CU240" s="498"/>
      <c r="CV240" s="473"/>
      <c r="CW240" s="473"/>
      <c r="CX240" s="473"/>
      <c r="CY240" s="502"/>
      <c r="CZ240" s="500"/>
      <c r="DA240" s="474"/>
      <c r="DB240" s="499"/>
      <c r="DC240" s="500"/>
      <c r="DD240" s="474"/>
      <c r="DE240" s="500"/>
      <c r="DF240" s="500"/>
      <c r="DG240" s="499"/>
      <c r="DH240" s="499"/>
      <c r="DI240" s="499"/>
      <c r="DJ240" s="490"/>
      <c r="DK240" s="499"/>
      <c r="DL240" s="500"/>
      <c r="DM240" s="500"/>
      <c r="DN240" s="499"/>
      <c r="DO240" s="474"/>
      <c r="DP240" s="474"/>
      <c r="DQ240" s="474"/>
      <c r="DR240" s="474"/>
      <c r="DS240" s="474"/>
      <c r="DT240" s="474"/>
      <c r="DU240" s="474"/>
      <c r="DV240" s="474"/>
      <c r="DW240" s="474"/>
      <c r="DX240" s="474"/>
      <c r="DY240" s="474"/>
      <c r="DZ240" s="474"/>
      <c r="EA240" s="500"/>
      <c r="EB240" s="500"/>
      <c r="EC240" s="500"/>
      <c r="ED240" s="500"/>
      <c r="EE240" s="500"/>
      <c r="EF240" s="500"/>
      <c r="EG240" s="500"/>
      <c r="EH240" s="500"/>
      <c r="EI240" s="500"/>
      <c r="EJ240" s="500"/>
      <c r="EK240" s="500"/>
      <c r="EL240" s="500"/>
      <c r="EM240" s="500"/>
      <c r="EN240" s="500"/>
      <c r="EO240" s="500"/>
      <c r="EP240" s="500"/>
      <c r="EQ240" s="500"/>
      <c r="ER240" s="490"/>
      <c r="ES240" s="490"/>
      <c r="ET240" s="500"/>
      <c r="EU240" s="500"/>
    </row>
    <row r="241" spans="1:151">
      <c r="A241" s="500"/>
      <c r="B241" s="502"/>
      <c r="C241" s="502"/>
      <c r="D241" s="502"/>
      <c r="E241" s="502"/>
      <c r="F241" s="502"/>
      <c r="G241" s="502"/>
      <c r="H241" s="502"/>
      <c r="I241" s="502"/>
      <c r="J241" s="504"/>
      <c r="K241" s="502"/>
      <c r="L241" s="502"/>
      <c r="M241" s="502"/>
      <c r="N241" s="502"/>
      <c r="O241" s="502"/>
      <c r="P241" s="502"/>
      <c r="R241" s="502"/>
      <c r="S241" s="502"/>
      <c r="U241" s="499"/>
      <c r="V241" s="500"/>
      <c r="W241" s="502"/>
      <c r="X241" s="500"/>
      <c r="Y241" s="500"/>
      <c r="Z241" s="476"/>
      <c r="AA241" s="476"/>
      <c r="AB241" s="470"/>
      <c r="AC241" s="502"/>
      <c r="AD241" s="502"/>
      <c r="AE241" s="502"/>
      <c r="AF241" s="502"/>
      <c r="AG241" s="502"/>
      <c r="AH241" s="502"/>
      <c r="AI241" s="505"/>
      <c r="AJ241" s="502"/>
      <c r="AK241" s="502"/>
      <c r="AL241" s="502"/>
      <c r="AM241" s="502"/>
      <c r="AN241" s="502"/>
      <c r="AO241" s="502"/>
      <c r="AP241" s="502"/>
      <c r="AQ241" s="502"/>
      <c r="AR241" s="502"/>
      <c r="AS241" s="521"/>
      <c r="AT241" s="521"/>
      <c r="AU241" s="521"/>
      <c r="AV241" s="521"/>
      <c r="AW241" s="521"/>
      <c r="AX241" s="521"/>
      <c r="AY241" s="521"/>
      <c r="AZ241" s="521"/>
      <c r="BA241" s="525"/>
      <c r="BB241" s="521"/>
      <c r="BC241" s="521"/>
      <c r="BD241" s="521"/>
      <c r="BE241" s="521"/>
      <c r="BF241" s="521"/>
      <c r="BG241" s="521"/>
      <c r="BH241" s="521"/>
      <c r="BI241" s="521"/>
      <c r="BJ241" s="521"/>
      <c r="BK241" s="521"/>
      <c r="BL241" s="521"/>
      <c r="BM241" s="521"/>
      <c r="BN241" s="521"/>
      <c r="BO241" s="521"/>
      <c r="BP241" s="521"/>
      <c r="BQ241" s="521"/>
      <c r="BR241" s="521"/>
      <c r="BS241" s="521"/>
      <c r="BT241" s="517"/>
      <c r="BU241" s="511"/>
      <c r="BV241" s="511"/>
      <c r="BW241" s="511"/>
      <c r="BX241" s="516"/>
      <c r="BY241" s="516"/>
      <c r="BZ241" s="516"/>
      <c r="CA241" s="516"/>
      <c r="CB241" s="516"/>
      <c r="CC241" s="516"/>
      <c r="CD241" s="516"/>
      <c r="CE241" s="511"/>
      <c r="CF241" s="511"/>
      <c r="CG241" s="511"/>
      <c r="CH241" s="511"/>
      <c r="CI241" s="474"/>
      <c r="CJ241" s="474"/>
      <c r="CK241" s="474"/>
      <c r="CL241" s="490"/>
      <c r="CM241" s="474"/>
      <c r="CN241" s="500"/>
      <c r="CO241" s="500"/>
      <c r="CP241" s="500"/>
      <c r="CQ241" s="500"/>
      <c r="CR241" s="550"/>
      <c r="CS241" s="473"/>
      <c r="CT241" s="498"/>
      <c r="CU241" s="498"/>
      <c r="CV241" s="473"/>
      <c r="CW241" s="473"/>
      <c r="CX241" s="473"/>
      <c r="CY241" s="502"/>
      <c r="CZ241" s="500"/>
      <c r="DA241" s="474"/>
      <c r="DB241" s="499"/>
      <c r="DC241" s="500"/>
      <c r="DD241" s="474"/>
      <c r="DE241" s="500"/>
      <c r="DF241" s="500"/>
      <c r="DG241" s="499"/>
      <c r="DH241" s="499"/>
      <c r="DI241" s="499"/>
      <c r="DJ241" s="490"/>
      <c r="DK241" s="499"/>
      <c r="DL241" s="500"/>
      <c r="DM241" s="500"/>
      <c r="DN241" s="499"/>
      <c r="DO241" s="474"/>
      <c r="DP241" s="474"/>
      <c r="DQ241" s="474"/>
      <c r="DR241" s="474"/>
      <c r="DS241" s="474"/>
      <c r="DT241" s="474"/>
      <c r="DU241" s="474"/>
      <c r="DV241" s="474"/>
      <c r="DW241" s="474"/>
      <c r="DX241" s="474"/>
      <c r="DY241" s="474"/>
      <c r="DZ241" s="474"/>
      <c r="EA241" s="500"/>
      <c r="EB241" s="500"/>
      <c r="EC241" s="500"/>
      <c r="ED241" s="500"/>
      <c r="EE241" s="500"/>
      <c r="EF241" s="500"/>
      <c r="EG241" s="500"/>
      <c r="EH241" s="500"/>
      <c r="EI241" s="500"/>
      <c r="EJ241" s="500"/>
      <c r="EK241" s="500"/>
      <c r="EL241" s="500"/>
      <c r="EM241" s="500"/>
      <c r="EN241" s="500"/>
      <c r="EO241" s="500"/>
      <c r="EP241" s="500"/>
      <c r="EQ241" s="500"/>
      <c r="ER241" s="490"/>
      <c r="ES241" s="490"/>
      <c r="ET241" s="500"/>
      <c r="EU241" s="500"/>
    </row>
    <row r="242" spans="1:151" ht="16.5" customHeight="1">
      <c r="A242" s="500"/>
      <c r="B242" s="502"/>
      <c r="C242" s="502"/>
      <c r="D242" s="502"/>
      <c r="E242" s="502"/>
      <c r="F242" s="502"/>
      <c r="G242" s="502"/>
      <c r="H242" s="502"/>
      <c r="I242" s="502"/>
      <c r="J242" s="504"/>
      <c r="K242" s="502"/>
      <c r="L242" s="502"/>
      <c r="M242" s="502"/>
      <c r="N242" s="502"/>
      <c r="O242" s="502"/>
      <c r="P242" s="502"/>
      <c r="R242" s="502"/>
      <c r="S242" s="502"/>
      <c r="U242" s="499"/>
      <c r="V242" s="500"/>
      <c r="W242" s="502"/>
      <c r="X242" s="500"/>
      <c r="Y242" s="500"/>
      <c r="Z242" s="476"/>
      <c r="AA242" s="476"/>
      <c r="AB242" s="470"/>
      <c r="AC242" s="502"/>
      <c r="AD242" s="502"/>
      <c r="AE242" s="502"/>
      <c r="AF242" s="502"/>
      <c r="AG242" s="502"/>
      <c r="AH242" s="502"/>
      <c r="AI242" s="505"/>
      <c r="AJ242" s="502"/>
      <c r="AK242" s="502"/>
      <c r="AL242" s="502"/>
      <c r="AM242" s="502"/>
      <c r="AN242" s="502"/>
      <c r="AO242" s="502"/>
      <c r="AP242" s="502"/>
      <c r="AQ242" s="502"/>
      <c r="AR242" s="502"/>
      <c r="AS242" s="521"/>
      <c r="AT242" s="521"/>
      <c r="AU242" s="521"/>
      <c r="AV242" s="521"/>
      <c r="AW242" s="521"/>
      <c r="AX242" s="521"/>
      <c r="AY242" s="521"/>
      <c r="AZ242" s="521"/>
      <c r="BA242" s="525"/>
      <c r="BB242" s="521"/>
      <c r="BC242" s="521"/>
      <c r="BD242" s="521"/>
      <c r="BE242" s="521"/>
      <c r="BF242" s="521"/>
      <c r="BG242" s="521"/>
      <c r="BH242" s="521"/>
      <c r="BI242" s="521"/>
      <c r="BJ242" s="521"/>
      <c r="BK242" s="521"/>
      <c r="BL242" s="521"/>
      <c r="BM242" s="521"/>
      <c r="BN242" s="521"/>
      <c r="BO242" s="521"/>
      <c r="BP242" s="521"/>
      <c r="BQ242" s="521"/>
      <c r="BR242" s="521"/>
      <c r="BS242" s="521"/>
      <c r="BT242" s="517"/>
      <c r="BU242" s="511"/>
      <c r="BV242" s="511"/>
      <c r="BW242" s="511"/>
      <c r="BX242" s="516"/>
      <c r="BY242" s="516"/>
      <c r="BZ242" s="516"/>
      <c r="CA242" s="516"/>
      <c r="CB242" s="516"/>
      <c r="CC242" s="516"/>
      <c r="CD242" s="516"/>
      <c r="CE242" s="511"/>
      <c r="CF242" s="511"/>
      <c r="CG242" s="511"/>
      <c r="CH242" s="511"/>
      <c r="CI242" s="474"/>
      <c r="CJ242" s="474"/>
      <c r="CK242" s="474"/>
      <c r="CL242" s="490"/>
      <c r="CM242" s="474"/>
      <c r="CN242" s="500"/>
      <c r="CO242" s="500"/>
      <c r="CP242" s="500"/>
      <c r="CQ242" s="500"/>
      <c r="CR242" s="550"/>
      <c r="CS242" s="473"/>
      <c r="CT242" s="498"/>
      <c r="CU242" s="498"/>
      <c r="CV242" s="473"/>
      <c r="CW242" s="473"/>
      <c r="CX242" s="473"/>
      <c r="CY242" s="502"/>
      <c r="CZ242" s="500"/>
      <c r="DA242" s="474"/>
      <c r="DB242" s="499"/>
      <c r="DC242" s="500"/>
      <c r="DD242" s="474"/>
      <c r="DE242" s="500"/>
      <c r="DF242" s="500"/>
      <c r="DG242" s="499"/>
      <c r="DH242" s="499"/>
      <c r="DI242" s="499"/>
      <c r="DJ242" s="490"/>
      <c r="DK242" s="499"/>
      <c r="DL242" s="500"/>
      <c r="DM242" s="500"/>
      <c r="DN242" s="499"/>
      <c r="DO242" s="474"/>
      <c r="DP242" s="474"/>
      <c r="DQ242" s="474"/>
      <c r="DR242" s="474"/>
      <c r="DS242" s="474"/>
      <c r="DT242" s="474"/>
      <c r="DU242" s="474"/>
      <c r="DV242" s="474"/>
      <c r="DW242" s="474"/>
      <c r="DX242" s="474"/>
      <c r="DY242" s="474"/>
      <c r="DZ242" s="474"/>
      <c r="EA242" s="500"/>
      <c r="EB242" s="500"/>
      <c r="EC242" s="500"/>
      <c r="ED242" s="500"/>
      <c r="EE242" s="500"/>
      <c r="EF242" s="500"/>
      <c r="EG242" s="500"/>
      <c r="EH242" s="500"/>
      <c r="EI242" s="500"/>
      <c r="EJ242" s="500"/>
      <c r="EK242" s="500"/>
      <c r="EL242" s="500"/>
      <c r="EM242" s="500"/>
      <c r="EN242" s="500"/>
      <c r="EO242" s="500"/>
      <c r="EP242" s="500"/>
      <c r="EQ242" s="500"/>
      <c r="ER242" s="490"/>
      <c r="ES242" s="490"/>
      <c r="ET242" s="500"/>
      <c r="EU242" s="500"/>
    </row>
    <row r="243" spans="1:151">
      <c r="A243" s="500"/>
      <c r="B243" s="502"/>
      <c r="C243" s="502"/>
      <c r="D243" s="502"/>
      <c r="E243" s="502"/>
      <c r="F243" s="502"/>
      <c r="G243" s="502"/>
      <c r="H243" s="502"/>
      <c r="I243" s="502"/>
      <c r="J243" s="504"/>
      <c r="K243" s="502"/>
      <c r="L243" s="502"/>
      <c r="M243" s="502"/>
      <c r="N243" s="502"/>
      <c r="O243" s="502"/>
      <c r="P243" s="502"/>
      <c r="R243" s="502"/>
      <c r="S243" s="502"/>
      <c r="U243" s="499"/>
      <c r="V243" s="500"/>
      <c r="W243" s="502"/>
      <c r="X243" s="500"/>
      <c r="Y243" s="500"/>
      <c r="Z243" s="476"/>
      <c r="AA243" s="476"/>
      <c r="AB243" s="470"/>
      <c r="AC243" s="502"/>
      <c r="AD243" s="502"/>
      <c r="AE243" s="502"/>
      <c r="AF243" s="502"/>
      <c r="AG243" s="502"/>
      <c r="AH243" s="502"/>
      <c r="AI243" s="505"/>
      <c r="AJ243" s="502"/>
      <c r="AK243" s="502"/>
      <c r="AL243" s="502"/>
      <c r="AM243" s="502"/>
      <c r="AN243" s="502"/>
      <c r="AO243" s="502"/>
      <c r="AP243" s="502"/>
      <c r="AQ243" s="502"/>
      <c r="AR243" s="502"/>
      <c r="AS243" s="521"/>
      <c r="AT243" s="521"/>
      <c r="AU243" s="521"/>
      <c r="AV243" s="521"/>
      <c r="AW243" s="521"/>
      <c r="AX243" s="521"/>
      <c r="AY243" s="521"/>
      <c r="AZ243" s="521"/>
      <c r="BA243" s="525"/>
      <c r="BB243" s="521"/>
      <c r="BC243" s="521"/>
      <c r="BD243" s="521"/>
      <c r="BE243" s="521"/>
      <c r="BF243" s="521"/>
      <c r="BG243" s="521"/>
      <c r="BH243" s="521"/>
      <c r="BI243" s="521"/>
      <c r="BJ243" s="521"/>
      <c r="BK243" s="521"/>
      <c r="BL243" s="521"/>
      <c r="BM243" s="521"/>
      <c r="BN243" s="521"/>
      <c r="BO243" s="521"/>
      <c r="BP243" s="521"/>
      <c r="BQ243" s="521"/>
      <c r="BR243" s="521"/>
      <c r="BS243" s="521"/>
      <c r="BT243" s="517"/>
      <c r="BU243" s="511"/>
      <c r="BV243" s="511"/>
      <c r="BW243" s="511"/>
      <c r="BX243" s="516"/>
      <c r="BY243" s="516"/>
      <c r="BZ243" s="516"/>
      <c r="CA243" s="516"/>
      <c r="CB243" s="516"/>
      <c r="CC243" s="516"/>
      <c r="CD243" s="516"/>
      <c r="CE243" s="511"/>
      <c r="CF243" s="511"/>
      <c r="CG243" s="511"/>
      <c r="CH243" s="511"/>
      <c r="CI243" s="474"/>
      <c r="CJ243" s="474"/>
      <c r="CK243" s="474"/>
      <c r="CL243" s="490"/>
      <c r="CM243" s="474"/>
      <c r="CN243" s="500"/>
      <c r="CO243" s="500"/>
      <c r="CP243" s="500"/>
      <c r="CQ243" s="500"/>
      <c r="CR243" s="550"/>
      <c r="CS243" s="473"/>
      <c r="CT243" s="498"/>
      <c r="CU243" s="498"/>
      <c r="CV243" s="473"/>
      <c r="CW243" s="473"/>
      <c r="CX243" s="473"/>
      <c r="CY243" s="502"/>
      <c r="CZ243" s="500"/>
      <c r="DA243" s="474"/>
      <c r="DB243" s="499"/>
      <c r="DC243" s="500"/>
      <c r="DD243" s="474"/>
      <c r="DE243" s="500"/>
      <c r="DF243" s="500"/>
      <c r="DG243" s="499"/>
      <c r="DH243" s="499"/>
      <c r="DI243" s="499"/>
      <c r="DJ243" s="490"/>
      <c r="DK243" s="499"/>
      <c r="DL243" s="500"/>
      <c r="DM243" s="500"/>
      <c r="DN243" s="499"/>
      <c r="DO243" s="474"/>
      <c r="DP243" s="474"/>
      <c r="DQ243" s="474"/>
      <c r="DR243" s="474"/>
      <c r="DS243" s="474"/>
      <c r="DT243" s="474"/>
      <c r="DU243" s="474"/>
      <c r="DV243" s="474"/>
      <c r="DW243" s="474"/>
      <c r="DX243" s="474"/>
      <c r="DY243" s="474"/>
      <c r="DZ243" s="474"/>
      <c r="EA243" s="500"/>
      <c r="EB243" s="500"/>
      <c r="EC243" s="500"/>
      <c r="ED243" s="500"/>
      <c r="EE243" s="500"/>
      <c r="EF243" s="500"/>
      <c r="EG243" s="500"/>
      <c r="EH243" s="500"/>
      <c r="EI243" s="500"/>
      <c r="EJ243" s="500"/>
      <c r="EK243" s="500"/>
      <c r="EL243" s="500"/>
      <c r="EM243" s="500"/>
      <c r="EN243" s="500"/>
      <c r="EO243" s="500"/>
      <c r="EP243" s="500"/>
      <c r="EQ243" s="500"/>
      <c r="ER243" s="490"/>
      <c r="ES243" s="490"/>
      <c r="ET243" s="500"/>
      <c r="EU243" s="500"/>
    </row>
    <row r="244" spans="1:151">
      <c r="A244" s="500"/>
      <c r="B244" s="502"/>
      <c r="C244" s="502"/>
      <c r="D244" s="502"/>
      <c r="E244" s="502"/>
      <c r="F244" s="502"/>
      <c r="G244" s="502"/>
      <c r="H244" s="502"/>
      <c r="I244" s="502"/>
      <c r="J244" s="504"/>
      <c r="K244" s="502"/>
      <c r="L244" s="502"/>
      <c r="M244" s="502"/>
      <c r="N244" s="502"/>
      <c r="O244" s="502"/>
      <c r="P244" s="502"/>
      <c r="R244" s="502"/>
      <c r="S244" s="502"/>
      <c r="U244" s="499"/>
      <c r="V244" s="500"/>
      <c r="W244" s="502"/>
      <c r="X244" s="500"/>
      <c r="Y244" s="500"/>
      <c r="Z244" s="476"/>
      <c r="AA244" s="476"/>
      <c r="AB244" s="470"/>
      <c r="AC244" s="502"/>
      <c r="AD244" s="502"/>
      <c r="AE244" s="502"/>
      <c r="AF244" s="502"/>
      <c r="AG244" s="502"/>
      <c r="AH244" s="502"/>
      <c r="AI244" s="505"/>
      <c r="AJ244" s="502"/>
      <c r="AK244" s="502"/>
      <c r="AL244" s="502"/>
      <c r="AM244" s="502"/>
      <c r="AN244" s="502"/>
      <c r="AO244" s="502"/>
      <c r="AP244" s="502"/>
      <c r="AQ244" s="502"/>
      <c r="AR244" s="502"/>
      <c r="AS244" s="521"/>
      <c r="AT244" s="521"/>
      <c r="AU244" s="521"/>
      <c r="AV244" s="521"/>
      <c r="AW244" s="521"/>
      <c r="AX244" s="521"/>
      <c r="AY244" s="521"/>
      <c r="AZ244" s="521"/>
      <c r="BA244" s="525"/>
      <c r="BB244" s="521"/>
      <c r="BC244" s="521"/>
      <c r="BD244" s="521"/>
      <c r="BE244" s="521"/>
      <c r="BF244" s="521"/>
      <c r="BG244" s="521"/>
      <c r="BH244" s="521"/>
      <c r="BI244" s="521"/>
      <c r="BJ244" s="521"/>
      <c r="BK244" s="521"/>
      <c r="BL244" s="521"/>
      <c r="BM244" s="521"/>
      <c r="BN244" s="521"/>
      <c r="BO244" s="521"/>
      <c r="BP244" s="521"/>
      <c r="BQ244" s="521"/>
      <c r="BR244" s="521"/>
      <c r="BS244" s="521"/>
      <c r="BT244" s="517"/>
      <c r="BU244" s="511"/>
      <c r="BV244" s="511"/>
      <c r="BW244" s="511"/>
      <c r="BX244" s="516"/>
      <c r="BY244" s="516"/>
      <c r="BZ244" s="516"/>
      <c r="CA244" s="516"/>
      <c r="CB244" s="516"/>
      <c r="CC244" s="516"/>
      <c r="CD244" s="516"/>
      <c r="CE244" s="511"/>
      <c r="CF244" s="511"/>
      <c r="CG244" s="511"/>
      <c r="CH244" s="511"/>
      <c r="CI244" s="474"/>
      <c r="CJ244" s="474"/>
      <c r="CK244" s="474"/>
      <c r="CL244" s="490"/>
      <c r="CM244" s="474"/>
      <c r="CN244" s="500"/>
      <c r="CO244" s="500"/>
      <c r="CP244" s="500"/>
      <c r="CQ244" s="500"/>
      <c r="CR244" s="550"/>
      <c r="CS244" s="473"/>
      <c r="CT244" s="498"/>
      <c r="CU244" s="498"/>
      <c r="CV244" s="473"/>
      <c r="CW244" s="473"/>
      <c r="CX244" s="473"/>
      <c r="CY244" s="502"/>
      <c r="CZ244" s="500"/>
      <c r="DA244" s="474"/>
      <c r="DB244" s="499"/>
      <c r="DC244" s="500"/>
      <c r="DD244" s="474"/>
      <c r="DE244" s="500"/>
      <c r="DF244" s="500"/>
      <c r="DG244" s="499"/>
      <c r="DH244" s="499"/>
      <c r="DI244" s="499"/>
      <c r="DJ244" s="490"/>
      <c r="DK244" s="499"/>
      <c r="DL244" s="500"/>
      <c r="DM244" s="500"/>
      <c r="DN244" s="499"/>
      <c r="DO244" s="474"/>
      <c r="DP244" s="474"/>
      <c r="DQ244" s="474"/>
      <c r="DR244" s="474"/>
      <c r="DS244" s="474"/>
      <c r="DT244" s="474"/>
      <c r="DU244" s="474"/>
      <c r="DV244" s="474"/>
      <c r="DW244" s="474"/>
      <c r="DX244" s="474"/>
      <c r="DY244" s="474"/>
      <c r="DZ244" s="474"/>
      <c r="EA244" s="500"/>
      <c r="EB244" s="500"/>
      <c r="EC244" s="500"/>
      <c r="ED244" s="500"/>
      <c r="EE244" s="500"/>
      <c r="EF244" s="500"/>
      <c r="EG244" s="500"/>
      <c r="EH244" s="500"/>
      <c r="EI244" s="500"/>
      <c r="EJ244" s="500"/>
      <c r="EK244" s="500"/>
      <c r="EL244" s="500"/>
      <c r="EM244" s="500"/>
      <c r="EN244" s="500"/>
      <c r="EO244" s="500"/>
      <c r="EP244" s="500"/>
      <c r="EQ244" s="500"/>
      <c r="ER244" s="490"/>
      <c r="ES244" s="490"/>
      <c r="ET244" s="500"/>
      <c r="EU244" s="500"/>
    </row>
    <row r="245" spans="1:151" s="432" customFormat="1">
      <c r="A245" s="500"/>
      <c r="B245" s="502"/>
      <c r="C245" s="502"/>
      <c r="D245" s="502"/>
      <c r="E245" s="502"/>
      <c r="F245" s="502"/>
      <c r="G245" s="502"/>
      <c r="H245" s="502"/>
      <c r="I245" s="502"/>
      <c r="J245" s="504"/>
      <c r="K245" s="502"/>
      <c r="L245" s="502"/>
      <c r="M245" s="502"/>
      <c r="N245" s="502"/>
      <c r="O245" s="502"/>
      <c r="P245" s="502"/>
      <c r="Q245" s="502"/>
      <c r="R245" s="502"/>
      <c r="S245" s="502"/>
      <c r="T245" s="502"/>
      <c r="U245" s="499"/>
      <c r="V245" s="500"/>
      <c r="W245" s="502"/>
      <c r="X245" s="500"/>
      <c r="Y245" s="500"/>
      <c r="Z245" s="476"/>
      <c r="AA245" s="476"/>
      <c r="AB245" s="470"/>
      <c r="AC245" s="502"/>
      <c r="AD245" s="502"/>
      <c r="AE245" s="502"/>
      <c r="AF245" s="502"/>
      <c r="AG245" s="502"/>
      <c r="AH245" s="502"/>
      <c r="AI245" s="505"/>
      <c r="AJ245" s="502"/>
      <c r="AK245" s="502"/>
      <c r="AL245" s="502"/>
      <c r="AM245" s="502"/>
      <c r="AN245" s="502"/>
      <c r="AO245" s="502"/>
      <c r="AP245" s="502"/>
      <c r="AQ245" s="502"/>
      <c r="AR245" s="502"/>
      <c r="AS245" s="521"/>
      <c r="AT245" s="521"/>
      <c r="AU245" s="521"/>
      <c r="AV245" s="521"/>
      <c r="AW245" s="521"/>
      <c r="AX245" s="521"/>
      <c r="AY245" s="521"/>
      <c r="AZ245" s="521"/>
      <c r="BA245" s="525"/>
      <c r="BB245" s="521"/>
      <c r="BC245" s="521"/>
      <c r="BD245" s="521"/>
      <c r="BE245" s="521"/>
      <c r="BF245" s="521"/>
      <c r="BG245" s="521"/>
      <c r="BH245" s="521"/>
      <c r="BI245" s="521"/>
      <c r="BJ245" s="521"/>
      <c r="BK245" s="521"/>
      <c r="BL245" s="521"/>
      <c r="BM245" s="521"/>
      <c r="BN245" s="521"/>
      <c r="BO245" s="521"/>
      <c r="BP245" s="521"/>
      <c r="BQ245" s="521"/>
      <c r="BR245" s="521"/>
      <c r="BS245" s="521"/>
      <c r="BT245" s="517"/>
      <c r="BU245" s="511"/>
      <c r="BV245" s="511"/>
      <c r="BW245" s="511"/>
      <c r="BX245" s="516"/>
      <c r="BY245" s="516"/>
      <c r="BZ245" s="516"/>
      <c r="CA245" s="516"/>
      <c r="CB245" s="516"/>
      <c r="CC245" s="516"/>
      <c r="CD245" s="516"/>
      <c r="CE245" s="511"/>
      <c r="CF245" s="511"/>
      <c r="CG245" s="511"/>
      <c r="CH245" s="511"/>
      <c r="CI245" s="474"/>
      <c r="CJ245" s="474"/>
      <c r="CK245" s="474"/>
      <c r="CL245" s="490"/>
      <c r="CM245" s="474"/>
      <c r="CN245" s="500"/>
      <c r="CO245" s="500"/>
      <c r="CP245" s="500"/>
      <c r="CQ245" s="500"/>
      <c r="CR245" s="550"/>
      <c r="CS245" s="473"/>
      <c r="CT245" s="498"/>
      <c r="CU245" s="498"/>
      <c r="CV245" s="473"/>
      <c r="CW245" s="473"/>
      <c r="CX245" s="473"/>
      <c r="CY245" s="502"/>
      <c r="CZ245" s="500"/>
      <c r="DA245" s="474"/>
      <c r="DB245" s="499"/>
      <c r="DC245" s="500"/>
      <c r="DD245" s="474"/>
      <c r="DE245" s="500"/>
      <c r="DF245" s="500"/>
      <c r="DG245" s="499"/>
      <c r="DH245" s="499"/>
      <c r="DI245" s="499"/>
      <c r="DJ245" s="490"/>
      <c r="DK245" s="499"/>
      <c r="DL245" s="500"/>
      <c r="DM245" s="500"/>
      <c r="DN245" s="499"/>
      <c r="DO245" s="474"/>
      <c r="DP245" s="474"/>
      <c r="DQ245" s="474"/>
      <c r="DR245" s="474"/>
      <c r="DS245" s="474"/>
      <c r="DT245" s="474"/>
      <c r="DU245" s="474"/>
      <c r="DV245" s="474"/>
      <c r="DW245" s="474"/>
      <c r="DX245" s="474"/>
      <c r="DY245" s="474"/>
      <c r="DZ245" s="474"/>
      <c r="EA245" s="500"/>
      <c r="EB245" s="500"/>
      <c r="EC245" s="500"/>
      <c r="ED245" s="500"/>
      <c r="EE245" s="500"/>
      <c r="EF245" s="500"/>
      <c r="EG245" s="500"/>
      <c r="EH245" s="500"/>
      <c r="EI245" s="500"/>
      <c r="EJ245" s="500"/>
      <c r="EK245" s="500"/>
      <c r="EL245" s="500"/>
      <c r="EM245" s="500"/>
      <c r="EN245" s="500"/>
      <c r="EO245" s="500"/>
      <c r="EP245" s="500"/>
      <c r="EQ245" s="500"/>
      <c r="ER245" s="490"/>
      <c r="ES245" s="490"/>
      <c r="ET245" s="500"/>
      <c r="EU245" s="500"/>
    </row>
    <row r="246" spans="1:151">
      <c r="A246" s="500"/>
      <c r="B246" s="502"/>
      <c r="C246" s="502"/>
      <c r="D246" s="502"/>
      <c r="E246" s="502"/>
      <c r="F246" s="502"/>
      <c r="G246" s="502"/>
      <c r="H246" s="502"/>
      <c r="I246" s="502"/>
      <c r="J246" s="504"/>
      <c r="K246" s="502"/>
      <c r="L246" s="502"/>
      <c r="M246" s="502"/>
      <c r="N246" s="502"/>
      <c r="O246" s="502"/>
      <c r="P246" s="502"/>
      <c r="R246" s="502"/>
      <c r="S246" s="502"/>
      <c r="U246" s="499"/>
      <c r="V246" s="500"/>
      <c r="W246" s="502"/>
      <c r="X246" s="500"/>
      <c r="Y246" s="500"/>
      <c r="Z246" s="476"/>
      <c r="AA246" s="476"/>
      <c r="AB246" s="470"/>
      <c r="AC246" s="502"/>
      <c r="AD246" s="502"/>
      <c r="AE246" s="502"/>
      <c r="AF246" s="502"/>
      <c r="AG246" s="502"/>
      <c r="AH246" s="502"/>
      <c r="AI246" s="505"/>
      <c r="AJ246" s="502"/>
      <c r="AK246" s="502"/>
      <c r="AL246" s="502"/>
      <c r="AM246" s="502"/>
      <c r="AN246" s="502"/>
      <c r="AO246" s="502"/>
      <c r="AP246" s="502"/>
      <c r="AQ246" s="502"/>
      <c r="AR246" s="502"/>
      <c r="AS246" s="521"/>
      <c r="AT246" s="521"/>
      <c r="AU246" s="521"/>
      <c r="AV246" s="521"/>
      <c r="AW246" s="521"/>
      <c r="AX246" s="521"/>
      <c r="AY246" s="521"/>
      <c r="AZ246" s="521"/>
      <c r="BA246" s="525"/>
      <c r="BB246" s="521"/>
      <c r="BC246" s="521"/>
      <c r="BD246" s="521"/>
      <c r="BE246" s="521"/>
      <c r="BF246" s="521"/>
      <c r="BG246" s="521"/>
      <c r="BH246" s="521"/>
      <c r="BI246" s="521"/>
      <c r="BJ246" s="521"/>
      <c r="BK246" s="521"/>
      <c r="BL246" s="521"/>
      <c r="BM246" s="521"/>
      <c r="BN246" s="521"/>
      <c r="BO246" s="521"/>
      <c r="BP246" s="521"/>
      <c r="BQ246" s="521"/>
      <c r="BR246" s="521"/>
      <c r="BS246" s="521"/>
      <c r="BT246" s="517"/>
      <c r="BU246" s="511"/>
      <c r="BV246" s="511"/>
      <c r="BW246" s="511"/>
      <c r="BX246" s="516"/>
      <c r="BY246" s="516"/>
      <c r="BZ246" s="516"/>
      <c r="CA246" s="516"/>
      <c r="CB246" s="516"/>
      <c r="CC246" s="516"/>
      <c r="CD246" s="516"/>
      <c r="CE246" s="511"/>
      <c r="CF246" s="511"/>
      <c r="CG246" s="511"/>
      <c r="CH246" s="511"/>
      <c r="CI246" s="474"/>
      <c r="CJ246" s="474"/>
      <c r="CK246" s="474"/>
      <c r="CL246" s="490"/>
      <c r="CM246" s="474"/>
      <c r="CN246" s="500"/>
      <c r="CO246" s="500"/>
      <c r="CP246" s="500"/>
      <c r="CQ246" s="500"/>
      <c r="CR246" s="550"/>
      <c r="CS246" s="473"/>
      <c r="CT246" s="498"/>
      <c r="CU246" s="498"/>
      <c r="CV246" s="473"/>
      <c r="CW246" s="473"/>
      <c r="CX246" s="473"/>
      <c r="CY246" s="502"/>
      <c r="CZ246" s="500"/>
      <c r="DA246" s="474"/>
      <c r="DB246" s="499"/>
      <c r="DC246" s="500"/>
      <c r="DD246" s="474"/>
      <c r="DE246" s="500"/>
      <c r="DF246" s="500"/>
      <c r="DG246" s="499"/>
      <c r="DH246" s="499"/>
      <c r="DI246" s="499"/>
      <c r="DJ246" s="490"/>
      <c r="DK246" s="499"/>
      <c r="DL246" s="500"/>
      <c r="DM246" s="500"/>
      <c r="DN246" s="499"/>
      <c r="DO246" s="474"/>
      <c r="DP246" s="474"/>
      <c r="DQ246" s="474"/>
      <c r="DR246" s="474"/>
      <c r="DS246" s="474"/>
      <c r="DT246" s="474"/>
      <c r="DU246" s="474"/>
      <c r="DV246" s="474"/>
      <c r="DW246" s="474"/>
      <c r="DX246" s="474"/>
      <c r="DY246" s="474"/>
      <c r="DZ246" s="474"/>
      <c r="EA246" s="500"/>
      <c r="EB246" s="500"/>
      <c r="EC246" s="500"/>
      <c r="ED246" s="500"/>
      <c r="EE246" s="500"/>
      <c r="EF246" s="500"/>
      <c r="EG246" s="500"/>
      <c r="EH246" s="500"/>
      <c r="EI246" s="500"/>
      <c r="EJ246" s="500"/>
      <c r="EK246" s="500"/>
      <c r="EL246" s="500"/>
      <c r="EM246" s="500"/>
      <c r="EN246" s="500"/>
      <c r="EO246" s="500"/>
      <c r="EP246" s="500"/>
      <c r="EQ246" s="500"/>
      <c r="ER246" s="490"/>
      <c r="ES246" s="490"/>
      <c r="ET246" s="500"/>
      <c r="EU246" s="500"/>
    </row>
    <row r="247" spans="1:151" ht="16.5" customHeight="1">
      <c r="A247" s="500"/>
      <c r="B247" s="502"/>
      <c r="C247" s="502"/>
      <c r="D247" s="502"/>
      <c r="E247" s="502"/>
      <c r="F247" s="502"/>
      <c r="G247" s="502"/>
      <c r="H247" s="502"/>
      <c r="I247" s="502"/>
      <c r="J247" s="504"/>
      <c r="K247" s="502"/>
      <c r="L247" s="502"/>
      <c r="M247" s="502"/>
      <c r="N247" s="502"/>
      <c r="O247" s="502"/>
      <c r="P247" s="502"/>
      <c r="R247" s="502"/>
      <c r="S247" s="502"/>
      <c r="U247" s="499"/>
      <c r="V247" s="500"/>
      <c r="W247" s="502"/>
      <c r="X247" s="500"/>
      <c r="Y247" s="500"/>
      <c r="Z247" s="476"/>
      <c r="AA247" s="476"/>
      <c r="AB247" s="470"/>
      <c r="AC247" s="502"/>
      <c r="AD247" s="502"/>
      <c r="AE247" s="502"/>
      <c r="AF247" s="502"/>
      <c r="AG247" s="502"/>
      <c r="AH247" s="502"/>
      <c r="AI247" s="505"/>
      <c r="AJ247" s="502"/>
      <c r="AK247" s="502"/>
      <c r="AL247" s="502"/>
      <c r="AM247" s="502"/>
      <c r="AN247" s="502"/>
      <c r="AO247" s="502"/>
      <c r="AP247" s="502"/>
      <c r="AQ247" s="502"/>
      <c r="AR247" s="502"/>
      <c r="AS247" s="521"/>
      <c r="AT247" s="521"/>
      <c r="AU247" s="521"/>
      <c r="AV247" s="521"/>
      <c r="AW247" s="521"/>
      <c r="AX247" s="521"/>
      <c r="AY247" s="521"/>
      <c r="AZ247" s="521"/>
      <c r="BA247" s="525"/>
      <c r="BB247" s="521"/>
      <c r="BC247" s="521"/>
      <c r="BD247" s="521"/>
      <c r="BE247" s="521"/>
      <c r="BF247" s="521"/>
      <c r="BG247" s="521"/>
      <c r="BH247" s="521"/>
      <c r="BI247" s="521"/>
      <c r="BJ247" s="521"/>
      <c r="BK247" s="521"/>
      <c r="BL247" s="521"/>
      <c r="BM247" s="521"/>
      <c r="BN247" s="521"/>
      <c r="BO247" s="521"/>
      <c r="BP247" s="521"/>
      <c r="BQ247" s="521"/>
      <c r="BR247" s="521"/>
      <c r="BS247" s="521"/>
      <c r="BT247" s="517"/>
      <c r="BU247" s="511"/>
      <c r="BV247" s="511"/>
      <c r="BW247" s="511"/>
      <c r="BX247" s="516"/>
      <c r="BY247" s="516"/>
      <c r="BZ247" s="516"/>
      <c r="CA247" s="516"/>
      <c r="CB247" s="516"/>
      <c r="CC247" s="516"/>
      <c r="CD247" s="516"/>
      <c r="CE247" s="511"/>
      <c r="CF247" s="511"/>
      <c r="CG247" s="511"/>
      <c r="CH247" s="511"/>
      <c r="CI247" s="474"/>
      <c r="CJ247" s="474"/>
      <c r="CK247" s="474"/>
      <c r="CL247" s="490"/>
      <c r="CM247" s="474"/>
      <c r="CN247" s="500"/>
      <c r="CO247" s="500"/>
      <c r="CP247" s="500"/>
      <c r="CQ247" s="500"/>
      <c r="CR247" s="550"/>
      <c r="CS247" s="473"/>
      <c r="CT247" s="498"/>
      <c r="CU247" s="498"/>
      <c r="CV247" s="473"/>
      <c r="CW247" s="473"/>
      <c r="CX247" s="473"/>
      <c r="CY247" s="502"/>
      <c r="CZ247" s="500"/>
      <c r="DA247" s="474"/>
      <c r="DB247" s="499"/>
      <c r="DC247" s="500"/>
      <c r="DD247" s="474"/>
      <c r="DE247" s="500"/>
      <c r="DF247" s="500"/>
      <c r="DG247" s="499"/>
      <c r="DH247" s="499"/>
      <c r="DI247" s="499"/>
      <c r="DJ247" s="490"/>
      <c r="DK247" s="499"/>
      <c r="DL247" s="500"/>
      <c r="DM247" s="500"/>
      <c r="DN247" s="499"/>
      <c r="DO247" s="474"/>
      <c r="DP247" s="474"/>
      <c r="DQ247" s="474"/>
      <c r="DR247" s="474"/>
      <c r="DS247" s="474"/>
      <c r="DT247" s="474"/>
      <c r="DU247" s="474"/>
      <c r="DV247" s="474"/>
      <c r="DW247" s="474"/>
      <c r="DX247" s="474"/>
      <c r="DY247" s="474"/>
      <c r="DZ247" s="474"/>
      <c r="EA247" s="500"/>
      <c r="EB247" s="500"/>
      <c r="EC247" s="500"/>
      <c r="ED247" s="500"/>
      <c r="EE247" s="500"/>
      <c r="EF247" s="500"/>
      <c r="EG247" s="500"/>
      <c r="EH247" s="500"/>
      <c r="EI247" s="500"/>
      <c r="EJ247" s="500"/>
      <c r="EK247" s="500"/>
      <c r="EL247" s="500"/>
      <c r="EM247" s="500"/>
      <c r="EN247" s="500"/>
      <c r="EO247" s="500"/>
      <c r="EP247" s="500"/>
      <c r="EQ247" s="500"/>
      <c r="ER247" s="490"/>
      <c r="ES247" s="490"/>
      <c r="ET247" s="500"/>
      <c r="EU247" s="500"/>
    </row>
    <row r="248" spans="1:151" ht="16.5" customHeight="1">
      <c r="A248" s="500"/>
      <c r="B248" s="502"/>
      <c r="C248" s="502"/>
      <c r="D248" s="502"/>
      <c r="E248" s="502"/>
      <c r="F248" s="502"/>
      <c r="G248" s="502"/>
      <c r="H248" s="502"/>
      <c r="I248" s="502"/>
      <c r="J248" s="504"/>
      <c r="K248" s="502"/>
      <c r="L248" s="502"/>
      <c r="M248" s="502"/>
      <c r="N248" s="502"/>
      <c r="O248" s="502"/>
      <c r="P248" s="502"/>
      <c r="R248" s="502"/>
      <c r="S248" s="502"/>
      <c r="U248" s="499"/>
      <c r="V248" s="500"/>
      <c r="W248" s="502"/>
      <c r="X248" s="500"/>
      <c r="Y248" s="500"/>
      <c r="Z248" s="476"/>
      <c r="AA248" s="476"/>
      <c r="AB248" s="470"/>
      <c r="AC248" s="502"/>
      <c r="AD248" s="502"/>
      <c r="AE248" s="502"/>
      <c r="AF248" s="502"/>
      <c r="AG248" s="502"/>
      <c r="AH248" s="502"/>
      <c r="AI248" s="505"/>
      <c r="AJ248" s="502"/>
      <c r="AK248" s="502"/>
      <c r="AL248" s="502"/>
      <c r="AM248" s="502"/>
      <c r="AN248" s="502"/>
      <c r="AO248" s="502"/>
      <c r="AP248" s="502"/>
      <c r="AQ248" s="502"/>
      <c r="AR248" s="502"/>
      <c r="AS248" s="521"/>
      <c r="AT248" s="521"/>
      <c r="AU248" s="521"/>
      <c r="AV248" s="521"/>
      <c r="AW248" s="521"/>
      <c r="AX248" s="521"/>
      <c r="AY248" s="521"/>
      <c r="AZ248" s="521"/>
      <c r="BA248" s="525"/>
      <c r="BB248" s="521"/>
      <c r="BC248" s="521"/>
      <c r="BD248" s="521"/>
      <c r="BE248" s="521"/>
      <c r="BF248" s="521"/>
      <c r="BG248" s="521"/>
      <c r="BH248" s="521"/>
      <c r="BI248" s="521"/>
      <c r="BJ248" s="521"/>
      <c r="BK248" s="521"/>
      <c r="BL248" s="521"/>
      <c r="BM248" s="521"/>
      <c r="BN248" s="521"/>
      <c r="BO248" s="521"/>
      <c r="BP248" s="521"/>
      <c r="BQ248" s="521"/>
      <c r="BR248" s="521"/>
      <c r="BS248" s="521"/>
      <c r="BT248" s="517"/>
      <c r="BU248" s="511"/>
      <c r="BV248" s="511"/>
      <c r="BW248" s="511"/>
      <c r="BX248" s="516"/>
      <c r="BY248" s="516"/>
      <c r="BZ248" s="516"/>
      <c r="CA248" s="516"/>
      <c r="CB248" s="516"/>
      <c r="CC248" s="516"/>
      <c r="CD248" s="516"/>
      <c r="CE248" s="511"/>
      <c r="CF248" s="511"/>
      <c r="CG248" s="511"/>
      <c r="CH248" s="511"/>
      <c r="CI248" s="474"/>
      <c r="CJ248" s="474"/>
      <c r="CK248" s="474"/>
      <c r="CL248" s="490"/>
      <c r="CM248" s="474"/>
      <c r="CN248" s="500"/>
      <c r="CO248" s="500"/>
      <c r="CP248" s="500"/>
      <c r="CQ248" s="500"/>
      <c r="CR248" s="550"/>
      <c r="CS248" s="473"/>
      <c r="CT248" s="498"/>
      <c r="CU248" s="498"/>
      <c r="CV248" s="473"/>
      <c r="CW248" s="473"/>
      <c r="CX248" s="473"/>
      <c r="CY248" s="502"/>
      <c r="CZ248" s="500"/>
      <c r="DA248" s="474"/>
      <c r="DB248" s="499"/>
      <c r="DC248" s="500"/>
      <c r="DD248" s="474"/>
      <c r="DE248" s="500"/>
      <c r="DF248" s="500"/>
      <c r="DG248" s="499"/>
      <c r="DH248" s="499"/>
      <c r="DI248" s="499"/>
      <c r="DJ248" s="490"/>
      <c r="DK248" s="499"/>
      <c r="DL248" s="500"/>
      <c r="DM248" s="500"/>
      <c r="DN248" s="499"/>
      <c r="DO248" s="474"/>
      <c r="DP248" s="474"/>
      <c r="DQ248" s="474"/>
      <c r="DR248" s="474"/>
      <c r="DS248" s="474"/>
      <c r="DT248" s="474"/>
      <c r="DU248" s="474"/>
      <c r="DV248" s="474"/>
      <c r="DW248" s="474"/>
      <c r="DX248" s="474"/>
      <c r="DY248" s="474"/>
      <c r="DZ248" s="474"/>
      <c r="EA248" s="500"/>
      <c r="EB248" s="500"/>
      <c r="EC248" s="500"/>
      <c r="ED248" s="500"/>
      <c r="EE248" s="500"/>
      <c r="EF248" s="500"/>
      <c r="EG248" s="500"/>
      <c r="EH248" s="500"/>
      <c r="EI248" s="500"/>
      <c r="EJ248" s="500"/>
      <c r="EK248" s="500"/>
      <c r="EL248" s="500"/>
      <c r="EM248" s="500"/>
      <c r="EN248" s="500"/>
      <c r="EO248" s="500"/>
      <c r="EP248" s="500"/>
      <c r="EQ248" s="500"/>
      <c r="ER248" s="490"/>
      <c r="ES248" s="490"/>
      <c r="ET248" s="500"/>
      <c r="EU248" s="500"/>
    </row>
    <row r="249" spans="1:151" ht="16.5" customHeight="1">
      <c r="A249" s="500"/>
      <c r="B249" s="502"/>
      <c r="C249" s="502"/>
      <c r="D249" s="502"/>
      <c r="E249" s="502"/>
      <c r="F249" s="502"/>
      <c r="G249" s="502"/>
      <c r="H249" s="502"/>
      <c r="I249" s="502"/>
      <c r="J249" s="504"/>
      <c r="K249" s="502"/>
      <c r="L249" s="502"/>
      <c r="M249" s="502"/>
      <c r="N249" s="502"/>
      <c r="O249" s="502"/>
      <c r="P249" s="502"/>
      <c r="R249" s="502"/>
      <c r="S249" s="502"/>
      <c r="U249" s="499"/>
      <c r="V249" s="500"/>
      <c r="W249" s="502"/>
      <c r="X249" s="500"/>
      <c r="Y249" s="500"/>
      <c r="Z249" s="476"/>
      <c r="AA249" s="476"/>
      <c r="AB249" s="470"/>
      <c r="AC249" s="502"/>
      <c r="AD249" s="502"/>
      <c r="AE249" s="502"/>
      <c r="AF249" s="502"/>
      <c r="AG249" s="502"/>
      <c r="AH249" s="502"/>
      <c r="AI249" s="505"/>
      <c r="AJ249" s="502"/>
      <c r="AK249" s="502"/>
      <c r="AL249" s="502"/>
      <c r="AM249" s="502"/>
      <c r="AN249" s="502"/>
      <c r="AO249" s="502"/>
      <c r="AP249" s="502"/>
      <c r="AQ249" s="502"/>
      <c r="AR249" s="502"/>
      <c r="AS249" s="521"/>
      <c r="AT249" s="521"/>
      <c r="AU249" s="521"/>
      <c r="AV249" s="521"/>
      <c r="AW249" s="521"/>
      <c r="AX249" s="521"/>
      <c r="AY249" s="521"/>
      <c r="AZ249" s="521"/>
      <c r="BA249" s="525"/>
      <c r="BB249" s="521"/>
      <c r="BC249" s="521"/>
      <c r="BD249" s="521"/>
      <c r="BE249" s="521"/>
      <c r="BF249" s="521"/>
      <c r="BG249" s="521"/>
      <c r="BH249" s="521"/>
      <c r="BI249" s="521"/>
      <c r="BJ249" s="521"/>
      <c r="BK249" s="521"/>
      <c r="BL249" s="521"/>
      <c r="BM249" s="521"/>
      <c r="BN249" s="521"/>
      <c r="BO249" s="521"/>
      <c r="BP249" s="521"/>
      <c r="BQ249" s="521"/>
      <c r="BR249" s="521"/>
      <c r="BS249" s="521"/>
      <c r="BT249" s="517"/>
      <c r="BU249" s="511"/>
      <c r="BV249" s="511"/>
      <c r="BW249" s="511"/>
      <c r="BX249" s="516"/>
      <c r="BY249" s="516"/>
      <c r="BZ249" s="516"/>
      <c r="CA249" s="516"/>
      <c r="CB249" s="516"/>
      <c r="CC249" s="516"/>
      <c r="CD249" s="516"/>
      <c r="CE249" s="511"/>
      <c r="CF249" s="511"/>
      <c r="CG249" s="511"/>
      <c r="CH249" s="511"/>
      <c r="CI249" s="474"/>
      <c r="CJ249" s="474"/>
      <c r="CK249" s="474"/>
      <c r="CL249" s="490"/>
      <c r="CM249" s="474"/>
      <c r="CN249" s="500"/>
      <c r="CO249" s="500"/>
      <c r="CP249" s="500"/>
      <c r="CQ249" s="500"/>
      <c r="CR249" s="550"/>
      <c r="CS249" s="473"/>
      <c r="CT249" s="498"/>
      <c r="CU249" s="498"/>
      <c r="CV249" s="473"/>
      <c r="CW249" s="473"/>
      <c r="CX249" s="473"/>
      <c r="CY249" s="502"/>
      <c r="CZ249" s="500"/>
      <c r="DA249" s="474"/>
      <c r="DB249" s="499"/>
      <c r="DC249" s="500"/>
      <c r="DD249" s="474"/>
      <c r="DE249" s="500"/>
      <c r="DF249" s="500"/>
      <c r="DG249" s="499"/>
      <c r="DH249" s="499"/>
      <c r="DI249" s="499"/>
      <c r="DJ249" s="490"/>
      <c r="DK249" s="499"/>
      <c r="DL249" s="500"/>
      <c r="DM249" s="500"/>
      <c r="DN249" s="499"/>
      <c r="DO249" s="474"/>
      <c r="DP249" s="474"/>
      <c r="DQ249" s="474"/>
      <c r="DR249" s="474"/>
      <c r="DS249" s="474"/>
      <c r="DT249" s="474"/>
      <c r="DU249" s="474"/>
      <c r="DV249" s="474"/>
      <c r="DW249" s="474"/>
      <c r="DX249" s="474"/>
      <c r="DY249" s="474"/>
      <c r="DZ249" s="474"/>
      <c r="EA249" s="500"/>
      <c r="EB249" s="500"/>
      <c r="EC249" s="500"/>
      <c r="ED249" s="500"/>
      <c r="EE249" s="500"/>
      <c r="EF249" s="500"/>
      <c r="EG249" s="500"/>
      <c r="EH249" s="500"/>
      <c r="EI249" s="500"/>
      <c r="EJ249" s="500"/>
      <c r="EK249" s="500"/>
      <c r="EL249" s="500"/>
      <c r="EM249" s="500"/>
      <c r="EN249" s="500"/>
      <c r="EO249" s="500"/>
      <c r="EP249" s="500"/>
      <c r="EQ249" s="500"/>
      <c r="ER249" s="490"/>
      <c r="ES249" s="490"/>
      <c r="ET249" s="500"/>
      <c r="EU249" s="500"/>
    </row>
    <row r="250" spans="1:151" ht="16.5" customHeight="1">
      <c r="A250" s="500"/>
      <c r="B250" s="502"/>
      <c r="C250" s="502"/>
      <c r="D250" s="502"/>
      <c r="E250" s="502"/>
      <c r="F250" s="502"/>
      <c r="G250" s="502"/>
      <c r="H250" s="502"/>
      <c r="I250" s="502"/>
      <c r="J250" s="504"/>
      <c r="K250" s="502"/>
      <c r="L250" s="502"/>
      <c r="M250" s="502"/>
      <c r="N250" s="502"/>
      <c r="O250" s="502"/>
      <c r="P250" s="502"/>
      <c r="R250" s="502"/>
      <c r="S250" s="502"/>
      <c r="U250" s="499"/>
      <c r="V250" s="500"/>
      <c r="W250" s="502"/>
      <c r="X250" s="500"/>
      <c r="Y250" s="500"/>
      <c r="Z250" s="476"/>
      <c r="AA250" s="476"/>
      <c r="AB250" s="470"/>
      <c r="AC250" s="502"/>
      <c r="AD250" s="502"/>
      <c r="AE250" s="502"/>
      <c r="AF250" s="502"/>
      <c r="AG250" s="502"/>
      <c r="AH250" s="502"/>
      <c r="AI250" s="505"/>
      <c r="AJ250" s="502"/>
      <c r="AK250" s="502"/>
      <c r="AL250" s="502"/>
      <c r="AM250" s="502"/>
      <c r="AN250" s="502"/>
      <c r="AO250" s="502"/>
      <c r="AP250" s="502"/>
      <c r="AQ250" s="502"/>
      <c r="AR250" s="502"/>
      <c r="AS250" s="521"/>
      <c r="AT250" s="521"/>
      <c r="AU250" s="521"/>
      <c r="AV250" s="521"/>
      <c r="AW250" s="521"/>
      <c r="AX250" s="521"/>
      <c r="AY250" s="521"/>
      <c r="AZ250" s="521"/>
      <c r="BA250" s="525"/>
      <c r="BB250" s="521"/>
      <c r="BC250" s="521"/>
      <c r="BD250" s="521"/>
      <c r="BE250" s="521"/>
      <c r="BF250" s="521"/>
      <c r="BG250" s="521"/>
      <c r="BH250" s="521"/>
      <c r="BI250" s="521"/>
      <c r="BJ250" s="521"/>
      <c r="BK250" s="521"/>
      <c r="BL250" s="521"/>
      <c r="BM250" s="521"/>
      <c r="BN250" s="521"/>
      <c r="BO250" s="521"/>
      <c r="BP250" s="521"/>
      <c r="BQ250" s="521"/>
      <c r="BR250" s="521"/>
      <c r="BS250" s="521"/>
      <c r="BT250" s="517"/>
      <c r="BU250" s="511"/>
      <c r="BV250" s="511"/>
      <c r="BW250" s="511"/>
      <c r="BX250" s="516"/>
      <c r="BY250" s="516"/>
      <c r="BZ250" s="516"/>
      <c r="CA250" s="516"/>
      <c r="CB250" s="516"/>
      <c r="CC250" s="516"/>
      <c r="CD250" s="516"/>
      <c r="CE250" s="511"/>
      <c r="CF250" s="511"/>
      <c r="CG250" s="511"/>
      <c r="CH250" s="511"/>
      <c r="CI250" s="474"/>
      <c r="CJ250" s="474"/>
      <c r="CK250" s="474"/>
      <c r="CL250" s="490"/>
      <c r="CM250" s="474"/>
      <c r="CN250" s="500"/>
      <c r="CO250" s="500"/>
      <c r="CP250" s="500"/>
      <c r="CQ250" s="500"/>
      <c r="CR250" s="550"/>
      <c r="CS250" s="473"/>
      <c r="CT250" s="498"/>
      <c r="CU250" s="498"/>
      <c r="CV250" s="473"/>
      <c r="CW250" s="473"/>
      <c r="CX250" s="473"/>
      <c r="CY250" s="502"/>
      <c r="CZ250" s="500"/>
      <c r="DA250" s="474"/>
      <c r="DB250" s="499"/>
      <c r="DC250" s="500"/>
      <c r="DD250" s="474"/>
      <c r="DE250" s="500"/>
      <c r="DF250" s="500"/>
      <c r="DG250" s="499"/>
      <c r="DH250" s="499"/>
      <c r="DI250" s="499"/>
      <c r="DJ250" s="490"/>
      <c r="DK250" s="499"/>
      <c r="DL250" s="500"/>
      <c r="DM250" s="500"/>
      <c r="DN250" s="499"/>
      <c r="DO250" s="474"/>
      <c r="DP250" s="474"/>
      <c r="DQ250" s="474"/>
      <c r="DR250" s="474"/>
      <c r="DS250" s="474"/>
      <c r="DT250" s="474"/>
      <c r="DU250" s="474"/>
      <c r="DV250" s="474"/>
      <c r="DW250" s="474"/>
      <c r="DX250" s="474"/>
      <c r="DY250" s="474"/>
      <c r="DZ250" s="474"/>
      <c r="EA250" s="500"/>
      <c r="EB250" s="500"/>
      <c r="EC250" s="500"/>
      <c r="ED250" s="500"/>
      <c r="EE250" s="500"/>
      <c r="EF250" s="500"/>
      <c r="EG250" s="500"/>
      <c r="EH250" s="500"/>
      <c r="EI250" s="500"/>
      <c r="EJ250" s="500"/>
      <c r="EK250" s="500"/>
      <c r="EL250" s="500"/>
      <c r="EM250" s="500"/>
      <c r="EN250" s="500"/>
      <c r="EO250" s="500"/>
      <c r="EP250" s="500"/>
      <c r="EQ250" s="500"/>
      <c r="ER250" s="490"/>
      <c r="ES250" s="490"/>
      <c r="ET250" s="500"/>
      <c r="EU250" s="500"/>
    </row>
    <row r="251" spans="1:151" ht="16.5" customHeight="1">
      <c r="A251" s="500"/>
      <c r="B251" s="502"/>
      <c r="C251" s="502"/>
      <c r="D251" s="502"/>
      <c r="E251" s="502"/>
      <c r="F251" s="502"/>
      <c r="G251" s="502"/>
      <c r="H251" s="502"/>
      <c r="I251" s="502"/>
      <c r="J251" s="504"/>
      <c r="K251" s="502"/>
      <c r="L251" s="502"/>
      <c r="M251" s="502"/>
      <c r="N251" s="502"/>
      <c r="O251" s="502"/>
      <c r="P251" s="502"/>
      <c r="R251" s="502"/>
      <c r="S251" s="502"/>
      <c r="U251" s="499"/>
      <c r="V251" s="500"/>
      <c r="W251" s="502"/>
      <c r="X251" s="500"/>
      <c r="Y251" s="500"/>
      <c r="Z251" s="476"/>
      <c r="AA251" s="476"/>
      <c r="AB251" s="470"/>
      <c r="AC251" s="502"/>
      <c r="AD251" s="502"/>
      <c r="AE251" s="502"/>
      <c r="AF251" s="502"/>
      <c r="AG251" s="502"/>
      <c r="AH251" s="502"/>
      <c r="AI251" s="505"/>
      <c r="AJ251" s="502"/>
      <c r="AK251" s="502"/>
      <c r="AL251" s="502"/>
      <c r="AM251" s="502"/>
      <c r="AN251" s="502"/>
      <c r="AO251" s="502"/>
      <c r="AP251" s="502"/>
      <c r="AQ251" s="502"/>
      <c r="AR251" s="502"/>
      <c r="AS251" s="521"/>
      <c r="AT251" s="521"/>
      <c r="AU251" s="521"/>
      <c r="AV251" s="521"/>
      <c r="AW251" s="521"/>
      <c r="AX251" s="521"/>
      <c r="AY251" s="521"/>
      <c r="AZ251" s="521"/>
      <c r="BA251" s="525"/>
      <c r="BB251" s="521"/>
      <c r="BC251" s="521"/>
      <c r="BD251" s="521"/>
      <c r="BE251" s="521"/>
      <c r="BF251" s="521"/>
      <c r="BG251" s="521"/>
      <c r="BH251" s="521"/>
      <c r="BI251" s="521"/>
      <c r="BJ251" s="521"/>
      <c r="BK251" s="521"/>
      <c r="BL251" s="521"/>
      <c r="BM251" s="521"/>
      <c r="BN251" s="521"/>
      <c r="BO251" s="521"/>
      <c r="BP251" s="521"/>
      <c r="BQ251" s="521"/>
      <c r="BR251" s="521"/>
      <c r="BS251" s="521"/>
      <c r="BT251" s="517"/>
      <c r="BU251" s="511"/>
      <c r="BV251" s="511"/>
      <c r="BW251" s="511"/>
      <c r="BX251" s="516"/>
      <c r="BY251" s="516"/>
      <c r="BZ251" s="516"/>
      <c r="CA251" s="516"/>
      <c r="CB251" s="516"/>
      <c r="CC251" s="516"/>
      <c r="CD251" s="516"/>
      <c r="CE251" s="511"/>
      <c r="CF251" s="511"/>
      <c r="CG251" s="511"/>
      <c r="CH251" s="511"/>
      <c r="CI251" s="474"/>
      <c r="CJ251" s="474"/>
      <c r="CK251" s="474"/>
      <c r="CL251" s="490"/>
      <c r="CM251" s="474"/>
      <c r="CN251" s="500"/>
      <c r="CO251" s="500"/>
      <c r="CP251" s="500"/>
      <c r="CQ251" s="500"/>
      <c r="CR251" s="550"/>
      <c r="CS251" s="473"/>
      <c r="CT251" s="498"/>
      <c r="CU251" s="498"/>
      <c r="CV251" s="473"/>
      <c r="CW251" s="473"/>
      <c r="CX251" s="473"/>
      <c r="CY251" s="502"/>
      <c r="CZ251" s="500"/>
      <c r="DA251" s="474"/>
      <c r="DB251" s="499"/>
      <c r="DC251" s="500"/>
      <c r="DD251" s="474"/>
      <c r="DE251" s="500"/>
      <c r="DF251" s="500"/>
      <c r="DG251" s="499"/>
      <c r="DH251" s="499"/>
      <c r="DI251" s="499"/>
      <c r="DJ251" s="490"/>
      <c r="DK251" s="499"/>
      <c r="DL251" s="500"/>
      <c r="DM251" s="500"/>
      <c r="DN251" s="499"/>
      <c r="DO251" s="474"/>
      <c r="DP251" s="474"/>
      <c r="DQ251" s="474"/>
      <c r="DR251" s="474"/>
      <c r="DS251" s="474"/>
      <c r="DT251" s="474"/>
      <c r="DU251" s="474"/>
      <c r="DV251" s="474"/>
      <c r="DW251" s="474"/>
      <c r="DX251" s="474"/>
      <c r="DY251" s="474"/>
      <c r="DZ251" s="474"/>
      <c r="EA251" s="500"/>
      <c r="EB251" s="500"/>
      <c r="EC251" s="500"/>
      <c r="ED251" s="500"/>
      <c r="EE251" s="500"/>
      <c r="EF251" s="500"/>
      <c r="EG251" s="500"/>
      <c r="EH251" s="500"/>
      <c r="EI251" s="500"/>
      <c r="EJ251" s="500"/>
      <c r="EK251" s="500"/>
      <c r="EL251" s="500"/>
      <c r="EM251" s="500"/>
      <c r="EN251" s="500"/>
      <c r="EO251" s="500"/>
      <c r="EP251" s="500"/>
      <c r="EQ251" s="500"/>
      <c r="ER251" s="490"/>
      <c r="ES251" s="490"/>
      <c r="ET251" s="500"/>
      <c r="EU251" s="500"/>
    </row>
    <row r="252" spans="1:151" ht="16.5" customHeight="1">
      <c r="A252" s="500"/>
      <c r="B252" s="502"/>
      <c r="C252" s="502"/>
      <c r="D252" s="502"/>
      <c r="E252" s="502"/>
      <c r="F252" s="502"/>
      <c r="G252" s="502"/>
      <c r="H252" s="502"/>
      <c r="I252" s="502"/>
      <c r="J252" s="504"/>
      <c r="K252" s="502"/>
      <c r="L252" s="502"/>
      <c r="M252" s="502"/>
      <c r="N252" s="502"/>
      <c r="O252" s="502"/>
      <c r="P252" s="502"/>
      <c r="R252" s="502"/>
      <c r="S252" s="502"/>
      <c r="U252" s="499"/>
      <c r="V252" s="500"/>
      <c r="W252" s="502"/>
      <c r="X252" s="500"/>
      <c r="Y252" s="500"/>
      <c r="Z252" s="476"/>
      <c r="AA252" s="476"/>
      <c r="AB252" s="470"/>
      <c r="AC252" s="502"/>
      <c r="AD252" s="502"/>
      <c r="AE252" s="502"/>
      <c r="AF252" s="502"/>
      <c r="AG252" s="502"/>
      <c r="AH252" s="502"/>
      <c r="AI252" s="505"/>
      <c r="AJ252" s="502"/>
      <c r="AK252" s="502"/>
      <c r="AL252" s="502"/>
      <c r="AM252" s="502"/>
      <c r="AN252" s="502"/>
      <c r="AO252" s="502"/>
      <c r="AP252" s="502"/>
      <c r="AQ252" s="502"/>
      <c r="AR252" s="502"/>
      <c r="AS252" s="521"/>
      <c r="AT252" s="521"/>
      <c r="AU252" s="521"/>
      <c r="AV252" s="521"/>
      <c r="AW252" s="521"/>
      <c r="AX252" s="521"/>
      <c r="AY252" s="521"/>
      <c r="AZ252" s="521"/>
      <c r="BA252" s="525"/>
      <c r="BB252" s="521"/>
      <c r="BC252" s="521"/>
      <c r="BD252" s="521"/>
      <c r="BE252" s="521"/>
      <c r="BF252" s="521"/>
      <c r="BG252" s="521"/>
      <c r="BH252" s="521"/>
      <c r="BI252" s="521"/>
      <c r="BJ252" s="521"/>
      <c r="BK252" s="521"/>
      <c r="BL252" s="521"/>
      <c r="BM252" s="521"/>
      <c r="BN252" s="521"/>
      <c r="BO252" s="521"/>
      <c r="BP252" s="521"/>
      <c r="BQ252" s="521"/>
      <c r="BR252" s="521"/>
      <c r="BS252" s="521"/>
      <c r="BT252" s="517"/>
      <c r="BU252" s="511"/>
      <c r="BV252" s="511"/>
      <c r="BW252" s="511"/>
      <c r="BX252" s="516"/>
      <c r="BY252" s="516"/>
      <c r="BZ252" s="516"/>
      <c r="CA252" s="516"/>
      <c r="CB252" s="516"/>
      <c r="CC252" s="516"/>
      <c r="CD252" s="516"/>
      <c r="CE252" s="511"/>
      <c r="CF252" s="511"/>
      <c r="CG252" s="511"/>
      <c r="CH252" s="511"/>
      <c r="CI252" s="474"/>
      <c r="CJ252" s="474"/>
      <c r="CK252" s="474"/>
      <c r="CL252" s="490"/>
      <c r="CM252" s="474"/>
      <c r="CN252" s="500"/>
      <c r="CO252" s="500"/>
      <c r="CP252" s="500"/>
      <c r="CQ252" s="500"/>
      <c r="CR252" s="550"/>
      <c r="CS252" s="473"/>
      <c r="CT252" s="498"/>
      <c r="CU252" s="498"/>
      <c r="CV252" s="473"/>
      <c r="CW252" s="473"/>
      <c r="CX252" s="473"/>
      <c r="CY252" s="502"/>
      <c r="CZ252" s="500"/>
      <c r="DA252" s="474"/>
      <c r="DB252" s="499"/>
      <c r="DC252" s="500"/>
      <c r="DD252" s="474"/>
      <c r="DE252" s="500"/>
      <c r="DF252" s="500"/>
      <c r="DG252" s="499"/>
      <c r="DH252" s="499"/>
      <c r="DI252" s="499"/>
      <c r="DJ252" s="490"/>
      <c r="DK252" s="499"/>
      <c r="DL252" s="500"/>
      <c r="DM252" s="500"/>
      <c r="DN252" s="499"/>
      <c r="DO252" s="474"/>
      <c r="DP252" s="474"/>
      <c r="DQ252" s="474"/>
      <c r="DR252" s="474"/>
      <c r="DS252" s="474"/>
      <c r="DT252" s="474"/>
      <c r="DU252" s="474"/>
      <c r="DV252" s="474"/>
      <c r="DW252" s="474"/>
      <c r="DX252" s="474"/>
      <c r="DY252" s="474"/>
      <c r="DZ252" s="474"/>
      <c r="EA252" s="500"/>
      <c r="EB252" s="500"/>
      <c r="EC252" s="500"/>
      <c r="ED252" s="500"/>
      <c r="EE252" s="500"/>
      <c r="EF252" s="500"/>
      <c r="EG252" s="500"/>
      <c r="EH252" s="500"/>
      <c r="EI252" s="500"/>
      <c r="EJ252" s="500"/>
      <c r="EK252" s="500"/>
      <c r="EL252" s="500"/>
      <c r="EM252" s="500"/>
      <c r="EN252" s="500"/>
      <c r="EO252" s="500"/>
      <c r="EP252" s="500"/>
      <c r="EQ252" s="500"/>
      <c r="ER252" s="490"/>
      <c r="ES252" s="490"/>
      <c r="ET252" s="500"/>
      <c r="EU252" s="500"/>
    </row>
    <row r="253" spans="1:151">
      <c r="A253" s="500"/>
      <c r="B253" s="502"/>
      <c r="C253" s="502"/>
      <c r="D253" s="502"/>
      <c r="E253" s="502"/>
      <c r="F253" s="502"/>
      <c r="G253" s="502"/>
      <c r="H253" s="502"/>
      <c r="I253" s="502"/>
      <c r="J253" s="504"/>
      <c r="K253" s="502"/>
      <c r="L253" s="502"/>
      <c r="M253" s="502"/>
      <c r="N253" s="502"/>
      <c r="O253" s="502"/>
      <c r="P253" s="502"/>
      <c r="R253" s="502"/>
      <c r="S253" s="502"/>
      <c r="U253" s="499"/>
      <c r="V253" s="500"/>
      <c r="W253" s="502"/>
      <c r="X253" s="500"/>
      <c r="Y253" s="500"/>
      <c r="Z253" s="476"/>
      <c r="AA253" s="476"/>
      <c r="AB253" s="470"/>
      <c r="AC253" s="502"/>
      <c r="AD253" s="502"/>
      <c r="AE253" s="502"/>
      <c r="AF253" s="502"/>
      <c r="AG253" s="502"/>
      <c r="AH253" s="502"/>
      <c r="AI253" s="505"/>
      <c r="AJ253" s="502"/>
      <c r="AK253" s="502"/>
      <c r="AL253" s="502"/>
      <c r="AM253" s="502"/>
      <c r="AN253" s="502"/>
      <c r="AO253" s="502"/>
      <c r="AP253" s="502"/>
      <c r="AQ253" s="502"/>
      <c r="AR253" s="502"/>
      <c r="AS253" s="521"/>
      <c r="AT253" s="521"/>
      <c r="AU253" s="521"/>
      <c r="AV253" s="521"/>
      <c r="AW253" s="521"/>
      <c r="AX253" s="521"/>
      <c r="AY253" s="521"/>
      <c r="AZ253" s="521"/>
      <c r="BA253" s="525"/>
      <c r="BB253" s="521"/>
      <c r="BC253" s="521"/>
      <c r="BD253" s="521"/>
      <c r="BE253" s="521"/>
      <c r="BF253" s="521"/>
      <c r="BG253" s="521"/>
      <c r="BH253" s="521"/>
      <c r="BI253" s="521"/>
      <c r="BJ253" s="521"/>
      <c r="BK253" s="521"/>
      <c r="BL253" s="521"/>
      <c r="BM253" s="521"/>
      <c r="BN253" s="521"/>
      <c r="BO253" s="521"/>
      <c r="BP253" s="521"/>
      <c r="BQ253" s="521"/>
      <c r="BR253" s="521"/>
      <c r="BS253" s="521"/>
      <c r="BT253" s="517"/>
      <c r="BU253" s="511"/>
      <c r="BV253" s="511"/>
      <c r="BW253" s="511"/>
      <c r="BX253" s="516"/>
      <c r="BY253" s="516"/>
      <c r="BZ253" s="516"/>
      <c r="CA253" s="516"/>
      <c r="CB253" s="516"/>
      <c r="CC253" s="516"/>
      <c r="CD253" s="516"/>
      <c r="CE253" s="511"/>
      <c r="CF253" s="511"/>
      <c r="CG253" s="511"/>
      <c r="CH253" s="511"/>
      <c r="CI253" s="474"/>
      <c r="CJ253" s="474"/>
      <c r="CK253" s="474"/>
      <c r="CL253" s="490"/>
      <c r="CM253" s="474"/>
      <c r="CN253" s="500"/>
      <c r="CO253" s="500"/>
      <c r="CP253" s="500"/>
      <c r="CQ253" s="500"/>
      <c r="CR253" s="550"/>
      <c r="CS253" s="473"/>
      <c r="CT253" s="498"/>
      <c r="CU253" s="498"/>
      <c r="CV253" s="473"/>
      <c r="CW253" s="473"/>
      <c r="CX253" s="473"/>
      <c r="CY253" s="502"/>
      <c r="CZ253" s="500"/>
      <c r="DA253" s="474"/>
      <c r="DB253" s="499"/>
      <c r="DC253" s="500"/>
      <c r="DD253" s="474"/>
      <c r="DE253" s="500"/>
      <c r="DF253" s="500"/>
      <c r="DG253" s="499"/>
      <c r="DH253" s="499"/>
      <c r="DI253" s="499"/>
      <c r="DJ253" s="490"/>
      <c r="DK253" s="499"/>
      <c r="DL253" s="500"/>
      <c r="DM253" s="500"/>
      <c r="DN253" s="499"/>
      <c r="DO253" s="474"/>
      <c r="DP253" s="474"/>
      <c r="DQ253" s="474"/>
      <c r="DR253" s="474"/>
      <c r="DS253" s="474"/>
      <c r="DT253" s="474"/>
      <c r="DU253" s="474"/>
      <c r="DV253" s="474"/>
      <c r="DW253" s="474"/>
      <c r="DX253" s="474"/>
      <c r="DY253" s="474"/>
      <c r="DZ253" s="474"/>
      <c r="EA253" s="500"/>
      <c r="EB253" s="500"/>
      <c r="EC253" s="500"/>
      <c r="ED253" s="500"/>
      <c r="EE253" s="500"/>
      <c r="EF253" s="500"/>
      <c r="EG253" s="500"/>
      <c r="EH253" s="500"/>
      <c r="EI253" s="500"/>
      <c r="EJ253" s="500"/>
      <c r="EK253" s="500"/>
      <c r="EL253" s="500"/>
      <c r="EM253" s="500"/>
      <c r="EN253" s="500"/>
      <c r="EO253" s="500"/>
      <c r="EP253" s="500"/>
      <c r="EQ253" s="500"/>
      <c r="ER253" s="490"/>
      <c r="ES253" s="490"/>
      <c r="ET253" s="500"/>
      <c r="EU253" s="500"/>
    </row>
    <row r="254" spans="1:151">
      <c r="A254" s="500"/>
      <c r="B254" s="502"/>
      <c r="C254" s="502"/>
      <c r="D254" s="502"/>
      <c r="E254" s="502"/>
      <c r="F254" s="502"/>
      <c r="G254" s="502"/>
      <c r="H254" s="502"/>
      <c r="I254" s="502"/>
      <c r="J254" s="504"/>
      <c r="K254" s="502"/>
      <c r="L254" s="502"/>
      <c r="M254" s="502"/>
      <c r="N254" s="502"/>
      <c r="O254" s="502"/>
      <c r="P254" s="502"/>
      <c r="R254" s="502"/>
      <c r="S254" s="502"/>
      <c r="U254" s="499"/>
      <c r="V254" s="500"/>
      <c r="W254" s="502"/>
      <c r="X254" s="500"/>
      <c r="Y254" s="500"/>
      <c r="Z254" s="476"/>
      <c r="AA254" s="476"/>
      <c r="AB254" s="470"/>
      <c r="AC254" s="502"/>
      <c r="AD254" s="502"/>
      <c r="AE254" s="502"/>
      <c r="AF254" s="502"/>
      <c r="AG254" s="502"/>
      <c r="AH254" s="502"/>
      <c r="AI254" s="505"/>
      <c r="AJ254" s="502"/>
      <c r="AK254" s="502"/>
      <c r="AL254" s="502"/>
      <c r="AM254" s="502"/>
      <c r="AN254" s="502"/>
      <c r="AO254" s="502"/>
      <c r="AP254" s="502"/>
      <c r="AQ254" s="502"/>
      <c r="AR254" s="502"/>
      <c r="AS254" s="521"/>
      <c r="AT254" s="521"/>
      <c r="AU254" s="521"/>
      <c r="AV254" s="521"/>
      <c r="AW254" s="521"/>
      <c r="AX254" s="521"/>
      <c r="AY254" s="521"/>
      <c r="AZ254" s="521"/>
      <c r="BA254" s="525"/>
      <c r="BB254" s="521"/>
      <c r="BC254" s="521"/>
      <c r="BD254" s="521"/>
      <c r="BE254" s="521"/>
      <c r="BF254" s="521"/>
      <c r="BG254" s="521"/>
      <c r="BH254" s="521"/>
      <c r="BI254" s="521"/>
      <c r="BJ254" s="521"/>
      <c r="BK254" s="521"/>
      <c r="BL254" s="521"/>
      <c r="BM254" s="521"/>
      <c r="BN254" s="521"/>
      <c r="BO254" s="521"/>
      <c r="BP254" s="521"/>
      <c r="BQ254" s="521"/>
      <c r="BR254" s="521"/>
      <c r="BS254" s="521"/>
      <c r="BT254" s="517"/>
      <c r="BU254" s="511"/>
      <c r="BV254" s="511"/>
      <c r="BW254" s="511"/>
      <c r="BX254" s="516"/>
      <c r="BY254" s="516"/>
      <c r="BZ254" s="516"/>
      <c r="CA254" s="516"/>
      <c r="CB254" s="516"/>
      <c r="CC254" s="516"/>
      <c r="CD254" s="516"/>
      <c r="CE254" s="511"/>
      <c r="CF254" s="511"/>
      <c r="CG254" s="511"/>
      <c r="CH254" s="511"/>
      <c r="CI254" s="474"/>
      <c r="CJ254" s="474"/>
      <c r="CK254" s="474"/>
      <c r="CL254" s="490"/>
      <c r="CM254" s="474"/>
      <c r="CN254" s="500"/>
      <c r="CO254" s="500"/>
      <c r="CP254" s="500"/>
      <c r="CQ254" s="500"/>
      <c r="CR254" s="550"/>
      <c r="CS254" s="473"/>
      <c r="CT254" s="498"/>
      <c r="CU254" s="498"/>
      <c r="CV254" s="473"/>
      <c r="CW254" s="473"/>
      <c r="CX254" s="473"/>
      <c r="CY254" s="502"/>
      <c r="CZ254" s="500"/>
      <c r="DA254" s="474"/>
      <c r="DB254" s="499"/>
      <c r="DC254" s="500"/>
      <c r="DD254" s="474"/>
      <c r="DE254" s="500"/>
      <c r="DF254" s="500"/>
      <c r="DG254" s="499"/>
      <c r="DH254" s="499"/>
      <c r="DI254" s="499"/>
      <c r="DJ254" s="490"/>
      <c r="DK254" s="499"/>
      <c r="DL254" s="500"/>
      <c r="DM254" s="500"/>
      <c r="DN254" s="499"/>
      <c r="DO254" s="474"/>
      <c r="DP254" s="474"/>
      <c r="DQ254" s="474"/>
      <c r="DR254" s="474"/>
      <c r="DS254" s="474"/>
      <c r="DT254" s="474"/>
      <c r="DU254" s="474"/>
      <c r="DV254" s="474"/>
      <c r="DW254" s="474"/>
      <c r="DX254" s="474"/>
      <c r="DY254" s="474"/>
      <c r="DZ254" s="474"/>
      <c r="EA254" s="500"/>
      <c r="EB254" s="500"/>
      <c r="EC254" s="500"/>
      <c r="ED254" s="500"/>
      <c r="EE254" s="500"/>
      <c r="EF254" s="500"/>
      <c r="EG254" s="500"/>
      <c r="EH254" s="500"/>
      <c r="EI254" s="500"/>
      <c r="EJ254" s="500"/>
      <c r="EK254" s="500"/>
      <c r="EL254" s="500"/>
      <c r="EM254" s="500"/>
      <c r="EN254" s="500"/>
      <c r="EO254" s="500"/>
      <c r="EP254" s="500"/>
      <c r="EQ254" s="500"/>
      <c r="ER254" s="490"/>
      <c r="ES254" s="490"/>
      <c r="ET254" s="500"/>
      <c r="EU254" s="500"/>
    </row>
    <row r="255" spans="1:151">
      <c r="A255" s="500"/>
      <c r="B255" s="502"/>
      <c r="C255" s="502"/>
      <c r="D255" s="502"/>
      <c r="E255" s="502"/>
      <c r="F255" s="502"/>
      <c r="G255" s="502"/>
      <c r="H255" s="502"/>
      <c r="I255" s="502"/>
      <c r="J255" s="504"/>
      <c r="K255" s="502"/>
      <c r="L255" s="502"/>
      <c r="M255" s="502"/>
      <c r="N255" s="502"/>
      <c r="O255" s="502"/>
      <c r="P255" s="502"/>
      <c r="R255" s="502"/>
      <c r="S255" s="502"/>
      <c r="U255" s="499"/>
      <c r="V255" s="500"/>
      <c r="W255" s="502"/>
      <c r="X255" s="500"/>
      <c r="Y255" s="500"/>
      <c r="Z255" s="476"/>
      <c r="AA255" s="476"/>
      <c r="AB255" s="470"/>
      <c r="AC255" s="502"/>
      <c r="AD255" s="502"/>
      <c r="AE255" s="502"/>
      <c r="AF255" s="502"/>
      <c r="AG255" s="502"/>
      <c r="AH255" s="502"/>
      <c r="AI255" s="505"/>
      <c r="AJ255" s="502"/>
      <c r="AK255" s="502"/>
      <c r="AL255" s="502"/>
      <c r="AM255" s="502"/>
      <c r="AN255" s="502"/>
      <c r="AO255" s="502"/>
      <c r="AP255" s="502"/>
      <c r="AQ255" s="502"/>
      <c r="AR255" s="502"/>
      <c r="AS255" s="521"/>
      <c r="AT255" s="521"/>
      <c r="AU255" s="521"/>
      <c r="AV255" s="521"/>
      <c r="AW255" s="521"/>
      <c r="AX255" s="521"/>
      <c r="AY255" s="521"/>
      <c r="AZ255" s="521"/>
      <c r="BA255" s="525"/>
      <c r="BB255" s="521"/>
      <c r="BC255" s="521"/>
      <c r="BD255" s="521"/>
      <c r="BE255" s="521"/>
      <c r="BF255" s="521"/>
      <c r="BG255" s="521"/>
      <c r="BH255" s="521"/>
      <c r="BI255" s="521"/>
      <c r="BJ255" s="521"/>
      <c r="BK255" s="521"/>
      <c r="BL255" s="521"/>
      <c r="BM255" s="521"/>
      <c r="BN255" s="521"/>
      <c r="BO255" s="521"/>
      <c r="BP255" s="521"/>
      <c r="BQ255" s="521"/>
      <c r="BR255" s="521"/>
      <c r="BS255" s="521"/>
      <c r="BT255" s="517"/>
      <c r="BU255" s="511"/>
      <c r="BV255" s="511"/>
      <c r="BW255" s="511"/>
      <c r="BX255" s="516"/>
      <c r="BY255" s="516"/>
      <c r="BZ255" s="516"/>
      <c r="CA255" s="516"/>
      <c r="CB255" s="516"/>
      <c r="CC255" s="516"/>
      <c r="CD255" s="516"/>
      <c r="CE255" s="511"/>
      <c r="CF255" s="511"/>
      <c r="CG255" s="511"/>
      <c r="CH255" s="511"/>
      <c r="CI255" s="474"/>
      <c r="CJ255" s="474"/>
      <c r="CK255" s="474"/>
      <c r="CL255" s="490"/>
      <c r="CM255" s="474"/>
      <c r="CN255" s="500"/>
      <c r="CO255" s="500"/>
      <c r="CP255" s="500"/>
      <c r="CQ255" s="500"/>
      <c r="CR255" s="550"/>
      <c r="CS255" s="473"/>
      <c r="CT255" s="498"/>
      <c r="CU255" s="498"/>
      <c r="CV255" s="473"/>
      <c r="CW255" s="473"/>
      <c r="CX255" s="473"/>
      <c r="CY255" s="502"/>
      <c r="CZ255" s="500"/>
      <c r="DA255" s="474"/>
      <c r="DB255" s="499"/>
      <c r="DC255" s="500"/>
      <c r="DD255" s="474"/>
      <c r="DE255" s="500"/>
      <c r="DF255" s="500"/>
      <c r="DG255" s="499"/>
      <c r="DH255" s="499"/>
      <c r="DI255" s="499"/>
      <c r="DJ255" s="490"/>
      <c r="DK255" s="499"/>
      <c r="DL255" s="500"/>
      <c r="DM255" s="500"/>
      <c r="DN255" s="499"/>
      <c r="DO255" s="474"/>
      <c r="DP255" s="474"/>
      <c r="DQ255" s="474"/>
      <c r="DR255" s="474"/>
      <c r="DS255" s="474"/>
      <c r="DT255" s="474"/>
      <c r="DU255" s="474"/>
      <c r="DV255" s="474"/>
      <c r="DW255" s="474"/>
      <c r="DX255" s="474"/>
      <c r="DY255" s="474"/>
      <c r="DZ255" s="474"/>
      <c r="EA255" s="500"/>
      <c r="EB255" s="500"/>
      <c r="EC255" s="500"/>
      <c r="ED255" s="500"/>
      <c r="EE255" s="500"/>
      <c r="EF255" s="500"/>
      <c r="EG255" s="500"/>
      <c r="EH255" s="500"/>
      <c r="EI255" s="500"/>
      <c r="EJ255" s="500"/>
      <c r="EK255" s="500"/>
      <c r="EL255" s="500"/>
      <c r="EM255" s="500"/>
      <c r="EN255" s="500"/>
      <c r="EO255" s="500"/>
      <c r="EP255" s="500"/>
      <c r="EQ255" s="500"/>
      <c r="ER255" s="490"/>
      <c r="ES255" s="490"/>
      <c r="ET255" s="500"/>
      <c r="EU255" s="500"/>
    </row>
    <row r="256" spans="1:151">
      <c r="A256" s="500"/>
      <c r="B256" s="502"/>
      <c r="C256" s="502"/>
      <c r="D256" s="502"/>
      <c r="E256" s="502"/>
      <c r="F256" s="502"/>
      <c r="G256" s="502"/>
      <c r="H256" s="502"/>
      <c r="I256" s="502"/>
      <c r="J256" s="504"/>
      <c r="K256" s="502"/>
      <c r="L256" s="502"/>
      <c r="M256" s="502"/>
      <c r="N256" s="502"/>
      <c r="O256" s="502"/>
      <c r="P256" s="502"/>
      <c r="R256" s="502"/>
      <c r="S256" s="502"/>
      <c r="U256" s="499"/>
      <c r="V256" s="500"/>
      <c r="W256" s="502"/>
      <c r="X256" s="500"/>
      <c r="Y256" s="500"/>
      <c r="Z256" s="476"/>
      <c r="AA256" s="476"/>
      <c r="AB256" s="470"/>
      <c r="AC256" s="502"/>
      <c r="AD256" s="502"/>
      <c r="AE256" s="502"/>
      <c r="AF256" s="502"/>
      <c r="AG256" s="502"/>
      <c r="AH256" s="502"/>
      <c r="AI256" s="505"/>
      <c r="AJ256" s="502"/>
      <c r="AK256" s="502"/>
      <c r="AL256" s="502"/>
      <c r="AM256" s="502"/>
      <c r="AN256" s="502"/>
      <c r="AO256" s="502"/>
      <c r="AP256" s="502"/>
      <c r="AQ256" s="502"/>
      <c r="AR256" s="502"/>
      <c r="AS256" s="521"/>
      <c r="AT256" s="521"/>
      <c r="AU256" s="521"/>
      <c r="AV256" s="521"/>
      <c r="AW256" s="521"/>
      <c r="AX256" s="521"/>
      <c r="AY256" s="521"/>
      <c r="AZ256" s="521"/>
      <c r="BA256" s="525"/>
      <c r="BB256" s="521"/>
      <c r="BC256" s="521"/>
      <c r="BD256" s="521"/>
      <c r="BE256" s="521"/>
      <c r="BF256" s="521"/>
      <c r="BG256" s="521"/>
      <c r="BH256" s="521"/>
      <c r="BI256" s="521"/>
      <c r="BJ256" s="521"/>
      <c r="BK256" s="521"/>
      <c r="BL256" s="521"/>
      <c r="BM256" s="521"/>
      <c r="BN256" s="521"/>
      <c r="BO256" s="521"/>
      <c r="BP256" s="521"/>
      <c r="BQ256" s="521"/>
      <c r="BR256" s="521"/>
      <c r="BS256" s="521"/>
      <c r="BT256" s="517"/>
      <c r="BU256" s="511"/>
      <c r="BV256" s="511"/>
      <c r="BW256" s="511"/>
      <c r="BX256" s="516"/>
      <c r="BY256" s="516"/>
      <c r="BZ256" s="516"/>
      <c r="CA256" s="516"/>
      <c r="CB256" s="516"/>
      <c r="CC256" s="516"/>
      <c r="CD256" s="516"/>
      <c r="CE256" s="511"/>
      <c r="CF256" s="511"/>
      <c r="CG256" s="511"/>
      <c r="CH256" s="511"/>
      <c r="CI256" s="474"/>
      <c r="CJ256" s="474"/>
      <c r="CK256" s="474"/>
      <c r="CL256" s="490"/>
      <c r="CM256" s="474"/>
      <c r="CN256" s="500"/>
      <c r="CO256" s="500"/>
      <c r="CP256" s="500"/>
      <c r="CQ256" s="500"/>
      <c r="CR256" s="550"/>
      <c r="CS256" s="473"/>
      <c r="CT256" s="498"/>
      <c r="CU256" s="498"/>
      <c r="CV256" s="473"/>
      <c r="CW256" s="473"/>
      <c r="CX256" s="473"/>
      <c r="CY256" s="502"/>
      <c r="CZ256" s="500"/>
      <c r="DA256" s="474"/>
      <c r="DB256" s="499"/>
      <c r="DC256" s="500"/>
      <c r="DD256" s="474"/>
      <c r="DE256" s="500"/>
      <c r="DF256" s="500"/>
      <c r="DG256" s="499"/>
      <c r="DH256" s="499"/>
      <c r="DI256" s="499"/>
      <c r="DJ256" s="490"/>
      <c r="DK256" s="499"/>
      <c r="DL256" s="500"/>
      <c r="DM256" s="500"/>
      <c r="DN256" s="499"/>
      <c r="DO256" s="474"/>
      <c r="DP256" s="474"/>
      <c r="DQ256" s="474"/>
      <c r="DR256" s="474"/>
      <c r="DS256" s="474"/>
      <c r="DT256" s="474"/>
      <c r="DU256" s="474"/>
      <c r="DV256" s="474"/>
      <c r="DW256" s="474"/>
      <c r="DX256" s="474"/>
      <c r="DY256" s="474"/>
      <c r="DZ256" s="474"/>
      <c r="EA256" s="500"/>
      <c r="EB256" s="500"/>
      <c r="EC256" s="500"/>
      <c r="ED256" s="500"/>
      <c r="EE256" s="500"/>
      <c r="EF256" s="500"/>
      <c r="EG256" s="500"/>
      <c r="EH256" s="500"/>
      <c r="EI256" s="500"/>
      <c r="EJ256" s="500"/>
      <c r="EK256" s="500"/>
      <c r="EL256" s="500"/>
      <c r="EM256" s="500"/>
      <c r="EN256" s="500"/>
      <c r="EO256" s="500"/>
      <c r="EP256" s="500"/>
      <c r="EQ256" s="500"/>
      <c r="ER256" s="490"/>
      <c r="ES256" s="490"/>
      <c r="ET256" s="500"/>
      <c r="EU256" s="500"/>
    </row>
    <row r="257" spans="1:151">
      <c r="A257" s="500"/>
      <c r="B257" s="502"/>
      <c r="C257" s="502"/>
      <c r="D257" s="502"/>
      <c r="E257" s="502"/>
      <c r="F257" s="502"/>
      <c r="G257" s="502"/>
      <c r="H257" s="502"/>
      <c r="I257" s="502"/>
      <c r="J257" s="504"/>
      <c r="K257" s="502"/>
      <c r="L257" s="502"/>
      <c r="M257" s="502"/>
      <c r="N257" s="502"/>
      <c r="O257" s="502"/>
      <c r="P257" s="502"/>
      <c r="R257" s="502"/>
      <c r="S257" s="502"/>
      <c r="U257" s="499"/>
      <c r="V257" s="500"/>
      <c r="W257" s="502"/>
      <c r="X257" s="500"/>
      <c r="Y257" s="500"/>
      <c r="Z257" s="476"/>
      <c r="AA257" s="476"/>
      <c r="AB257" s="470"/>
      <c r="AC257" s="502"/>
      <c r="AD257" s="502"/>
      <c r="AE257" s="502"/>
      <c r="AF257" s="502"/>
      <c r="AG257" s="502"/>
      <c r="AH257" s="502"/>
      <c r="AI257" s="505"/>
      <c r="AJ257" s="502"/>
      <c r="AK257" s="502"/>
      <c r="AL257" s="502"/>
      <c r="AM257" s="502"/>
      <c r="AN257" s="502"/>
      <c r="AO257" s="502"/>
      <c r="AP257" s="502"/>
      <c r="AQ257" s="502"/>
      <c r="AR257" s="502"/>
      <c r="AS257" s="521"/>
      <c r="AT257" s="521"/>
      <c r="AU257" s="521"/>
      <c r="AV257" s="521"/>
      <c r="AW257" s="521"/>
      <c r="AX257" s="521"/>
      <c r="AY257" s="521"/>
      <c r="AZ257" s="521"/>
      <c r="BA257" s="525"/>
      <c r="BB257" s="521"/>
      <c r="BC257" s="521"/>
      <c r="BD257" s="521"/>
      <c r="BE257" s="521"/>
      <c r="BF257" s="521"/>
      <c r="BG257" s="521"/>
      <c r="BH257" s="521"/>
      <c r="BI257" s="521"/>
      <c r="BJ257" s="521"/>
      <c r="BK257" s="521"/>
      <c r="BL257" s="521"/>
      <c r="BM257" s="521"/>
      <c r="BN257" s="521"/>
      <c r="BO257" s="521"/>
      <c r="BP257" s="521"/>
      <c r="BQ257" s="521"/>
      <c r="BR257" s="521"/>
      <c r="BS257" s="521"/>
      <c r="BT257" s="517"/>
      <c r="BU257" s="511"/>
      <c r="BV257" s="511"/>
      <c r="BW257" s="511"/>
      <c r="BX257" s="516"/>
      <c r="BY257" s="516"/>
      <c r="BZ257" s="516"/>
      <c r="CA257" s="516"/>
      <c r="CB257" s="516"/>
      <c r="CC257" s="516"/>
      <c r="CD257" s="516"/>
      <c r="CE257" s="511"/>
      <c r="CF257" s="511"/>
      <c r="CG257" s="511"/>
      <c r="CH257" s="511"/>
      <c r="CI257" s="474"/>
      <c r="CJ257" s="474"/>
      <c r="CK257" s="474"/>
      <c r="CL257" s="490"/>
      <c r="CM257" s="474"/>
      <c r="CN257" s="500"/>
      <c r="CO257" s="500"/>
      <c r="CP257" s="500"/>
      <c r="CQ257" s="500"/>
      <c r="CR257" s="550"/>
      <c r="CS257" s="473"/>
      <c r="CT257" s="498"/>
      <c r="CU257" s="498"/>
      <c r="CV257" s="473"/>
      <c r="CW257" s="473"/>
      <c r="CX257" s="473"/>
      <c r="CY257" s="502"/>
      <c r="CZ257" s="500"/>
      <c r="DA257" s="474"/>
      <c r="DB257" s="499"/>
      <c r="DC257" s="500"/>
      <c r="DD257" s="474"/>
      <c r="DE257" s="500"/>
      <c r="DF257" s="500"/>
      <c r="DG257" s="499"/>
      <c r="DH257" s="499"/>
      <c r="DI257" s="499"/>
      <c r="DJ257" s="490"/>
      <c r="DK257" s="499"/>
      <c r="DL257" s="500"/>
      <c r="DM257" s="500"/>
      <c r="DN257" s="499"/>
      <c r="DO257" s="474"/>
      <c r="DP257" s="474"/>
      <c r="DQ257" s="474"/>
      <c r="DR257" s="474"/>
      <c r="DS257" s="474"/>
      <c r="DT257" s="474"/>
      <c r="DU257" s="474"/>
      <c r="DV257" s="474"/>
      <c r="DW257" s="474"/>
      <c r="DX257" s="474"/>
      <c r="DY257" s="474"/>
      <c r="DZ257" s="474"/>
      <c r="EA257" s="500"/>
      <c r="EB257" s="500"/>
      <c r="EC257" s="500"/>
      <c r="ED257" s="500"/>
      <c r="EE257" s="500"/>
      <c r="EF257" s="500"/>
      <c r="EG257" s="500"/>
      <c r="EH257" s="500"/>
      <c r="EI257" s="500"/>
      <c r="EJ257" s="500"/>
      <c r="EK257" s="500"/>
      <c r="EL257" s="500"/>
      <c r="EM257" s="500"/>
      <c r="EN257" s="500"/>
      <c r="EO257" s="500"/>
      <c r="EP257" s="500"/>
      <c r="EQ257" s="500"/>
      <c r="ER257" s="490"/>
      <c r="ES257" s="490"/>
      <c r="ET257" s="500"/>
      <c r="EU257" s="500"/>
    </row>
    <row r="258" spans="1:151">
      <c r="A258" s="500"/>
      <c r="B258" s="502"/>
      <c r="C258" s="502"/>
      <c r="D258" s="502"/>
      <c r="E258" s="502"/>
      <c r="F258" s="502"/>
      <c r="G258" s="502"/>
      <c r="H258" s="502"/>
      <c r="I258" s="502"/>
      <c r="J258" s="504"/>
      <c r="K258" s="502"/>
      <c r="L258" s="502"/>
      <c r="M258" s="502"/>
      <c r="N258" s="502"/>
      <c r="O258" s="502"/>
      <c r="P258" s="502"/>
      <c r="R258" s="502"/>
      <c r="S258" s="502"/>
      <c r="U258" s="499"/>
      <c r="V258" s="500"/>
      <c r="W258" s="502"/>
      <c r="X258" s="500"/>
      <c r="Y258" s="500"/>
      <c r="Z258" s="476"/>
      <c r="AA258" s="476"/>
      <c r="AB258" s="470"/>
      <c r="AC258" s="502"/>
      <c r="AD258" s="502"/>
      <c r="AE258" s="502"/>
      <c r="AF258" s="502"/>
      <c r="AG258" s="502"/>
      <c r="AH258" s="502"/>
      <c r="AI258" s="505"/>
      <c r="AJ258" s="502"/>
      <c r="AK258" s="502"/>
      <c r="AL258" s="502"/>
      <c r="AM258" s="502"/>
      <c r="AN258" s="502"/>
      <c r="AO258" s="502"/>
      <c r="AP258" s="502"/>
      <c r="AQ258" s="502"/>
      <c r="AR258" s="502"/>
      <c r="AS258" s="521"/>
      <c r="AT258" s="521"/>
      <c r="AU258" s="521"/>
      <c r="AV258" s="521"/>
      <c r="AW258" s="521"/>
      <c r="AX258" s="521"/>
      <c r="AY258" s="521"/>
      <c r="AZ258" s="521"/>
      <c r="BA258" s="525"/>
      <c r="BB258" s="521"/>
      <c r="BC258" s="521"/>
      <c r="BD258" s="521"/>
      <c r="BE258" s="521"/>
      <c r="BF258" s="521"/>
      <c r="BG258" s="521"/>
      <c r="BH258" s="521"/>
      <c r="BI258" s="521"/>
      <c r="BJ258" s="521"/>
      <c r="BK258" s="521"/>
      <c r="BL258" s="521"/>
      <c r="BM258" s="521"/>
      <c r="BN258" s="521"/>
      <c r="BO258" s="521"/>
      <c r="BP258" s="521"/>
      <c r="BQ258" s="521"/>
      <c r="BR258" s="521"/>
      <c r="BS258" s="521"/>
      <c r="BT258" s="517"/>
      <c r="BU258" s="511"/>
      <c r="BV258" s="511"/>
      <c r="BW258" s="511"/>
      <c r="BX258" s="516"/>
      <c r="BY258" s="516"/>
      <c r="BZ258" s="516"/>
      <c r="CA258" s="516"/>
      <c r="CB258" s="516"/>
      <c r="CC258" s="516"/>
      <c r="CD258" s="516"/>
      <c r="CE258" s="511"/>
      <c r="CF258" s="511"/>
      <c r="CG258" s="511"/>
      <c r="CH258" s="511"/>
      <c r="CI258" s="474"/>
      <c r="CJ258" s="474"/>
      <c r="CK258" s="474"/>
      <c r="CL258" s="490"/>
      <c r="CM258" s="474"/>
      <c r="CN258" s="500"/>
      <c r="CO258" s="500"/>
      <c r="CP258" s="500"/>
      <c r="CQ258" s="500"/>
      <c r="CR258" s="550"/>
      <c r="CS258" s="473"/>
      <c r="CT258" s="498"/>
      <c r="CU258" s="498"/>
      <c r="CV258" s="473"/>
      <c r="CW258" s="473"/>
      <c r="CX258" s="473"/>
      <c r="CY258" s="502"/>
      <c r="CZ258" s="500"/>
      <c r="DA258" s="474"/>
      <c r="DB258" s="499"/>
      <c r="DC258" s="500"/>
      <c r="DD258" s="474"/>
      <c r="DE258" s="500"/>
      <c r="DF258" s="500"/>
      <c r="DG258" s="499"/>
      <c r="DH258" s="499"/>
      <c r="DI258" s="499"/>
      <c r="DJ258" s="490"/>
      <c r="DK258" s="499"/>
      <c r="DL258" s="500"/>
      <c r="DM258" s="500"/>
      <c r="DN258" s="499"/>
      <c r="DO258" s="474"/>
      <c r="DP258" s="474"/>
      <c r="DQ258" s="474"/>
      <c r="DR258" s="474"/>
      <c r="DS258" s="474"/>
      <c r="DT258" s="474"/>
      <c r="DU258" s="474"/>
      <c r="DV258" s="474"/>
      <c r="DW258" s="474"/>
      <c r="DX258" s="474"/>
      <c r="DY258" s="474"/>
      <c r="DZ258" s="474"/>
      <c r="EA258" s="500"/>
      <c r="EB258" s="500"/>
      <c r="EC258" s="500"/>
      <c r="ED258" s="500"/>
      <c r="EE258" s="500"/>
      <c r="EF258" s="500"/>
      <c r="EG258" s="500"/>
      <c r="EH258" s="500"/>
      <c r="EI258" s="500"/>
      <c r="EJ258" s="500"/>
      <c r="EK258" s="500"/>
      <c r="EL258" s="500"/>
      <c r="EM258" s="500"/>
      <c r="EN258" s="500"/>
      <c r="EO258" s="500"/>
      <c r="EP258" s="500"/>
      <c r="EQ258" s="500"/>
      <c r="ER258" s="490"/>
      <c r="ES258" s="490"/>
      <c r="ET258" s="500"/>
      <c r="EU258" s="500"/>
    </row>
    <row r="259" spans="1:151">
      <c r="A259" s="500"/>
      <c r="B259" s="502"/>
      <c r="C259" s="502"/>
      <c r="D259" s="502"/>
      <c r="E259" s="502"/>
      <c r="F259" s="502"/>
      <c r="G259" s="502"/>
      <c r="H259" s="502"/>
      <c r="I259" s="502"/>
      <c r="J259" s="504"/>
      <c r="K259" s="502"/>
      <c r="L259" s="502"/>
      <c r="M259" s="502"/>
      <c r="N259" s="502"/>
      <c r="O259" s="502"/>
      <c r="P259" s="502"/>
      <c r="R259" s="502"/>
      <c r="S259" s="502"/>
      <c r="U259" s="499"/>
      <c r="V259" s="500"/>
      <c r="W259" s="502"/>
      <c r="X259" s="500"/>
      <c r="Y259" s="500"/>
      <c r="Z259" s="476"/>
      <c r="AA259" s="476"/>
      <c r="AB259" s="470"/>
      <c r="AC259" s="502"/>
      <c r="AD259" s="502"/>
      <c r="AE259" s="502"/>
      <c r="AF259" s="502"/>
      <c r="AG259" s="502"/>
      <c r="AH259" s="502"/>
      <c r="AI259" s="505"/>
      <c r="AJ259" s="502"/>
      <c r="AK259" s="502"/>
      <c r="AL259" s="502"/>
      <c r="AM259" s="502"/>
      <c r="AN259" s="502"/>
      <c r="AO259" s="502"/>
      <c r="AP259" s="502"/>
      <c r="AQ259" s="502"/>
      <c r="AR259" s="502"/>
      <c r="AS259" s="521"/>
      <c r="AT259" s="521"/>
      <c r="AU259" s="521"/>
      <c r="AV259" s="521"/>
      <c r="AW259" s="521"/>
      <c r="AX259" s="521"/>
      <c r="AY259" s="521"/>
      <c r="AZ259" s="521"/>
      <c r="BA259" s="525"/>
      <c r="BB259" s="521"/>
      <c r="BC259" s="521"/>
      <c r="BD259" s="521"/>
      <c r="BE259" s="521"/>
      <c r="BF259" s="521"/>
      <c r="BG259" s="521"/>
      <c r="BH259" s="521"/>
      <c r="BI259" s="521"/>
      <c r="BJ259" s="521"/>
      <c r="BK259" s="521"/>
      <c r="BL259" s="521"/>
      <c r="BM259" s="521"/>
      <c r="BN259" s="521"/>
      <c r="BO259" s="521"/>
      <c r="BP259" s="521"/>
      <c r="BQ259" s="521"/>
      <c r="BR259" s="521"/>
      <c r="BS259" s="521"/>
      <c r="BT259" s="517"/>
      <c r="BU259" s="511"/>
      <c r="BV259" s="511"/>
      <c r="BW259" s="511"/>
      <c r="BX259" s="516"/>
      <c r="BY259" s="516"/>
      <c r="BZ259" s="516"/>
      <c r="CA259" s="516"/>
      <c r="CB259" s="516"/>
      <c r="CC259" s="516"/>
      <c r="CD259" s="516"/>
      <c r="CE259" s="511"/>
      <c r="CF259" s="511"/>
      <c r="CG259" s="511"/>
      <c r="CH259" s="511"/>
      <c r="CI259" s="474"/>
      <c r="CJ259" s="474"/>
      <c r="CK259" s="474"/>
      <c r="CL259" s="490"/>
      <c r="CM259" s="474"/>
      <c r="CN259" s="500"/>
      <c r="CO259" s="500"/>
      <c r="CP259" s="500"/>
      <c r="CQ259" s="500"/>
      <c r="CR259" s="550"/>
      <c r="CS259" s="473"/>
      <c r="CT259" s="498"/>
      <c r="CU259" s="498"/>
      <c r="CV259" s="473"/>
      <c r="CW259" s="473"/>
      <c r="CX259" s="473"/>
      <c r="CY259" s="502"/>
      <c r="CZ259" s="500"/>
      <c r="DA259" s="474"/>
      <c r="DB259" s="499"/>
      <c r="DC259" s="500"/>
      <c r="DD259" s="474"/>
      <c r="DE259" s="500"/>
      <c r="DF259" s="500"/>
      <c r="DG259" s="499"/>
      <c r="DH259" s="499"/>
      <c r="DI259" s="499"/>
      <c r="DJ259" s="490"/>
      <c r="DK259" s="499"/>
      <c r="DL259" s="500"/>
      <c r="DM259" s="500"/>
      <c r="DN259" s="499"/>
      <c r="DO259" s="474"/>
      <c r="DP259" s="474"/>
      <c r="DQ259" s="474"/>
      <c r="DR259" s="474"/>
      <c r="DS259" s="474"/>
      <c r="DT259" s="474"/>
      <c r="DU259" s="474"/>
      <c r="DV259" s="474"/>
      <c r="DW259" s="474"/>
      <c r="DX259" s="474"/>
      <c r="DY259" s="474"/>
      <c r="DZ259" s="474"/>
      <c r="EA259" s="500"/>
      <c r="EB259" s="500"/>
      <c r="EC259" s="500"/>
      <c r="ED259" s="500"/>
      <c r="EE259" s="500"/>
      <c r="EF259" s="500"/>
      <c r="EG259" s="500"/>
      <c r="EH259" s="500"/>
      <c r="EI259" s="500"/>
      <c r="EJ259" s="500"/>
      <c r="EK259" s="500"/>
      <c r="EL259" s="500"/>
      <c r="EM259" s="500"/>
      <c r="EN259" s="500"/>
      <c r="EO259" s="500"/>
      <c r="EP259" s="500"/>
      <c r="EQ259" s="500"/>
      <c r="ER259" s="490"/>
      <c r="ES259" s="490"/>
      <c r="ET259" s="500"/>
      <c r="EU259" s="500"/>
    </row>
    <row r="260" spans="1:151">
      <c r="A260" s="500"/>
      <c r="B260" s="502"/>
      <c r="C260" s="502"/>
      <c r="D260" s="502"/>
      <c r="E260" s="502"/>
      <c r="F260" s="502"/>
      <c r="G260" s="502"/>
      <c r="H260" s="502"/>
      <c r="I260" s="502"/>
      <c r="J260" s="504"/>
      <c r="K260" s="502"/>
      <c r="L260" s="502"/>
      <c r="M260" s="502"/>
      <c r="N260" s="502"/>
      <c r="O260" s="502"/>
      <c r="P260" s="502"/>
      <c r="R260" s="502"/>
      <c r="S260" s="502"/>
      <c r="U260" s="499"/>
      <c r="V260" s="500"/>
      <c r="W260" s="502"/>
      <c r="X260" s="500"/>
      <c r="Y260" s="500"/>
      <c r="Z260" s="476"/>
      <c r="AA260" s="476"/>
      <c r="AB260" s="470"/>
      <c r="AC260" s="502"/>
      <c r="AD260" s="502"/>
      <c r="AE260" s="502"/>
      <c r="AF260" s="502"/>
      <c r="AG260" s="502"/>
      <c r="AH260" s="502"/>
      <c r="AI260" s="505"/>
      <c r="AJ260" s="502"/>
      <c r="AK260" s="502"/>
      <c r="AL260" s="502"/>
      <c r="AM260" s="502"/>
      <c r="AN260" s="502"/>
      <c r="AO260" s="502"/>
      <c r="AP260" s="502"/>
      <c r="AQ260" s="502"/>
      <c r="AR260" s="502"/>
      <c r="AS260" s="521"/>
      <c r="AT260" s="521"/>
      <c r="AU260" s="521"/>
      <c r="AV260" s="521"/>
      <c r="AW260" s="521"/>
      <c r="AX260" s="521"/>
      <c r="AY260" s="521"/>
      <c r="AZ260" s="521"/>
      <c r="BA260" s="525"/>
      <c r="BB260" s="521"/>
      <c r="BC260" s="521"/>
      <c r="BD260" s="521"/>
      <c r="BE260" s="521"/>
      <c r="BF260" s="521"/>
      <c r="BG260" s="521"/>
      <c r="BH260" s="521"/>
      <c r="BI260" s="521"/>
      <c r="BJ260" s="521"/>
      <c r="BK260" s="521"/>
      <c r="BL260" s="521"/>
      <c r="BM260" s="521"/>
      <c r="BN260" s="521"/>
      <c r="BO260" s="521"/>
      <c r="BP260" s="521"/>
      <c r="BQ260" s="521"/>
      <c r="BR260" s="521"/>
      <c r="BS260" s="521"/>
      <c r="BT260" s="517"/>
      <c r="BU260" s="511"/>
      <c r="BV260" s="511"/>
      <c r="BW260" s="511"/>
      <c r="BX260" s="516"/>
      <c r="BY260" s="516"/>
      <c r="BZ260" s="516"/>
      <c r="CA260" s="516"/>
      <c r="CB260" s="516"/>
      <c r="CC260" s="516"/>
      <c r="CD260" s="516"/>
      <c r="CE260" s="511"/>
      <c r="CF260" s="511"/>
      <c r="CG260" s="511"/>
      <c r="CH260" s="511"/>
      <c r="CI260" s="474"/>
      <c r="CJ260" s="474"/>
      <c r="CK260" s="474"/>
      <c r="CL260" s="490"/>
      <c r="CM260" s="474"/>
      <c r="CN260" s="500"/>
      <c r="CO260" s="500"/>
      <c r="CP260" s="500"/>
      <c r="CQ260" s="500"/>
      <c r="CR260" s="550"/>
      <c r="CS260" s="473"/>
      <c r="CT260" s="498"/>
      <c r="CU260" s="498"/>
      <c r="CV260" s="473"/>
      <c r="CW260" s="473"/>
      <c r="CX260" s="473"/>
      <c r="CY260" s="502"/>
      <c r="CZ260" s="500"/>
      <c r="DA260" s="474"/>
      <c r="DB260" s="499"/>
      <c r="DC260" s="500"/>
      <c r="DD260" s="474"/>
      <c r="DE260" s="500"/>
      <c r="DF260" s="500"/>
      <c r="DG260" s="499"/>
      <c r="DH260" s="499"/>
      <c r="DI260" s="499"/>
      <c r="DJ260" s="490"/>
      <c r="DK260" s="499"/>
      <c r="DL260" s="500"/>
      <c r="DM260" s="500"/>
      <c r="DN260" s="499"/>
      <c r="DO260" s="474"/>
      <c r="DP260" s="474"/>
      <c r="DQ260" s="474"/>
      <c r="DR260" s="474"/>
      <c r="DS260" s="474"/>
      <c r="DT260" s="474"/>
      <c r="DU260" s="474"/>
      <c r="DV260" s="474"/>
      <c r="DW260" s="474"/>
      <c r="DX260" s="474"/>
      <c r="DY260" s="474"/>
      <c r="DZ260" s="474"/>
      <c r="EA260" s="500"/>
      <c r="EB260" s="500"/>
      <c r="EC260" s="500"/>
      <c r="ED260" s="500"/>
      <c r="EE260" s="500"/>
      <c r="EF260" s="500"/>
      <c r="EG260" s="500"/>
      <c r="EH260" s="500"/>
      <c r="EI260" s="500"/>
      <c r="EJ260" s="500"/>
      <c r="EK260" s="500"/>
      <c r="EL260" s="500"/>
      <c r="EM260" s="500"/>
      <c r="EN260" s="500"/>
      <c r="EO260" s="500"/>
      <c r="EP260" s="500"/>
      <c r="EQ260" s="500"/>
      <c r="ER260" s="490"/>
      <c r="ES260" s="490"/>
      <c r="ET260" s="500"/>
      <c r="EU260" s="500"/>
    </row>
    <row r="261" spans="1:151">
      <c r="A261" s="500"/>
      <c r="B261" s="502"/>
      <c r="C261" s="502"/>
      <c r="D261" s="502"/>
      <c r="E261" s="502"/>
      <c r="F261" s="502"/>
      <c r="G261" s="502"/>
      <c r="H261" s="502"/>
      <c r="I261" s="502"/>
      <c r="J261" s="504"/>
      <c r="K261" s="502"/>
      <c r="L261" s="502"/>
      <c r="M261" s="502"/>
      <c r="N261" s="502"/>
      <c r="O261" s="502"/>
      <c r="P261" s="502"/>
      <c r="R261" s="502"/>
      <c r="S261" s="502"/>
      <c r="U261" s="499"/>
      <c r="V261" s="500"/>
      <c r="W261" s="502"/>
      <c r="X261" s="500"/>
      <c r="Y261" s="500"/>
      <c r="Z261" s="476"/>
      <c r="AA261" s="476"/>
      <c r="AB261" s="470"/>
      <c r="AC261" s="502"/>
      <c r="AD261" s="502"/>
      <c r="AE261" s="502"/>
      <c r="AF261" s="502"/>
      <c r="AG261" s="502"/>
      <c r="AH261" s="502"/>
      <c r="AI261" s="505"/>
      <c r="AJ261" s="502"/>
      <c r="AK261" s="502"/>
      <c r="AL261" s="502"/>
      <c r="AM261" s="502"/>
      <c r="AN261" s="502"/>
      <c r="AO261" s="502"/>
      <c r="AP261" s="502"/>
      <c r="AQ261" s="502"/>
      <c r="AR261" s="502"/>
      <c r="AS261" s="521"/>
      <c r="AT261" s="521"/>
      <c r="AU261" s="521"/>
      <c r="AV261" s="521"/>
      <c r="AW261" s="521"/>
      <c r="AX261" s="521"/>
      <c r="AY261" s="521"/>
      <c r="AZ261" s="521"/>
      <c r="BA261" s="525"/>
      <c r="BB261" s="521"/>
      <c r="BC261" s="521"/>
      <c r="BD261" s="521"/>
      <c r="BE261" s="521"/>
      <c r="BF261" s="521"/>
      <c r="BG261" s="521"/>
      <c r="BH261" s="521"/>
      <c r="BI261" s="521"/>
      <c r="BJ261" s="521"/>
      <c r="BK261" s="521"/>
      <c r="BL261" s="521"/>
      <c r="BM261" s="521"/>
      <c r="BN261" s="521"/>
      <c r="BO261" s="521"/>
      <c r="BP261" s="521"/>
      <c r="BQ261" s="521"/>
      <c r="BR261" s="521"/>
      <c r="BS261" s="521"/>
      <c r="BT261" s="517"/>
      <c r="BU261" s="511"/>
      <c r="BV261" s="511"/>
      <c r="BW261" s="511"/>
      <c r="BX261" s="516"/>
      <c r="BY261" s="516"/>
      <c r="BZ261" s="516"/>
      <c r="CA261" s="516"/>
      <c r="CB261" s="516"/>
      <c r="CC261" s="516"/>
      <c r="CD261" s="516"/>
      <c r="CE261" s="511"/>
      <c r="CF261" s="511"/>
      <c r="CG261" s="511"/>
      <c r="CH261" s="511"/>
      <c r="CI261" s="474"/>
      <c r="CJ261" s="474"/>
      <c r="CK261" s="474"/>
      <c r="CL261" s="490"/>
      <c r="CM261" s="474"/>
      <c r="CN261" s="500"/>
      <c r="CO261" s="500"/>
      <c r="CP261" s="500"/>
      <c r="CQ261" s="500"/>
      <c r="CR261" s="550"/>
      <c r="CS261" s="473"/>
      <c r="CT261" s="498"/>
      <c r="CU261" s="498"/>
      <c r="CV261" s="473"/>
      <c r="CW261" s="473"/>
      <c r="CX261" s="473"/>
      <c r="CY261" s="502"/>
      <c r="CZ261" s="500"/>
      <c r="DA261" s="474"/>
      <c r="DB261" s="499"/>
      <c r="DC261" s="500"/>
      <c r="DD261" s="474"/>
      <c r="DE261" s="500"/>
      <c r="DF261" s="500"/>
      <c r="DG261" s="499"/>
      <c r="DH261" s="499"/>
      <c r="DI261" s="499"/>
      <c r="DJ261" s="490"/>
      <c r="DK261" s="499"/>
      <c r="DL261" s="500"/>
      <c r="DM261" s="500"/>
      <c r="DN261" s="499"/>
      <c r="DO261" s="474"/>
      <c r="DP261" s="474"/>
      <c r="DQ261" s="474"/>
      <c r="DR261" s="474"/>
      <c r="DS261" s="474"/>
      <c r="DT261" s="474"/>
      <c r="DU261" s="474"/>
      <c r="DV261" s="474"/>
      <c r="DW261" s="474"/>
      <c r="DX261" s="474"/>
      <c r="DY261" s="474"/>
      <c r="DZ261" s="474"/>
      <c r="EA261" s="500"/>
      <c r="EB261" s="500"/>
      <c r="EC261" s="500"/>
      <c r="ED261" s="500"/>
      <c r="EE261" s="500"/>
      <c r="EF261" s="500"/>
      <c r="EG261" s="500"/>
      <c r="EH261" s="500"/>
      <c r="EI261" s="500"/>
      <c r="EJ261" s="500"/>
      <c r="EK261" s="500"/>
      <c r="EL261" s="500"/>
      <c r="EM261" s="500"/>
      <c r="EN261" s="500"/>
      <c r="EO261" s="500"/>
      <c r="EP261" s="500"/>
      <c r="EQ261" s="500"/>
      <c r="ER261" s="490"/>
      <c r="ES261" s="490"/>
      <c r="ET261" s="500"/>
      <c r="EU261" s="500"/>
    </row>
    <row r="262" spans="1:151">
      <c r="A262" s="500"/>
      <c r="B262" s="502"/>
      <c r="C262" s="502"/>
      <c r="D262" s="502"/>
      <c r="E262" s="502"/>
      <c r="F262" s="502"/>
      <c r="G262" s="502"/>
      <c r="H262" s="502"/>
      <c r="I262" s="502"/>
      <c r="J262" s="504"/>
      <c r="K262" s="502"/>
      <c r="L262" s="502"/>
      <c r="M262" s="502"/>
      <c r="N262" s="502"/>
      <c r="O262" s="502"/>
      <c r="P262" s="502"/>
      <c r="R262" s="502"/>
      <c r="S262" s="502"/>
      <c r="U262" s="499"/>
      <c r="V262" s="500"/>
      <c r="W262" s="502"/>
      <c r="X262" s="500"/>
      <c r="Y262" s="500"/>
      <c r="Z262" s="476"/>
      <c r="AA262" s="476"/>
      <c r="AB262" s="470"/>
      <c r="AC262" s="502"/>
      <c r="AD262" s="502"/>
      <c r="AE262" s="502"/>
      <c r="AF262" s="502"/>
      <c r="AG262" s="502"/>
      <c r="AH262" s="502"/>
      <c r="AI262" s="505"/>
      <c r="AJ262" s="502"/>
      <c r="AK262" s="502"/>
      <c r="AL262" s="502"/>
      <c r="AM262" s="502"/>
      <c r="AN262" s="502"/>
      <c r="AO262" s="502"/>
      <c r="AP262" s="502"/>
      <c r="AQ262" s="502"/>
      <c r="AR262" s="502"/>
      <c r="AS262" s="521"/>
      <c r="AT262" s="521"/>
      <c r="AU262" s="521"/>
      <c r="AV262" s="521"/>
      <c r="AW262" s="521"/>
      <c r="AX262" s="521"/>
      <c r="AY262" s="521"/>
      <c r="AZ262" s="521"/>
      <c r="BA262" s="525"/>
      <c r="BB262" s="521"/>
      <c r="BC262" s="521"/>
      <c r="BD262" s="521"/>
      <c r="BE262" s="521"/>
      <c r="BF262" s="521"/>
      <c r="BG262" s="521"/>
      <c r="BH262" s="521"/>
      <c r="BI262" s="521"/>
      <c r="BJ262" s="521"/>
      <c r="BK262" s="521"/>
      <c r="BL262" s="521"/>
      <c r="BM262" s="521"/>
      <c r="BN262" s="521"/>
      <c r="BO262" s="521"/>
      <c r="BP262" s="521"/>
      <c r="BQ262" s="521"/>
      <c r="BR262" s="521"/>
      <c r="BS262" s="521"/>
      <c r="BT262" s="517"/>
      <c r="BU262" s="511"/>
      <c r="BV262" s="511"/>
      <c r="BW262" s="511"/>
      <c r="BX262" s="516"/>
      <c r="BY262" s="516"/>
      <c r="BZ262" s="516"/>
      <c r="CA262" s="516"/>
      <c r="CB262" s="516"/>
      <c r="CC262" s="516"/>
      <c r="CD262" s="516"/>
      <c r="CE262" s="511"/>
      <c r="CF262" s="511"/>
      <c r="CG262" s="511"/>
      <c r="CH262" s="511"/>
      <c r="CI262" s="474"/>
      <c r="CJ262" s="474"/>
      <c r="CK262" s="474"/>
      <c r="CL262" s="490"/>
      <c r="CM262" s="474"/>
      <c r="CN262" s="500"/>
      <c r="CO262" s="500"/>
      <c r="CP262" s="500"/>
      <c r="CQ262" s="500"/>
      <c r="CR262" s="550"/>
      <c r="CS262" s="473"/>
      <c r="CT262" s="498"/>
      <c r="CU262" s="498"/>
      <c r="CV262" s="473"/>
      <c r="CW262" s="473"/>
      <c r="CX262" s="473"/>
      <c r="CY262" s="502"/>
      <c r="CZ262" s="500"/>
      <c r="DA262" s="474"/>
      <c r="DB262" s="499"/>
      <c r="DC262" s="500"/>
      <c r="DD262" s="474"/>
      <c r="DE262" s="500"/>
      <c r="DF262" s="500"/>
      <c r="DG262" s="499"/>
      <c r="DH262" s="499"/>
      <c r="DI262" s="499"/>
      <c r="DJ262" s="490"/>
      <c r="DK262" s="499"/>
      <c r="DL262" s="500"/>
      <c r="DM262" s="500"/>
      <c r="DN262" s="499"/>
      <c r="DO262" s="474"/>
      <c r="DP262" s="474"/>
      <c r="DQ262" s="474"/>
      <c r="DR262" s="474"/>
      <c r="DS262" s="474"/>
      <c r="DT262" s="474"/>
      <c r="DU262" s="474"/>
      <c r="DV262" s="474"/>
      <c r="DW262" s="474"/>
      <c r="DX262" s="474"/>
      <c r="DY262" s="474"/>
      <c r="DZ262" s="474"/>
      <c r="EA262" s="500"/>
      <c r="EB262" s="500"/>
      <c r="EC262" s="500"/>
      <c r="ED262" s="500"/>
      <c r="EE262" s="500"/>
      <c r="EF262" s="500"/>
      <c r="EG262" s="500"/>
      <c r="EH262" s="500"/>
      <c r="EI262" s="500"/>
      <c r="EJ262" s="500"/>
      <c r="EK262" s="500"/>
      <c r="EL262" s="500"/>
      <c r="EM262" s="500"/>
      <c r="EN262" s="500"/>
      <c r="EO262" s="500"/>
      <c r="EP262" s="500"/>
      <c r="EQ262" s="500"/>
      <c r="ER262" s="490"/>
      <c r="ES262" s="490"/>
      <c r="ET262" s="500"/>
      <c r="EU262" s="500"/>
    </row>
    <row r="263" spans="1:151">
      <c r="A263" s="500"/>
      <c r="B263" s="502"/>
      <c r="C263" s="502"/>
      <c r="D263" s="502"/>
      <c r="E263" s="502"/>
      <c r="F263" s="502"/>
      <c r="G263" s="502"/>
      <c r="H263" s="502"/>
      <c r="I263" s="502"/>
      <c r="J263" s="504"/>
      <c r="K263" s="502"/>
      <c r="L263" s="502"/>
      <c r="M263" s="502"/>
      <c r="N263" s="502"/>
      <c r="O263" s="502"/>
      <c r="P263" s="502"/>
      <c r="R263" s="502"/>
      <c r="S263" s="502"/>
      <c r="U263" s="499"/>
      <c r="V263" s="500"/>
      <c r="W263" s="502"/>
      <c r="X263" s="500"/>
      <c r="Y263" s="500"/>
      <c r="Z263" s="476"/>
      <c r="AA263" s="476"/>
      <c r="AB263" s="470"/>
      <c r="AC263" s="502"/>
      <c r="AD263" s="502"/>
      <c r="AE263" s="502"/>
      <c r="AF263" s="502"/>
      <c r="AG263" s="502"/>
      <c r="AH263" s="502"/>
      <c r="AI263" s="505"/>
      <c r="AJ263" s="502"/>
      <c r="AK263" s="502"/>
      <c r="AL263" s="502"/>
      <c r="AM263" s="502"/>
      <c r="AN263" s="502"/>
      <c r="AO263" s="502"/>
      <c r="AP263" s="502"/>
      <c r="AQ263" s="502"/>
      <c r="AR263" s="502"/>
      <c r="AS263" s="521"/>
      <c r="AT263" s="521"/>
      <c r="AU263" s="521"/>
      <c r="AV263" s="521"/>
      <c r="AW263" s="521"/>
      <c r="AX263" s="521"/>
      <c r="AY263" s="521"/>
      <c r="AZ263" s="521"/>
      <c r="BA263" s="525"/>
      <c r="BB263" s="521"/>
      <c r="BC263" s="521"/>
      <c r="BD263" s="521"/>
      <c r="BE263" s="521"/>
      <c r="BF263" s="521"/>
      <c r="BG263" s="521"/>
      <c r="BH263" s="521"/>
      <c r="BI263" s="521"/>
      <c r="BJ263" s="521"/>
      <c r="BK263" s="521"/>
      <c r="BL263" s="521"/>
      <c r="BM263" s="521"/>
      <c r="BN263" s="521"/>
      <c r="BO263" s="521"/>
      <c r="BP263" s="521"/>
      <c r="BQ263" s="521"/>
      <c r="BR263" s="521"/>
      <c r="BS263" s="521"/>
      <c r="BT263" s="517"/>
      <c r="BU263" s="511"/>
      <c r="BV263" s="511"/>
      <c r="BW263" s="511"/>
      <c r="BX263" s="516"/>
      <c r="BY263" s="516"/>
      <c r="BZ263" s="516"/>
      <c r="CA263" s="516"/>
      <c r="CB263" s="516"/>
      <c r="CC263" s="516"/>
      <c r="CD263" s="516"/>
      <c r="CE263" s="511"/>
      <c r="CF263" s="511"/>
      <c r="CG263" s="511"/>
      <c r="CH263" s="511"/>
      <c r="CI263" s="474"/>
      <c r="CJ263" s="474"/>
      <c r="CK263" s="474"/>
      <c r="CL263" s="490"/>
      <c r="CM263" s="474"/>
      <c r="CN263" s="500"/>
      <c r="CO263" s="500"/>
      <c r="CP263" s="500"/>
      <c r="CQ263" s="500"/>
      <c r="CR263" s="550"/>
      <c r="CS263" s="473"/>
      <c r="CT263" s="498"/>
      <c r="CU263" s="498"/>
      <c r="CV263" s="473"/>
      <c r="CW263" s="473"/>
      <c r="CX263" s="473"/>
      <c r="CY263" s="502"/>
      <c r="CZ263" s="500"/>
      <c r="DA263" s="474"/>
      <c r="DB263" s="499"/>
      <c r="DC263" s="500"/>
      <c r="DD263" s="474"/>
      <c r="DE263" s="500"/>
      <c r="DF263" s="500"/>
      <c r="DG263" s="499"/>
      <c r="DH263" s="499"/>
      <c r="DI263" s="499"/>
      <c r="DJ263" s="490"/>
      <c r="DK263" s="499"/>
      <c r="DL263" s="500"/>
      <c r="DM263" s="500"/>
      <c r="DN263" s="499"/>
      <c r="DO263" s="474"/>
      <c r="DP263" s="474"/>
      <c r="DQ263" s="474"/>
      <c r="DR263" s="474"/>
      <c r="DS263" s="474"/>
      <c r="DT263" s="474"/>
      <c r="DU263" s="474"/>
      <c r="DV263" s="474"/>
      <c r="DW263" s="474"/>
      <c r="DX263" s="474"/>
      <c r="DY263" s="474"/>
      <c r="DZ263" s="474"/>
      <c r="EA263" s="500"/>
      <c r="EB263" s="500"/>
      <c r="EC263" s="500"/>
      <c r="ED263" s="500"/>
      <c r="EE263" s="500"/>
      <c r="EF263" s="500"/>
      <c r="EG263" s="500"/>
      <c r="EH263" s="500"/>
      <c r="EI263" s="500"/>
      <c r="EJ263" s="500"/>
      <c r="EK263" s="500"/>
      <c r="EL263" s="500"/>
      <c r="EM263" s="500"/>
      <c r="EN263" s="500"/>
      <c r="EO263" s="500"/>
      <c r="EP263" s="500"/>
      <c r="EQ263" s="500"/>
      <c r="ER263" s="490"/>
      <c r="ES263" s="490"/>
      <c r="ET263" s="500"/>
      <c r="EU263" s="500"/>
    </row>
    <row r="264" spans="1:151">
      <c r="A264" s="500"/>
      <c r="B264" s="502"/>
      <c r="C264" s="502"/>
      <c r="D264" s="502"/>
      <c r="E264" s="502"/>
      <c r="F264" s="502"/>
      <c r="G264" s="502"/>
      <c r="H264" s="502"/>
      <c r="I264" s="502"/>
      <c r="J264" s="504"/>
      <c r="K264" s="502"/>
      <c r="L264" s="502"/>
      <c r="M264" s="502"/>
      <c r="N264" s="502"/>
      <c r="O264" s="502"/>
      <c r="P264" s="502"/>
      <c r="R264" s="502"/>
      <c r="S264" s="502"/>
      <c r="U264" s="499"/>
      <c r="V264" s="500"/>
      <c r="W264" s="502"/>
      <c r="X264" s="500"/>
      <c r="Y264" s="500"/>
      <c r="Z264" s="476"/>
      <c r="AA264" s="476"/>
      <c r="AB264" s="470"/>
      <c r="AC264" s="502"/>
      <c r="AD264" s="502"/>
      <c r="AE264" s="502"/>
      <c r="AF264" s="502"/>
      <c r="AG264" s="502"/>
      <c r="AH264" s="502"/>
      <c r="AI264" s="505"/>
      <c r="AJ264" s="502"/>
      <c r="AK264" s="502"/>
      <c r="AL264" s="502"/>
      <c r="AM264" s="502"/>
      <c r="AN264" s="502"/>
      <c r="AO264" s="502"/>
      <c r="AP264" s="502"/>
      <c r="AQ264" s="502"/>
      <c r="AR264" s="502"/>
      <c r="AS264" s="521"/>
      <c r="AT264" s="521"/>
      <c r="AU264" s="521"/>
      <c r="AV264" s="521"/>
      <c r="AW264" s="521"/>
      <c r="AX264" s="521"/>
      <c r="AY264" s="521"/>
      <c r="AZ264" s="521"/>
      <c r="BA264" s="525"/>
      <c r="BB264" s="521"/>
      <c r="BC264" s="521"/>
      <c r="BD264" s="521"/>
      <c r="BE264" s="521"/>
      <c r="BF264" s="521"/>
      <c r="BG264" s="521"/>
      <c r="BH264" s="521"/>
      <c r="BI264" s="521"/>
      <c r="BJ264" s="521"/>
      <c r="BK264" s="521"/>
      <c r="BL264" s="521"/>
      <c r="BM264" s="521"/>
      <c r="BN264" s="521"/>
      <c r="BO264" s="521"/>
      <c r="BP264" s="521"/>
      <c r="BQ264" s="521"/>
      <c r="BR264" s="521"/>
      <c r="BS264" s="521"/>
      <c r="BT264" s="517"/>
      <c r="BU264" s="511"/>
      <c r="BV264" s="511"/>
      <c r="BW264" s="511"/>
      <c r="BX264" s="516"/>
      <c r="BY264" s="516"/>
      <c r="BZ264" s="516"/>
      <c r="CA264" s="516"/>
      <c r="CB264" s="516"/>
      <c r="CC264" s="516"/>
      <c r="CD264" s="516"/>
      <c r="CE264" s="511"/>
      <c r="CF264" s="511"/>
      <c r="CG264" s="511"/>
      <c r="CH264" s="511"/>
      <c r="CI264" s="474"/>
      <c r="CJ264" s="474"/>
      <c r="CK264" s="474"/>
      <c r="CL264" s="490"/>
      <c r="CM264" s="474"/>
      <c r="CN264" s="500"/>
      <c r="CO264" s="500"/>
      <c r="CP264" s="500"/>
      <c r="CQ264" s="500"/>
      <c r="CR264" s="550"/>
      <c r="CS264" s="473"/>
      <c r="CT264" s="498"/>
      <c r="CU264" s="498"/>
      <c r="CV264" s="473"/>
      <c r="CW264" s="473"/>
      <c r="CX264" s="473"/>
      <c r="CY264" s="502"/>
      <c r="CZ264" s="500"/>
      <c r="DA264" s="474"/>
      <c r="DB264" s="499"/>
      <c r="DC264" s="500"/>
      <c r="DD264" s="474"/>
      <c r="DE264" s="500"/>
      <c r="DF264" s="500"/>
      <c r="DG264" s="499"/>
      <c r="DH264" s="499"/>
      <c r="DI264" s="499"/>
      <c r="DJ264" s="490"/>
      <c r="DK264" s="499"/>
      <c r="DL264" s="500"/>
      <c r="DM264" s="500"/>
      <c r="DN264" s="499"/>
      <c r="DO264" s="474"/>
      <c r="DP264" s="474"/>
      <c r="DQ264" s="474"/>
      <c r="DR264" s="474"/>
      <c r="DS264" s="474"/>
      <c r="DT264" s="474"/>
      <c r="DU264" s="474"/>
      <c r="DV264" s="474"/>
      <c r="DW264" s="474"/>
      <c r="DX264" s="474"/>
      <c r="DY264" s="474"/>
      <c r="DZ264" s="474"/>
      <c r="EA264" s="500"/>
      <c r="EB264" s="500"/>
      <c r="EC264" s="500"/>
      <c r="ED264" s="500"/>
      <c r="EE264" s="500"/>
      <c r="EF264" s="500"/>
      <c r="EG264" s="500"/>
      <c r="EH264" s="500"/>
      <c r="EI264" s="500"/>
      <c r="EJ264" s="500"/>
      <c r="EK264" s="500"/>
      <c r="EL264" s="500"/>
      <c r="EM264" s="500"/>
      <c r="EN264" s="500"/>
      <c r="EO264" s="500"/>
      <c r="EP264" s="500"/>
      <c r="EQ264" s="500"/>
      <c r="ER264" s="490"/>
      <c r="ES264" s="490"/>
      <c r="ET264" s="500"/>
      <c r="EU264" s="500"/>
    </row>
    <row r="265" spans="1:151">
      <c r="A265" s="500"/>
      <c r="B265" s="502"/>
      <c r="C265" s="502"/>
      <c r="D265" s="502"/>
      <c r="E265" s="502"/>
      <c r="F265" s="502"/>
      <c r="G265" s="502"/>
      <c r="H265" s="502"/>
      <c r="I265" s="502"/>
      <c r="J265" s="504"/>
      <c r="K265" s="502"/>
      <c r="L265" s="502"/>
      <c r="M265" s="502"/>
      <c r="N265" s="502"/>
      <c r="O265" s="502"/>
      <c r="P265" s="502"/>
      <c r="R265" s="502"/>
      <c r="S265" s="502"/>
      <c r="U265" s="499"/>
      <c r="V265" s="500"/>
      <c r="W265" s="502"/>
      <c r="X265" s="500"/>
      <c r="Y265" s="500"/>
      <c r="Z265" s="476"/>
      <c r="AA265" s="476"/>
      <c r="AB265" s="470"/>
      <c r="AC265" s="502"/>
      <c r="AD265" s="502"/>
      <c r="AE265" s="502"/>
      <c r="AF265" s="502"/>
      <c r="AG265" s="502"/>
      <c r="AH265" s="502"/>
      <c r="AI265" s="505"/>
      <c r="AJ265" s="502"/>
      <c r="AK265" s="502"/>
      <c r="AL265" s="502"/>
      <c r="AM265" s="502"/>
      <c r="AN265" s="502"/>
      <c r="AO265" s="502"/>
      <c r="AP265" s="502"/>
      <c r="AQ265" s="502"/>
      <c r="AR265" s="502"/>
      <c r="AS265" s="521"/>
      <c r="AT265" s="521"/>
      <c r="AU265" s="521"/>
      <c r="AV265" s="521"/>
      <c r="AW265" s="521"/>
      <c r="AX265" s="521"/>
      <c r="AY265" s="521"/>
      <c r="AZ265" s="521"/>
      <c r="BA265" s="525"/>
      <c r="BB265" s="521"/>
      <c r="BC265" s="521"/>
      <c r="BD265" s="521"/>
      <c r="BE265" s="521"/>
      <c r="BF265" s="521"/>
      <c r="BG265" s="521"/>
      <c r="BH265" s="521"/>
      <c r="BI265" s="521"/>
      <c r="BJ265" s="521"/>
      <c r="BK265" s="521"/>
      <c r="BL265" s="521"/>
      <c r="BM265" s="521"/>
      <c r="BN265" s="521"/>
      <c r="BO265" s="521"/>
      <c r="BP265" s="521"/>
      <c r="BQ265" s="521"/>
      <c r="BR265" s="521"/>
      <c r="BS265" s="521"/>
      <c r="BT265" s="517"/>
      <c r="BU265" s="511"/>
      <c r="BV265" s="511"/>
      <c r="BW265" s="511"/>
      <c r="BX265" s="516"/>
      <c r="BY265" s="516"/>
      <c r="BZ265" s="516"/>
      <c r="CA265" s="516"/>
      <c r="CB265" s="516"/>
      <c r="CC265" s="516"/>
      <c r="CD265" s="516"/>
      <c r="CE265" s="511"/>
      <c r="CF265" s="511"/>
      <c r="CG265" s="511"/>
      <c r="CH265" s="511"/>
      <c r="CI265" s="474"/>
      <c r="CJ265" s="474"/>
      <c r="CK265" s="474"/>
      <c r="CL265" s="490"/>
      <c r="CM265" s="474"/>
      <c r="CN265" s="500"/>
      <c r="CO265" s="500"/>
      <c r="CP265" s="500"/>
      <c r="CQ265" s="500"/>
      <c r="CR265" s="550"/>
      <c r="CS265" s="473"/>
      <c r="CT265" s="498"/>
      <c r="CU265" s="498"/>
      <c r="CV265" s="473"/>
      <c r="CW265" s="473"/>
      <c r="CX265" s="473"/>
      <c r="CY265" s="502"/>
      <c r="CZ265" s="500"/>
      <c r="DA265" s="474"/>
      <c r="DB265" s="499"/>
      <c r="DC265" s="500"/>
      <c r="DD265" s="474"/>
      <c r="DE265" s="500"/>
      <c r="DF265" s="500"/>
      <c r="DG265" s="499"/>
      <c r="DH265" s="499"/>
      <c r="DI265" s="499"/>
      <c r="DJ265" s="490"/>
      <c r="DK265" s="499"/>
      <c r="DL265" s="500"/>
      <c r="DM265" s="500"/>
      <c r="DN265" s="499"/>
      <c r="DO265" s="474"/>
      <c r="DP265" s="474"/>
      <c r="DQ265" s="474"/>
      <c r="DR265" s="474"/>
      <c r="DS265" s="474"/>
      <c r="DT265" s="474"/>
      <c r="DU265" s="474"/>
      <c r="DV265" s="474"/>
      <c r="DW265" s="474"/>
      <c r="DX265" s="474"/>
      <c r="DY265" s="474"/>
      <c r="DZ265" s="474"/>
      <c r="EA265" s="500"/>
      <c r="EB265" s="500"/>
      <c r="EC265" s="500"/>
      <c r="ED265" s="500"/>
      <c r="EE265" s="500"/>
      <c r="EF265" s="500"/>
      <c r="EG265" s="500"/>
      <c r="EH265" s="500"/>
      <c r="EI265" s="500"/>
      <c r="EJ265" s="500"/>
      <c r="EK265" s="500"/>
      <c r="EL265" s="500"/>
      <c r="EM265" s="500"/>
      <c r="EN265" s="500"/>
      <c r="EO265" s="500"/>
      <c r="EP265" s="500"/>
      <c r="EQ265" s="500"/>
      <c r="ER265" s="490"/>
      <c r="ES265" s="490"/>
      <c r="ET265" s="500"/>
      <c r="EU265" s="500"/>
    </row>
    <row r="266" spans="1:151">
      <c r="A266" s="500"/>
      <c r="B266" s="502"/>
      <c r="C266" s="502"/>
      <c r="D266" s="502"/>
      <c r="E266" s="502"/>
      <c r="F266" s="502"/>
      <c r="G266" s="502"/>
      <c r="H266" s="502"/>
      <c r="I266" s="502"/>
      <c r="J266" s="504"/>
      <c r="K266" s="502"/>
      <c r="L266" s="502"/>
      <c r="M266" s="502"/>
      <c r="N266" s="502"/>
      <c r="O266" s="502"/>
      <c r="P266" s="502"/>
      <c r="R266" s="502"/>
      <c r="S266" s="502"/>
      <c r="U266" s="499"/>
      <c r="V266" s="500"/>
      <c r="W266" s="502"/>
      <c r="X266" s="500"/>
      <c r="Y266" s="500"/>
      <c r="Z266" s="476"/>
      <c r="AA266" s="476"/>
      <c r="AB266" s="470"/>
      <c r="AC266" s="502"/>
      <c r="AD266" s="502"/>
      <c r="AE266" s="502"/>
      <c r="AF266" s="502"/>
      <c r="AG266" s="502"/>
      <c r="AH266" s="502"/>
      <c r="AI266" s="505"/>
      <c r="AJ266" s="502"/>
      <c r="AK266" s="502"/>
      <c r="AL266" s="502"/>
      <c r="AM266" s="502"/>
      <c r="AN266" s="502"/>
      <c r="AO266" s="502"/>
      <c r="AP266" s="502"/>
      <c r="AQ266" s="502"/>
      <c r="AR266" s="502"/>
      <c r="AS266" s="521"/>
      <c r="AT266" s="521"/>
      <c r="AU266" s="521"/>
      <c r="AV266" s="521"/>
      <c r="AW266" s="521"/>
      <c r="AX266" s="521"/>
      <c r="AY266" s="521"/>
      <c r="AZ266" s="521"/>
      <c r="BA266" s="525"/>
      <c r="BB266" s="521"/>
      <c r="BC266" s="521"/>
      <c r="BD266" s="521"/>
      <c r="BE266" s="521"/>
      <c r="BF266" s="521"/>
      <c r="BG266" s="521"/>
      <c r="BH266" s="521"/>
      <c r="BI266" s="521"/>
      <c r="BJ266" s="521"/>
      <c r="BK266" s="521"/>
      <c r="BL266" s="521"/>
      <c r="BM266" s="521"/>
      <c r="BN266" s="521"/>
      <c r="BO266" s="521"/>
      <c r="BP266" s="521"/>
      <c r="BQ266" s="521"/>
      <c r="BR266" s="521"/>
      <c r="BS266" s="521"/>
      <c r="BT266" s="517"/>
      <c r="BU266" s="511"/>
      <c r="BV266" s="511"/>
      <c r="BW266" s="511"/>
      <c r="BX266" s="516"/>
      <c r="BY266" s="516"/>
      <c r="BZ266" s="516"/>
      <c r="CA266" s="516"/>
      <c r="CB266" s="516"/>
      <c r="CC266" s="516"/>
      <c r="CD266" s="516"/>
      <c r="CE266" s="511"/>
      <c r="CF266" s="511"/>
      <c r="CG266" s="511"/>
      <c r="CH266" s="511"/>
      <c r="CI266" s="474"/>
      <c r="CJ266" s="474"/>
      <c r="CK266" s="474"/>
      <c r="CL266" s="490"/>
      <c r="CM266" s="474"/>
      <c r="CN266" s="500"/>
      <c r="CO266" s="500"/>
      <c r="CP266" s="500"/>
      <c r="CQ266" s="500"/>
      <c r="CR266" s="550"/>
      <c r="CS266" s="473"/>
      <c r="CT266" s="498"/>
      <c r="CU266" s="498"/>
      <c r="CV266" s="473"/>
      <c r="CW266" s="473"/>
      <c r="CX266" s="473"/>
      <c r="CY266" s="502"/>
      <c r="CZ266" s="500"/>
      <c r="DA266" s="474"/>
      <c r="DB266" s="499"/>
      <c r="DC266" s="500"/>
      <c r="DD266" s="474"/>
      <c r="DE266" s="500"/>
      <c r="DF266" s="500"/>
      <c r="DG266" s="499"/>
      <c r="DH266" s="499"/>
      <c r="DI266" s="499"/>
      <c r="DJ266" s="490"/>
      <c r="DK266" s="499"/>
      <c r="DL266" s="500"/>
      <c r="DM266" s="500"/>
      <c r="DN266" s="499"/>
      <c r="DO266" s="474"/>
      <c r="DP266" s="474"/>
      <c r="DQ266" s="474"/>
      <c r="DR266" s="474"/>
      <c r="DS266" s="474"/>
      <c r="DT266" s="474"/>
      <c r="DU266" s="474"/>
      <c r="DV266" s="474"/>
      <c r="DW266" s="474"/>
      <c r="DX266" s="474"/>
      <c r="DY266" s="474"/>
      <c r="DZ266" s="474"/>
      <c r="EA266" s="500"/>
      <c r="EB266" s="500"/>
      <c r="EC266" s="500"/>
      <c r="ED266" s="500"/>
      <c r="EE266" s="500"/>
      <c r="EF266" s="500"/>
      <c r="EG266" s="500"/>
      <c r="EH266" s="500"/>
      <c r="EI266" s="500"/>
      <c r="EJ266" s="500"/>
      <c r="EK266" s="500"/>
      <c r="EL266" s="500"/>
      <c r="EM266" s="500"/>
      <c r="EN266" s="500"/>
      <c r="EO266" s="500"/>
      <c r="EP266" s="500"/>
      <c r="EQ266" s="500"/>
      <c r="ER266" s="490"/>
      <c r="ES266" s="490"/>
      <c r="ET266" s="500"/>
      <c r="EU266" s="500"/>
    </row>
    <row r="267" spans="1:151">
      <c r="A267" s="500"/>
      <c r="B267" s="502"/>
      <c r="C267" s="502"/>
      <c r="D267" s="502"/>
      <c r="E267" s="502"/>
      <c r="F267" s="502"/>
      <c r="G267" s="502"/>
      <c r="H267" s="502"/>
      <c r="I267" s="502"/>
      <c r="J267" s="504"/>
      <c r="K267" s="502"/>
      <c r="L267" s="502"/>
      <c r="M267" s="502"/>
      <c r="N267" s="502"/>
      <c r="O267" s="502"/>
      <c r="P267" s="502"/>
      <c r="R267" s="502"/>
      <c r="S267" s="502"/>
      <c r="U267" s="499"/>
      <c r="V267" s="500"/>
      <c r="W267" s="502"/>
      <c r="X267" s="500"/>
      <c r="Y267" s="500"/>
      <c r="Z267" s="476"/>
      <c r="AA267" s="476"/>
      <c r="AB267" s="470"/>
      <c r="AC267" s="502"/>
      <c r="AD267" s="502"/>
      <c r="AE267" s="502"/>
      <c r="AF267" s="502"/>
      <c r="AG267" s="502"/>
      <c r="AH267" s="502"/>
      <c r="AI267" s="505"/>
      <c r="AJ267" s="502"/>
      <c r="AK267" s="502"/>
      <c r="AL267" s="502"/>
      <c r="AM267" s="502"/>
      <c r="AN267" s="502"/>
      <c r="AO267" s="502"/>
      <c r="AP267" s="502"/>
      <c r="AQ267" s="502"/>
      <c r="AR267" s="502"/>
      <c r="AS267" s="521"/>
      <c r="AT267" s="521"/>
      <c r="AU267" s="521"/>
      <c r="AV267" s="521"/>
      <c r="AW267" s="521"/>
      <c r="AX267" s="521"/>
      <c r="AY267" s="521"/>
      <c r="AZ267" s="521"/>
      <c r="BA267" s="525"/>
      <c r="BB267" s="521"/>
      <c r="BC267" s="521"/>
      <c r="BD267" s="521"/>
      <c r="BE267" s="521"/>
      <c r="BF267" s="521"/>
      <c r="BG267" s="521"/>
      <c r="BH267" s="521"/>
      <c r="BI267" s="521"/>
      <c r="BJ267" s="521"/>
      <c r="BK267" s="521"/>
      <c r="BL267" s="521"/>
      <c r="BM267" s="521"/>
      <c r="BN267" s="521"/>
      <c r="BO267" s="521"/>
      <c r="BP267" s="521"/>
      <c r="BQ267" s="521"/>
      <c r="BR267" s="521"/>
      <c r="BS267" s="521"/>
      <c r="BT267" s="517"/>
      <c r="BU267" s="511"/>
      <c r="BV267" s="511"/>
      <c r="BW267" s="511"/>
      <c r="BX267" s="516"/>
      <c r="BY267" s="516"/>
      <c r="BZ267" s="516"/>
      <c r="CA267" s="516"/>
      <c r="CB267" s="516"/>
      <c r="CC267" s="516"/>
      <c r="CD267" s="516"/>
      <c r="CE267" s="511"/>
      <c r="CF267" s="511"/>
      <c r="CG267" s="511"/>
      <c r="CH267" s="511"/>
      <c r="CI267" s="474"/>
      <c r="CJ267" s="474"/>
      <c r="CK267" s="474"/>
      <c r="CL267" s="490"/>
      <c r="CM267" s="474"/>
      <c r="CN267" s="500"/>
      <c r="CO267" s="500"/>
      <c r="CP267" s="500"/>
      <c r="CQ267" s="500"/>
      <c r="CR267" s="550"/>
      <c r="CS267" s="473"/>
      <c r="CT267" s="498"/>
      <c r="CU267" s="498"/>
      <c r="CV267" s="473"/>
      <c r="CW267" s="473"/>
      <c r="CX267" s="473"/>
      <c r="CY267" s="502"/>
      <c r="CZ267" s="500"/>
      <c r="DA267" s="474"/>
      <c r="DB267" s="499"/>
      <c r="DC267" s="500"/>
      <c r="DD267" s="474"/>
      <c r="DE267" s="500"/>
      <c r="DF267" s="500"/>
      <c r="DG267" s="499"/>
      <c r="DH267" s="499"/>
      <c r="DI267" s="499"/>
      <c r="DJ267" s="490"/>
      <c r="DK267" s="499"/>
      <c r="DL267" s="500"/>
      <c r="DM267" s="500"/>
      <c r="DN267" s="499"/>
      <c r="DO267" s="474"/>
      <c r="DP267" s="474"/>
      <c r="DQ267" s="474"/>
      <c r="DR267" s="474"/>
      <c r="DS267" s="474"/>
      <c r="DT267" s="474"/>
      <c r="DU267" s="474"/>
      <c r="DV267" s="474"/>
      <c r="DW267" s="474"/>
      <c r="DX267" s="474"/>
      <c r="DY267" s="474"/>
      <c r="DZ267" s="474"/>
      <c r="EA267" s="500"/>
      <c r="EB267" s="500"/>
      <c r="EC267" s="500"/>
      <c r="ED267" s="500"/>
      <c r="EE267" s="500"/>
      <c r="EF267" s="500"/>
      <c r="EG267" s="500"/>
      <c r="EH267" s="500"/>
      <c r="EI267" s="500"/>
      <c r="EJ267" s="500"/>
      <c r="EK267" s="500"/>
      <c r="EL267" s="500"/>
      <c r="EM267" s="500"/>
      <c r="EN267" s="500"/>
      <c r="EO267" s="500"/>
      <c r="EP267" s="500"/>
      <c r="EQ267" s="500"/>
      <c r="ER267" s="490"/>
      <c r="ES267" s="490"/>
      <c r="ET267" s="500"/>
      <c r="EU267" s="500"/>
    </row>
    <row r="268" spans="1:151">
      <c r="A268" s="500"/>
      <c r="B268" s="502"/>
      <c r="C268" s="502"/>
      <c r="D268" s="502"/>
      <c r="E268" s="502"/>
      <c r="F268" s="502"/>
      <c r="G268" s="502"/>
      <c r="H268" s="502"/>
      <c r="I268" s="502"/>
      <c r="J268" s="504"/>
      <c r="K268" s="502"/>
      <c r="L268" s="502"/>
      <c r="M268" s="502"/>
      <c r="N268" s="502"/>
      <c r="O268" s="502"/>
      <c r="P268" s="502"/>
      <c r="R268" s="502"/>
      <c r="S268" s="502"/>
      <c r="U268" s="499"/>
      <c r="V268" s="500"/>
      <c r="W268" s="502"/>
      <c r="X268" s="500"/>
      <c r="Y268" s="500"/>
      <c r="Z268" s="476"/>
      <c r="AA268" s="476"/>
      <c r="AB268" s="470"/>
      <c r="AC268" s="502"/>
      <c r="AD268" s="502"/>
      <c r="AE268" s="502"/>
      <c r="AF268" s="502"/>
      <c r="AG268" s="502"/>
      <c r="AH268" s="502"/>
      <c r="AI268" s="505"/>
      <c r="AJ268" s="502"/>
      <c r="AK268" s="502"/>
      <c r="AL268" s="502"/>
      <c r="AM268" s="502"/>
      <c r="AN268" s="502"/>
      <c r="AO268" s="502"/>
      <c r="AP268" s="502"/>
      <c r="AQ268" s="502"/>
      <c r="AR268" s="502"/>
      <c r="AS268" s="521"/>
      <c r="AT268" s="521"/>
      <c r="AU268" s="521"/>
      <c r="AV268" s="521"/>
      <c r="AW268" s="521"/>
      <c r="AX268" s="521"/>
      <c r="AY268" s="521"/>
      <c r="AZ268" s="521"/>
      <c r="BA268" s="525"/>
      <c r="BB268" s="521"/>
      <c r="BC268" s="521"/>
      <c r="BD268" s="521"/>
      <c r="BE268" s="521"/>
      <c r="BF268" s="521"/>
      <c r="BG268" s="521"/>
      <c r="BH268" s="521"/>
      <c r="BI268" s="521"/>
      <c r="BJ268" s="521"/>
      <c r="BK268" s="521"/>
      <c r="BL268" s="521"/>
      <c r="BM268" s="521"/>
      <c r="BN268" s="521"/>
      <c r="BO268" s="521"/>
      <c r="BP268" s="521"/>
      <c r="BQ268" s="521"/>
      <c r="BR268" s="521"/>
      <c r="BS268" s="521"/>
      <c r="BT268" s="517"/>
      <c r="BU268" s="511"/>
      <c r="BV268" s="511"/>
      <c r="BW268" s="511"/>
      <c r="BX268" s="516"/>
      <c r="BY268" s="516"/>
      <c r="BZ268" s="516"/>
      <c r="CA268" s="516"/>
      <c r="CB268" s="516"/>
      <c r="CC268" s="516"/>
      <c r="CD268" s="516"/>
      <c r="CE268" s="511"/>
      <c r="CF268" s="511"/>
      <c r="CG268" s="511"/>
      <c r="CH268" s="511"/>
      <c r="CI268" s="474"/>
      <c r="CJ268" s="474"/>
      <c r="CK268" s="474"/>
      <c r="CL268" s="490"/>
      <c r="CM268" s="474"/>
      <c r="CN268" s="500"/>
      <c r="CO268" s="500"/>
      <c r="CP268" s="500"/>
      <c r="CQ268" s="500"/>
      <c r="CR268" s="550"/>
      <c r="CS268" s="473"/>
      <c r="CT268" s="498"/>
      <c r="CU268" s="498"/>
      <c r="CV268" s="473"/>
      <c r="CW268" s="473"/>
      <c r="CX268" s="473"/>
      <c r="CY268" s="502"/>
      <c r="CZ268" s="500"/>
      <c r="DA268" s="474"/>
      <c r="DB268" s="499"/>
      <c r="DC268" s="500"/>
      <c r="DD268" s="474"/>
      <c r="DE268" s="500"/>
      <c r="DF268" s="500"/>
      <c r="DG268" s="499"/>
      <c r="DH268" s="499"/>
      <c r="DI268" s="499"/>
      <c r="DJ268" s="490"/>
      <c r="DK268" s="499"/>
      <c r="DL268" s="500"/>
      <c r="DM268" s="500"/>
      <c r="DN268" s="499"/>
      <c r="DO268" s="474"/>
      <c r="DP268" s="474"/>
      <c r="DQ268" s="474"/>
      <c r="DR268" s="474"/>
      <c r="DS268" s="474"/>
      <c r="DT268" s="474"/>
      <c r="DU268" s="474"/>
      <c r="DV268" s="474"/>
      <c r="DW268" s="474"/>
      <c r="DX268" s="474"/>
      <c r="DY268" s="474"/>
      <c r="DZ268" s="474"/>
      <c r="EA268" s="500"/>
      <c r="EB268" s="500"/>
      <c r="EC268" s="500"/>
      <c r="ED268" s="500"/>
      <c r="EE268" s="500"/>
      <c r="EF268" s="500"/>
      <c r="EG268" s="500"/>
      <c r="EH268" s="500"/>
      <c r="EI268" s="500"/>
      <c r="EJ268" s="500"/>
      <c r="EK268" s="500"/>
      <c r="EL268" s="500"/>
      <c r="EM268" s="500"/>
      <c r="EN268" s="500"/>
      <c r="EO268" s="500"/>
      <c r="EP268" s="500"/>
      <c r="EQ268" s="500"/>
      <c r="ER268" s="490"/>
      <c r="ES268" s="490"/>
      <c r="ET268" s="500"/>
      <c r="EU268" s="500"/>
    </row>
    <row r="269" spans="1:151">
      <c r="A269" s="500"/>
      <c r="B269" s="502"/>
      <c r="C269" s="502"/>
      <c r="D269" s="502"/>
      <c r="E269" s="502"/>
      <c r="F269" s="502"/>
      <c r="G269" s="502"/>
      <c r="H269" s="502"/>
      <c r="I269" s="502"/>
      <c r="J269" s="504"/>
      <c r="K269" s="502"/>
      <c r="L269" s="502"/>
      <c r="M269" s="502"/>
      <c r="N269" s="502"/>
      <c r="O269" s="502"/>
      <c r="P269" s="502"/>
      <c r="R269" s="502"/>
      <c r="S269" s="502"/>
      <c r="U269" s="499"/>
      <c r="V269" s="500"/>
      <c r="W269" s="502"/>
      <c r="X269" s="500"/>
      <c r="Y269" s="500"/>
      <c r="Z269" s="476"/>
      <c r="AA269" s="476"/>
      <c r="AB269" s="470"/>
      <c r="AC269" s="502"/>
      <c r="AD269" s="502"/>
      <c r="AE269" s="502"/>
      <c r="AF269" s="502"/>
      <c r="AG269" s="502"/>
      <c r="AH269" s="502"/>
      <c r="AI269" s="505"/>
      <c r="AJ269" s="502"/>
      <c r="AK269" s="502"/>
      <c r="AL269" s="502"/>
      <c r="AM269" s="502"/>
      <c r="AN269" s="502"/>
      <c r="AO269" s="502"/>
      <c r="AP269" s="502"/>
      <c r="AQ269" s="502"/>
      <c r="AR269" s="502"/>
      <c r="AS269" s="521"/>
      <c r="AT269" s="521"/>
      <c r="AU269" s="521"/>
      <c r="AV269" s="521"/>
      <c r="AW269" s="521"/>
      <c r="AX269" s="521"/>
      <c r="AY269" s="521"/>
      <c r="AZ269" s="521"/>
      <c r="BA269" s="525"/>
      <c r="BB269" s="521"/>
      <c r="BC269" s="521"/>
      <c r="BD269" s="521"/>
      <c r="BE269" s="521"/>
      <c r="BF269" s="521"/>
      <c r="BG269" s="521"/>
      <c r="BH269" s="521"/>
      <c r="BI269" s="521"/>
      <c r="BJ269" s="521"/>
      <c r="BK269" s="521"/>
      <c r="BL269" s="521"/>
      <c r="BM269" s="521"/>
      <c r="BN269" s="521"/>
      <c r="BO269" s="521"/>
      <c r="BP269" s="521"/>
      <c r="BQ269" s="521"/>
      <c r="BR269" s="521"/>
      <c r="BS269" s="521"/>
      <c r="BT269" s="517"/>
      <c r="BU269" s="511"/>
      <c r="BV269" s="511"/>
      <c r="BW269" s="511"/>
      <c r="BX269" s="516"/>
      <c r="BY269" s="516"/>
      <c r="BZ269" s="516"/>
      <c r="CA269" s="516"/>
      <c r="CB269" s="516"/>
      <c r="CC269" s="516"/>
      <c r="CD269" s="516"/>
      <c r="CE269" s="511"/>
      <c r="CF269" s="511"/>
      <c r="CG269" s="511"/>
      <c r="CH269" s="511"/>
      <c r="CI269" s="474"/>
      <c r="CJ269" s="474"/>
      <c r="CK269" s="474"/>
      <c r="CL269" s="490"/>
      <c r="CM269" s="474"/>
      <c r="CN269" s="500"/>
      <c r="CO269" s="500"/>
      <c r="CP269" s="500"/>
      <c r="CQ269" s="500"/>
      <c r="CR269" s="550"/>
      <c r="CS269" s="473"/>
      <c r="CT269" s="498"/>
      <c r="CU269" s="498"/>
      <c r="CV269" s="473"/>
      <c r="CW269" s="473"/>
      <c r="CX269" s="473"/>
      <c r="CY269" s="502"/>
      <c r="CZ269" s="500"/>
      <c r="DA269" s="474"/>
      <c r="DB269" s="499"/>
      <c r="DC269" s="500"/>
      <c r="DD269" s="474"/>
      <c r="DE269" s="500"/>
      <c r="DF269" s="500"/>
      <c r="DG269" s="499"/>
      <c r="DH269" s="499"/>
      <c r="DI269" s="499"/>
      <c r="DJ269" s="490"/>
      <c r="DK269" s="499"/>
      <c r="DL269" s="500"/>
      <c r="DM269" s="500"/>
      <c r="DN269" s="499"/>
      <c r="DO269" s="474"/>
      <c r="DP269" s="474"/>
      <c r="DQ269" s="474"/>
      <c r="DR269" s="474"/>
      <c r="DS269" s="474"/>
      <c r="DT269" s="474"/>
      <c r="DU269" s="474"/>
      <c r="DV269" s="474"/>
      <c r="DW269" s="474"/>
      <c r="DX269" s="474"/>
      <c r="DY269" s="474"/>
      <c r="DZ269" s="474"/>
      <c r="EA269" s="500"/>
      <c r="EB269" s="500"/>
      <c r="EC269" s="500"/>
      <c r="ED269" s="500"/>
      <c r="EE269" s="500"/>
      <c r="EF269" s="500"/>
      <c r="EG269" s="500"/>
      <c r="EH269" s="500"/>
      <c r="EI269" s="500"/>
      <c r="EJ269" s="500"/>
      <c r="EK269" s="500"/>
      <c r="EL269" s="500"/>
      <c r="EM269" s="500"/>
      <c r="EN269" s="500"/>
      <c r="EO269" s="500"/>
      <c r="EP269" s="500"/>
      <c r="EQ269" s="500"/>
      <c r="ER269" s="490"/>
      <c r="ES269" s="490"/>
      <c r="ET269" s="500"/>
      <c r="EU269" s="500"/>
    </row>
    <row r="270" spans="1:151">
      <c r="A270" s="500"/>
      <c r="B270" s="502"/>
      <c r="C270" s="502"/>
      <c r="D270" s="502"/>
      <c r="E270" s="502"/>
      <c r="F270" s="502"/>
      <c r="G270" s="502"/>
      <c r="H270" s="502"/>
      <c r="I270" s="502"/>
      <c r="J270" s="504"/>
      <c r="K270" s="502"/>
      <c r="L270" s="502"/>
      <c r="M270" s="502"/>
      <c r="N270" s="502"/>
      <c r="O270" s="502"/>
      <c r="P270" s="502"/>
      <c r="R270" s="502"/>
      <c r="S270" s="502"/>
      <c r="U270" s="499"/>
      <c r="V270" s="500"/>
      <c r="W270" s="502"/>
      <c r="X270" s="500"/>
      <c r="Y270" s="500"/>
      <c r="Z270" s="476"/>
      <c r="AA270" s="476"/>
      <c r="AB270" s="470"/>
      <c r="AC270" s="502"/>
      <c r="AD270" s="502"/>
      <c r="AE270" s="502"/>
      <c r="AF270" s="502"/>
      <c r="AG270" s="502"/>
      <c r="AH270" s="502"/>
      <c r="AI270" s="505"/>
      <c r="AJ270" s="502"/>
      <c r="AK270" s="502"/>
      <c r="AL270" s="502"/>
      <c r="AM270" s="502"/>
      <c r="AN270" s="502"/>
      <c r="AO270" s="502"/>
      <c r="AP270" s="502"/>
      <c r="AQ270" s="502"/>
      <c r="AR270" s="502"/>
      <c r="AS270" s="521"/>
      <c r="AT270" s="521"/>
      <c r="AU270" s="521"/>
      <c r="AV270" s="521"/>
      <c r="AW270" s="521"/>
      <c r="AX270" s="521"/>
      <c r="AY270" s="521"/>
      <c r="AZ270" s="521"/>
      <c r="BA270" s="525"/>
      <c r="BB270" s="521"/>
      <c r="BC270" s="521"/>
      <c r="BD270" s="521"/>
      <c r="BE270" s="521"/>
      <c r="BF270" s="521"/>
      <c r="BG270" s="521"/>
      <c r="BH270" s="521"/>
      <c r="BI270" s="521"/>
      <c r="BJ270" s="521"/>
      <c r="BK270" s="521"/>
      <c r="BL270" s="521"/>
      <c r="BM270" s="521"/>
      <c r="BN270" s="521"/>
      <c r="BO270" s="521"/>
      <c r="BP270" s="521"/>
      <c r="BQ270" s="521"/>
      <c r="BR270" s="521"/>
      <c r="BS270" s="521"/>
      <c r="BT270" s="517"/>
      <c r="BU270" s="511"/>
      <c r="BV270" s="511"/>
      <c r="BW270" s="511"/>
      <c r="BX270" s="516"/>
      <c r="BY270" s="516"/>
      <c r="BZ270" s="516"/>
      <c r="CA270" s="516"/>
      <c r="CB270" s="516"/>
      <c r="CC270" s="516"/>
      <c r="CD270" s="516"/>
      <c r="CE270" s="511"/>
      <c r="CF270" s="511"/>
      <c r="CG270" s="511"/>
      <c r="CH270" s="511"/>
      <c r="CI270" s="474"/>
      <c r="CJ270" s="474"/>
      <c r="CK270" s="474"/>
      <c r="CL270" s="490"/>
      <c r="CM270" s="474"/>
      <c r="CN270" s="500"/>
      <c r="CO270" s="500"/>
      <c r="CP270" s="500"/>
      <c r="CQ270" s="500"/>
      <c r="CR270" s="550"/>
      <c r="CS270" s="473"/>
      <c r="CT270" s="498"/>
      <c r="CU270" s="498"/>
      <c r="CV270" s="473"/>
      <c r="CW270" s="473"/>
      <c r="CX270" s="473"/>
      <c r="CY270" s="502"/>
      <c r="CZ270" s="500"/>
      <c r="DA270" s="474"/>
      <c r="DB270" s="499"/>
      <c r="DC270" s="500"/>
      <c r="DD270" s="474"/>
      <c r="DE270" s="500"/>
      <c r="DF270" s="500"/>
      <c r="DG270" s="499"/>
      <c r="DH270" s="499"/>
      <c r="DI270" s="499"/>
      <c r="DJ270" s="490"/>
      <c r="DK270" s="499"/>
      <c r="DL270" s="500"/>
      <c r="DM270" s="500"/>
      <c r="DN270" s="499"/>
      <c r="DO270" s="474"/>
      <c r="DP270" s="474"/>
      <c r="DQ270" s="474"/>
      <c r="DR270" s="474"/>
      <c r="DS270" s="474"/>
      <c r="DT270" s="474"/>
      <c r="DU270" s="474"/>
      <c r="DV270" s="474"/>
      <c r="DW270" s="474"/>
      <c r="DX270" s="474"/>
      <c r="DY270" s="474"/>
      <c r="DZ270" s="474"/>
      <c r="EA270" s="500"/>
      <c r="EB270" s="500"/>
      <c r="EC270" s="500"/>
      <c r="ED270" s="500"/>
      <c r="EE270" s="500"/>
      <c r="EF270" s="500"/>
      <c r="EG270" s="500"/>
      <c r="EH270" s="500"/>
      <c r="EI270" s="500"/>
      <c r="EJ270" s="500"/>
      <c r="EK270" s="500"/>
      <c r="EL270" s="500"/>
      <c r="EM270" s="500"/>
      <c r="EN270" s="500"/>
      <c r="EO270" s="500"/>
      <c r="EP270" s="500"/>
      <c r="EQ270" s="500"/>
      <c r="ER270" s="490"/>
      <c r="ES270" s="490"/>
      <c r="ET270" s="500"/>
      <c r="EU270" s="500"/>
    </row>
    <row r="271" spans="1:151" ht="16.5" customHeight="1">
      <c r="A271" s="500"/>
      <c r="B271" s="502"/>
      <c r="C271" s="502"/>
      <c r="D271" s="502"/>
      <c r="E271" s="502"/>
      <c r="F271" s="502"/>
      <c r="G271" s="502"/>
      <c r="H271" s="502"/>
      <c r="I271" s="502"/>
      <c r="J271" s="504"/>
      <c r="K271" s="502"/>
      <c r="L271" s="502"/>
      <c r="M271" s="502"/>
      <c r="N271" s="502"/>
      <c r="O271" s="502"/>
      <c r="P271" s="502"/>
      <c r="R271" s="502"/>
      <c r="S271" s="502"/>
      <c r="U271" s="499"/>
      <c r="V271" s="500"/>
      <c r="W271" s="502"/>
      <c r="X271" s="500"/>
      <c r="Y271" s="500"/>
      <c r="Z271" s="476"/>
      <c r="AA271" s="476"/>
      <c r="AB271" s="470"/>
      <c r="AC271" s="502"/>
      <c r="AD271" s="502"/>
      <c r="AE271" s="502"/>
      <c r="AF271" s="502"/>
      <c r="AG271" s="502"/>
      <c r="AH271" s="502"/>
      <c r="AI271" s="505"/>
      <c r="AJ271" s="502"/>
      <c r="AK271" s="502"/>
      <c r="AL271" s="502"/>
      <c r="AM271" s="502"/>
      <c r="AN271" s="502"/>
      <c r="AO271" s="502"/>
      <c r="AP271" s="502"/>
      <c r="AQ271" s="502"/>
      <c r="AR271" s="502"/>
      <c r="AS271" s="521"/>
      <c r="AT271" s="521"/>
      <c r="AU271" s="521"/>
      <c r="AV271" s="521"/>
      <c r="AW271" s="521"/>
      <c r="AX271" s="521"/>
      <c r="AY271" s="521"/>
      <c r="AZ271" s="521"/>
      <c r="BA271" s="525"/>
      <c r="BB271" s="521"/>
      <c r="BC271" s="521"/>
      <c r="BD271" s="521"/>
      <c r="BE271" s="521"/>
      <c r="BF271" s="521"/>
      <c r="BG271" s="521"/>
      <c r="BH271" s="521"/>
      <c r="BI271" s="521"/>
      <c r="BJ271" s="521"/>
      <c r="BK271" s="521"/>
      <c r="BL271" s="521"/>
      <c r="BM271" s="521"/>
      <c r="BN271" s="521"/>
      <c r="BO271" s="521"/>
      <c r="BP271" s="521"/>
      <c r="BQ271" s="521"/>
      <c r="BR271" s="521"/>
      <c r="BS271" s="521"/>
      <c r="BT271" s="517"/>
      <c r="BU271" s="511"/>
      <c r="BV271" s="511"/>
      <c r="BW271" s="511"/>
      <c r="BX271" s="516"/>
      <c r="BY271" s="516"/>
      <c r="BZ271" s="516"/>
      <c r="CA271" s="516"/>
      <c r="CB271" s="516"/>
      <c r="CC271" s="516"/>
      <c r="CD271" s="516"/>
      <c r="CE271" s="511"/>
      <c r="CF271" s="511"/>
      <c r="CG271" s="511"/>
      <c r="CH271" s="511"/>
      <c r="CI271" s="474"/>
      <c r="CJ271" s="474"/>
      <c r="CK271" s="474"/>
      <c r="CL271" s="490"/>
      <c r="CM271" s="474"/>
      <c r="CN271" s="500"/>
      <c r="CO271" s="500"/>
      <c r="CP271" s="500"/>
      <c r="CQ271" s="500"/>
      <c r="CR271" s="550"/>
      <c r="CS271" s="473"/>
      <c r="CT271" s="498"/>
      <c r="CU271" s="498"/>
      <c r="CV271" s="473"/>
      <c r="CW271" s="473"/>
      <c r="CX271" s="473"/>
      <c r="CY271" s="502"/>
      <c r="CZ271" s="500"/>
      <c r="DA271" s="474"/>
      <c r="DB271" s="499"/>
      <c r="DC271" s="500"/>
      <c r="DD271" s="474"/>
      <c r="DE271" s="500"/>
      <c r="DF271" s="500"/>
      <c r="DG271" s="499"/>
      <c r="DH271" s="499"/>
      <c r="DI271" s="499"/>
      <c r="DJ271" s="490"/>
      <c r="DK271" s="499"/>
      <c r="DL271" s="500"/>
      <c r="DM271" s="500"/>
      <c r="DN271" s="499"/>
      <c r="DO271" s="474"/>
      <c r="DP271" s="474"/>
      <c r="DQ271" s="474"/>
      <c r="DR271" s="474"/>
      <c r="DS271" s="474"/>
      <c r="DT271" s="474"/>
      <c r="DU271" s="474"/>
      <c r="DV271" s="474"/>
      <c r="DW271" s="474"/>
      <c r="DX271" s="474"/>
      <c r="DY271" s="474"/>
      <c r="DZ271" s="474"/>
      <c r="EA271" s="500"/>
      <c r="EB271" s="500"/>
      <c r="EC271" s="500"/>
      <c r="ED271" s="500"/>
      <c r="EE271" s="500"/>
      <c r="EF271" s="500"/>
      <c r="EG271" s="500"/>
      <c r="EH271" s="500"/>
      <c r="EI271" s="500"/>
      <c r="EJ271" s="500"/>
      <c r="EK271" s="500"/>
      <c r="EL271" s="500"/>
      <c r="EM271" s="500"/>
      <c r="EN271" s="500"/>
      <c r="EO271" s="500"/>
      <c r="EP271" s="500"/>
      <c r="EQ271" s="500"/>
      <c r="ER271" s="490"/>
      <c r="ES271" s="490"/>
      <c r="ET271" s="500"/>
      <c r="EU271" s="500"/>
    </row>
    <row r="272" spans="1:151" ht="16.5" customHeight="1">
      <c r="A272" s="500"/>
      <c r="B272" s="502"/>
      <c r="C272" s="502"/>
      <c r="D272" s="502"/>
      <c r="E272" s="502"/>
      <c r="F272" s="502"/>
      <c r="G272" s="502"/>
      <c r="H272" s="502"/>
      <c r="I272" s="502"/>
      <c r="J272" s="504"/>
      <c r="K272" s="502"/>
      <c r="L272" s="502"/>
      <c r="M272" s="502"/>
      <c r="N272" s="502"/>
      <c r="O272" s="502"/>
      <c r="P272" s="502"/>
      <c r="R272" s="502"/>
      <c r="S272" s="502"/>
      <c r="U272" s="499"/>
      <c r="V272" s="500"/>
      <c r="W272" s="502"/>
      <c r="X272" s="500"/>
      <c r="Y272" s="500"/>
      <c r="Z272" s="476"/>
      <c r="AA272" s="476"/>
      <c r="AB272" s="470"/>
      <c r="AC272" s="502"/>
      <c r="AD272" s="502"/>
      <c r="AE272" s="502"/>
      <c r="AF272" s="502"/>
      <c r="AG272" s="502"/>
      <c r="AH272" s="502"/>
      <c r="AI272" s="505"/>
      <c r="AJ272" s="502"/>
      <c r="AK272" s="502"/>
      <c r="AL272" s="502"/>
      <c r="AM272" s="502"/>
      <c r="AN272" s="502"/>
      <c r="AO272" s="502"/>
      <c r="AP272" s="502"/>
      <c r="AQ272" s="502"/>
      <c r="AR272" s="502"/>
      <c r="AS272" s="521"/>
      <c r="AT272" s="521"/>
      <c r="AU272" s="521"/>
      <c r="AV272" s="521"/>
      <c r="AW272" s="521"/>
      <c r="AX272" s="521"/>
      <c r="AY272" s="521"/>
      <c r="AZ272" s="521"/>
      <c r="BA272" s="525"/>
      <c r="BB272" s="521"/>
      <c r="BC272" s="521"/>
      <c r="BD272" s="521"/>
      <c r="BE272" s="521"/>
      <c r="BF272" s="521"/>
      <c r="BG272" s="521"/>
      <c r="BH272" s="521"/>
      <c r="BI272" s="521"/>
      <c r="BJ272" s="521"/>
      <c r="BK272" s="521"/>
      <c r="BL272" s="521"/>
      <c r="BM272" s="521"/>
      <c r="BN272" s="521"/>
      <c r="BO272" s="521"/>
      <c r="BP272" s="521"/>
      <c r="BQ272" s="521"/>
      <c r="BR272" s="521"/>
      <c r="BS272" s="521"/>
      <c r="BT272" s="517"/>
      <c r="BU272" s="511"/>
      <c r="BV272" s="511"/>
      <c r="BW272" s="511"/>
      <c r="BX272" s="516"/>
      <c r="BY272" s="516"/>
      <c r="BZ272" s="516"/>
      <c r="CA272" s="516"/>
      <c r="CB272" s="516"/>
      <c r="CC272" s="516"/>
      <c r="CD272" s="516"/>
      <c r="CE272" s="511"/>
      <c r="CF272" s="511"/>
      <c r="CG272" s="511"/>
      <c r="CH272" s="511"/>
      <c r="CI272" s="474"/>
      <c r="CJ272" s="474"/>
      <c r="CK272" s="474"/>
      <c r="CL272" s="490"/>
      <c r="CM272" s="474"/>
      <c r="CN272" s="500"/>
      <c r="CO272" s="500"/>
      <c r="CP272" s="500"/>
      <c r="CQ272" s="500"/>
      <c r="CR272" s="550"/>
      <c r="CS272" s="473"/>
      <c r="CT272" s="498"/>
      <c r="CU272" s="498"/>
      <c r="CV272" s="473"/>
      <c r="CW272" s="473"/>
      <c r="CX272" s="473"/>
      <c r="CY272" s="502"/>
      <c r="CZ272" s="500"/>
      <c r="DA272" s="474"/>
      <c r="DB272" s="499"/>
      <c r="DC272" s="500"/>
      <c r="DD272" s="474"/>
      <c r="DE272" s="500"/>
      <c r="DF272" s="500"/>
      <c r="DG272" s="499"/>
      <c r="DH272" s="499"/>
      <c r="DI272" s="499"/>
      <c r="DJ272" s="490"/>
      <c r="DK272" s="499"/>
      <c r="DL272" s="500"/>
      <c r="DM272" s="500"/>
      <c r="DN272" s="499"/>
      <c r="DO272" s="474"/>
      <c r="DP272" s="474"/>
      <c r="DQ272" s="474"/>
      <c r="DR272" s="474"/>
      <c r="DS272" s="474"/>
      <c r="DT272" s="474"/>
      <c r="DU272" s="474"/>
      <c r="DV272" s="474"/>
      <c r="DW272" s="474"/>
      <c r="DX272" s="474"/>
      <c r="DY272" s="474"/>
      <c r="DZ272" s="474"/>
      <c r="EA272" s="500"/>
      <c r="EB272" s="500"/>
      <c r="EC272" s="500"/>
      <c r="ED272" s="500"/>
      <c r="EE272" s="500"/>
      <c r="EF272" s="500"/>
      <c r="EG272" s="500"/>
      <c r="EH272" s="500"/>
      <c r="EI272" s="500"/>
      <c r="EJ272" s="500"/>
      <c r="EK272" s="500"/>
      <c r="EL272" s="500"/>
      <c r="EM272" s="500"/>
      <c r="EN272" s="500"/>
      <c r="EO272" s="500"/>
      <c r="EP272" s="500"/>
      <c r="EQ272" s="500"/>
      <c r="ER272" s="490"/>
      <c r="ES272" s="490"/>
      <c r="ET272" s="500"/>
      <c r="EU272" s="500"/>
    </row>
    <row r="273" spans="1:151">
      <c r="A273" s="500"/>
      <c r="B273" s="502"/>
      <c r="C273" s="502"/>
      <c r="D273" s="502"/>
      <c r="E273" s="502"/>
      <c r="F273" s="502"/>
      <c r="G273" s="502"/>
      <c r="H273" s="502"/>
      <c r="I273" s="502"/>
      <c r="J273" s="504"/>
      <c r="K273" s="502"/>
      <c r="L273" s="502"/>
      <c r="M273" s="502"/>
      <c r="N273" s="502"/>
      <c r="O273" s="502"/>
      <c r="P273" s="502"/>
      <c r="R273" s="502"/>
      <c r="S273" s="502"/>
      <c r="U273" s="499"/>
      <c r="V273" s="500"/>
      <c r="W273" s="502"/>
      <c r="X273" s="500"/>
      <c r="Y273" s="500"/>
      <c r="Z273" s="476"/>
      <c r="AA273" s="476"/>
      <c r="AB273" s="470"/>
      <c r="AC273" s="502"/>
      <c r="AD273" s="502"/>
      <c r="AE273" s="502"/>
      <c r="AF273" s="502"/>
      <c r="AG273" s="502"/>
      <c r="AH273" s="502"/>
      <c r="AI273" s="505"/>
      <c r="AJ273" s="502"/>
      <c r="AK273" s="502"/>
      <c r="AL273" s="502"/>
      <c r="AM273" s="502"/>
      <c r="AN273" s="502"/>
      <c r="AO273" s="502"/>
      <c r="AP273" s="502"/>
      <c r="AQ273" s="502"/>
      <c r="AR273" s="502"/>
      <c r="AS273" s="521"/>
      <c r="AT273" s="521"/>
      <c r="AU273" s="521"/>
      <c r="AV273" s="521"/>
      <c r="AW273" s="521"/>
      <c r="AX273" s="521"/>
      <c r="AY273" s="521"/>
      <c r="AZ273" s="521"/>
      <c r="BA273" s="525"/>
      <c r="BB273" s="521"/>
      <c r="BC273" s="521"/>
      <c r="BD273" s="521"/>
      <c r="BE273" s="521"/>
      <c r="BF273" s="521"/>
      <c r="BG273" s="521"/>
      <c r="BH273" s="521"/>
      <c r="BI273" s="521"/>
      <c r="BJ273" s="521"/>
      <c r="BK273" s="521"/>
      <c r="BL273" s="521"/>
      <c r="BM273" s="521"/>
      <c r="BN273" s="521"/>
      <c r="BO273" s="521"/>
      <c r="BP273" s="521"/>
      <c r="BQ273" s="521"/>
      <c r="BR273" s="521"/>
      <c r="BS273" s="521"/>
      <c r="BT273" s="517"/>
      <c r="BU273" s="511"/>
      <c r="BV273" s="511"/>
      <c r="BW273" s="511"/>
      <c r="BX273" s="516"/>
      <c r="BY273" s="516"/>
      <c r="BZ273" s="516"/>
      <c r="CA273" s="516"/>
      <c r="CB273" s="516"/>
      <c r="CC273" s="516"/>
      <c r="CD273" s="516"/>
      <c r="CE273" s="511"/>
      <c r="CF273" s="511"/>
      <c r="CG273" s="511"/>
      <c r="CH273" s="511"/>
      <c r="CI273" s="474"/>
      <c r="CJ273" s="474"/>
      <c r="CK273" s="474"/>
      <c r="CL273" s="490"/>
      <c r="CM273" s="474"/>
      <c r="CN273" s="500"/>
      <c r="CO273" s="500"/>
      <c r="CP273" s="500"/>
      <c r="CQ273" s="500"/>
      <c r="CR273" s="550"/>
      <c r="CS273" s="473"/>
      <c r="CT273" s="498"/>
      <c r="CU273" s="498"/>
      <c r="CV273" s="473"/>
      <c r="CW273" s="473"/>
      <c r="CX273" s="473"/>
      <c r="CY273" s="502"/>
      <c r="CZ273" s="500"/>
      <c r="DA273" s="474"/>
      <c r="DB273" s="499"/>
      <c r="DC273" s="500"/>
      <c r="DD273" s="474"/>
      <c r="DE273" s="500"/>
      <c r="DF273" s="500"/>
      <c r="DG273" s="499"/>
      <c r="DH273" s="499"/>
      <c r="DI273" s="499"/>
      <c r="DJ273" s="490"/>
      <c r="DK273" s="499"/>
      <c r="DL273" s="500"/>
      <c r="DM273" s="500"/>
      <c r="DN273" s="499"/>
      <c r="DO273" s="474"/>
      <c r="DP273" s="474"/>
      <c r="DQ273" s="474"/>
      <c r="DR273" s="474"/>
      <c r="DS273" s="474"/>
      <c r="DT273" s="474"/>
      <c r="DU273" s="474"/>
      <c r="DV273" s="474"/>
      <c r="DW273" s="474"/>
      <c r="DX273" s="474"/>
      <c r="DY273" s="474"/>
      <c r="DZ273" s="474"/>
      <c r="EA273" s="500"/>
      <c r="EB273" s="500"/>
      <c r="EC273" s="500"/>
      <c r="ED273" s="500"/>
      <c r="EE273" s="500"/>
      <c r="EF273" s="500"/>
      <c r="EG273" s="500"/>
      <c r="EH273" s="500"/>
      <c r="EI273" s="500"/>
      <c r="EJ273" s="500"/>
      <c r="EK273" s="500"/>
      <c r="EL273" s="500"/>
      <c r="EM273" s="500"/>
      <c r="EN273" s="500"/>
      <c r="EO273" s="500"/>
      <c r="EP273" s="500"/>
      <c r="EQ273" s="500"/>
      <c r="ER273" s="490"/>
      <c r="ES273" s="490"/>
      <c r="ET273" s="500"/>
      <c r="EU273" s="500"/>
    </row>
    <row r="274" spans="1:151">
      <c r="A274" s="500"/>
      <c r="B274" s="502"/>
      <c r="C274" s="502"/>
      <c r="D274" s="502"/>
      <c r="E274" s="502"/>
      <c r="F274" s="502"/>
      <c r="G274" s="502"/>
      <c r="H274" s="502"/>
      <c r="I274" s="502"/>
      <c r="J274" s="504"/>
      <c r="K274" s="502"/>
      <c r="L274" s="502"/>
      <c r="M274" s="502"/>
      <c r="N274" s="502"/>
      <c r="O274" s="502"/>
      <c r="P274" s="502"/>
      <c r="R274" s="502"/>
      <c r="S274" s="502"/>
      <c r="U274" s="499"/>
      <c r="V274" s="500"/>
      <c r="W274" s="502"/>
      <c r="X274" s="500"/>
      <c r="Y274" s="500"/>
      <c r="Z274" s="476"/>
      <c r="AA274" s="476"/>
      <c r="AB274" s="470"/>
      <c r="AC274" s="502"/>
      <c r="AD274" s="502"/>
      <c r="AE274" s="502"/>
      <c r="AF274" s="502"/>
      <c r="AG274" s="502"/>
      <c r="AH274" s="502"/>
      <c r="AI274" s="505"/>
      <c r="AJ274" s="502"/>
      <c r="AK274" s="502"/>
      <c r="AL274" s="502"/>
      <c r="AM274" s="502"/>
      <c r="AN274" s="502"/>
      <c r="AO274" s="502"/>
      <c r="AP274" s="502"/>
      <c r="AQ274" s="502"/>
      <c r="AR274" s="502"/>
      <c r="AS274" s="521"/>
      <c r="AT274" s="521"/>
      <c r="AU274" s="521"/>
      <c r="AV274" s="521"/>
      <c r="AW274" s="521"/>
      <c r="AX274" s="521"/>
      <c r="AY274" s="521"/>
      <c r="AZ274" s="521"/>
      <c r="BA274" s="525"/>
      <c r="BB274" s="521"/>
      <c r="BC274" s="521"/>
      <c r="BD274" s="521"/>
      <c r="BE274" s="521"/>
      <c r="BF274" s="521"/>
      <c r="BG274" s="521"/>
      <c r="BH274" s="521"/>
      <c r="BI274" s="521"/>
      <c r="BJ274" s="521"/>
      <c r="BK274" s="521"/>
      <c r="BL274" s="521"/>
      <c r="BM274" s="521"/>
      <c r="BN274" s="521"/>
      <c r="BO274" s="521"/>
      <c r="BP274" s="521"/>
      <c r="BQ274" s="521"/>
      <c r="BR274" s="521"/>
      <c r="BS274" s="521"/>
      <c r="BT274" s="517"/>
      <c r="BU274" s="511"/>
      <c r="BV274" s="511"/>
      <c r="BW274" s="511"/>
      <c r="BX274" s="516"/>
      <c r="BY274" s="516"/>
      <c r="BZ274" s="516"/>
      <c r="CA274" s="516"/>
      <c r="CB274" s="516"/>
      <c r="CC274" s="516"/>
      <c r="CD274" s="516"/>
      <c r="CE274" s="511"/>
      <c r="CF274" s="511"/>
      <c r="CG274" s="511"/>
      <c r="CH274" s="511"/>
      <c r="CI274" s="474"/>
      <c r="CJ274" s="474"/>
      <c r="CK274" s="474"/>
      <c r="CL274" s="490"/>
      <c r="CM274" s="474"/>
      <c r="CN274" s="500"/>
      <c r="CO274" s="500"/>
      <c r="CP274" s="500"/>
      <c r="CQ274" s="500"/>
      <c r="CR274" s="550"/>
      <c r="CS274" s="473"/>
      <c r="CT274" s="498"/>
      <c r="CU274" s="498"/>
      <c r="CV274" s="473"/>
      <c r="CW274" s="473"/>
      <c r="CX274" s="473"/>
      <c r="CY274" s="502"/>
      <c r="CZ274" s="500"/>
      <c r="DA274" s="474"/>
      <c r="DB274" s="499"/>
      <c r="DC274" s="500"/>
      <c r="DD274" s="474"/>
      <c r="DE274" s="500"/>
      <c r="DF274" s="500"/>
      <c r="DG274" s="499"/>
      <c r="DH274" s="499"/>
      <c r="DI274" s="499"/>
      <c r="DJ274" s="490"/>
      <c r="DK274" s="499"/>
      <c r="DL274" s="500"/>
      <c r="DM274" s="500"/>
      <c r="DN274" s="499"/>
      <c r="DO274" s="474"/>
      <c r="DP274" s="474"/>
      <c r="DQ274" s="474"/>
      <c r="DR274" s="474"/>
      <c r="DS274" s="474"/>
      <c r="DT274" s="474"/>
      <c r="DU274" s="474"/>
      <c r="DV274" s="474"/>
      <c r="DW274" s="474"/>
      <c r="DX274" s="474"/>
      <c r="DY274" s="474"/>
      <c r="DZ274" s="474"/>
      <c r="EA274" s="500"/>
      <c r="EB274" s="500"/>
      <c r="EC274" s="500"/>
      <c r="ED274" s="500"/>
      <c r="EE274" s="500"/>
      <c r="EF274" s="500"/>
      <c r="EG274" s="500"/>
      <c r="EH274" s="500"/>
      <c r="EI274" s="500"/>
      <c r="EJ274" s="500"/>
      <c r="EK274" s="500"/>
      <c r="EL274" s="500"/>
      <c r="EM274" s="500"/>
      <c r="EN274" s="500"/>
      <c r="EO274" s="500"/>
      <c r="EP274" s="500"/>
      <c r="EQ274" s="500"/>
      <c r="ER274" s="490"/>
      <c r="ES274" s="490"/>
      <c r="ET274" s="500"/>
      <c r="EU274" s="500"/>
    </row>
    <row r="275" spans="1:151" ht="16.5" customHeight="1">
      <c r="A275" s="500"/>
      <c r="B275" s="502"/>
      <c r="C275" s="502"/>
      <c r="D275" s="502"/>
      <c r="E275" s="502"/>
      <c r="F275" s="502"/>
      <c r="G275" s="502"/>
      <c r="H275" s="502"/>
      <c r="I275" s="502"/>
      <c r="J275" s="504"/>
      <c r="K275" s="502"/>
      <c r="L275" s="502"/>
      <c r="M275" s="502"/>
      <c r="N275" s="502"/>
      <c r="O275" s="502"/>
      <c r="P275" s="502"/>
      <c r="R275" s="502"/>
      <c r="S275" s="502"/>
      <c r="U275" s="499"/>
      <c r="V275" s="500"/>
      <c r="W275" s="502"/>
      <c r="X275" s="500"/>
      <c r="Y275" s="500"/>
      <c r="Z275" s="476"/>
      <c r="AA275" s="476"/>
      <c r="AB275" s="470"/>
      <c r="AC275" s="502"/>
      <c r="AD275" s="502"/>
      <c r="AE275" s="502"/>
      <c r="AF275" s="502"/>
      <c r="AG275" s="502"/>
      <c r="AH275" s="502"/>
      <c r="AI275" s="505"/>
      <c r="AJ275" s="502"/>
      <c r="AK275" s="502"/>
      <c r="AL275" s="502"/>
      <c r="AM275" s="502"/>
      <c r="AN275" s="502"/>
      <c r="AO275" s="502"/>
      <c r="AP275" s="502"/>
      <c r="AQ275" s="502"/>
      <c r="AR275" s="502"/>
      <c r="AS275" s="521"/>
      <c r="AT275" s="521"/>
      <c r="AU275" s="521"/>
      <c r="AV275" s="521"/>
      <c r="AW275" s="521"/>
      <c r="AX275" s="521"/>
      <c r="AY275" s="521"/>
      <c r="AZ275" s="521"/>
      <c r="BA275" s="525"/>
      <c r="BB275" s="521"/>
      <c r="BC275" s="521"/>
      <c r="BD275" s="521"/>
      <c r="BE275" s="521"/>
      <c r="BF275" s="521"/>
      <c r="BG275" s="521"/>
      <c r="BH275" s="521"/>
      <c r="BI275" s="521"/>
      <c r="BJ275" s="521"/>
      <c r="BK275" s="521"/>
      <c r="BL275" s="521"/>
      <c r="BM275" s="521"/>
      <c r="BN275" s="521"/>
      <c r="BO275" s="521"/>
      <c r="BP275" s="521"/>
      <c r="BQ275" s="521"/>
      <c r="BR275" s="521"/>
      <c r="BS275" s="521"/>
      <c r="BT275" s="517"/>
      <c r="BU275" s="511"/>
      <c r="BV275" s="511"/>
      <c r="BW275" s="511"/>
      <c r="BX275" s="516"/>
      <c r="BY275" s="516"/>
      <c r="BZ275" s="516"/>
      <c r="CA275" s="516"/>
      <c r="CB275" s="516"/>
      <c r="CC275" s="516"/>
      <c r="CD275" s="516"/>
      <c r="CE275" s="511"/>
      <c r="CF275" s="511"/>
      <c r="CG275" s="511"/>
      <c r="CH275" s="511"/>
      <c r="CI275" s="474"/>
      <c r="CJ275" s="474"/>
      <c r="CK275" s="474"/>
      <c r="CL275" s="490"/>
      <c r="CM275" s="474"/>
      <c r="CN275" s="500"/>
      <c r="CO275" s="500"/>
      <c r="CP275" s="500"/>
      <c r="CQ275" s="500"/>
      <c r="CR275" s="550"/>
      <c r="CS275" s="473"/>
      <c r="CT275" s="498"/>
      <c r="CU275" s="498"/>
      <c r="CV275" s="473"/>
      <c r="CW275" s="473"/>
      <c r="CX275" s="473"/>
      <c r="CY275" s="502"/>
      <c r="CZ275" s="500"/>
      <c r="DA275" s="474"/>
      <c r="DB275" s="499"/>
      <c r="DC275" s="500"/>
      <c r="DD275" s="474"/>
      <c r="DE275" s="500"/>
      <c r="DF275" s="500"/>
      <c r="DG275" s="499"/>
      <c r="DH275" s="499"/>
      <c r="DI275" s="499"/>
      <c r="DJ275" s="490"/>
      <c r="DK275" s="499"/>
      <c r="DL275" s="500"/>
      <c r="DM275" s="500"/>
      <c r="DN275" s="499"/>
      <c r="DO275" s="474"/>
      <c r="DP275" s="474"/>
      <c r="DQ275" s="474"/>
      <c r="DR275" s="474"/>
      <c r="DS275" s="474"/>
      <c r="DT275" s="474"/>
      <c r="DU275" s="474"/>
      <c r="DV275" s="474"/>
      <c r="DW275" s="474"/>
      <c r="DX275" s="474"/>
      <c r="DY275" s="474"/>
      <c r="DZ275" s="474"/>
      <c r="EA275" s="500"/>
      <c r="EB275" s="500"/>
      <c r="EC275" s="500"/>
      <c r="ED275" s="500"/>
      <c r="EE275" s="500"/>
      <c r="EF275" s="500"/>
      <c r="EG275" s="500"/>
      <c r="EH275" s="500"/>
      <c r="EI275" s="500"/>
      <c r="EJ275" s="500"/>
      <c r="EK275" s="500"/>
      <c r="EL275" s="500"/>
      <c r="EM275" s="500"/>
      <c r="EN275" s="500"/>
      <c r="EO275" s="500"/>
      <c r="EP275" s="500"/>
      <c r="EQ275" s="500"/>
      <c r="ER275" s="490"/>
      <c r="ES275" s="490"/>
      <c r="ET275" s="500"/>
      <c r="EU275" s="500"/>
    </row>
    <row r="276" spans="1:151" ht="16.5" customHeight="1">
      <c r="A276" s="500"/>
      <c r="B276" s="502"/>
      <c r="C276" s="502"/>
      <c r="D276" s="502"/>
      <c r="E276" s="502"/>
      <c r="F276" s="502"/>
      <c r="G276" s="502"/>
      <c r="H276" s="502"/>
      <c r="I276" s="502"/>
      <c r="J276" s="504"/>
      <c r="K276" s="502"/>
      <c r="L276" s="502"/>
      <c r="M276" s="502"/>
      <c r="N276" s="502"/>
      <c r="O276" s="502"/>
      <c r="P276" s="502"/>
      <c r="R276" s="502"/>
      <c r="S276" s="502"/>
      <c r="U276" s="499"/>
      <c r="V276" s="500"/>
      <c r="W276" s="502"/>
      <c r="X276" s="500"/>
      <c r="Y276" s="500"/>
      <c r="Z276" s="476"/>
      <c r="AA276" s="476"/>
      <c r="AB276" s="470"/>
      <c r="AC276" s="502"/>
      <c r="AD276" s="502"/>
      <c r="AE276" s="502"/>
      <c r="AF276" s="502"/>
      <c r="AG276" s="502"/>
      <c r="AH276" s="502"/>
      <c r="AI276" s="505"/>
      <c r="AJ276" s="502"/>
      <c r="AK276" s="502"/>
      <c r="AL276" s="502"/>
      <c r="AM276" s="502"/>
      <c r="AN276" s="502"/>
      <c r="AO276" s="502"/>
      <c r="AP276" s="502"/>
      <c r="AQ276" s="502"/>
      <c r="AR276" s="502"/>
      <c r="AS276" s="521"/>
      <c r="AT276" s="521"/>
      <c r="AU276" s="521"/>
      <c r="AV276" s="521"/>
      <c r="AW276" s="521"/>
      <c r="AX276" s="521"/>
      <c r="AY276" s="521"/>
      <c r="AZ276" s="521"/>
      <c r="BA276" s="525"/>
      <c r="BB276" s="521"/>
      <c r="BC276" s="521"/>
      <c r="BD276" s="521"/>
      <c r="BE276" s="521"/>
      <c r="BF276" s="521"/>
      <c r="BG276" s="521"/>
      <c r="BH276" s="521"/>
      <c r="BI276" s="521"/>
      <c r="BJ276" s="521"/>
      <c r="BK276" s="521"/>
      <c r="BL276" s="521"/>
      <c r="BM276" s="521"/>
      <c r="BN276" s="521"/>
      <c r="BO276" s="521"/>
      <c r="BP276" s="521"/>
      <c r="BQ276" s="521"/>
      <c r="BR276" s="521"/>
      <c r="BS276" s="521"/>
      <c r="BT276" s="517"/>
      <c r="BU276" s="511"/>
      <c r="BV276" s="511"/>
      <c r="BW276" s="511"/>
      <c r="BX276" s="516"/>
      <c r="BY276" s="516"/>
      <c r="BZ276" s="516"/>
      <c r="CA276" s="516"/>
      <c r="CB276" s="516"/>
      <c r="CC276" s="516"/>
      <c r="CD276" s="516"/>
      <c r="CE276" s="511"/>
      <c r="CF276" s="511"/>
      <c r="CG276" s="511"/>
      <c r="CH276" s="511"/>
      <c r="CI276" s="474"/>
      <c r="CJ276" s="474"/>
      <c r="CK276" s="474"/>
      <c r="CL276" s="490"/>
      <c r="CM276" s="474"/>
      <c r="CN276" s="500"/>
      <c r="CO276" s="500"/>
      <c r="CP276" s="500"/>
      <c r="CQ276" s="500"/>
      <c r="CR276" s="550"/>
      <c r="CS276" s="473"/>
      <c r="CT276" s="498"/>
      <c r="CU276" s="498"/>
      <c r="CV276" s="473"/>
      <c r="CW276" s="473"/>
      <c r="CX276" s="473"/>
      <c r="CY276" s="502"/>
      <c r="CZ276" s="500"/>
      <c r="DA276" s="474"/>
      <c r="DB276" s="499"/>
      <c r="DC276" s="500"/>
      <c r="DD276" s="474"/>
      <c r="DE276" s="500"/>
      <c r="DF276" s="500"/>
      <c r="DG276" s="499"/>
      <c r="DH276" s="499"/>
      <c r="DI276" s="499"/>
      <c r="DJ276" s="490"/>
      <c r="DK276" s="499"/>
      <c r="DL276" s="500"/>
      <c r="DM276" s="500"/>
      <c r="DN276" s="499"/>
      <c r="DO276" s="474"/>
      <c r="DP276" s="474"/>
      <c r="DQ276" s="474"/>
      <c r="DR276" s="474"/>
      <c r="DS276" s="474"/>
      <c r="DT276" s="474"/>
      <c r="DU276" s="474"/>
      <c r="DV276" s="474"/>
      <c r="DW276" s="474"/>
      <c r="DX276" s="474"/>
      <c r="DY276" s="474"/>
      <c r="DZ276" s="474"/>
      <c r="EA276" s="500"/>
      <c r="EB276" s="500"/>
      <c r="EC276" s="500"/>
      <c r="ED276" s="500"/>
      <c r="EE276" s="500"/>
      <c r="EF276" s="500"/>
      <c r="EG276" s="500"/>
      <c r="EH276" s="500"/>
      <c r="EI276" s="500"/>
      <c r="EJ276" s="500"/>
      <c r="EK276" s="500"/>
      <c r="EL276" s="500"/>
      <c r="EM276" s="500"/>
      <c r="EN276" s="500"/>
      <c r="EO276" s="500"/>
      <c r="EP276" s="500"/>
      <c r="EQ276" s="500"/>
      <c r="ER276" s="490"/>
      <c r="ES276" s="490"/>
      <c r="ET276" s="500"/>
      <c r="EU276" s="500"/>
    </row>
    <row r="277" spans="1:151">
      <c r="A277" s="500"/>
      <c r="B277" s="502"/>
      <c r="C277" s="502"/>
      <c r="D277" s="502"/>
      <c r="E277" s="502"/>
      <c r="F277" s="502"/>
      <c r="G277" s="502"/>
      <c r="H277" s="502"/>
      <c r="I277" s="502"/>
      <c r="J277" s="504"/>
      <c r="K277" s="502"/>
      <c r="L277" s="502"/>
      <c r="M277" s="502"/>
      <c r="N277" s="502"/>
      <c r="O277" s="502"/>
      <c r="P277" s="502"/>
      <c r="R277" s="502"/>
      <c r="S277" s="502"/>
      <c r="U277" s="499"/>
      <c r="V277" s="500"/>
      <c r="W277" s="502"/>
      <c r="X277" s="500"/>
      <c r="Y277" s="500"/>
      <c r="Z277" s="476"/>
      <c r="AA277" s="476"/>
      <c r="AB277" s="470"/>
      <c r="AC277" s="502"/>
      <c r="AD277" s="502"/>
      <c r="AE277" s="502"/>
      <c r="AF277" s="502"/>
      <c r="AG277" s="502"/>
      <c r="AH277" s="502"/>
      <c r="AI277" s="505"/>
      <c r="AJ277" s="502"/>
      <c r="AK277" s="502"/>
      <c r="AL277" s="502"/>
      <c r="AM277" s="502"/>
      <c r="AN277" s="502"/>
      <c r="AO277" s="502"/>
      <c r="AP277" s="502"/>
      <c r="AQ277" s="502"/>
      <c r="AR277" s="502"/>
      <c r="AS277" s="521"/>
      <c r="AT277" s="521"/>
      <c r="AU277" s="521"/>
      <c r="AV277" s="521"/>
      <c r="AW277" s="521"/>
      <c r="AX277" s="521"/>
      <c r="AY277" s="521"/>
      <c r="AZ277" s="521"/>
      <c r="BA277" s="525"/>
      <c r="BB277" s="521"/>
      <c r="BC277" s="521"/>
      <c r="BD277" s="521"/>
      <c r="BE277" s="521"/>
      <c r="BF277" s="521"/>
      <c r="BG277" s="521"/>
      <c r="BH277" s="521"/>
      <c r="BI277" s="521"/>
      <c r="BJ277" s="521"/>
      <c r="BK277" s="521"/>
      <c r="BL277" s="521"/>
      <c r="BM277" s="521"/>
      <c r="BN277" s="521"/>
      <c r="BO277" s="521"/>
      <c r="BP277" s="521"/>
      <c r="BQ277" s="521"/>
      <c r="BR277" s="521"/>
      <c r="BS277" s="521"/>
      <c r="BT277" s="517"/>
      <c r="BU277" s="511"/>
      <c r="BV277" s="511"/>
      <c r="BW277" s="511"/>
      <c r="BX277" s="516"/>
      <c r="BY277" s="516"/>
      <c r="BZ277" s="516"/>
      <c r="CA277" s="516"/>
      <c r="CB277" s="516"/>
      <c r="CC277" s="516"/>
      <c r="CD277" s="516"/>
      <c r="CE277" s="511"/>
      <c r="CF277" s="511"/>
      <c r="CG277" s="511"/>
      <c r="CH277" s="511"/>
      <c r="CI277" s="474"/>
      <c r="CJ277" s="474"/>
      <c r="CK277" s="474"/>
      <c r="CL277" s="490"/>
      <c r="CM277" s="474"/>
      <c r="CN277" s="500"/>
      <c r="CO277" s="500"/>
      <c r="CP277" s="500"/>
      <c r="CQ277" s="500"/>
      <c r="CR277" s="550"/>
      <c r="CS277" s="473"/>
      <c r="CT277" s="498"/>
      <c r="CU277" s="498"/>
      <c r="CV277" s="473"/>
      <c r="CW277" s="473"/>
      <c r="CX277" s="473"/>
      <c r="CY277" s="502"/>
      <c r="CZ277" s="500"/>
      <c r="DA277" s="474"/>
      <c r="DB277" s="499"/>
      <c r="DC277" s="500"/>
      <c r="DD277" s="474"/>
      <c r="DE277" s="500"/>
      <c r="DF277" s="500"/>
      <c r="DG277" s="499"/>
      <c r="DH277" s="499"/>
      <c r="DI277" s="499"/>
      <c r="DJ277" s="490"/>
      <c r="DK277" s="499"/>
      <c r="DL277" s="500"/>
      <c r="DM277" s="500"/>
      <c r="DN277" s="499"/>
      <c r="DO277" s="474"/>
      <c r="DP277" s="474"/>
      <c r="DQ277" s="474"/>
      <c r="DR277" s="474"/>
      <c r="DS277" s="474"/>
      <c r="DT277" s="474"/>
      <c r="DU277" s="474"/>
      <c r="DV277" s="474"/>
      <c r="DW277" s="474"/>
      <c r="DX277" s="474"/>
      <c r="DY277" s="474"/>
      <c r="DZ277" s="474"/>
      <c r="EA277" s="500"/>
      <c r="EB277" s="500"/>
      <c r="EC277" s="500"/>
      <c r="ED277" s="500"/>
      <c r="EE277" s="500"/>
      <c r="EF277" s="500"/>
      <c r="EG277" s="500"/>
      <c r="EH277" s="500"/>
      <c r="EI277" s="500"/>
      <c r="EJ277" s="500"/>
      <c r="EK277" s="500"/>
      <c r="EL277" s="500"/>
      <c r="EM277" s="500"/>
      <c r="EN277" s="500"/>
      <c r="EO277" s="500"/>
      <c r="EP277" s="500"/>
      <c r="EQ277" s="500"/>
      <c r="ER277" s="490"/>
      <c r="ES277" s="490"/>
      <c r="ET277" s="500"/>
      <c r="EU277" s="500"/>
    </row>
    <row r="278" spans="1:151">
      <c r="A278" s="500"/>
      <c r="B278" s="502"/>
      <c r="C278" s="502"/>
      <c r="D278" s="502"/>
      <c r="E278" s="502"/>
      <c r="F278" s="502"/>
      <c r="G278" s="502"/>
      <c r="H278" s="502"/>
      <c r="I278" s="502"/>
      <c r="J278" s="504"/>
      <c r="K278" s="502"/>
      <c r="L278" s="502"/>
      <c r="M278" s="502"/>
      <c r="N278" s="502"/>
      <c r="O278" s="502"/>
      <c r="P278" s="502"/>
      <c r="R278" s="502"/>
      <c r="S278" s="502"/>
      <c r="U278" s="499"/>
      <c r="V278" s="500"/>
      <c r="W278" s="502"/>
      <c r="X278" s="500"/>
      <c r="Y278" s="500"/>
      <c r="Z278" s="476"/>
      <c r="AA278" s="476"/>
      <c r="AB278" s="470"/>
      <c r="AC278" s="502"/>
      <c r="AD278" s="502"/>
      <c r="AE278" s="502"/>
      <c r="AF278" s="502"/>
      <c r="AG278" s="502"/>
      <c r="AH278" s="502"/>
      <c r="AI278" s="505"/>
      <c r="AJ278" s="502"/>
      <c r="AK278" s="502"/>
      <c r="AL278" s="502"/>
      <c r="AM278" s="502"/>
      <c r="AN278" s="502"/>
      <c r="AO278" s="502"/>
      <c r="AP278" s="502"/>
      <c r="AQ278" s="502"/>
      <c r="AR278" s="502"/>
      <c r="AS278" s="521"/>
      <c r="AT278" s="521"/>
      <c r="AU278" s="521"/>
      <c r="AV278" s="521"/>
      <c r="AW278" s="521"/>
      <c r="AX278" s="521"/>
      <c r="AY278" s="521"/>
      <c r="AZ278" s="521"/>
      <c r="BA278" s="525"/>
      <c r="BB278" s="521"/>
      <c r="BC278" s="521"/>
      <c r="BD278" s="521"/>
      <c r="BE278" s="521"/>
      <c r="BF278" s="521"/>
      <c r="BG278" s="521"/>
      <c r="BH278" s="521"/>
      <c r="BI278" s="521"/>
      <c r="BJ278" s="521"/>
      <c r="BK278" s="521"/>
      <c r="BL278" s="521"/>
      <c r="BM278" s="521"/>
      <c r="BN278" s="521"/>
      <c r="BO278" s="521"/>
      <c r="BP278" s="521"/>
      <c r="BQ278" s="521"/>
      <c r="BR278" s="521"/>
      <c r="BS278" s="521"/>
      <c r="BT278" s="517"/>
      <c r="BU278" s="511"/>
      <c r="BV278" s="511"/>
      <c r="BW278" s="511"/>
      <c r="BX278" s="516"/>
      <c r="BY278" s="516"/>
      <c r="BZ278" s="516"/>
      <c r="CA278" s="516"/>
      <c r="CB278" s="516"/>
      <c r="CC278" s="516"/>
      <c r="CD278" s="516"/>
      <c r="CE278" s="511"/>
      <c r="CF278" s="511"/>
      <c r="CG278" s="511"/>
      <c r="CH278" s="511"/>
      <c r="CI278" s="474"/>
      <c r="CJ278" s="474"/>
      <c r="CK278" s="474"/>
      <c r="CL278" s="490"/>
      <c r="CM278" s="474"/>
      <c r="CN278" s="500"/>
      <c r="CO278" s="500"/>
      <c r="CP278" s="500"/>
      <c r="CQ278" s="500"/>
      <c r="CR278" s="550"/>
      <c r="CS278" s="473"/>
      <c r="CT278" s="498"/>
      <c r="CU278" s="498"/>
      <c r="CV278" s="473"/>
      <c r="CW278" s="473"/>
      <c r="CX278" s="473"/>
      <c r="CY278" s="502"/>
      <c r="CZ278" s="500"/>
      <c r="DA278" s="474"/>
      <c r="DB278" s="499"/>
      <c r="DC278" s="500"/>
      <c r="DD278" s="474"/>
      <c r="DE278" s="500"/>
      <c r="DF278" s="500"/>
      <c r="DG278" s="499"/>
      <c r="DH278" s="499"/>
      <c r="DI278" s="499"/>
      <c r="DJ278" s="490"/>
      <c r="DK278" s="499"/>
      <c r="DL278" s="500"/>
      <c r="DM278" s="500"/>
      <c r="DN278" s="499"/>
      <c r="DO278" s="474"/>
      <c r="DP278" s="474"/>
      <c r="DQ278" s="474"/>
      <c r="DR278" s="474"/>
      <c r="DS278" s="474"/>
      <c r="DT278" s="474"/>
      <c r="DU278" s="474"/>
      <c r="DV278" s="474"/>
      <c r="DW278" s="474"/>
      <c r="DX278" s="474"/>
      <c r="DY278" s="474"/>
      <c r="DZ278" s="474"/>
      <c r="EA278" s="500"/>
      <c r="EB278" s="500"/>
      <c r="EC278" s="500"/>
      <c r="ED278" s="500"/>
      <c r="EE278" s="500"/>
      <c r="EF278" s="500"/>
      <c r="EG278" s="500"/>
      <c r="EH278" s="500"/>
      <c r="EI278" s="500"/>
      <c r="EJ278" s="500"/>
      <c r="EK278" s="500"/>
      <c r="EL278" s="500"/>
      <c r="EM278" s="500"/>
      <c r="EN278" s="500"/>
      <c r="EO278" s="500"/>
      <c r="EP278" s="500"/>
      <c r="EQ278" s="500"/>
      <c r="ER278" s="490"/>
      <c r="ES278" s="490"/>
      <c r="ET278" s="500"/>
      <c r="EU278" s="500"/>
    </row>
    <row r="279" spans="1:151" ht="16.5" customHeight="1">
      <c r="A279" s="500"/>
      <c r="B279" s="502"/>
      <c r="C279" s="502"/>
      <c r="D279" s="502"/>
      <c r="E279" s="502"/>
      <c r="F279" s="502"/>
      <c r="G279" s="502"/>
      <c r="H279" s="502"/>
      <c r="I279" s="502"/>
      <c r="J279" s="504"/>
      <c r="K279" s="502"/>
      <c r="L279" s="502"/>
      <c r="M279" s="502"/>
      <c r="N279" s="502"/>
      <c r="O279" s="502"/>
      <c r="P279" s="502"/>
      <c r="R279" s="502"/>
      <c r="S279" s="502"/>
      <c r="U279" s="499"/>
      <c r="V279" s="500"/>
      <c r="W279" s="502"/>
      <c r="X279" s="500"/>
      <c r="Y279" s="500"/>
      <c r="Z279" s="476"/>
      <c r="AA279" s="476"/>
      <c r="AB279" s="470"/>
      <c r="AC279" s="502"/>
      <c r="AD279" s="502"/>
      <c r="AE279" s="502"/>
      <c r="AF279" s="502"/>
      <c r="AG279" s="502"/>
      <c r="AH279" s="502"/>
      <c r="AI279" s="505"/>
      <c r="AJ279" s="502"/>
      <c r="AK279" s="502"/>
      <c r="AL279" s="502"/>
      <c r="AM279" s="502"/>
      <c r="AN279" s="502"/>
      <c r="AO279" s="502"/>
      <c r="AP279" s="502"/>
      <c r="AQ279" s="502"/>
      <c r="AR279" s="502"/>
      <c r="AS279" s="521"/>
      <c r="AT279" s="521"/>
      <c r="AU279" s="521"/>
      <c r="AV279" s="521"/>
      <c r="AW279" s="521"/>
      <c r="AX279" s="521"/>
      <c r="AY279" s="521"/>
      <c r="AZ279" s="521"/>
      <c r="BA279" s="525"/>
      <c r="BB279" s="521"/>
      <c r="BC279" s="521"/>
      <c r="BD279" s="521"/>
      <c r="BE279" s="521"/>
      <c r="BF279" s="521"/>
      <c r="BG279" s="521"/>
      <c r="BH279" s="521"/>
      <c r="BI279" s="521"/>
      <c r="BJ279" s="521"/>
      <c r="BK279" s="521"/>
      <c r="BL279" s="521"/>
      <c r="BM279" s="521"/>
      <c r="BN279" s="521"/>
      <c r="BO279" s="521"/>
      <c r="BP279" s="521"/>
      <c r="BQ279" s="521"/>
      <c r="BR279" s="521"/>
      <c r="BS279" s="521"/>
      <c r="BT279" s="517"/>
      <c r="BU279" s="511"/>
      <c r="BV279" s="511"/>
      <c r="BW279" s="511"/>
      <c r="BX279" s="516"/>
      <c r="BY279" s="516"/>
      <c r="BZ279" s="516"/>
      <c r="CA279" s="516"/>
      <c r="CB279" s="516"/>
      <c r="CC279" s="516"/>
      <c r="CD279" s="516"/>
      <c r="CE279" s="511"/>
      <c r="CF279" s="511"/>
      <c r="CG279" s="511"/>
      <c r="CH279" s="511"/>
      <c r="CI279" s="474"/>
      <c r="CJ279" s="474"/>
      <c r="CK279" s="474"/>
      <c r="CL279" s="490"/>
      <c r="CM279" s="474"/>
      <c r="CN279" s="500"/>
      <c r="CO279" s="500"/>
      <c r="CP279" s="500"/>
      <c r="CQ279" s="500"/>
      <c r="CR279" s="550"/>
      <c r="CS279" s="473"/>
      <c r="CT279" s="498"/>
      <c r="CU279" s="498"/>
      <c r="CV279" s="473"/>
      <c r="CW279" s="473"/>
      <c r="CX279" s="473"/>
      <c r="CY279" s="502"/>
      <c r="CZ279" s="500"/>
      <c r="DA279" s="474"/>
      <c r="DB279" s="499"/>
      <c r="DC279" s="500"/>
      <c r="DD279" s="474"/>
      <c r="DE279" s="500"/>
      <c r="DF279" s="500"/>
      <c r="DG279" s="499"/>
      <c r="DH279" s="499"/>
      <c r="DI279" s="499"/>
      <c r="DJ279" s="490"/>
      <c r="DK279" s="499"/>
      <c r="DL279" s="500"/>
      <c r="DM279" s="500"/>
      <c r="DN279" s="499"/>
      <c r="DO279" s="474"/>
      <c r="DP279" s="474"/>
      <c r="DQ279" s="474"/>
      <c r="DR279" s="474"/>
      <c r="DS279" s="474"/>
      <c r="DT279" s="474"/>
      <c r="DU279" s="474"/>
      <c r="DV279" s="474"/>
      <c r="DW279" s="474"/>
      <c r="DX279" s="474"/>
      <c r="DY279" s="474"/>
      <c r="DZ279" s="474"/>
      <c r="EA279" s="500"/>
      <c r="EB279" s="500"/>
      <c r="EC279" s="500"/>
      <c r="ED279" s="500"/>
      <c r="EE279" s="500"/>
      <c r="EF279" s="500"/>
      <c r="EG279" s="500"/>
      <c r="EH279" s="500"/>
      <c r="EI279" s="500"/>
      <c r="EJ279" s="500"/>
      <c r="EK279" s="500"/>
      <c r="EL279" s="500"/>
      <c r="EM279" s="500"/>
      <c r="EN279" s="500"/>
      <c r="EO279" s="500"/>
      <c r="EP279" s="500"/>
      <c r="EQ279" s="500"/>
      <c r="ER279" s="490"/>
      <c r="ES279" s="490"/>
      <c r="ET279" s="500"/>
      <c r="EU279" s="500"/>
    </row>
    <row r="280" spans="1:151" ht="16.5" customHeight="1">
      <c r="A280" s="500"/>
      <c r="B280" s="502"/>
      <c r="C280" s="502"/>
      <c r="D280" s="502"/>
      <c r="E280" s="502"/>
      <c r="F280" s="502"/>
      <c r="G280" s="502"/>
      <c r="H280" s="502"/>
      <c r="I280" s="502"/>
      <c r="J280" s="504"/>
      <c r="K280" s="502"/>
      <c r="L280" s="502"/>
      <c r="M280" s="502"/>
      <c r="N280" s="502"/>
      <c r="O280" s="502"/>
      <c r="P280" s="502"/>
      <c r="R280" s="502"/>
      <c r="S280" s="502"/>
      <c r="U280" s="499"/>
      <c r="V280" s="500"/>
      <c r="W280" s="502"/>
      <c r="X280" s="500"/>
      <c r="Y280" s="500"/>
      <c r="Z280" s="476"/>
      <c r="AA280" s="476"/>
      <c r="AB280" s="470"/>
      <c r="AC280" s="502"/>
      <c r="AD280" s="502"/>
      <c r="AE280" s="502"/>
      <c r="AF280" s="502"/>
      <c r="AG280" s="502"/>
      <c r="AH280" s="502"/>
      <c r="AI280" s="505"/>
      <c r="AJ280" s="502"/>
      <c r="AK280" s="502"/>
      <c r="AL280" s="502"/>
      <c r="AM280" s="502"/>
      <c r="AN280" s="502"/>
      <c r="AO280" s="502"/>
      <c r="AP280" s="502"/>
      <c r="AQ280" s="502"/>
      <c r="AR280" s="502"/>
      <c r="AS280" s="521"/>
      <c r="AT280" s="521"/>
      <c r="AU280" s="521"/>
      <c r="AV280" s="521"/>
      <c r="AW280" s="521"/>
      <c r="AX280" s="521"/>
      <c r="AY280" s="521"/>
      <c r="AZ280" s="521"/>
      <c r="BA280" s="525"/>
      <c r="BB280" s="521"/>
      <c r="BC280" s="521"/>
      <c r="BD280" s="521"/>
      <c r="BE280" s="521"/>
      <c r="BF280" s="521"/>
      <c r="BG280" s="521"/>
      <c r="BH280" s="521"/>
      <c r="BI280" s="521"/>
      <c r="BJ280" s="521"/>
      <c r="BK280" s="521"/>
      <c r="BL280" s="521"/>
      <c r="BM280" s="521"/>
      <c r="BN280" s="521"/>
      <c r="BO280" s="521"/>
      <c r="BP280" s="521"/>
      <c r="BQ280" s="521"/>
      <c r="BR280" s="521"/>
      <c r="BS280" s="521"/>
      <c r="BT280" s="517"/>
      <c r="BU280" s="511"/>
      <c r="BV280" s="511"/>
      <c r="BW280" s="511"/>
      <c r="BX280" s="516"/>
      <c r="BY280" s="516"/>
      <c r="BZ280" s="516"/>
      <c r="CA280" s="516"/>
      <c r="CB280" s="516"/>
      <c r="CC280" s="516"/>
      <c r="CD280" s="516"/>
      <c r="CE280" s="511"/>
      <c r="CF280" s="511"/>
      <c r="CG280" s="511"/>
      <c r="CH280" s="511"/>
      <c r="CI280" s="474"/>
      <c r="CJ280" s="474"/>
      <c r="CK280" s="474"/>
      <c r="CL280" s="490"/>
      <c r="CM280" s="474"/>
      <c r="CN280" s="500"/>
      <c r="CO280" s="500"/>
      <c r="CP280" s="500"/>
      <c r="CQ280" s="500"/>
      <c r="CR280" s="550"/>
      <c r="CS280" s="473"/>
      <c r="CT280" s="498"/>
      <c r="CU280" s="498"/>
      <c r="CV280" s="473"/>
      <c r="CW280" s="473"/>
      <c r="CX280" s="473"/>
      <c r="CY280" s="502"/>
      <c r="CZ280" s="500"/>
      <c r="DA280" s="474"/>
      <c r="DB280" s="499"/>
      <c r="DC280" s="500"/>
      <c r="DD280" s="474"/>
      <c r="DE280" s="500"/>
      <c r="DF280" s="500"/>
      <c r="DG280" s="499"/>
      <c r="DH280" s="499"/>
      <c r="DI280" s="499"/>
      <c r="DJ280" s="490"/>
      <c r="DK280" s="499"/>
      <c r="DL280" s="500"/>
      <c r="DM280" s="500"/>
      <c r="DN280" s="499"/>
      <c r="DO280" s="474"/>
      <c r="DP280" s="474"/>
      <c r="DQ280" s="474"/>
      <c r="DR280" s="474"/>
      <c r="DS280" s="474"/>
      <c r="DT280" s="474"/>
      <c r="DU280" s="474"/>
      <c r="DV280" s="474"/>
      <c r="DW280" s="474"/>
      <c r="DX280" s="474"/>
      <c r="DY280" s="474"/>
      <c r="DZ280" s="474"/>
      <c r="EA280" s="500"/>
      <c r="EB280" s="500"/>
      <c r="EC280" s="500"/>
      <c r="ED280" s="500"/>
      <c r="EE280" s="500"/>
      <c r="EF280" s="500"/>
      <c r="EG280" s="500"/>
      <c r="EH280" s="500"/>
      <c r="EI280" s="500"/>
      <c r="EJ280" s="500"/>
      <c r="EK280" s="500"/>
      <c r="EL280" s="500"/>
      <c r="EM280" s="500"/>
      <c r="EN280" s="500"/>
      <c r="EO280" s="500"/>
      <c r="EP280" s="500"/>
      <c r="EQ280" s="500"/>
      <c r="ER280" s="490"/>
      <c r="ES280" s="490"/>
      <c r="ET280" s="500"/>
      <c r="EU280" s="500"/>
    </row>
    <row r="281" spans="1:151" ht="16.5" customHeight="1">
      <c r="A281" s="500"/>
      <c r="B281" s="502"/>
      <c r="C281" s="502"/>
      <c r="D281" s="502"/>
      <c r="E281" s="502"/>
      <c r="F281" s="502"/>
      <c r="G281" s="502"/>
      <c r="H281" s="502"/>
      <c r="I281" s="502"/>
      <c r="J281" s="504"/>
      <c r="K281" s="502"/>
      <c r="L281" s="502"/>
      <c r="M281" s="502"/>
      <c r="N281" s="502"/>
      <c r="O281" s="502"/>
      <c r="P281" s="502"/>
      <c r="R281" s="502"/>
      <c r="S281" s="502"/>
      <c r="U281" s="499"/>
      <c r="V281" s="500"/>
      <c r="W281" s="502"/>
      <c r="X281" s="500"/>
      <c r="Y281" s="500"/>
      <c r="Z281" s="476"/>
      <c r="AA281" s="476"/>
      <c r="AB281" s="470"/>
      <c r="AC281" s="502"/>
      <c r="AD281" s="502"/>
      <c r="AE281" s="502"/>
      <c r="AF281" s="502"/>
      <c r="AG281" s="502"/>
      <c r="AH281" s="502"/>
      <c r="AI281" s="505"/>
      <c r="AJ281" s="502"/>
      <c r="AK281" s="502"/>
      <c r="AL281" s="502"/>
      <c r="AM281" s="502"/>
      <c r="AN281" s="502"/>
      <c r="AO281" s="502"/>
      <c r="AP281" s="502"/>
      <c r="AQ281" s="502"/>
      <c r="AR281" s="502"/>
      <c r="AS281" s="521"/>
      <c r="AT281" s="521"/>
      <c r="AU281" s="521"/>
      <c r="AV281" s="521"/>
      <c r="AW281" s="521"/>
      <c r="AX281" s="521"/>
      <c r="AY281" s="521"/>
      <c r="AZ281" s="521"/>
      <c r="BA281" s="525"/>
      <c r="BB281" s="521"/>
      <c r="BC281" s="521"/>
      <c r="BD281" s="521"/>
      <c r="BE281" s="521"/>
      <c r="BF281" s="521"/>
      <c r="BG281" s="521"/>
      <c r="BH281" s="521"/>
      <c r="BI281" s="521"/>
      <c r="BJ281" s="521"/>
      <c r="BK281" s="521"/>
      <c r="BL281" s="521"/>
      <c r="BM281" s="521"/>
      <c r="BN281" s="521"/>
      <c r="BO281" s="521"/>
      <c r="BP281" s="521"/>
      <c r="BQ281" s="521"/>
      <c r="BR281" s="521"/>
      <c r="BS281" s="521"/>
      <c r="BT281" s="517"/>
      <c r="BU281" s="511"/>
      <c r="BV281" s="511"/>
      <c r="BW281" s="511"/>
      <c r="BX281" s="516"/>
      <c r="BY281" s="516"/>
      <c r="BZ281" s="516"/>
      <c r="CA281" s="516"/>
      <c r="CB281" s="516"/>
      <c r="CC281" s="516"/>
      <c r="CD281" s="516"/>
      <c r="CE281" s="511"/>
      <c r="CF281" s="511"/>
      <c r="CG281" s="511"/>
      <c r="CH281" s="511"/>
      <c r="CI281" s="474"/>
      <c r="CJ281" s="474"/>
      <c r="CK281" s="474"/>
      <c r="CL281" s="490"/>
      <c r="CM281" s="474"/>
      <c r="CN281" s="500"/>
      <c r="CO281" s="500"/>
      <c r="CP281" s="500"/>
      <c r="CQ281" s="500"/>
      <c r="CR281" s="550"/>
      <c r="CS281" s="473"/>
      <c r="CT281" s="498"/>
      <c r="CU281" s="498"/>
      <c r="CV281" s="473"/>
      <c r="CW281" s="473"/>
      <c r="CX281" s="473"/>
      <c r="CY281" s="502"/>
      <c r="CZ281" s="500"/>
      <c r="DA281" s="474"/>
      <c r="DB281" s="499"/>
      <c r="DC281" s="500"/>
      <c r="DD281" s="474"/>
      <c r="DE281" s="500"/>
      <c r="DF281" s="500"/>
      <c r="DG281" s="499"/>
      <c r="DH281" s="499"/>
      <c r="DI281" s="499"/>
      <c r="DJ281" s="490"/>
      <c r="DK281" s="499"/>
      <c r="DL281" s="500"/>
      <c r="DM281" s="500"/>
      <c r="DN281" s="499"/>
      <c r="DO281" s="474"/>
      <c r="DP281" s="474"/>
      <c r="DQ281" s="474"/>
      <c r="DR281" s="474"/>
      <c r="DS281" s="474"/>
      <c r="DT281" s="474"/>
      <c r="DU281" s="474"/>
      <c r="DV281" s="474"/>
      <c r="DW281" s="474"/>
      <c r="DX281" s="474"/>
      <c r="DY281" s="474"/>
      <c r="DZ281" s="474"/>
      <c r="EA281" s="500"/>
      <c r="EB281" s="500"/>
      <c r="EC281" s="500"/>
      <c r="ED281" s="500"/>
      <c r="EE281" s="500"/>
      <c r="EF281" s="500"/>
      <c r="EG281" s="500"/>
      <c r="EH281" s="500"/>
      <c r="EI281" s="500"/>
      <c r="EJ281" s="500"/>
      <c r="EK281" s="500"/>
      <c r="EL281" s="500"/>
      <c r="EM281" s="500"/>
      <c r="EN281" s="500"/>
      <c r="EO281" s="500"/>
      <c r="EP281" s="500"/>
      <c r="EQ281" s="500"/>
      <c r="ER281" s="490"/>
      <c r="ES281" s="490"/>
      <c r="ET281" s="500"/>
      <c r="EU281" s="500"/>
    </row>
    <row r="282" spans="1:151" ht="16.5" customHeight="1">
      <c r="A282" s="500"/>
      <c r="B282" s="502"/>
      <c r="C282" s="502"/>
      <c r="D282" s="502"/>
      <c r="E282" s="502"/>
      <c r="F282" s="502"/>
      <c r="G282" s="502"/>
      <c r="H282" s="502"/>
      <c r="I282" s="502"/>
      <c r="J282" s="504"/>
      <c r="K282" s="502"/>
      <c r="L282" s="502"/>
      <c r="M282" s="502"/>
      <c r="N282" s="502"/>
      <c r="O282" s="502"/>
      <c r="P282" s="502"/>
      <c r="R282" s="502"/>
      <c r="S282" s="502"/>
      <c r="U282" s="499"/>
      <c r="V282" s="500"/>
      <c r="W282" s="502"/>
      <c r="X282" s="500"/>
      <c r="Y282" s="500"/>
      <c r="Z282" s="476"/>
      <c r="AA282" s="476"/>
      <c r="AB282" s="470"/>
      <c r="AC282" s="502"/>
      <c r="AD282" s="502"/>
      <c r="AE282" s="502"/>
      <c r="AF282" s="502"/>
      <c r="AG282" s="502"/>
      <c r="AH282" s="502"/>
      <c r="AI282" s="505"/>
      <c r="AJ282" s="502"/>
      <c r="AK282" s="502"/>
      <c r="AL282" s="502"/>
      <c r="AM282" s="502"/>
      <c r="AN282" s="502"/>
      <c r="AO282" s="502"/>
      <c r="AP282" s="502"/>
      <c r="AQ282" s="502"/>
      <c r="AR282" s="502"/>
      <c r="AS282" s="521"/>
      <c r="AT282" s="521"/>
      <c r="AU282" s="521"/>
      <c r="AV282" s="521"/>
      <c r="AW282" s="521"/>
      <c r="AX282" s="521"/>
      <c r="AY282" s="521"/>
      <c r="AZ282" s="521"/>
      <c r="BA282" s="525"/>
      <c r="BB282" s="521"/>
      <c r="BC282" s="521"/>
      <c r="BD282" s="521"/>
      <c r="BE282" s="521"/>
      <c r="BF282" s="521"/>
      <c r="BG282" s="521"/>
      <c r="BH282" s="521"/>
      <c r="BI282" s="521"/>
      <c r="BJ282" s="521"/>
      <c r="BK282" s="521"/>
      <c r="BL282" s="521"/>
      <c r="BM282" s="521"/>
      <c r="BN282" s="521"/>
      <c r="BO282" s="521"/>
      <c r="BP282" s="521"/>
      <c r="BQ282" s="521"/>
      <c r="BR282" s="521"/>
      <c r="BS282" s="521"/>
      <c r="BT282" s="517"/>
      <c r="BU282" s="511"/>
      <c r="BV282" s="511"/>
      <c r="BW282" s="511"/>
      <c r="BX282" s="516"/>
      <c r="BY282" s="516"/>
      <c r="BZ282" s="516"/>
      <c r="CA282" s="516"/>
      <c r="CB282" s="516"/>
      <c r="CC282" s="516"/>
      <c r="CD282" s="516"/>
      <c r="CE282" s="511"/>
      <c r="CF282" s="511"/>
      <c r="CG282" s="511"/>
      <c r="CH282" s="511"/>
      <c r="CI282" s="474"/>
      <c r="CJ282" s="474"/>
      <c r="CK282" s="474"/>
      <c r="CL282" s="490"/>
      <c r="CM282" s="474"/>
      <c r="CN282" s="500"/>
      <c r="CO282" s="500"/>
      <c r="CP282" s="500"/>
      <c r="CQ282" s="500"/>
      <c r="CR282" s="550"/>
      <c r="CS282" s="473"/>
      <c r="CT282" s="498"/>
      <c r="CU282" s="498"/>
      <c r="CV282" s="473"/>
      <c r="CW282" s="473"/>
      <c r="CX282" s="473"/>
      <c r="CY282" s="502"/>
      <c r="CZ282" s="500"/>
      <c r="DA282" s="474"/>
      <c r="DB282" s="499"/>
      <c r="DC282" s="500"/>
      <c r="DD282" s="474"/>
      <c r="DE282" s="500"/>
      <c r="DF282" s="500"/>
      <c r="DG282" s="499"/>
      <c r="DH282" s="499"/>
      <c r="DI282" s="499"/>
      <c r="DJ282" s="490"/>
      <c r="DK282" s="499"/>
      <c r="DL282" s="500"/>
      <c r="DM282" s="500"/>
      <c r="DN282" s="499"/>
      <c r="DO282" s="474"/>
      <c r="DP282" s="474"/>
      <c r="DQ282" s="474"/>
      <c r="DR282" s="474"/>
      <c r="DS282" s="474"/>
      <c r="DT282" s="474"/>
      <c r="DU282" s="474"/>
      <c r="DV282" s="474"/>
      <c r="DW282" s="474"/>
      <c r="DX282" s="474"/>
      <c r="DY282" s="474"/>
      <c r="DZ282" s="474"/>
      <c r="EA282" s="500"/>
      <c r="EB282" s="500"/>
      <c r="EC282" s="500"/>
      <c r="ED282" s="500"/>
      <c r="EE282" s="500"/>
      <c r="EF282" s="500"/>
      <c r="EG282" s="500"/>
      <c r="EH282" s="500"/>
      <c r="EI282" s="500"/>
      <c r="EJ282" s="500"/>
      <c r="EK282" s="500"/>
      <c r="EL282" s="500"/>
      <c r="EM282" s="500"/>
      <c r="EN282" s="500"/>
      <c r="EO282" s="500"/>
      <c r="EP282" s="500"/>
      <c r="EQ282" s="500"/>
      <c r="ER282" s="490"/>
      <c r="ES282" s="490"/>
      <c r="ET282" s="500"/>
      <c r="EU282" s="500"/>
    </row>
    <row r="283" spans="1:151" s="299" customFormat="1" ht="16.5" customHeight="1">
      <c r="A283" s="500"/>
      <c r="B283" s="502"/>
      <c r="C283" s="502"/>
      <c r="D283" s="502"/>
      <c r="E283" s="502"/>
      <c r="F283" s="502"/>
      <c r="G283" s="502"/>
      <c r="H283" s="502"/>
      <c r="I283" s="502"/>
      <c r="J283" s="504"/>
      <c r="K283" s="502"/>
      <c r="L283" s="502"/>
      <c r="M283" s="502"/>
      <c r="N283" s="502"/>
      <c r="O283" s="502"/>
      <c r="P283" s="502"/>
      <c r="Q283" s="502"/>
      <c r="R283" s="502"/>
      <c r="S283" s="502"/>
      <c r="T283" s="502"/>
      <c r="U283" s="499"/>
      <c r="V283" s="500"/>
      <c r="W283" s="502"/>
      <c r="X283" s="500"/>
      <c r="Y283" s="500"/>
      <c r="Z283" s="476"/>
      <c r="AA283" s="476"/>
      <c r="AB283" s="470"/>
      <c r="AC283" s="502"/>
      <c r="AD283" s="502"/>
      <c r="AE283" s="502"/>
      <c r="AF283" s="502"/>
      <c r="AG283" s="502"/>
      <c r="AH283" s="502"/>
      <c r="AI283" s="505"/>
      <c r="AJ283" s="502"/>
      <c r="AK283" s="502"/>
      <c r="AL283" s="502"/>
      <c r="AM283" s="502"/>
      <c r="AN283" s="502"/>
      <c r="AO283" s="502"/>
      <c r="AP283" s="502"/>
      <c r="AQ283" s="502"/>
      <c r="AR283" s="502"/>
      <c r="AS283" s="521"/>
      <c r="AT283" s="521"/>
      <c r="AU283" s="521"/>
      <c r="AV283" s="521"/>
      <c r="AW283" s="521"/>
      <c r="AX283" s="521"/>
      <c r="AY283" s="521"/>
      <c r="AZ283" s="521"/>
      <c r="BA283" s="525"/>
      <c r="BB283" s="521"/>
      <c r="BC283" s="521"/>
      <c r="BD283" s="521"/>
      <c r="BE283" s="521"/>
      <c r="BF283" s="521"/>
      <c r="BG283" s="521"/>
      <c r="BH283" s="521"/>
      <c r="BI283" s="521"/>
      <c r="BJ283" s="521"/>
      <c r="BK283" s="521"/>
      <c r="BL283" s="521"/>
      <c r="BM283" s="521"/>
      <c r="BN283" s="521"/>
      <c r="BO283" s="521"/>
      <c r="BP283" s="521"/>
      <c r="BQ283" s="521"/>
      <c r="BR283" s="521"/>
      <c r="BS283" s="521"/>
      <c r="BT283" s="517"/>
      <c r="BU283" s="511"/>
      <c r="BV283" s="511"/>
      <c r="BW283" s="511"/>
      <c r="BX283" s="516"/>
      <c r="BY283" s="516"/>
      <c r="BZ283" s="516"/>
      <c r="CA283" s="516"/>
      <c r="CB283" s="516"/>
      <c r="CC283" s="516"/>
      <c r="CD283" s="516"/>
      <c r="CE283" s="511"/>
      <c r="CF283" s="511"/>
      <c r="CG283" s="511"/>
      <c r="CH283" s="511"/>
      <c r="CI283" s="474"/>
      <c r="CJ283" s="474"/>
      <c r="CK283" s="474"/>
      <c r="CL283" s="490"/>
      <c r="CM283" s="474"/>
      <c r="CN283" s="500"/>
      <c r="CO283" s="500"/>
      <c r="CP283" s="500"/>
      <c r="CQ283" s="500"/>
      <c r="CR283" s="550"/>
      <c r="CS283" s="473"/>
      <c r="CT283" s="498"/>
      <c r="CU283" s="498"/>
      <c r="CV283" s="473"/>
      <c r="CW283" s="473"/>
      <c r="CX283" s="473"/>
      <c r="CY283" s="502"/>
      <c r="CZ283" s="500"/>
      <c r="DA283" s="474"/>
      <c r="DB283" s="499"/>
      <c r="DC283" s="500"/>
      <c r="DD283" s="474"/>
      <c r="DE283" s="500"/>
      <c r="DF283" s="500"/>
      <c r="DG283" s="499"/>
      <c r="DH283" s="499"/>
      <c r="DI283" s="499"/>
      <c r="DJ283" s="490"/>
      <c r="DK283" s="499"/>
      <c r="DL283" s="500"/>
      <c r="DM283" s="500"/>
      <c r="DN283" s="499"/>
      <c r="DO283" s="474"/>
      <c r="DP283" s="474"/>
      <c r="DQ283" s="474"/>
      <c r="DR283" s="474"/>
      <c r="DS283" s="474"/>
      <c r="DT283" s="474"/>
      <c r="DU283" s="474"/>
      <c r="DV283" s="474"/>
      <c r="DW283" s="474"/>
      <c r="DX283" s="474"/>
      <c r="DY283" s="474"/>
      <c r="DZ283" s="474"/>
      <c r="EA283" s="500"/>
      <c r="EB283" s="500"/>
      <c r="EC283" s="500"/>
      <c r="ED283" s="500"/>
      <c r="EE283" s="500"/>
      <c r="EF283" s="500"/>
      <c r="EG283" s="500"/>
      <c r="EH283" s="500"/>
      <c r="EI283" s="500"/>
      <c r="EJ283" s="500"/>
      <c r="EK283" s="500"/>
      <c r="EL283" s="500"/>
      <c r="EM283" s="500"/>
      <c r="EN283" s="500"/>
      <c r="EO283" s="500"/>
      <c r="EP283" s="500"/>
      <c r="EQ283" s="500"/>
      <c r="ER283" s="490"/>
      <c r="ES283" s="490"/>
      <c r="ET283" s="500"/>
      <c r="EU283" s="500"/>
    </row>
    <row r="284" spans="1:151" ht="16.5" customHeight="1">
      <c r="A284" s="500"/>
      <c r="B284" s="502"/>
      <c r="C284" s="502"/>
      <c r="D284" s="502"/>
      <c r="E284" s="502"/>
      <c r="F284" s="502"/>
      <c r="G284" s="502"/>
      <c r="H284" s="502"/>
      <c r="I284" s="502"/>
      <c r="J284" s="504"/>
      <c r="K284" s="502"/>
      <c r="L284" s="502"/>
      <c r="M284" s="502"/>
      <c r="N284" s="502"/>
      <c r="O284" s="502"/>
      <c r="P284" s="502"/>
      <c r="R284" s="502"/>
      <c r="S284" s="502"/>
      <c r="U284" s="499"/>
      <c r="V284" s="500"/>
      <c r="W284" s="502"/>
      <c r="X284" s="500"/>
      <c r="Y284" s="500"/>
      <c r="Z284" s="476"/>
      <c r="AA284" s="476"/>
      <c r="AB284" s="470"/>
      <c r="AC284" s="502"/>
      <c r="AD284" s="502"/>
      <c r="AE284" s="502"/>
      <c r="AF284" s="502"/>
      <c r="AG284" s="502"/>
      <c r="AH284" s="502"/>
      <c r="AI284" s="505"/>
      <c r="AJ284" s="502"/>
      <c r="AK284" s="502"/>
      <c r="AL284" s="502"/>
      <c r="AM284" s="502"/>
      <c r="AN284" s="502"/>
      <c r="AO284" s="502"/>
      <c r="AP284" s="502"/>
      <c r="AQ284" s="502"/>
      <c r="AR284" s="502"/>
      <c r="AS284" s="521"/>
      <c r="AT284" s="521"/>
      <c r="AU284" s="521"/>
      <c r="AV284" s="521"/>
      <c r="AW284" s="521"/>
      <c r="AX284" s="521"/>
      <c r="AY284" s="521"/>
      <c r="AZ284" s="521"/>
      <c r="BA284" s="525"/>
      <c r="BB284" s="521"/>
      <c r="BC284" s="521"/>
      <c r="BD284" s="521"/>
      <c r="BE284" s="521"/>
      <c r="BF284" s="521"/>
      <c r="BG284" s="521"/>
      <c r="BH284" s="521"/>
      <c r="BI284" s="521"/>
      <c r="BJ284" s="521"/>
      <c r="BK284" s="521"/>
      <c r="BL284" s="521"/>
      <c r="BM284" s="521"/>
      <c r="BN284" s="521"/>
      <c r="BO284" s="521"/>
      <c r="BP284" s="521"/>
      <c r="BQ284" s="521"/>
      <c r="BR284" s="521"/>
      <c r="BS284" s="521"/>
      <c r="BT284" s="517"/>
      <c r="BU284" s="511"/>
      <c r="BV284" s="511"/>
      <c r="BW284" s="511"/>
      <c r="BX284" s="516"/>
      <c r="BY284" s="516"/>
      <c r="BZ284" s="516"/>
      <c r="CA284" s="516"/>
      <c r="CB284" s="516"/>
      <c r="CC284" s="516"/>
      <c r="CD284" s="516"/>
      <c r="CE284" s="511"/>
      <c r="CF284" s="511"/>
      <c r="CG284" s="511"/>
      <c r="CH284" s="511"/>
      <c r="CI284" s="474"/>
      <c r="CJ284" s="474"/>
      <c r="CK284" s="474"/>
      <c r="CL284" s="490"/>
      <c r="CM284" s="474"/>
      <c r="CN284" s="500"/>
      <c r="CO284" s="500"/>
      <c r="CP284" s="500"/>
      <c r="CQ284" s="500"/>
      <c r="CR284" s="550"/>
      <c r="CS284" s="473"/>
      <c r="CT284" s="498"/>
      <c r="CU284" s="498"/>
      <c r="CV284" s="473"/>
      <c r="CW284" s="473"/>
      <c r="CX284" s="473"/>
      <c r="CY284" s="502"/>
      <c r="CZ284" s="500"/>
      <c r="DA284" s="474"/>
      <c r="DB284" s="499"/>
      <c r="DC284" s="500"/>
      <c r="DD284" s="474"/>
      <c r="DE284" s="500"/>
      <c r="DF284" s="500"/>
      <c r="DG284" s="499"/>
      <c r="DH284" s="499"/>
      <c r="DI284" s="499"/>
      <c r="DJ284" s="490"/>
      <c r="DK284" s="499"/>
      <c r="DL284" s="500"/>
      <c r="DM284" s="500"/>
      <c r="DN284" s="499"/>
      <c r="DO284" s="474"/>
      <c r="DP284" s="474"/>
      <c r="DQ284" s="474"/>
      <c r="DR284" s="474"/>
      <c r="DS284" s="474"/>
      <c r="DT284" s="474"/>
      <c r="DU284" s="474"/>
      <c r="DV284" s="474"/>
      <c r="DW284" s="474"/>
      <c r="DX284" s="474"/>
      <c r="DY284" s="474"/>
      <c r="DZ284" s="474"/>
      <c r="EA284" s="500"/>
      <c r="EB284" s="500"/>
      <c r="EC284" s="500"/>
      <c r="ED284" s="500"/>
      <c r="EE284" s="500"/>
      <c r="EF284" s="500"/>
      <c r="EG284" s="500"/>
      <c r="EH284" s="500"/>
      <c r="EI284" s="500"/>
      <c r="EJ284" s="500"/>
      <c r="EK284" s="500"/>
      <c r="EL284" s="500"/>
      <c r="EM284" s="500"/>
      <c r="EN284" s="500"/>
      <c r="EO284" s="500"/>
      <c r="EP284" s="500"/>
      <c r="EQ284" s="500"/>
      <c r="ER284" s="490"/>
      <c r="ES284" s="490"/>
      <c r="ET284" s="500"/>
      <c r="EU284" s="500"/>
    </row>
    <row r="285" spans="1:151">
      <c r="A285" s="500"/>
      <c r="B285" s="502"/>
      <c r="C285" s="502"/>
      <c r="D285" s="502"/>
      <c r="E285" s="502"/>
      <c r="F285" s="502"/>
      <c r="G285" s="502"/>
      <c r="H285" s="502"/>
      <c r="I285" s="502"/>
      <c r="J285" s="504"/>
      <c r="K285" s="502"/>
      <c r="L285" s="502"/>
      <c r="M285" s="502"/>
      <c r="N285" s="502"/>
      <c r="O285" s="502"/>
      <c r="P285" s="502"/>
      <c r="R285" s="502"/>
      <c r="S285" s="502"/>
      <c r="U285" s="499"/>
      <c r="V285" s="500"/>
      <c r="W285" s="502"/>
      <c r="X285" s="500"/>
      <c r="Y285" s="500"/>
      <c r="Z285" s="476"/>
      <c r="AA285" s="476"/>
      <c r="AB285" s="470"/>
      <c r="AC285" s="502"/>
      <c r="AD285" s="502"/>
      <c r="AE285" s="502"/>
      <c r="AF285" s="502"/>
      <c r="AG285" s="502"/>
      <c r="AH285" s="502"/>
      <c r="AI285" s="505"/>
      <c r="AJ285" s="502"/>
      <c r="AK285" s="502"/>
      <c r="AL285" s="502"/>
      <c r="AM285" s="502"/>
      <c r="AN285" s="502"/>
      <c r="AO285" s="502"/>
      <c r="AP285" s="502"/>
      <c r="AQ285" s="502"/>
      <c r="AR285" s="502"/>
      <c r="AS285" s="521"/>
      <c r="AT285" s="521"/>
      <c r="AU285" s="521"/>
      <c r="AV285" s="521"/>
      <c r="AW285" s="521"/>
      <c r="AX285" s="521"/>
      <c r="AY285" s="521"/>
      <c r="AZ285" s="521"/>
      <c r="BA285" s="525"/>
      <c r="BB285" s="521"/>
      <c r="BC285" s="521"/>
      <c r="BD285" s="521"/>
      <c r="BE285" s="521"/>
      <c r="BF285" s="521"/>
      <c r="BG285" s="521"/>
      <c r="BH285" s="521"/>
      <c r="BI285" s="521"/>
      <c r="BJ285" s="521"/>
      <c r="BK285" s="521"/>
      <c r="BL285" s="521"/>
      <c r="BM285" s="521"/>
      <c r="BN285" s="521"/>
      <c r="BO285" s="521"/>
      <c r="BP285" s="521"/>
      <c r="BQ285" s="521"/>
      <c r="BR285" s="521"/>
      <c r="BS285" s="521"/>
      <c r="BT285" s="517"/>
      <c r="BU285" s="511"/>
      <c r="BV285" s="511"/>
      <c r="BW285" s="511"/>
      <c r="BX285" s="516"/>
      <c r="BY285" s="516"/>
      <c r="BZ285" s="516"/>
      <c r="CA285" s="516"/>
      <c r="CB285" s="516"/>
      <c r="CC285" s="516"/>
      <c r="CD285" s="516"/>
      <c r="CE285" s="511"/>
      <c r="CF285" s="511"/>
      <c r="CG285" s="511"/>
      <c r="CH285" s="511"/>
      <c r="CI285" s="474"/>
      <c r="CJ285" s="474"/>
      <c r="CK285" s="474"/>
      <c r="CL285" s="490"/>
      <c r="CM285" s="474"/>
      <c r="CN285" s="500"/>
      <c r="CO285" s="500"/>
      <c r="CP285" s="500"/>
      <c r="CQ285" s="500"/>
      <c r="CR285" s="550"/>
      <c r="CS285" s="473"/>
      <c r="CT285" s="498"/>
      <c r="CU285" s="498"/>
      <c r="CV285" s="473"/>
      <c r="CW285" s="473"/>
      <c r="CX285" s="473"/>
      <c r="CY285" s="502"/>
      <c r="CZ285" s="500"/>
      <c r="DA285" s="474"/>
      <c r="DB285" s="499"/>
      <c r="DC285" s="500"/>
      <c r="DD285" s="474"/>
      <c r="DE285" s="500"/>
      <c r="DF285" s="500"/>
      <c r="DG285" s="499"/>
      <c r="DH285" s="499"/>
      <c r="DI285" s="499"/>
      <c r="DJ285" s="490"/>
      <c r="DK285" s="499"/>
      <c r="DL285" s="500"/>
      <c r="DM285" s="500"/>
      <c r="DN285" s="499"/>
      <c r="DO285" s="474"/>
      <c r="DP285" s="474"/>
      <c r="DQ285" s="474"/>
      <c r="DR285" s="474"/>
      <c r="DS285" s="474"/>
      <c r="DT285" s="474"/>
      <c r="DU285" s="474"/>
      <c r="DV285" s="474"/>
      <c r="DW285" s="474"/>
      <c r="DX285" s="474"/>
      <c r="DY285" s="474"/>
      <c r="DZ285" s="474"/>
      <c r="EA285" s="500"/>
      <c r="EB285" s="500"/>
      <c r="EC285" s="500"/>
      <c r="ED285" s="500"/>
      <c r="EE285" s="500"/>
      <c r="EF285" s="500"/>
      <c r="EG285" s="500"/>
      <c r="EH285" s="500"/>
      <c r="EI285" s="500"/>
      <c r="EJ285" s="500"/>
      <c r="EK285" s="500"/>
      <c r="EL285" s="500"/>
      <c r="EM285" s="500"/>
      <c r="EN285" s="500"/>
      <c r="EO285" s="500"/>
      <c r="EP285" s="500"/>
      <c r="EQ285" s="500"/>
      <c r="ER285" s="490"/>
      <c r="ES285" s="490"/>
      <c r="ET285" s="500"/>
      <c r="EU285" s="500"/>
    </row>
    <row r="286" spans="1:151">
      <c r="A286" s="500"/>
      <c r="B286" s="502"/>
      <c r="C286" s="502"/>
      <c r="D286" s="502"/>
      <c r="E286" s="502"/>
      <c r="F286" s="502"/>
      <c r="G286" s="502"/>
      <c r="H286" s="502"/>
      <c r="I286" s="502"/>
      <c r="J286" s="504"/>
      <c r="K286" s="502"/>
      <c r="L286" s="502"/>
      <c r="M286" s="502"/>
      <c r="N286" s="502"/>
      <c r="O286" s="502"/>
      <c r="P286" s="502"/>
      <c r="R286" s="502"/>
      <c r="S286" s="502"/>
      <c r="U286" s="499"/>
      <c r="V286" s="500"/>
      <c r="W286" s="502"/>
      <c r="X286" s="500"/>
      <c r="Y286" s="500"/>
      <c r="Z286" s="476"/>
      <c r="AA286" s="476"/>
      <c r="AB286" s="470"/>
      <c r="AC286" s="502"/>
      <c r="AD286" s="502"/>
      <c r="AE286" s="502"/>
      <c r="AF286" s="502"/>
      <c r="AG286" s="502"/>
      <c r="AH286" s="502"/>
      <c r="AI286" s="505"/>
      <c r="AJ286" s="502"/>
      <c r="AK286" s="502"/>
      <c r="AL286" s="502"/>
      <c r="AM286" s="502"/>
      <c r="AN286" s="502"/>
      <c r="AO286" s="502"/>
      <c r="AP286" s="502"/>
      <c r="AQ286" s="502"/>
      <c r="AR286" s="502"/>
      <c r="AS286" s="521"/>
      <c r="AT286" s="521"/>
      <c r="AU286" s="521"/>
      <c r="AV286" s="521"/>
      <c r="AW286" s="521"/>
      <c r="AX286" s="521"/>
      <c r="AY286" s="521"/>
      <c r="AZ286" s="521"/>
      <c r="BA286" s="525"/>
      <c r="BB286" s="521"/>
      <c r="BC286" s="521"/>
      <c r="BD286" s="521"/>
      <c r="BE286" s="521"/>
      <c r="BF286" s="521"/>
      <c r="BG286" s="521"/>
      <c r="BH286" s="521"/>
      <c r="BI286" s="521"/>
      <c r="BJ286" s="521"/>
      <c r="BK286" s="521"/>
      <c r="BL286" s="521"/>
      <c r="BM286" s="521"/>
      <c r="BN286" s="521"/>
      <c r="BO286" s="521"/>
      <c r="BP286" s="521"/>
      <c r="BQ286" s="521"/>
      <c r="BR286" s="521"/>
      <c r="BS286" s="521"/>
      <c r="BT286" s="517"/>
      <c r="BU286" s="511"/>
      <c r="BV286" s="511"/>
      <c r="BW286" s="511"/>
      <c r="BX286" s="516"/>
      <c r="BY286" s="516"/>
      <c r="BZ286" s="516"/>
      <c r="CA286" s="516"/>
      <c r="CB286" s="516"/>
      <c r="CC286" s="516"/>
      <c r="CD286" s="516"/>
      <c r="CE286" s="511"/>
      <c r="CF286" s="511"/>
      <c r="CG286" s="511"/>
      <c r="CH286" s="511"/>
      <c r="CI286" s="474"/>
      <c r="CJ286" s="474"/>
      <c r="CK286" s="474"/>
      <c r="CL286" s="490"/>
      <c r="CM286" s="474"/>
      <c r="CN286" s="500"/>
      <c r="CO286" s="500"/>
      <c r="CP286" s="500"/>
      <c r="CQ286" s="500"/>
      <c r="CR286" s="550"/>
      <c r="CS286" s="473"/>
      <c r="CT286" s="498"/>
      <c r="CU286" s="498"/>
      <c r="CV286" s="473"/>
      <c r="CW286" s="473"/>
      <c r="CX286" s="473"/>
      <c r="CY286" s="502"/>
      <c r="CZ286" s="500"/>
      <c r="DA286" s="474"/>
      <c r="DB286" s="499"/>
      <c r="DC286" s="500"/>
      <c r="DD286" s="474"/>
      <c r="DE286" s="500"/>
      <c r="DF286" s="500"/>
      <c r="DG286" s="499"/>
      <c r="DH286" s="499"/>
      <c r="DI286" s="499"/>
      <c r="DJ286" s="490"/>
      <c r="DK286" s="499"/>
      <c r="DL286" s="500"/>
      <c r="DM286" s="500"/>
      <c r="DN286" s="499"/>
      <c r="DO286" s="474"/>
      <c r="DP286" s="474"/>
      <c r="DQ286" s="474"/>
      <c r="DR286" s="474"/>
      <c r="DS286" s="474"/>
      <c r="DT286" s="474"/>
      <c r="DU286" s="474"/>
      <c r="DV286" s="474"/>
      <c r="DW286" s="474"/>
      <c r="DX286" s="474"/>
      <c r="DY286" s="474"/>
      <c r="DZ286" s="474"/>
      <c r="EA286" s="500"/>
      <c r="EB286" s="500"/>
      <c r="EC286" s="500"/>
      <c r="ED286" s="500"/>
      <c r="EE286" s="500"/>
      <c r="EF286" s="500"/>
      <c r="EG286" s="500"/>
      <c r="EH286" s="500"/>
      <c r="EI286" s="500"/>
      <c r="EJ286" s="500"/>
      <c r="EK286" s="500"/>
      <c r="EL286" s="500"/>
      <c r="EM286" s="500"/>
      <c r="EN286" s="500"/>
      <c r="EO286" s="500"/>
      <c r="EP286" s="500"/>
      <c r="EQ286" s="500"/>
      <c r="ER286" s="490"/>
      <c r="ES286" s="490"/>
      <c r="ET286" s="500"/>
      <c r="EU286" s="500"/>
    </row>
    <row r="287" spans="1:151" ht="16.5" customHeight="1">
      <c r="A287" s="500"/>
      <c r="B287" s="502"/>
      <c r="C287" s="502"/>
      <c r="D287" s="502"/>
      <c r="E287" s="502"/>
      <c r="F287" s="502"/>
      <c r="G287" s="502"/>
      <c r="H287" s="502"/>
      <c r="I287" s="502"/>
      <c r="J287" s="504"/>
      <c r="K287" s="502"/>
      <c r="L287" s="502"/>
      <c r="M287" s="502"/>
      <c r="N287" s="502"/>
      <c r="O287" s="502"/>
      <c r="P287" s="502"/>
      <c r="R287" s="502"/>
      <c r="S287" s="502"/>
      <c r="U287" s="499"/>
      <c r="V287" s="500"/>
      <c r="W287" s="502"/>
      <c r="X287" s="500"/>
      <c r="Y287" s="500"/>
      <c r="Z287" s="476"/>
      <c r="AA287" s="476"/>
      <c r="AB287" s="470"/>
      <c r="AC287" s="502"/>
      <c r="AD287" s="502"/>
      <c r="AE287" s="502"/>
      <c r="AF287" s="502"/>
      <c r="AG287" s="502"/>
      <c r="AH287" s="502"/>
      <c r="AI287" s="505"/>
      <c r="AJ287" s="502"/>
      <c r="AK287" s="502"/>
      <c r="AL287" s="502"/>
      <c r="AM287" s="502"/>
      <c r="AN287" s="502"/>
      <c r="AO287" s="502"/>
      <c r="AP287" s="502"/>
      <c r="AQ287" s="502"/>
      <c r="AR287" s="502"/>
      <c r="AS287" s="521"/>
      <c r="AT287" s="521"/>
      <c r="AU287" s="521"/>
      <c r="AV287" s="521"/>
      <c r="AW287" s="521"/>
      <c r="AX287" s="521"/>
      <c r="AY287" s="521"/>
      <c r="AZ287" s="521"/>
      <c r="BA287" s="525"/>
      <c r="BB287" s="521"/>
      <c r="BC287" s="521"/>
      <c r="BD287" s="521"/>
      <c r="BE287" s="521"/>
      <c r="BF287" s="521"/>
      <c r="BG287" s="521"/>
      <c r="BH287" s="521"/>
      <c r="BI287" s="521"/>
      <c r="BJ287" s="521"/>
      <c r="BK287" s="521"/>
      <c r="BL287" s="521"/>
      <c r="BM287" s="521"/>
      <c r="BN287" s="521"/>
      <c r="BO287" s="521"/>
      <c r="BP287" s="521"/>
      <c r="BQ287" s="521"/>
      <c r="BR287" s="521"/>
      <c r="BS287" s="521"/>
      <c r="BT287" s="517"/>
      <c r="BU287" s="511"/>
      <c r="BV287" s="511"/>
      <c r="BW287" s="511"/>
      <c r="BX287" s="516"/>
      <c r="BY287" s="516"/>
      <c r="BZ287" s="516"/>
      <c r="CA287" s="516"/>
      <c r="CB287" s="516"/>
      <c r="CC287" s="516"/>
      <c r="CD287" s="516"/>
      <c r="CE287" s="511"/>
      <c r="CF287" s="511"/>
      <c r="CG287" s="511"/>
      <c r="CH287" s="511"/>
      <c r="CI287" s="474"/>
      <c r="CJ287" s="474"/>
      <c r="CK287" s="474"/>
      <c r="CL287" s="490"/>
      <c r="CM287" s="474"/>
      <c r="CN287" s="500"/>
      <c r="CO287" s="500"/>
      <c r="CP287" s="500"/>
      <c r="CQ287" s="500"/>
      <c r="CR287" s="550"/>
      <c r="CS287" s="473"/>
      <c r="CT287" s="498"/>
      <c r="CU287" s="498"/>
      <c r="CV287" s="473"/>
      <c r="CW287" s="473"/>
      <c r="CX287" s="473"/>
      <c r="CY287" s="502"/>
      <c r="CZ287" s="500"/>
      <c r="DA287" s="474"/>
      <c r="DB287" s="499"/>
      <c r="DC287" s="500"/>
      <c r="DD287" s="474"/>
      <c r="DE287" s="500"/>
      <c r="DF287" s="500"/>
      <c r="DG287" s="499"/>
      <c r="DH287" s="499"/>
      <c r="DI287" s="499"/>
      <c r="DJ287" s="490"/>
      <c r="DK287" s="499"/>
      <c r="DL287" s="500"/>
      <c r="DM287" s="500"/>
      <c r="DN287" s="499"/>
      <c r="DO287" s="474"/>
      <c r="DP287" s="474"/>
      <c r="DQ287" s="474"/>
      <c r="DR287" s="474"/>
      <c r="DS287" s="474"/>
      <c r="DT287" s="474"/>
      <c r="DU287" s="474"/>
      <c r="DV287" s="474"/>
      <c r="DW287" s="474"/>
      <c r="DX287" s="474"/>
      <c r="DY287" s="474"/>
      <c r="DZ287" s="474"/>
      <c r="EA287" s="500"/>
      <c r="EB287" s="500"/>
      <c r="EC287" s="500"/>
      <c r="ED287" s="500"/>
      <c r="EE287" s="500"/>
      <c r="EF287" s="500"/>
      <c r="EG287" s="500"/>
      <c r="EH287" s="500"/>
      <c r="EI287" s="500"/>
      <c r="EJ287" s="500"/>
      <c r="EK287" s="500"/>
      <c r="EL287" s="500"/>
      <c r="EM287" s="500"/>
      <c r="EN287" s="500"/>
      <c r="EO287" s="500"/>
      <c r="EP287" s="500"/>
      <c r="EQ287" s="500"/>
      <c r="ER287" s="490"/>
      <c r="ES287" s="490"/>
      <c r="ET287" s="500"/>
      <c r="EU287" s="500"/>
    </row>
    <row r="288" spans="1:151" ht="16.5" customHeight="1">
      <c r="A288" s="500"/>
      <c r="B288" s="502"/>
      <c r="C288" s="502"/>
      <c r="D288" s="502"/>
      <c r="E288" s="502"/>
      <c r="F288" s="502"/>
      <c r="G288" s="502"/>
      <c r="H288" s="502"/>
      <c r="I288" s="502"/>
      <c r="J288" s="504"/>
      <c r="K288" s="502"/>
      <c r="L288" s="502"/>
      <c r="M288" s="502"/>
      <c r="N288" s="502"/>
      <c r="O288" s="502"/>
      <c r="P288" s="502"/>
      <c r="R288" s="502"/>
      <c r="S288" s="502"/>
      <c r="U288" s="499"/>
      <c r="V288" s="500"/>
      <c r="W288" s="502"/>
      <c r="X288" s="500"/>
      <c r="Y288" s="500"/>
      <c r="Z288" s="476"/>
      <c r="AA288" s="476"/>
      <c r="AB288" s="470"/>
      <c r="AC288" s="502"/>
      <c r="AD288" s="502"/>
      <c r="AE288" s="502"/>
      <c r="AF288" s="502"/>
      <c r="AG288" s="502"/>
      <c r="AH288" s="502"/>
      <c r="AI288" s="505"/>
      <c r="AJ288" s="502"/>
      <c r="AK288" s="502"/>
      <c r="AL288" s="502"/>
      <c r="AM288" s="502"/>
      <c r="AN288" s="502"/>
      <c r="AO288" s="502"/>
      <c r="AP288" s="502"/>
      <c r="AQ288" s="502"/>
      <c r="AR288" s="502"/>
      <c r="AS288" s="521"/>
      <c r="AT288" s="521"/>
      <c r="AU288" s="521"/>
      <c r="AV288" s="521"/>
      <c r="AW288" s="521"/>
      <c r="AX288" s="521"/>
      <c r="AY288" s="521"/>
      <c r="AZ288" s="521"/>
      <c r="BA288" s="525"/>
      <c r="BB288" s="521"/>
      <c r="BC288" s="521"/>
      <c r="BD288" s="521"/>
      <c r="BE288" s="521"/>
      <c r="BF288" s="521"/>
      <c r="BG288" s="521"/>
      <c r="BH288" s="521"/>
      <c r="BI288" s="521"/>
      <c r="BJ288" s="521"/>
      <c r="BK288" s="521"/>
      <c r="BL288" s="521"/>
      <c r="BM288" s="521"/>
      <c r="BN288" s="521"/>
      <c r="BO288" s="521"/>
      <c r="BP288" s="521"/>
      <c r="BQ288" s="521"/>
      <c r="BR288" s="521"/>
      <c r="BS288" s="521"/>
      <c r="BT288" s="517"/>
      <c r="BU288" s="511"/>
      <c r="BV288" s="511"/>
      <c r="BW288" s="511"/>
      <c r="BX288" s="516"/>
      <c r="BY288" s="516"/>
      <c r="BZ288" s="516"/>
      <c r="CA288" s="516"/>
      <c r="CB288" s="516"/>
      <c r="CC288" s="516"/>
      <c r="CD288" s="516"/>
      <c r="CE288" s="511"/>
      <c r="CF288" s="511"/>
      <c r="CG288" s="511"/>
      <c r="CH288" s="511"/>
      <c r="CI288" s="474"/>
      <c r="CJ288" s="474"/>
      <c r="CK288" s="474"/>
      <c r="CL288" s="490"/>
      <c r="CM288" s="474"/>
      <c r="CN288" s="500"/>
      <c r="CO288" s="500"/>
      <c r="CP288" s="500"/>
      <c r="CQ288" s="500"/>
      <c r="CR288" s="550"/>
      <c r="CS288" s="473"/>
      <c r="CT288" s="498"/>
      <c r="CU288" s="498"/>
      <c r="CV288" s="473"/>
      <c r="CW288" s="473"/>
      <c r="CX288" s="473"/>
      <c r="CY288" s="502"/>
      <c r="CZ288" s="500"/>
      <c r="DA288" s="474"/>
      <c r="DB288" s="499"/>
      <c r="DC288" s="500"/>
      <c r="DD288" s="474"/>
      <c r="DE288" s="500"/>
      <c r="DF288" s="500"/>
      <c r="DG288" s="499"/>
      <c r="DH288" s="499"/>
      <c r="DI288" s="499"/>
      <c r="DJ288" s="490"/>
      <c r="DK288" s="499"/>
      <c r="DL288" s="500"/>
      <c r="DM288" s="500"/>
      <c r="DN288" s="499"/>
      <c r="DO288" s="474"/>
      <c r="DP288" s="474"/>
      <c r="DQ288" s="474"/>
      <c r="DR288" s="474"/>
      <c r="DS288" s="474"/>
      <c r="DT288" s="474"/>
      <c r="DU288" s="474"/>
      <c r="DV288" s="474"/>
      <c r="DW288" s="474"/>
      <c r="DX288" s="474"/>
      <c r="DY288" s="474"/>
      <c r="DZ288" s="474"/>
      <c r="EA288" s="500"/>
      <c r="EB288" s="500"/>
      <c r="EC288" s="500"/>
      <c r="ED288" s="500"/>
      <c r="EE288" s="500"/>
      <c r="EF288" s="500"/>
      <c r="EG288" s="500"/>
      <c r="EH288" s="500"/>
      <c r="EI288" s="500"/>
      <c r="EJ288" s="500"/>
      <c r="EK288" s="500"/>
      <c r="EL288" s="500"/>
      <c r="EM288" s="500"/>
      <c r="EN288" s="500"/>
      <c r="EO288" s="500"/>
      <c r="EP288" s="500"/>
      <c r="EQ288" s="500"/>
      <c r="ER288" s="490"/>
      <c r="ES288" s="490"/>
      <c r="ET288" s="500"/>
      <c r="EU288" s="500"/>
    </row>
    <row r="289" spans="1:151" ht="16.5" customHeight="1">
      <c r="A289" s="500"/>
      <c r="B289" s="502"/>
      <c r="C289" s="502"/>
      <c r="D289" s="502"/>
      <c r="E289" s="502"/>
      <c r="F289" s="502"/>
      <c r="G289" s="502"/>
      <c r="H289" s="502"/>
      <c r="I289" s="502"/>
      <c r="J289" s="504"/>
      <c r="K289" s="502"/>
      <c r="L289" s="502"/>
      <c r="M289" s="502"/>
      <c r="N289" s="502"/>
      <c r="O289" s="502"/>
      <c r="P289" s="502"/>
      <c r="R289" s="502"/>
      <c r="S289" s="502"/>
      <c r="U289" s="499"/>
      <c r="V289" s="500"/>
      <c r="W289" s="502"/>
      <c r="X289" s="500"/>
      <c r="Y289" s="500"/>
      <c r="Z289" s="476"/>
      <c r="AA289" s="476"/>
      <c r="AB289" s="470"/>
      <c r="AC289" s="502"/>
      <c r="AD289" s="502"/>
      <c r="AE289" s="502"/>
      <c r="AF289" s="502"/>
      <c r="AG289" s="502"/>
      <c r="AH289" s="502"/>
      <c r="AI289" s="505"/>
      <c r="AJ289" s="502"/>
      <c r="AK289" s="502"/>
      <c r="AL289" s="502"/>
      <c r="AM289" s="502"/>
      <c r="AN289" s="502"/>
      <c r="AO289" s="502"/>
      <c r="AP289" s="502"/>
      <c r="AQ289" s="502"/>
      <c r="AR289" s="502"/>
      <c r="AS289" s="521"/>
      <c r="AT289" s="521"/>
      <c r="AU289" s="521"/>
      <c r="AV289" s="521"/>
      <c r="AW289" s="521"/>
      <c r="AX289" s="521"/>
      <c r="AY289" s="521"/>
      <c r="AZ289" s="521"/>
      <c r="BA289" s="525"/>
      <c r="BB289" s="521"/>
      <c r="BC289" s="521"/>
      <c r="BD289" s="521"/>
      <c r="BE289" s="521"/>
      <c r="BF289" s="521"/>
      <c r="BG289" s="521"/>
      <c r="BH289" s="521"/>
      <c r="BI289" s="521"/>
      <c r="BJ289" s="521"/>
      <c r="BK289" s="521"/>
      <c r="BL289" s="521"/>
      <c r="BM289" s="521"/>
      <c r="BN289" s="521"/>
      <c r="BO289" s="521"/>
      <c r="BP289" s="521"/>
      <c r="BQ289" s="521"/>
      <c r="BR289" s="521"/>
      <c r="BS289" s="521"/>
      <c r="BT289" s="517"/>
      <c r="BU289" s="511"/>
      <c r="BV289" s="511"/>
      <c r="BW289" s="511"/>
      <c r="BX289" s="516"/>
      <c r="BY289" s="516"/>
      <c r="BZ289" s="516"/>
      <c r="CA289" s="516"/>
      <c r="CB289" s="516"/>
      <c r="CC289" s="516"/>
      <c r="CD289" s="516"/>
      <c r="CE289" s="511"/>
      <c r="CF289" s="511"/>
      <c r="CG289" s="511"/>
      <c r="CH289" s="511"/>
      <c r="CI289" s="474"/>
      <c r="CJ289" s="474"/>
      <c r="CK289" s="474"/>
      <c r="CL289" s="490"/>
      <c r="CM289" s="474"/>
      <c r="CN289" s="500"/>
      <c r="CO289" s="500"/>
      <c r="CP289" s="500"/>
      <c r="CQ289" s="500"/>
      <c r="CR289" s="550"/>
      <c r="CS289" s="473"/>
      <c r="CT289" s="498"/>
      <c r="CU289" s="498"/>
      <c r="CV289" s="473"/>
      <c r="CW289" s="473"/>
      <c r="CX289" s="473"/>
      <c r="CY289" s="502"/>
      <c r="CZ289" s="500"/>
      <c r="DA289" s="474"/>
      <c r="DB289" s="499"/>
      <c r="DC289" s="500"/>
      <c r="DD289" s="474"/>
      <c r="DE289" s="500"/>
      <c r="DF289" s="500"/>
      <c r="DG289" s="499"/>
      <c r="DH289" s="499"/>
      <c r="DI289" s="499"/>
      <c r="DJ289" s="490"/>
      <c r="DK289" s="499"/>
      <c r="DL289" s="500"/>
      <c r="DM289" s="500"/>
      <c r="DN289" s="499"/>
      <c r="DO289" s="474"/>
      <c r="DP289" s="474"/>
      <c r="DQ289" s="474"/>
      <c r="DR289" s="474"/>
      <c r="DS289" s="474"/>
      <c r="DT289" s="474"/>
      <c r="DU289" s="474"/>
      <c r="DV289" s="474"/>
      <c r="DW289" s="474"/>
      <c r="DX289" s="474"/>
      <c r="DY289" s="474"/>
      <c r="DZ289" s="474"/>
      <c r="EA289" s="500"/>
      <c r="EB289" s="500"/>
      <c r="EC289" s="500"/>
      <c r="ED289" s="500"/>
      <c r="EE289" s="500"/>
      <c r="EF289" s="500"/>
      <c r="EG289" s="500"/>
      <c r="EH289" s="500"/>
      <c r="EI289" s="500"/>
      <c r="EJ289" s="500"/>
      <c r="EK289" s="500"/>
      <c r="EL289" s="500"/>
      <c r="EM289" s="500"/>
      <c r="EN289" s="500"/>
      <c r="EO289" s="500"/>
      <c r="EP289" s="500"/>
      <c r="EQ289" s="500"/>
      <c r="ER289" s="490"/>
      <c r="ES289" s="490"/>
      <c r="ET289" s="500"/>
      <c r="EU289" s="500"/>
    </row>
    <row r="290" spans="1:151" ht="16.5" customHeight="1">
      <c r="A290" s="500"/>
      <c r="B290" s="502"/>
      <c r="C290" s="502"/>
      <c r="D290" s="502"/>
      <c r="E290" s="502"/>
      <c r="F290" s="502"/>
      <c r="G290" s="502"/>
      <c r="H290" s="502"/>
      <c r="I290" s="502"/>
      <c r="J290" s="504"/>
      <c r="K290" s="502"/>
      <c r="L290" s="502"/>
      <c r="M290" s="502"/>
      <c r="N290" s="502"/>
      <c r="O290" s="502"/>
      <c r="P290" s="502"/>
      <c r="R290" s="502"/>
      <c r="S290" s="502"/>
      <c r="U290" s="499"/>
      <c r="V290" s="500"/>
      <c r="W290" s="502"/>
      <c r="X290" s="500"/>
      <c r="Y290" s="500"/>
      <c r="Z290" s="476"/>
      <c r="AA290" s="476"/>
      <c r="AB290" s="470"/>
      <c r="AC290" s="502"/>
      <c r="AD290" s="502"/>
      <c r="AE290" s="502"/>
      <c r="AF290" s="502"/>
      <c r="AG290" s="502"/>
      <c r="AH290" s="502"/>
      <c r="AI290" s="505"/>
      <c r="AJ290" s="502"/>
      <c r="AK290" s="502"/>
      <c r="AL290" s="502"/>
      <c r="AM290" s="502"/>
      <c r="AN290" s="502"/>
      <c r="AO290" s="502"/>
      <c r="AP290" s="502"/>
      <c r="AQ290" s="502"/>
      <c r="AR290" s="502"/>
      <c r="AS290" s="521"/>
      <c r="AT290" s="521"/>
      <c r="AU290" s="521"/>
      <c r="AV290" s="521"/>
      <c r="AW290" s="521"/>
      <c r="AX290" s="521"/>
      <c r="AY290" s="521"/>
      <c r="AZ290" s="521"/>
      <c r="BA290" s="525"/>
      <c r="BB290" s="521"/>
      <c r="BC290" s="521"/>
      <c r="BD290" s="521"/>
      <c r="BE290" s="521"/>
      <c r="BF290" s="521"/>
      <c r="BG290" s="521"/>
      <c r="BH290" s="521"/>
      <c r="BI290" s="521"/>
      <c r="BJ290" s="521"/>
      <c r="BK290" s="521"/>
      <c r="BL290" s="521"/>
      <c r="BM290" s="521"/>
      <c r="BN290" s="521"/>
      <c r="BO290" s="521"/>
      <c r="BP290" s="521"/>
      <c r="BQ290" s="521"/>
      <c r="BR290" s="521"/>
      <c r="BS290" s="521"/>
      <c r="BT290" s="517"/>
      <c r="BU290" s="511"/>
      <c r="BV290" s="511"/>
      <c r="BW290" s="511"/>
      <c r="BX290" s="516"/>
      <c r="BY290" s="516"/>
      <c r="BZ290" s="516"/>
      <c r="CA290" s="516"/>
      <c r="CB290" s="516"/>
      <c r="CC290" s="516"/>
      <c r="CD290" s="516"/>
      <c r="CE290" s="511"/>
      <c r="CF290" s="511"/>
      <c r="CG290" s="511"/>
      <c r="CH290" s="511"/>
      <c r="CI290" s="474"/>
      <c r="CJ290" s="474"/>
      <c r="CK290" s="474"/>
      <c r="CL290" s="490"/>
      <c r="CM290" s="474"/>
      <c r="CN290" s="500"/>
      <c r="CO290" s="500"/>
      <c r="CP290" s="500"/>
      <c r="CQ290" s="500"/>
      <c r="CR290" s="550"/>
      <c r="CS290" s="473"/>
      <c r="CT290" s="498"/>
      <c r="CU290" s="498"/>
      <c r="CV290" s="473"/>
      <c r="CW290" s="473"/>
      <c r="CX290" s="473"/>
      <c r="CY290" s="502"/>
      <c r="CZ290" s="500"/>
      <c r="DA290" s="474"/>
      <c r="DB290" s="499"/>
      <c r="DC290" s="500"/>
      <c r="DD290" s="474"/>
      <c r="DE290" s="500"/>
      <c r="DF290" s="500"/>
      <c r="DG290" s="499"/>
      <c r="DH290" s="499"/>
      <c r="DI290" s="499"/>
      <c r="DJ290" s="490"/>
      <c r="DK290" s="499"/>
      <c r="DL290" s="500"/>
      <c r="DM290" s="500"/>
      <c r="DN290" s="499"/>
      <c r="DO290" s="474"/>
      <c r="DP290" s="474"/>
      <c r="DQ290" s="474"/>
      <c r="DR290" s="474"/>
      <c r="DS290" s="474"/>
      <c r="DT290" s="474"/>
      <c r="DU290" s="474"/>
      <c r="DV290" s="474"/>
      <c r="DW290" s="474"/>
      <c r="DX290" s="474"/>
      <c r="DY290" s="474"/>
      <c r="DZ290" s="474"/>
      <c r="EA290" s="500"/>
      <c r="EB290" s="500"/>
      <c r="EC290" s="500"/>
      <c r="ED290" s="500"/>
      <c r="EE290" s="500"/>
      <c r="EF290" s="500"/>
      <c r="EG290" s="500"/>
      <c r="EH290" s="500"/>
      <c r="EI290" s="500"/>
      <c r="EJ290" s="500"/>
      <c r="EK290" s="500"/>
      <c r="EL290" s="500"/>
      <c r="EM290" s="500"/>
      <c r="EN290" s="500"/>
      <c r="EO290" s="500"/>
      <c r="EP290" s="500"/>
      <c r="EQ290" s="500"/>
      <c r="ER290" s="490"/>
      <c r="ES290" s="490"/>
      <c r="ET290" s="500"/>
      <c r="EU290" s="500"/>
    </row>
    <row r="291" spans="1:151">
      <c r="A291" s="500"/>
      <c r="B291" s="502"/>
      <c r="C291" s="502"/>
      <c r="D291" s="502"/>
      <c r="E291" s="502"/>
      <c r="F291" s="502"/>
      <c r="G291" s="502"/>
      <c r="H291" s="502"/>
      <c r="I291" s="502"/>
      <c r="J291" s="504"/>
      <c r="K291" s="502"/>
      <c r="L291" s="502"/>
      <c r="M291" s="502"/>
      <c r="N291" s="502"/>
      <c r="O291" s="502"/>
      <c r="P291" s="502"/>
      <c r="R291" s="502"/>
      <c r="S291" s="502"/>
      <c r="U291" s="499"/>
      <c r="V291" s="500"/>
      <c r="W291" s="502"/>
      <c r="X291" s="500"/>
      <c r="Y291" s="500"/>
      <c r="Z291" s="476"/>
      <c r="AA291" s="476"/>
      <c r="AB291" s="470"/>
      <c r="AC291" s="502"/>
      <c r="AD291" s="502"/>
      <c r="AE291" s="502"/>
      <c r="AF291" s="502"/>
      <c r="AG291" s="502"/>
      <c r="AH291" s="502"/>
      <c r="AI291" s="505"/>
      <c r="AJ291" s="502"/>
      <c r="AK291" s="502"/>
      <c r="AL291" s="502"/>
      <c r="AM291" s="502"/>
      <c r="AN291" s="502"/>
      <c r="AO291" s="502"/>
      <c r="AP291" s="502"/>
      <c r="AQ291" s="502"/>
      <c r="AR291" s="502"/>
      <c r="AS291" s="521"/>
      <c r="AT291" s="521"/>
      <c r="AU291" s="521"/>
      <c r="AV291" s="521"/>
      <c r="AW291" s="521"/>
      <c r="AX291" s="521"/>
      <c r="AY291" s="521"/>
      <c r="AZ291" s="521"/>
      <c r="BA291" s="525"/>
      <c r="BB291" s="521"/>
      <c r="BC291" s="521"/>
      <c r="BD291" s="521"/>
      <c r="BE291" s="521"/>
      <c r="BF291" s="521"/>
      <c r="BG291" s="521"/>
      <c r="BH291" s="521"/>
      <c r="BI291" s="521"/>
      <c r="BJ291" s="521"/>
      <c r="BK291" s="521"/>
      <c r="BL291" s="521"/>
      <c r="BM291" s="521"/>
      <c r="BN291" s="521"/>
      <c r="BO291" s="521"/>
      <c r="BP291" s="521"/>
      <c r="BQ291" s="521"/>
      <c r="BR291" s="521"/>
      <c r="BS291" s="521"/>
      <c r="BT291" s="517"/>
      <c r="BU291" s="511"/>
      <c r="BV291" s="511"/>
      <c r="BW291" s="511"/>
      <c r="BX291" s="516"/>
      <c r="BY291" s="516"/>
      <c r="BZ291" s="516"/>
      <c r="CA291" s="516"/>
      <c r="CB291" s="516"/>
      <c r="CC291" s="516"/>
      <c r="CD291" s="516"/>
      <c r="CE291" s="511"/>
      <c r="CF291" s="511"/>
      <c r="CG291" s="511"/>
      <c r="CH291" s="511"/>
      <c r="CI291" s="474"/>
      <c r="CJ291" s="474"/>
      <c r="CK291" s="474"/>
      <c r="CL291" s="490"/>
      <c r="CM291" s="474"/>
      <c r="CN291" s="500"/>
      <c r="CO291" s="500"/>
      <c r="CP291" s="500"/>
      <c r="CQ291" s="500"/>
      <c r="CR291" s="550"/>
      <c r="CS291" s="473"/>
      <c r="CT291" s="498"/>
      <c r="CU291" s="498"/>
      <c r="CV291" s="473"/>
      <c r="CW291" s="473"/>
      <c r="CX291" s="473"/>
      <c r="CY291" s="502"/>
      <c r="CZ291" s="500"/>
      <c r="DA291" s="474"/>
      <c r="DB291" s="499"/>
      <c r="DC291" s="500"/>
      <c r="DD291" s="474"/>
      <c r="DE291" s="500"/>
      <c r="DF291" s="500"/>
      <c r="DG291" s="499"/>
      <c r="DH291" s="499"/>
      <c r="DI291" s="499"/>
      <c r="DJ291" s="490"/>
      <c r="DK291" s="499"/>
      <c r="DL291" s="500"/>
      <c r="DM291" s="500"/>
      <c r="DN291" s="499"/>
      <c r="DO291" s="474"/>
      <c r="DP291" s="474"/>
      <c r="DQ291" s="474"/>
      <c r="DR291" s="474"/>
      <c r="DS291" s="474"/>
      <c r="DT291" s="474"/>
      <c r="DU291" s="474"/>
      <c r="DV291" s="474"/>
      <c r="DW291" s="474"/>
      <c r="DX291" s="474"/>
      <c r="DY291" s="474"/>
      <c r="DZ291" s="474"/>
      <c r="EA291" s="500"/>
      <c r="EB291" s="500"/>
      <c r="EC291" s="500"/>
      <c r="ED291" s="500"/>
      <c r="EE291" s="500"/>
      <c r="EF291" s="500"/>
      <c r="EG291" s="500"/>
      <c r="EH291" s="500"/>
      <c r="EI291" s="500"/>
      <c r="EJ291" s="500"/>
      <c r="EK291" s="500"/>
      <c r="EL291" s="500"/>
      <c r="EM291" s="500"/>
      <c r="EN291" s="500"/>
      <c r="EO291" s="500"/>
      <c r="EP291" s="500"/>
      <c r="EQ291" s="500"/>
      <c r="ER291" s="490"/>
      <c r="ES291" s="490"/>
      <c r="ET291" s="500"/>
      <c r="EU291" s="500"/>
    </row>
    <row r="292" spans="1:151">
      <c r="A292" s="500"/>
      <c r="B292" s="502"/>
      <c r="C292" s="502"/>
      <c r="D292" s="502"/>
      <c r="E292" s="502"/>
      <c r="F292" s="502"/>
      <c r="G292" s="502"/>
      <c r="H292" s="502"/>
      <c r="I292" s="502"/>
      <c r="J292" s="504"/>
      <c r="K292" s="502"/>
      <c r="L292" s="502"/>
      <c r="M292" s="502"/>
      <c r="N292" s="502"/>
      <c r="O292" s="502"/>
      <c r="P292" s="502"/>
      <c r="R292" s="502"/>
      <c r="S292" s="502"/>
      <c r="U292" s="499"/>
      <c r="V292" s="500"/>
      <c r="W292" s="502"/>
      <c r="X292" s="500"/>
      <c r="Y292" s="500"/>
      <c r="Z292" s="476"/>
      <c r="AA292" s="476"/>
      <c r="AB292" s="470"/>
      <c r="AC292" s="502"/>
      <c r="AD292" s="502"/>
      <c r="AE292" s="502"/>
      <c r="AF292" s="502"/>
      <c r="AG292" s="502"/>
      <c r="AH292" s="502"/>
      <c r="AI292" s="505"/>
      <c r="AJ292" s="502"/>
      <c r="AK292" s="502"/>
      <c r="AL292" s="502"/>
      <c r="AM292" s="502"/>
      <c r="AN292" s="502"/>
      <c r="AO292" s="502"/>
      <c r="AP292" s="502"/>
      <c r="AQ292" s="502"/>
      <c r="AR292" s="502"/>
      <c r="AS292" s="521"/>
      <c r="AT292" s="521"/>
      <c r="AU292" s="521"/>
      <c r="AV292" s="521"/>
      <c r="AW292" s="521"/>
      <c r="AX292" s="521"/>
      <c r="AY292" s="521"/>
      <c r="AZ292" s="521"/>
      <c r="BA292" s="525"/>
      <c r="BB292" s="521"/>
      <c r="BC292" s="521"/>
      <c r="BD292" s="521"/>
      <c r="BE292" s="521"/>
      <c r="BF292" s="521"/>
      <c r="BG292" s="521"/>
      <c r="BH292" s="521"/>
      <c r="BI292" s="521"/>
      <c r="BJ292" s="521"/>
      <c r="BK292" s="521"/>
      <c r="BL292" s="521"/>
      <c r="BM292" s="521"/>
      <c r="BN292" s="521"/>
      <c r="BO292" s="521"/>
      <c r="BP292" s="521"/>
      <c r="BQ292" s="521"/>
      <c r="BR292" s="521"/>
      <c r="BS292" s="521"/>
      <c r="BT292" s="517"/>
      <c r="BU292" s="511"/>
      <c r="BV292" s="511"/>
      <c r="BW292" s="511"/>
      <c r="BX292" s="516"/>
      <c r="BY292" s="516"/>
      <c r="BZ292" s="516"/>
      <c r="CA292" s="516"/>
      <c r="CB292" s="516"/>
      <c r="CC292" s="516"/>
      <c r="CD292" s="516"/>
      <c r="CE292" s="511"/>
      <c r="CF292" s="511"/>
      <c r="CG292" s="511"/>
      <c r="CH292" s="511"/>
      <c r="CI292" s="474"/>
      <c r="CJ292" s="474"/>
      <c r="CK292" s="474"/>
      <c r="CL292" s="490"/>
      <c r="CM292" s="474"/>
      <c r="CN292" s="500"/>
      <c r="CO292" s="500"/>
      <c r="CP292" s="500"/>
      <c r="CQ292" s="500"/>
      <c r="CR292" s="550"/>
      <c r="CS292" s="473"/>
      <c r="CT292" s="498"/>
      <c r="CU292" s="498"/>
      <c r="CV292" s="473"/>
      <c r="CW292" s="473"/>
      <c r="CX292" s="473"/>
      <c r="CY292" s="502"/>
      <c r="CZ292" s="500"/>
      <c r="DA292" s="474"/>
      <c r="DB292" s="499"/>
      <c r="DC292" s="500"/>
      <c r="DD292" s="474"/>
      <c r="DE292" s="500"/>
      <c r="DF292" s="500"/>
      <c r="DG292" s="499"/>
      <c r="DH292" s="499"/>
      <c r="DI292" s="499"/>
      <c r="DJ292" s="490"/>
      <c r="DK292" s="499"/>
      <c r="DL292" s="500"/>
      <c r="DM292" s="500"/>
      <c r="DN292" s="499"/>
      <c r="DO292" s="474"/>
      <c r="DP292" s="474"/>
      <c r="DQ292" s="474"/>
      <c r="DR292" s="474"/>
      <c r="DS292" s="474"/>
      <c r="DT292" s="474"/>
      <c r="DU292" s="474"/>
      <c r="DV292" s="474"/>
      <c r="DW292" s="474"/>
      <c r="DX292" s="474"/>
      <c r="DY292" s="474"/>
      <c r="DZ292" s="474"/>
      <c r="EA292" s="500"/>
      <c r="EB292" s="500"/>
      <c r="EC292" s="500"/>
      <c r="ED292" s="500"/>
      <c r="EE292" s="500"/>
      <c r="EF292" s="500"/>
      <c r="EG292" s="500"/>
      <c r="EH292" s="500"/>
      <c r="EI292" s="500"/>
      <c r="EJ292" s="500"/>
      <c r="EK292" s="500"/>
      <c r="EL292" s="500"/>
      <c r="EM292" s="500"/>
      <c r="EN292" s="500"/>
      <c r="EO292" s="500"/>
      <c r="EP292" s="500"/>
      <c r="EQ292" s="500"/>
      <c r="ER292" s="490"/>
      <c r="ES292" s="490"/>
      <c r="ET292" s="500"/>
      <c r="EU292" s="500"/>
    </row>
    <row r="293" spans="1:151" ht="16.5" customHeight="1">
      <c r="A293" s="500"/>
      <c r="B293" s="502"/>
      <c r="C293" s="502"/>
      <c r="D293" s="502"/>
      <c r="E293" s="502"/>
      <c r="F293" s="502"/>
      <c r="G293" s="502"/>
      <c r="H293" s="502"/>
      <c r="I293" s="502"/>
      <c r="J293" s="504"/>
      <c r="K293" s="502"/>
      <c r="L293" s="502"/>
      <c r="M293" s="502"/>
      <c r="N293" s="502"/>
      <c r="O293" s="502"/>
      <c r="P293" s="502"/>
      <c r="R293" s="502"/>
      <c r="S293" s="502"/>
      <c r="U293" s="499"/>
      <c r="V293" s="500"/>
      <c r="W293" s="502"/>
      <c r="X293" s="500"/>
      <c r="Y293" s="500"/>
      <c r="Z293" s="476"/>
      <c r="AA293" s="476"/>
      <c r="AB293" s="470"/>
      <c r="AC293" s="502"/>
      <c r="AD293" s="502"/>
      <c r="AE293" s="502"/>
      <c r="AF293" s="502"/>
      <c r="AG293" s="502"/>
      <c r="AH293" s="502"/>
      <c r="AI293" s="505"/>
      <c r="AJ293" s="502"/>
      <c r="AK293" s="502"/>
      <c r="AL293" s="502"/>
      <c r="AM293" s="502"/>
      <c r="AN293" s="502"/>
      <c r="AO293" s="502"/>
      <c r="AP293" s="502"/>
      <c r="AQ293" s="502"/>
      <c r="AR293" s="502"/>
      <c r="AS293" s="521"/>
      <c r="AT293" s="521"/>
      <c r="AU293" s="521"/>
      <c r="AV293" s="521"/>
      <c r="AW293" s="521"/>
      <c r="AX293" s="521"/>
      <c r="AY293" s="521"/>
      <c r="AZ293" s="521"/>
      <c r="BA293" s="525"/>
      <c r="BB293" s="521"/>
      <c r="BC293" s="521"/>
      <c r="BD293" s="521"/>
      <c r="BE293" s="521"/>
      <c r="BF293" s="521"/>
      <c r="BG293" s="521"/>
      <c r="BH293" s="521"/>
      <c r="BI293" s="521"/>
      <c r="BJ293" s="521"/>
      <c r="BK293" s="521"/>
      <c r="BL293" s="521"/>
      <c r="BM293" s="521"/>
      <c r="BN293" s="521"/>
      <c r="BO293" s="521"/>
      <c r="BP293" s="521"/>
      <c r="BQ293" s="521"/>
      <c r="BR293" s="521"/>
      <c r="BS293" s="521"/>
      <c r="BT293" s="517"/>
      <c r="BU293" s="511"/>
      <c r="BV293" s="511"/>
      <c r="BW293" s="511"/>
      <c r="BX293" s="516"/>
      <c r="BY293" s="516"/>
      <c r="BZ293" s="516"/>
      <c r="CA293" s="516"/>
      <c r="CB293" s="516"/>
      <c r="CC293" s="516"/>
      <c r="CD293" s="516"/>
      <c r="CE293" s="511"/>
      <c r="CF293" s="511"/>
      <c r="CG293" s="511"/>
      <c r="CH293" s="511"/>
      <c r="CI293" s="474"/>
      <c r="CJ293" s="474"/>
      <c r="CK293" s="474"/>
      <c r="CL293" s="490"/>
      <c r="CM293" s="474"/>
      <c r="CN293" s="500"/>
      <c r="CO293" s="500"/>
      <c r="CP293" s="500"/>
      <c r="CQ293" s="500"/>
      <c r="CR293" s="550"/>
      <c r="CS293" s="473"/>
      <c r="CT293" s="498"/>
      <c r="CU293" s="498"/>
      <c r="CV293" s="473"/>
      <c r="CW293" s="473"/>
      <c r="CX293" s="473"/>
      <c r="CY293" s="502"/>
      <c r="CZ293" s="500"/>
      <c r="DA293" s="474"/>
      <c r="DB293" s="499"/>
      <c r="DC293" s="500"/>
      <c r="DD293" s="474"/>
      <c r="DE293" s="500"/>
      <c r="DF293" s="500"/>
      <c r="DG293" s="499"/>
      <c r="DH293" s="499"/>
      <c r="DI293" s="499"/>
      <c r="DJ293" s="490"/>
      <c r="DK293" s="499"/>
      <c r="DL293" s="500"/>
      <c r="DM293" s="500"/>
      <c r="DN293" s="499"/>
      <c r="DO293" s="474"/>
      <c r="DP293" s="474"/>
      <c r="DQ293" s="474"/>
      <c r="DR293" s="474"/>
      <c r="DS293" s="474"/>
      <c r="DT293" s="474"/>
      <c r="DU293" s="474"/>
      <c r="DV293" s="474"/>
      <c r="DW293" s="474"/>
      <c r="DX293" s="474"/>
      <c r="DY293" s="474"/>
      <c r="DZ293" s="474"/>
      <c r="EA293" s="500"/>
      <c r="EB293" s="500"/>
      <c r="EC293" s="500"/>
      <c r="ED293" s="500"/>
      <c r="EE293" s="500"/>
      <c r="EF293" s="500"/>
      <c r="EG293" s="500"/>
      <c r="EH293" s="500"/>
      <c r="EI293" s="500"/>
      <c r="EJ293" s="500"/>
      <c r="EK293" s="500"/>
      <c r="EL293" s="500"/>
      <c r="EM293" s="500"/>
      <c r="EN293" s="500"/>
      <c r="EO293" s="500"/>
      <c r="EP293" s="500"/>
      <c r="EQ293" s="500"/>
      <c r="ER293" s="490"/>
      <c r="ES293" s="490"/>
      <c r="ET293" s="500"/>
      <c r="EU293" s="500"/>
    </row>
    <row r="294" spans="1:151" ht="16.5" customHeight="1">
      <c r="A294" s="500"/>
      <c r="B294" s="502"/>
      <c r="C294" s="502"/>
      <c r="D294" s="502"/>
      <c r="E294" s="502"/>
      <c r="F294" s="502"/>
      <c r="G294" s="502"/>
      <c r="H294" s="502"/>
      <c r="I294" s="502"/>
      <c r="J294" s="504"/>
      <c r="K294" s="502"/>
      <c r="L294" s="502"/>
      <c r="M294" s="502"/>
      <c r="N294" s="502"/>
      <c r="O294" s="502"/>
      <c r="P294" s="502"/>
      <c r="R294" s="502"/>
      <c r="S294" s="502"/>
      <c r="U294" s="499"/>
      <c r="V294" s="500"/>
      <c r="W294" s="502"/>
      <c r="X294" s="500"/>
      <c r="Y294" s="500"/>
      <c r="Z294" s="476"/>
      <c r="AA294" s="476"/>
      <c r="AB294" s="470"/>
      <c r="AC294" s="502"/>
      <c r="AD294" s="502"/>
      <c r="AE294" s="502"/>
      <c r="AF294" s="502"/>
      <c r="AG294" s="502"/>
      <c r="AH294" s="502"/>
      <c r="AI294" s="505"/>
      <c r="AJ294" s="502"/>
      <c r="AK294" s="502"/>
      <c r="AL294" s="502"/>
      <c r="AM294" s="502"/>
      <c r="AN294" s="502"/>
      <c r="AO294" s="502"/>
      <c r="AP294" s="502"/>
      <c r="AQ294" s="502"/>
      <c r="AR294" s="502"/>
      <c r="AS294" s="521"/>
      <c r="AT294" s="521"/>
      <c r="AU294" s="521"/>
      <c r="AV294" s="521"/>
      <c r="AW294" s="521"/>
      <c r="AX294" s="521"/>
      <c r="AY294" s="521"/>
      <c r="AZ294" s="521"/>
      <c r="BA294" s="525"/>
      <c r="BB294" s="521"/>
      <c r="BC294" s="521"/>
      <c r="BD294" s="521"/>
      <c r="BE294" s="521"/>
      <c r="BF294" s="521"/>
      <c r="BG294" s="521"/>
      <c r="BH294" s="521"/>
      <c r="BI294" s="521"/>
      <c r="BJ294" s="521"/>
      <c r="BK294" s="521"/>
      <c r="BL294" s="521"/>
      <c r="BM294" s="521"/>
      <c r="BN294" s="521"/>
      <c r="BO294" s="521"/>
      <c r="BP294" s="521"/>
      <c r="BQ294" s="521"/>
      <c r="BR294" s="521"/>
      <c r="BS294" s="521"/>
      <c r="BT294" s="517"/>
      <c r="BU294" s="511"/>
      <c r="BV294" s="511"/>
      <c r="BW294" s="511"/>
      <c r="BX294" s="516"/>
      <c r="BY294" s="516"/>
      <c r="BZ294" s="516"/>
      <c r="CA294" s="516"/>
      <c r="CB294" s="516"/>
      <c r="CC294" s="516"/>
      <c r="CD294" s="516"/>
      <c r="CE294" s="511"/>
      <c r="CF294" s="511"/>
      <c r="CG294" s="511"/>
      <c r="CH294" s="511"/>
      <c r="CI294" s="474"/>
      <c r="CJ294" s="474"/>
      <c r="CK294" s="474"/>
      <c r="CL294" s="490"/>
      <c r="CM294" s="474"/>
      <c r="CN294" s="500"/>
      <c r="CO294" s="500"/>
      <c r="CP294" s="500"/>
      <c r="CQ294" s="500"/>
      <c r="CR294" s="550"/>
      <c r="CS294" s="473"/>
      <c r="CT294" s="498"/>
      <c r="CU294" s="498"/>
      <c r="CV294" s="473"/>
      <c r="CW294" s="473"/>
      <c r="CX294" s="473"/>
      <c r="CY294" s="502"/>
      <c r="CZ294" s="500"/>
      <c r="DA294" s="474"/>
      <c r="DB294" s="499"/>
      <c r="DC294" s="500"/>
      <c r="DD294" s="474"/>
      <c r="DE294" s="500"/>
      <c r="DF294" s="500"/>
      <c r="DG294" s="499"/>
      <c r="DH294" s="499"/>
      <c r="DI294" s="499"/>
      <c r="DJ294" s="490"/>
      <c r="DK294" s="499"/>
      <c r="DL294" s="500"/>
      <c r="DM294" s="500"/>
      <c r="DN294" s="499"/>
      <c r="DO294" s="474"/>
      <c r="DP294" s="474"/>
      <c r="DQ294" s="474"/>
      <c r="DR294" s="474"/>
      <c r="DS294" s="474"/>
      <c r="DT294" s="474"/>
      <c r="DU294" s="474"/>
      <c r="DV294" s="474"/>
      <c r="DW294" s="474"/>
      <c r="DX294" s="474"/>
      <c r="DY294" s="474"/>
      <c r="DZ294" s="474"/>
      <c r="EA294" s="500"/>
      <c r="EB294" s="500"/>
      <c r="EC294" s="500"/>
      <c r="ED294" s="500"/>
      <c r="EE294" s="500"/>
      <c r="EF294" s="500"/>
      <c r="EG294" s="500"/>
      <c r="EH294" s="500"/>
      <c r="EI294" s="500"/>
      <c r="EJ294" s="500"/>
      <c r="EK294" s="500"/>
      <c r="EL294" s="500"/>
      <c r="EM294" s="500"/>
      <c r="EN294" s="500"/>
      <c r="EO294" s="500"/>
      <c r="EP294" s="500"/>
      <c r="EQ294" s="500"/>
      <c r="ER294" s="490"/>
      <c r="ES294" s="490"/>
      <c r="ET294" s="500"/>
      <c r="EU294" s="500"/>
    </row>
    <row r="295" spans="1:151">
      <c r="A295" s="500"/>
      <c r="B295" s="502"/>
      <c r="C295" s="502"/>
      <c r="D295" s="502"/>
      <c r="E295" s="502"/>
      <c r="F295" s="502"/>
      <c r="G295" s="502"/>
      <c r="H295" s="502"/>
      <c r="I295" s="502"/>
      <c r="J295" s="504"/>
      <c r="K295" s="502"/>
      <c r="L295" s="502"/>
      <c r="M295" s="502"/>
      <c r="N295" s="502"/>
      <c r="O295" s="502"/>
      <c r="P295" s="502"/>
      <c r="R295" s="502"/>
      <c r="S295" s="502"/>
      <c r="U295" s="499"/>
      <c r="V295" s="500"/>
      <c r="W295" s="502"/>
      <c r="X295" s="500"/>
      <c r="Y295" s="500"/>
      <c r="Z295" s="476"/>
      <c r="AA295" s="476"/>
      <c r="AB295" s="470"/>
      <c r="AC295" s="502"/>
      <c r="AD295" s="502"/>
      <c r="AE295" s="502"/>
      <c r="AF295" s="502"/>
      <c r="AG295" s="502"/>
      <c r="AH295" s="502"/>
      <c r="AI295" s="505"/>
      <c r="AJ295" s="502"/>
      <c r="AK295" s="502"/>
      <c r="AL295" s="502"/>
      <c r="AM295" s="502"/>
      <c r="AN295" s="502"/>
      <c r="AO295" s="502"/>
      <c r="AP295" s="502"/>
      <c r="AQ295" s="502"/>
      <c r="AR295" s="502"/>
      <c r="AS295" s="521"/>
      <c r="AT295" s="521"/>
      <c r="AU295" s="521"/>
      <c r="AV295" s="521"/>
      <c r="AW295" s="521"/>
      <c r="AX295" s="521"/>
      <c r="AY295" s="521"/>
      <c r="AZ295" s="521"/>
      <c r="BA295" s="525"/>
      <c r="BB295" s="521"/>
      <c r="BC295" s="521"/>
      <c r="BD295" s="521"/>
      <c r="BE295" s="521"/>
      <c r="BF295" s="521"/>
      <c r="BG295" s="521"/>
      <c r="BH295" s="521"/>
      <c r="BI295" s="521"/>
      <c r="BJ295" s="521"/>
      <c r="BK295" s="521"/>
      <c r="BL295" s="521"/>
      <c r="BM295" s="521"/>
      <c r="BN295" s="521"/>
      <c r="BO295" s="521"/>
      <c r="BP295" s="521"/>
      <c r="BQ295" s="521"/>
      <c r="BR295" s="521"/>
      <c r="BS295" s="521"/>
      <c r="BT295" s="517"/>
      <c r="BU295" s="511"/>
      <c r="BV295" s="511"/>
      <c r="BW295" s="511"/>
      <c r="BX295" s="516"/>
      <c r="BY295" s="516"/>
      <c r="BZ295" s="516"/>
      <c r="CA295" s="516"/>
      <c r="CB295" s="516"/>
      <c r="CC295" s="516"/>
      <c r="CD295" s="516"/>
      <c r="CE295" s="511"/>
      <c r="CF295" s="511"/>
      <c r="CG295" s="511"/>
      <c r="CH295" s="511"/>
      <c r="CI295" s="474"/>
      <c r="CJ295" s="474"/>
      <c r="CK295" s="474"/>
      <c r="CL295" s="490"/>
      <c r="CM295" s="474"/>
      <c r="CN295" s="500"/>
      <c r="CO295" s="500"/>
      <c r="CP295" s="500"/>
      <c r="CQ295" s="500"/>
      <c r="CR295" s="550"/>
      <c r="CS295" s="473"/>
      <c r="CT295" s="498"/>
      <c r="CU295" s="498"/>
      <c r="CV295" s="473"/>
      <c r="CW295" s="473"/>
      <c r="CX295" s="473"/>
      <c r="CY295" s="502"/>
      <c r="CZ295" s="500"/>
      <c r="DA295" s="474"/>
      <c r="DB295" s="499"/>
      <c r="DC295" s="500"/>
      <c r="DD295" s="474"/>
      <c r="DE295" s="500"/>
      <c r="DF295" s="500"/>
      <c r="DG295" s="499"/>
      <c r="DH295" s="499"/>
      <c r="DI295" s="499"/>
      <c r="DJ295" s="490"/>
      <c r="DK295" s="499"/>
      <c r="DL295" s="500"/>
      <c r="DM295" s="500"/>
      <c r="DN295" s="499"/>
      <c r="DO295" s="474"/>
      <c r="DP295" s="474"/>
      <c r="DQ295" s="474"/>
      <c r="DR295" s="474"/>
      <c r="DS295" s="474"/>
      <c r="DT295" s="474"/>
      <c r="DU295" s="474"/>
      <c r="DV295" s="474"/>
      <c r="DW295" s="474"/>
      <c r="DX295" s="474"/>
      <c r="DY295" s="474"/>
      <c r="DZ295" s="474"/>
      <c r="EA295" s="500"/>
      <c r="EB295" s="500"/>
      <c r="EC295" s="500"/>
      <c r="ED295" s="500"/>
      <c r="EE295" s="500"/>
      <c r="EF295" s="500"/>
      <c r="EG295" s="500"/>
      <c r="EH295" s="500"/>
      <c r="EI295" s="500"/>
      <c r="EJ295" s="500"/>
      <c r="EK295" s="500"/>
      <c r="EL295" s="500"/>
      <c r="EM295" s="500"/>
      <c r="EN295" s="500"/>
      <c r="EO295" s="500"/>
      <c r="EP295" s="500"/>
      <c r="EQ295" s="500"/>
      <c r="ER295" s="490"/>
      <c r="ES295" s="490"/>
      <c r="ET295" s="500"/>
      <c r="EU295" s="500"/>
    </row>
    <row r="296" spans="1:151">
      <c r="A296" s="500"/>
      <c r="B296" s="502"/>
      <c r="C296" s="502"/>
      <c r="D296" s="502"/>
      <c r="E296" s="502"/>
      <c r="F296" s="502"/>
      <c r="G296" s="502"/>
      <c r="H296" s="502"/>
      <c r="I296" s="502"/>
      <c r="J296" s="504"/>
      <c r="K296" s="502"/>
      <c r="L296" s="502"/>
      <c r="M296" s="502"/>
      <c r="N296" s="502"/>
      <c r="O296" s="502"/>
      <c r="P296" s="502"/>
      <c r="R296" s="502"/>
      <c r="S296" s="502"/>
      <c r="U296" s="499"/>
      <c r="V296" s="500"/>
      <c r="W296" s="502"/>
      <c r="X296" s="500"/>
      <c r="Y296" s="500"/>
      <c r="Z296" s="476"/>
      <c r="AA296" s="476"/>
      <c r="AB296" s="470"/>
      <c r="AC296" s="502"/>
      <c r="AD296" s="502"/>
      <c r="AE296" s="502"/>
      <c r="AF296" s="502"/>
      <c r="AG296" s="502"/>
      <c r="AH296" s="502"/>
      <c r="AI296" s="505"/>
      <c r="AJ296" s="502"/>
      <c r="AK296" s="502"/>
      <c r="AL296" s="502"/>
      <c r="AM296" s="502"/>
      <c r="AN296" s="502"/>
      <c r="AO296" s="502"/>
      <c r="AP296" s="502"/>
      <c r="AQ296" s="502"/>
      <c r="AR296" s="502"/>
      <c r="AS296" s="521"/>
      <c r="AT296" s="521"/>
      <c r="AU296" s="521"/>
      <c r="AV296" s="521"/>
      <c r="AW296" s="521"/>
      <c r="AX296" s="521"/>
      <c r="AY296" s="521"/>
      <c r="AZ296" s="521"/>
      <c r="BA296" s="525"/>
      <c r="BB296" s="521"/>
      <c r="BC296" s="521"/>
      <c r="BD296" s="521"/>
      <c r="BE296" s="521"/>
      <c r="BF296" s="521"/>
      <c r="BG296" s="521"/>
      <c r="BH296" s="521"/>
      <c r="BI296" s="521"/>
      <c r="BJ296" s="521"/>
      <c r="BK296" s="521"/>
      <c r="BL296" s="521"/>
      <c r="BM296" s="521"/>
      <c r="BN296" s="521"/>
      <c r="BO296" s="521"/>
      <c r="BP296" s="521"/>
      <c r="BQ296" s="521"/>
      <c r="BR296" s="521"/>
      <c r="BS296" s="521"/>
      <c r="BT296" s="517"/>
      <c r="BU296" s="511"/>
      <c r="BV296" s="511"/>
      <c r="BW296" s="511"/>
      <c r="BX296" s="516"/>
      <c r="BY296" s="516"/>
      <c r="BZ296" s="516"/>
      <c r="CA296" s="516"/>
      <c r="CB296" s="516"/>
      <c r="CC296" s="516"/>
      <c r="CD296" s="516"/>
      <c r="CE296" s="511"/>
      <c r="CF296" s="511"/>
      <c r="CG296" s="511"/>
      <c r="CH296" s="511"/>
      <c r="CI296" s="474"/>
      <c r="CJ296" s="474"/>
      <c r="CK296" s="474"/>
      <c r="CL296" s="490"/>
      <c r="CM296" s="474"/>
      <c r="CN296" s="500"/>
      <c r="CO296" s="500"/>
      <c r="CP296" s="500"/>
      <c r="CQ296" s="500"/>
      <c r="CR296" s="550"/>
      <c r="CS296" s="473"/>
      <c r="CT296" s="498"/>
      <c r="CU296" s="498"/>
      <c r="CV296" s="473"/>
      <c r="CW296" s="473"/>
      <c r="CX296" s="473"/>
      <c r="CY296" s="502"/>
      <c r="CZ296" s="500"/>
      <c r="DA296" s="474"/>
      <c r="DB296" s="499"/>
      <c r="DC296" s="500"/>
      <c r="DD296" s="474"/>
      <c r="DE296" s="500"/>
      <c r="DF296" s="500"/>
      <c r="DG296" s="499"/>
      <c r="DH296" s="499"/>
      <c r="DI296" s="499"/>
      <c r="DJ296" s="490"/>
      <c r="DK296" s="499"/>
      <c r="DL296" s="500"/>
      <c r="DM296" s="500"/>
      <c r="DN296" s="499"/>
      <c r="DO296" s="474"/>
      <c r="DP296" s="474"/>
      <c r="DQ296" s="474"/>
      <c r="DR296" s="474"/>
      <c r="DS296" s="474"/>
      <c r="DT296" s="474"/>
      <c r="DU296" s="474"/>
      <c r="DV296" s="474"/>
      <c r="DW296" s="474"/>
      <c r="DX296" s="474"/>
      <c r="DY296" s="474"/>
      <c r="DZ296" s="474"/>
      <c r="EA296" s="500"/>
      <c r="EB296" s="500"/>
      <c r="EC296" s="500"/>
      <c r="ED296" s="500"/>
      <c r="EE296" s="500"/>
      <c r="EF296" s="500"/>
      <c r="EG296" s="500"/>
      <c r="EH296" s="500"/>
      <c r="EI296" s="500"/>
      <c r="EJ296" s="500"/>
      <c r="EK296" s="500"/>
      <c r="EL296" s="500"/>
      <c r="EM296" s="500"/>
      <c r="EN296" s="500"/>
      <c r="EO296" s="500"/>
      <c r="EP296" s="500"/>
      <c r="EQ296" s="500"/>
      <c r="ER296" s="490"/>
      <c r="ES296" s="490"/>
      <c r="ET296" s="500"/>
      <c r="EU296" s="500"/>
    </row>
    <row r="297" spans="1:151">
      <c r="A297" s="500"/>
      <c r="B297" s="502"/>
      <c r="C297" s="502"/>
      <c r="D297" s="502"/>
      <c r="E297" s="502"/>
      <c r="F297" s="502"/>
      <c r="G297" s="502"/>
      <c r="H297" s="502"/>
      <c r="I297" s="502"/>
      <c r="J297" s="504"/>
      <c r="K297" s="502"/>
      <c r="L297" s="502"/>
      <c r="M297" s="502"/>
      <c r="N297" s="502"/>
      <c r="O297" s="502"/>
      <c r="P297" s="502"/>
      <c r="R297" s="502"/>
      <c r="S297" s="502"/>
      <c r="U297" s="499"/>
      <c r="V297" s="500"/>
      <c r="W297" s="502"/>
      <c r="X297" s="500"/>
      <c r="Y297" s="500"/>
      <c r="Z297" s="476"/>
      <c r="AA297" s="476"/>
      <c r="AB297" s="470"/>
      <c r="AC297" s="502"/>
      <c r="AD297" s="502"/>
      <c r="AE297" s="502"/>
      <c r="AF297" s="502"/>
      <c r="AG297" s="502"/>
      <c r="AH297" s="502"/>
      <c r="AI297" s="505"/>
      <c r="AJ297" s="502"/>
      <c r="AK297" s="502"/>
      <c r="AL297" s="502"/>
      <c r="AM297" s="502"/>
      <c r="AN297" s="502"/>
      <c r="AO297" s="502"/>
      <c r="AP297" s="502"/>
      <c r="AQ297" s="502"/>
      <c r="AR297" s="502"/>
      <c r="AS297" s="521"/>
      <c r="AT297" s="521"/>
      <c r="AU297" s="521"/>
      <c r="AV297" s="521"/>
      <c r="AW297" s="521"/>
      <c r="AX297" s="521"/>
      <c r="AY297" s="521"/>
      <c r="AZ297" s="521"/>
      <c r="BA297" s="525"/>
      <c r="BB297" s="521"/>
      <c r="BC297" s="521"/>
      <c r="BD297" s="521"/>
      <c r="BE297" s="521"/>
      <c r="BF297" s="521"/>
      <c r="BG297" s="521"/>
      <c r="BH297" s="521"/>
      <c r="BI297" s="521"/>
      <c r="BJ297" s="521"/>
      <c r="BK297" s="521"/>
      <c r="BL297" s="521"/>
      <c r="BM297" s="521"/>
      <c r="BN297" s="521"/>
      <c r="BO297" s="521"/>
      <c r="BP297" s="521"/>
      <c r="BQ297" s="521"/>
      <c r="BR297" s="521"/>
      <c r="BS297" s="521"/>
      <c r="BT297" s="517"/>
      <c r="BU297" s="511"/>
      <c r="BV297" s="511"/>
      <c r="BW297" s="511"/>
      <c r="BX297" s="516"/>
      <c r="BY297" s="516"/>
      <c r="BZ297" s="516"/>
      <c r="CA297" s="516"/>
      <c r="CB297" s="516"/>
      <c r="CC297" s="516"/>
      <c r="CD297" s="516"/>
      <c r="CE297" s="511"/>
      <c r="CF297" s="511"/>
      <c r="CG297" s="511"/>
      <c r="CH297" s="511"/>
      <c r="CI297" s="474"/>
      <c r="CJ297" s="474"/>
      <c r="CK297" s="474"/>
      <c r="CL297" s="490"/>
      <c r="CM297" s="474"/>
      <c r="CN297" s="500"/>
      <c r="CO297" s="500"/>
      <c r="CP297" s="500"/>
      <c r="CQ297" s="500"/>
      <c r="CR297" s="550"/>
      <c r="CS297" s="473"/>
      <c r="CT297" s="498"/>
      <c r="CU297" s="498"/>
      <c r="CV297" s="473"/>
      <c r="CW297" s="473"/>
      <c r="CX297" s="473"/>
      <c r="CY297" s="502"/>
      <c r="CZ297" s="500"/>
      <c r="DA297" s="474"/>
      <c r="DB297" s="499"/>
      <c r="DC297" s="500"/>
      <c r="DD297" s="474"/>
      <c r="DE297" s="500"/>
      <c r="DF297" s="500"/>
      <c r="DG297" s="499"/>
      <c r="DH297" s="499"/>
      <c r="DI297" s="499"/>
      <c r="DJ297" s="490"/>
      <c r="DK297" s="499"/>
      <c r="DL297" s="500"/>
      <c r="DM297" s="500"/>
      <c r="DN297" s="499"/>
      <c r="DO297" s="474"/>
      <c r="DP297" s="474"/>
      <c r="DQ297" s="474"/>
      <c r="DR297" s="474"/>
      <c r="DS297" s="474"/>
      <c r="DT297" s="474"/>
      <c r="DU297" s="474"/>
      <c r="DV297" s="474"/>
      <c r="DW297" s="474"/>
      <c r="DX297" s="474"/>
      <c r="DY297" s="474"/>
      <c r="DZ297" s="474"/>
      <c r="EA297" s="500"/>
      <c r="EB297" s="500"/>
      <c r="EC297" s="500"/>
      <c r="ED297" s="500"/>
      <c r="EE297" s="500"/>
      <c r="EF297" s="500"/>
      <c r="EG297" s="500"/>
      <c r="EH297" s="500"/>
      <c r="EI297" s="500"/>
      <c r="EJ297" s="500"/>
      <c r="EK297" s="500"/>
      <c r="EL297" s="500"/>
      <c r="EM297" s="500"/>
      <c r="EN297" s="500"/>
      <c r="EO297" s="500"/>
      <c r="EP297" s="500"/>
      <c r="EQ297" s="500"/>
      <c r="ER297" s="490"/>
      <c r="ES297" s="490"/>
      <c r="ET297" s="500"/>
      <c r="EU297" s="500"/>
    </row>
    <row r="298" spans="1:151">
      <c r="A298" s="500"/>
      <c r="B298" s="502"/>
      <c r="C298" s="502"/>
      <c r="D298" s="502"/>
      <c r="E298" s="502"/>
      <c r="F298" s="502"/>
      <c r="G298" s="502"/>
      <c r="H298" s="502"/>
      <c r="I298" s="502"/>
      <c r="J298" s="504"/>
      <c r="K298" s="502"/>
      <c r="L298" s="502"/>
      <c r="M298" s="502"/>
      <c r="N298" s="502"/>
      <c r="O298" s="502"/>
      <c r="P298" s="502"/>
      <c r="R298" s="502"/>
      <c r="S298" s="502"/>
      <c r="U298" s="499"/>
      <c r="V298" s="500"/>
      <c r="W298" s="502"/>
      <c r="X298" s="500"/>
      <c r="Y298" s="500"/>
      <c r="Z298" s="476"/>
      <c r="AA298" s="476"/>
      <c r="AB298" s="470"/>
      <c r="AC298" s="502"/>
      <c r="AD298" s="502"/>
      <c r="AE298" s="502"/>
      <c r="AF298" s="502"/>
      <c r="AG298" s="502"/>
      <c r="AH298" s="502"/>
      <c r="AI298" s="505"/>
      <c r="AJ298" s="502"/>
      <c r="AK298" s="502"/>
      <c r="AL298" s="502"/>
      <c r="AM298" s="502"/>
      <c r="AN298" s="502"/>
      <c r="AO298" s="502"/>
      <c r="AP298" s="502"/>
      <c r="AQ298" s="502"/>
      <c r="AR298" s="502"/>
      <c r="AS298" s="521"/>
      <c r="AT298" s="521"/>
      <c r="AU298" s="521"/>
      <c r="AV298" s="521"/>
      <c r="AW298" s="521"/>
      <c r="AX298" s="521"/>
      <c r="AY298" s="521"/>
      <c r="AZ298" s="521"/>
      <c r="BA298" s="525"/>
      <c r="BB298" s="521"/>
      <c r="BC298" s="521"/>
      <c r="BD298" s="521"/>
      <c r="BE298" s="521"/>
      <c r="BF298" s="521"/>
      <c r="BG298" s="521"/>
      <c r="BH298" s="521"/>
      <c r="BI298" s="521"/>
      <c r="BJ298" s="521"/>
      <c r="BK298" s="521"/>
      <c r="BL298" s="521"/>
      <c r="BM298" s="521"/>
      <c r="BN298" s="521"/>
      <c r="BO298" s="521"/>
      <c r="BP298" s="521"/>
      <c r="BQ298" s="521"/>
      <c r="BR298" s="521"/>
      <c r="BS298" s="521"/>
      <c r="BT298" s="517"/>
      <c r="BU298" s="511"/>
      <c r="BV298" s="511"/>
      <c r="BW298" s="511"/>
      <c r="BX298" s="516"/>
      <c r="BY298" s="516"/>
      <c r="BZ298" s="516"/>
      <c r="CA298" s="516"/>
      <c r="CB298" s="516"/>
      <c r="CC298" s="516"/>
      <c r="CD298" s="516"/>
      <c r="CE298" s="511"/>
      <c r="CF298" s="511"/>
      <c r="CG298" s="511"/>
      <c r="CH298" s="511"/>
      <c r="CI298" s="474"/>
      <c r="CJ298" s="474"/>
      <c r="CK298" s="474"/>
      <c r="CL298" s="490"/>
      <c r="CM298" s="474"/>
      <c r="CN298" s="500"/>
      <c r="CO298" s="500"/>
      <c r="CP298" s="500"/>
      <c r="CQ298" s="500"/>
      <c r="CR298" s="550"/>
      <c r="CS298" s="473"/>
      <c r="CT298" s="498"/>
      <c r="CU298" s="498"/>
      <c r="CV298" s="473"/>
      <c r="CW298" s="473"/>
      <c r="CX298" s="473"/>
      <c r="CY298" s="502"/>
      <c r="CZ298" s="500"/>
      <c r="DA298" s="474"/>
      <c r="DB298" s="499"/>
      <c r="DC298" s="500"/>
      <c r="DD298" s="474"/>
      <c r="DE298" s="500"/>
      <c r="DF298" s="500"/>
      <c r="DG298" s="499"/>
      <c r="DH298" s="499"/>
      <c r="DI298" s="499"/>
      <c r="DJ298" s="490"/>
      <c r="DK298" s="499"/>
      <c r="DL298" s="500"/>
      <c r="DM298" s="500"/>
      <c r="DN298" s="499"/>
      <c r="DO298" s="474"/>
      <c r="DP298" s="474"/>
      <c r="DQ298" s="474"/>
      <c r="DR298" s="474"/>
      <c r="DS298" s="474"/>
      <c r="DT298" s="474"/>
      <c r="DU298" s="474"/>
      <c r="DV298" s="474"/>
      <c r="DW298" s="474"/>
      <c r="DX298" s="474"/>
      <c r="DY298" s="474"/>
      <c r="DZ298" s="474"/>
      <c r="EA298" s="500"/>
      <c r="EB298" s="500"/>
      <c r="EC298" s="500"/>
      <c r="ED298" s="500"/>
      <c r="EE298" s="500"/>
      <c r="EF298" s="500"/>
      <c r="EG298" s="500"/>
      <c r="EH298" s="500"/>
      <c r="EI298" s="500"/>
      <c r="EJ298" s="500"/>
      <c r="EK298" s="500"/>
      <c r="EL298" s="500"/>
      <c r="EM298" s="500"/>
      <c r="EN298" s="500"/>
      <c r="EO298" s="500"/>
      <c r="EP298" s="500"/>
      <c r="EQ298" s="500"/>
      <c r="ER298" s="490"/>
      <c r="ES298" s="490"/>
      <c r="ET298" s="500"/>
      <c r="EU298" s="500"/>
    </row>
    <row r="299" spans="1:151" ht="16.5" customHeight="1">
      <c r="A299" s="500"/>
      <c r="B299" s="502"/>
      <c r="C299" s="502"/>
      <c r="D299" s="502"/>
      <c r="E299" s="502"/>
      <c r="F299" s="502"/>
      <c r="G299" s="502"/>
      <c r="H299" s="502"/>
      <c r="I299" s="502"/>
      <c r="J299" s="504"/>
      <c r="K299" s="502"/>
      <c r="L299" s="502"/>
      <c r="M299" s="502"/>
      <c r="N299" s="502"/>
      <c r="O299" s="502"/>
      <c r="P299" s="502"/>
      <c r="R299" s="502"/>
      <c r="S299" s="502"/>
      <c r="U299" s="499"/>
      <c r="V299" s="500"/>
      <c r="W299" s="502"/>
      <c r="X299" s="500"/>
      <c r="Y299" s="500"/>
      <c r="Z299" s="476"/>
      <c r="AA299" s="476"/>
      <c r="AB299" s="470"/>
      <c r="AC299" s="502"/>
      <c r="AD299" s="502"/>
      <c r="AE299" s="502"/>
      <c r="AF299" s="502"/>
      <c r="AG299" s="502"/>
      <c r="AH299" s="502"/>
      <c r="AI299" s="505"/>
      <c r="AJ299" s="502"/>
      <c r="AK299" s="502"/>
      <c r="AL299" s="502"/>
      <c r="AM299" s="502"/>
      <c r="AN299" s="502"/>
      <c r="AO299" s="502"/>
      <c r="AP299" s="502"/>
      <c r="AQ299" s="502"/>
      <c r="AR299" s="502"/>
      <c r="AS299" s="521"/>
      <c r="AT299" s="521"/>
      <c r="AU299" s="521"/>
      <c r="AV299" s="521"/>
      <c r="AW299" s="521"/>
      <c r="AX299" s="521"/>
      <c r="AY299" s="521"/>
      <c r="AZ299" s="521"/>
      <c r="BA299" s="525"/>
      <c r="BB299" s="521"/>
      <c r="BC299" s="521"/>
      <c r="BD299" s="521"/>
      <c r="BE299" s="521"/>
      <c r="BF299" s="521"/>
      <c r="BG299" s="521"/>
      <c r="BH299" s="521"/>
      <c r="BI299" s="521"/>
      <c r="BJ299" s="521"/>
      <c r="BK299" s="521"/>
      <c r="BL299" s="521"/>
      <c r="BM299" s="521"/>
      <c r="BN299" s="521"/>
      <c r="BO299" s="521"/>
      <c r="BP299" s="521"/>
      <c r="BQ299" s="521"/>
      <c r="BR299" s="521"/>
      <c r="BS299" s="521"/>
      <c r="BT299" s="517"/>
      <c r="BU299" s="511"/>
      <c r="BV299" s="511"/>
      <c r="BW299" s="511"/>
      <c r="BX299" s="516"/>
      <c r="BY299" s="516"/>
      <c r="BZ299" s="516"/>
      <c r="CA299" s="516"/>
      <c r="CB299" s="516"/>
      <c r="CC299" s="516"/>
      <c r="CD299" s="516"/>
      <c r="CE299" s="511"/>
      <c r="CF299" s="511"/>
      <c r="CG299" s="511"/>
      <c r="CH299" s="511"/>
      <c r="CI299" s="474"/>
      <c r="CJ299" s="474"/>
      <c r="CK299" s="474"/>
      <c r="CL299" s="490"/>
      <c r="CM299" s="474"/>
      <c r="CN299" s="500"/>
      <c r="CO299" s="500"/>
      <c r="CP299" s="500"/>
      <c r="CQ299" s="500"/>
      <c r="CR299" s="550"/>
      <c r="CS299" s="473"/>
      <c r="CT299" s="498"/>
      <c r="CU299" s="498"/>
      <c r="CV299" s="473"/>
      <c r="CW299" s="473"/>
      <c r="CX299" s="473"/>
      <c r="CY299" s="502"/>
      <c r="CZ299" s="500"/>
      <c r="DA299" s="474"/>
      <c r="DB299" s="499"/>
      <c r="DC299" s="500"/>
      <c r="DD299" s="474"/>
      <c r="DE299" s="500"/>
      <c r="DF299" s="500"/>
      <c r="DG299" s="499"/>
      <c r="DH299" s="499"/>
      <c r="DI299" s="499"/>
      <c r="DJ299" s="490"/>
      <c r="DK299" s="499"/>
      <c r="DL299" s="500"/>
      <c r="DM299" s="500"/>
      <c r="DN299" s="499"/>
      <c r="DO299" s="474"/>
      <c r="DP299" s="474"/>
      <c r="DQ299" s="474"/>
      <c r="DR299" s="474"/>
      <c r="DS299" s="474"/>
      <c r="DT299" s="474"/>
      <c r="DU299" s="474"/>
      <c r="DV299" s="474"/>
      <c r="DW299" s="474"/>
      <c r="DX299" s="474"/>
      <c r="DY299" s="474"/>
      <c r="DZ299" s="474"/>
      <c r="EA299" s="500"/>
      <c r="EB299" s="500"/>
      <c r="EC299" s="500"/>
      <c r="ED299" s="500"/>
      <c r="EE299" s="500"/>
      <c r="EF299" s="500"/>
      <c r="EG299" s="500"/>
      <c r="EH299" s="500"/>
      <c r="EI299" s="500"/>
      <c r="EJ299" s="500"/>
      <c r="EK299" s="500"/>
      <c r="EL299" s="500"/>
      <c r="EM299" s="500"/>
      <c r="EN299" s="500"/>
      <c r="EO299" s="500"/>
      <c r="EP299" s="500"/>
      <c r="EQ299" s="500"/>
      <c r="ER299" s="490"/>
      <c r="ES299" s="490"/>
      <c r="ET299" s="500"/>
      <c r="EU299" s="500"/>
    </row>
    <row r="300" spans="1:151" s="299" customFormat="1" ht="16.5" customHeight="1">
      <c r="A300" s="500"/>
      <c r="B300" s="502"/>
      <c r="C300" s="502"/>
      <c r="D300" s="502"/>
      <c r="E300" s="502"/>
      <c r="F300" s="502"/>
      <c r="G300" s="502"/>
      <c r="H300" s="502"/>
      <c r="I300" s="502"/>
      <c r="J300" s="504"/>
      <c r="K300" s="502"/>
      <c r="L300" s="502"/>
      <c r="M300" s="502"/>
      <c r="N300" s="502"/>
      <c r="O300" s="502"/>
      <c r="P300" s="502"/>
      <c r="Q300" s="502"/>
      <c r="R300" s="502"/>
      <c r="S300" s="502"/>
      <c r="T300" s="502"/>
      <c r="U300" s="499"/>
      <c r="V300" s="500"/>
      <c r="W300" s="502"/>
      <c r="X300" s="500"/>
      <c r="Y300" s="500"/>
      <c r="Z300" s="476"/>
      <c r="AA300" s="476"/>
      <c r="AB300" s="470"/>
      <c r="AC300" s="502"/>
      <c r="AD300" s="502"/>
      <c r="AE300" s="502"/>
      <c r="AF300" s="502"/>
      <c r="AG300" s="502"/>
      <c r="AH300" s="502"/>
      <c r="AI300" s="505"/>
      <c r="AJ300" s="502"/>
      <c r="AK300" s="502"/>
      <c r="AL300" s="502"/>
      <c r="AM300" s="502"/>
      <c r="AN300" s="502"/>
      <c r="AO300" s="502"/>
      <c r="AP300" s="502"/>
      <c r="AQ300" s="502"/>
      <c r="AR300" s="502"/>
      <c r="AS300" s="521"/>
      <c r="AT300" s="521"/>
      <c r="AU300" s="521"/>
      <c r="AV300" s="521"/>
      <c r="AW300" s="521"/>
      <c r="AX300" s="521"/>
      <c r="AY300" s="521"/>
      <c r="AZ300" s="521"/>
      <c r="BA300" s="525"/>
      <c r="BB300" s="521"/>
      <c r="BC300" s="521"/>
      <c r="BD300" s="521"/>
      <c r="BE300" s="521"/>
      <c r="BF300" s="521"/>
      <c r="BG300" s="521"/>
      <c r="BH300" s="521"/>
      <c r="BI300" s="521"/>
      <c r="BJ300" s="521"/>
      <c r="BK300" s="521"/>
      <c r="BL300" s="521"/>
      <c r="BM300" s="521"/>
      <c r="BN300" s="521"/>
      <c r="BO300" s="521"/>
      <c r="BP300" s="521"/>
      <c r="BQ300" s="521"/>
      <c r="BR300" s="521"/>
      <c r="BS300" s="521"/>
      <c r="BT300" s="517"/>
      <c r="BU300" s="511"/>
      <c r="BV300" s="511"/>
      <c r="BW300" s="511"/>
      <c r="BX300" s="516"/>
      <c r="BY300" s="516"/>
      <c r="BZ300" s="516"/>
      <c r="CA300" s="516"/>
      <c r="CB300" s="516"/>
      <c r="CC300" s="516"/>
      <c r="CD300" s="516"/>
      <c r="CE300" s="511"/>
      <c r="CF300" s="511"/>
      <c r="CG300" s="511"/>
      <c r="CH300" s="511"/>
      <c r="CI300" s="474"/>
      <c r="CJ300" s="474"/>
      <c r="CK300" s="474"/>
      <c r="CL300" s="490"/>
      <c r="CM300" s="474"/>
      <c r="CN300" s="500"/>
      <c r="CO300" s="500"/>
      <c r="CP300" s="500"/>
      <c r="CQ300" s="500"/>
      <c r="CR300" s="550"/>
      <c r="CS300" s="473"/>
      <c r="CT300" s="498"/>
      <c r="CU300" s="498"/>
      <c r="CV300" s="473"/>
      <c r="CW300" s="473"/>
      <c r="CX300" s="473"/>
      <c r="CY300" s="502"/>
      <c r="CZ300" s="500"/>
      <c r="DA300" s="474"/>
      <c r="DB300" s="499"/>
      <c r="DC300" s="500"/>
      <c r="DD300" s="474"/>
      <c r="DE300" s="500"/>
      <c r="DF300" s="500"/>
      <c r="DG300" s="499"/>
      <c r="DH300" s="499"/>
      <c r="DI300" s="499"/>
      <c r="DJ300" s="490"/>
      <c r="DK300" s="499"/>
      <c r="DL300" s="500"/>
      <c r="DM300" s="500"/>
      <c r="DN300" s="499"/>
      <c r="DO300" s="474"/>
      <c r="DP300" s="474"/>
      <c r="DQ300" s="474"/>
      <c r="DR300" s="474"/>
      <c r="DS300" s="474"/>
      <c r="DT300" s="474"/>
      <c r="DU300" s="474"/>
      <c r="DV300" s="474"/>
      <c r="DW300" s="474"/>
      <c r="DX300" s="474"/>
      <c r="DY300" s="474"/>
      <c r="DZ300" s="474"/>
      <c r="EA300" s="500"/>
      <c r="EB300" s="500"/>
      <c r="EC300" s="500"/>
      <c r="ED300" s="500"/>
      <c r="EE300" s="500"/>
      <c r="EF300" s="500"/>
      <c r="EG300" s="500"/>
      <c r="EH300" s="500"/>
      <c r="EI300" s="500"/>
      <c r="EJ300" s="500"/>
      <c r="EK300" s="500"/>
      <c r="EL300" s="500"/>
      <c r="EM300" s="500"/>
      <c r="EN300" s="500"/>
      <c r="EO300" s="500"/>
      <c r="EP300" s="500"/>
      <c r="EQ300" s="500"/>
      <c r="ER300" s="490"/>
      <c r="ES300" s="490"/>
      <c r="ET300" s="500"/>
      <c r="EU300" s="500"/>
    </row>
    <row r="301" spans="1:151" ht="16.5" customHeight="1">
      <c r="A301" s="500"/>
      <c r="B301" s="502"/>
      <c r="C301" s="502"/>
      <c r="D301" s="502"/>
      <c r="E301" s="502"/>
      <c r="F301" s="502"/>
      <c r="G301" s="502"/>
      <c r="H301" s="502"/>
      <c r="I301" s="502"/>
      <c r="J301" s="504"/>
      <c r="K301" s="502"/>
      <c r="L301" s="502"/>
      <c r="M301" s="502"/>
      <c r="N301" s="502"/>
      <c r="O301" s="502"/>
      <c r="P301" s="502"/>
      <c r="R301" s="502"/>
      <c r="S301" s="502"/>
      <c r="U301" s="499"/>
      <c r="V301" s="500"/>
      <c r="W301" s="502"/>
      <c r="X301" s="500"/>
      <c r="Y301" s="500"/>
      <c r="Z301" s="476"/>
      <c r="AA301" s="476"/>
      <c r="AB301" s="470"/>
      <c r="AC301" s="502"/>
      <c r="AD301" s="502"/>
      <c r="AE301" s="502"/>
      <c r="AF301" s="502"/>
      <c r="AG301" s="502"/>
      <c r="AH301" s="502"/>
      <c r="AI301" s="505"/>
      <c r="AJ301" s="502"/>
      <c r="AK301" s="502"/>
      <c r="AL301" s="502"/>
      <c r="AM301" s="502"/>
      <c r="AN301" s="502"/>
      <c r="AO301" s="502"/>
      <c r="AP301" s="502"/>
      <c r="AQ301" s="502"/>
      <c r="AR301" s="502"/>
      <c r="AS301" s="521"/>
      <c r="AT301" s="521"/>
      <c r="AU301" s="521"/>
      <c r="AV301" s="521"/>
      <c r="AW301" s="521"/>
      <c r="AX301" s="521"/>
      <c r="AY301" s="521"/>
      <c r="AZ301" s="521"/>
      <c r="BA301" s="525"/>
      <c r="BB301" s="521"/>
      <c r="BC301" s="521"/>
      <c r="BD301" s="521"/>
      <c r="BE301" s="521"/>
      <c r="BF301" s="521"/>
      <c r="BG301" s="521"/>
      <c r="BH301" s="521"/>
      <c r="BI301" s="521"/>
      <c r="BJ301" s="521"/>
      <c r="BK301" s="521"/>
      <c r="BL301" s="521"/>
      <c r="BM301" s="521"/>
      <c r="BN301" s="521"/>
      <c r="BO301" s="521"/>
      <c r="BP301" s="521"/>
      <c r="BQ301" s="521"/>
      <c r="BR301" s="521"/>
      <c r="BS301" s="521"/>
      <c r="BT301" s="517"/>
      <c r="BU301" s="511"/>
      <c r="BV301" s="511"/>
      <c r="BW301" s="511"/>
      <c r="BX301" s="516"/>
      <c r="BY301" s="516"/>
      <c r="BZ301" s="516"/>
      <c r="CA301" s="516"/>
      <c r="CB301" s="516"/>
      <c r="CC301" s="516"/>
      <c r="CD301" s="516"/>
      <c r="CE301" s="511"/>
      <c r="CF301" s="511"/>
      <c r="CG301" s="511"/>
      <c r="CH301" s="511"/>
      <c r="CI301" s="474"/>
      <c r="CJ301" s="474"/>
      <c r="CK301" s="474"/>
      <c r="CL301" s="490"/>
      <c r="CM301" s="474"/>
      <c r="CN301" s="500"/>
      <c r="CO301" s="500"/>
      <c r="CP301" s="500"/>
      <c r="CQ301" s="500"/>
      <c r="CR301" s="550"/>
      <c r="CS301" s="473"/>
      <c r="CT301" s="498"/>
      <c r="CU301" s="498"/>
      <c r="CV301" s="473"/>
      <c r="CW301" s="473"/>
      <c r="CX301" s="473"/>
      <c r="CY301" s="502"/>
      <c r="CZ301" s="500"/>
      <c r="DA301" s="474"/>
      <c r="DB301" s="499"/>
      <c r="DC301" s="500"/>
      <c r="DD301" s="474"/>
      <c r="DE301" s="500"/>
      <c r="DF301" s="500"/>
      <c r="DG301" s="499"/>
      <c r="DH301" s="499"/>
      <c r="DI301" s="499"/>
      <c r="DJ301" s="490"/>
      <c r="DK301" s="499"/>
      <c r="DL301" s="500"/>
      <c r="DM301" s="500"/>
      <c r="DN301" s="499"/>
      <c r="DO301" s="474"/>
      <c r="DP301" s="474"/>
      <c r="DQ301" s="474"/>
      <c r="DR301" s="474"/>
      <c r="DS301" s="474"/>
      <c r="DT301" s="474"/>
      <c r="DU301" s="474"/>
      <c r="DV301" s="474"/>
      <c r="DW301" s="474"/>
      <c r="DX301" s="474"/>
      <c r="DY301" s="474"/>
      <c r="DZ301" s="474"/>
      <c r="EA301" s="500"/>
      <c r="EB301" s="500"/>
      <c r="EC301" s="500"/>
      <c r="ED301" s="500"/>
      <c r="EE301" s="500"/>
      <c r="EF301" s="500"/>
      <c r="EG301" s="500"/>
      <c r="EH301" s="500"/>
      <c r="EI301" s="500"/>
      <c r="EJ301" s="500"/>
      <c r="EK301" s="500"/>
      <c r="EL301" s="500"/>
      <c r="EM301" s="500"/>
      <c r="EN301" s="500"/>
      <c r="EO301" s="500"/>
      <c r="EP301" s="500"/>
      <c r="EQ301" s="500"/>
      <c r="ER301" s="490"/>
      <c r="ES301" s="490"/>
      <c r="ET301" s="500"/>
      <c r="EU301" s="500"/>
    </row>
    <row r="302" spans="1:151" ht="16.5" customHeight="1">
      <c r="A302" s="500"/>
      <c r="B302" s="502"/>
      <c r="C302" s="502"/>
      <c r="D302" s="502"/>
      <c r="E302" s="502"/>
      <c r="F302" s="502"/>
      <c r="G302" s="502"/>
      <c r="H302" s="502"/>
      <c r="I302" s="502"/>
      <c r="J302" s="504"/>
      <c r="K302" s="502"/>
      <c r="L302" s="502"/>
      <c r="M302" s="502"/>
      <c r="N302" s="502"/>
      <c r="O302" s="502"/>
      <c r="P302" s="502"/>
      <c r="R302" s="502"/>
      <c r="S302" s="502"/>
      <c r="U302" s="499"/>
      <c r="V302" s="500"/>
      <c r="W302" s="502"/>
      <c r="X302" s="500"/>
      <c r="Y302" s="500"/>
      <c r="Z302" s="476"/>
      <c r="AA302" s="476"/>
      <c r="AB302" s="470"/>
      <c r="AC302" s="502"/>
      <c r="AD302" s="502"/>
      <c r="AE302" s="502"/>
      <c r="AF302" s="502"/>
      <c r="AG302" s="502"/>
      <c r="AH302" s="502"/>
      <c r="AI302" s="505"/>
      <c r="AJ302" s="502"/>
      <c r="AK302" s="502"/>
      <c r="AL302" s="502"/>
      <c r="AM302" s="502"/>
      <c r="AN302" s="502"/>
      <c r="AO302" s="502"/>
      <c r="AP302" s="502"/>
      <c r="AQ302" s="502"/>
      <c r="AR302" s="502"/>
      <c r="AS302" s="521"/>
      <c r="AT302" s="521"/>
      <c r="AU302" s="521"/>
      <c r="AV302" s="521"/>
      <c r="AW302" s="521"/>
      <c r="AX302" s="521"/>
      <c r="AY302" s="521"/>
      <c r="AZ302" s="521"/>
      <c r="BA302" s="525"/>
      <c r="BB302" s="521"/>
      <c r="BC302" s="521"/>
      <c r="BD302" s="521"/>
      <c r="BE302" s="521"/>
      <c r="BF302" s="521"/>
      <c r="BG302" s="521"/>
      <c r="BH302" s="521"/>
      <c r="BI302" s="521"/>
      <c r="BJ302" s="521"/>
      <c r="BK302" s="521"/>
      <c r="BL302" s="521"/>
      <c r="BM302" s="521"/>
      <c r="BN302" s="521"/>
      <c r="BO302" s="521"/>
      <c r="BP302" s="521"/>
      <c r="BQ302" s="521"/>
      <c r="BR302" s="521"/>
      <c r="BS302" s="521"/>
      <c r="BT302" s="517"/>
      <c r="BU302" s="511"/>
      <c r="BV302" s="511"/>
      <c r="BW302" s="511"/>
      <c r="BX302" s="516"/>
      <c r="BY302" s="516"/>
      <c r="BZ302" s="516"/>
      <c r="CA302" s="516"/>
      <c r="CB302" s="516"/>
      <c r="CC302" s="516"/>
      <c r="CD302" s="516"/>
      <c r="CE302" s="511"/>
      <c r="CF302" s="511"/>
      <c r="CG302" s="511"/>
      <c r="CH302" s="511"/>
      <c r="CI302" s="474"/>
      <c r="CJ302" s="474"/>
      <c r="CK302" s="474"/>
      <c r="CL302" s="490"/>
      <c r="CM302" s="474"/>
      <c r="CN302" s="500"/>
      <c r="CO302" s="500"/>
      <c r="CP302" s="500"/>
      <c r="CQ302" s="500"/>
      <c r="CR302" s="550"/>
      <c r="CS302" s="473"/>
      <c r="CT302" s="498"/>
      <c r="CU302" s="498"/>
      <c r="CV302" s="473"/>
      <c r="CW302" s="473"/>
      <c r="CX302" s="473"/>
      <c r="CY302" s="502"/>
      <c r="CZ302" s="500"/>
      <c r="DA302" s="474"/>
      <c r="DB302" s="499"/>
      <c r="DC302" s="500"/>
      <c r="DD302" s="474"/>
      <c r="DE302" s="500"/>
      <c r="DF302" s="500"/>
      <c r="DG302" s="499"/>
      <c r="DH302" s="499"/>
      <c r="DI302" s="499"/>
      <c r="DJ302" s="490"/>
      <c r="DK302" s="499"/>
      <c r="DL302" s="500"/>
      <c r="DM302" s="500"/>
      <c r="DN302" s="499"/>
      <c r="DO302" s="474"/>
      <c r="DP302" s="474"/>
      <c r="DQ302" s="474"/>
      <c r="DR302" s="474"/>
      <c r="DS302" s="474"/>
      <c r="DT302" s="474"/>
      <c r="DU302" s="474"/>
      <c r="DV302" s="474"/>
      <c r="DW302" s="474"/>
      <c r="DX302" s="474"/>
      <c r="DY302" s="474"/>
      <c r="DZ302" s="474"/>
      <c r="EA302" s="500"/>
      <c r="EB302" s="500"/>
      <c r="EC302" s="500"/>
      <c r="ED302" s="500"/>
      <c r="EE302" s="500"/>
      <c r="EF302" s="500"/>
      <c r="EG302" s="500"/>
      <c r="EH302" s="500"/>
      <c r="EI302" s="500"/>
      <c r="EJ302" s="500"/>
      <c r="EK302" s="500"/>
      <c r="EL302" s="500"/>
      <c r="EM302" s="500"/>
      <c r="EN302" s="500"/>
      <c r="EO302" s="500"/>
      <c r="EP302" s="500"/>
      <c r="EQ302" s="500"/>
      <c r="ER302" s="490"/>
      <c r="ES302" s="490"/>
      <c r="ET302" s="500"/>
      <c r="EU302" s="500"/>
    </row>
    <row r="303" spans="1:151">
      <c r="A303" s="500"/>
      <c r="B303" s="502"/>
      <c r="C303" s="502"/>
      <c r="D303" s="502"/>
      <c r="E303" s="502"/>
      <c r="F303" s="502"/>
      <c r="G303" s="502"/>
      <c r="H303" s="502"/>
      <c r="I303" s="502"/>
      <c r="J303" s="504"/>
      <c r="K303" s="502"/>
      <c r="L303" s="502"/>
      <c r="M303" s="502"/>
      <c r="N303" s="502"/>
      <c r="O303" s="502"/>
      <c r="P303" s="502"/>
      <c r="R303" s="502"/>
      <c r="S303" s="502"/>
      <c r="U303" s="499"/>
      <c r="V303" s="500"/>
      <c r="W303" s="502"/>
      <c r="X303" s="500"/>
      <c r="Y303" s="500"/>
      <c r="Z303" s="476"/>
      <c r="AA303" s="476"/>
      <c r="AB303" s="470"/>
      <c r="AC303" s="502"/>
      <c r="AD303" s="502"/>
      <c r="AE303" s="502"/>
      <c r="AF303" s="502"/>
      <c r="AG303" s="502"/>
      <c r="AH303" s="502"/>
      <c r="AI303" s="505"/>
      <c r="AJ303" s="502"/>
      <c r="AK303" s="502"/>
      <c r="AL303" s="502"/>
      <c r="AM303" s="502"/>
      <c r="AN303" s="502"/>
      <c r="AO303" s="502"/>
      <c r="AP303" s="502"/>
      <c r="AQ303" s="502"/>
      <c r="AR303" s="502"/>
      <c r="AS303" s="521"/>
      <c r="AT303" s="521"/>
      <c r="AU303" s="521"/>
      <c r="AV303" s="521"/>
      <c r="AW303" s="521"/>
      <c r="AX303" s="521"/>
      <c r="AY303" s="521"/>
      <c r="AZ303" s="521"/>
      <c r="BA303" s="525"/>
      <c r="BB303" s="521"/>
      <c r="BC303" s="521"/>
      <c r="BD303" s="521"/>
      <c r="BE303" s="521"/>
      <c r="BF303" s="521"/>
      <c r="BG303" s="521"/>
      <c r="BH303" s="521"/>
      <c r="BI303" s="521"/>
      <c r="BJ303" s="521"/>
      <c r="BK303" s="521"/>
      <c r="BL303" s="521"/>
      <c r="BM303" s="521"/>
      <c r="BN303" s="521"/>
      <c r="BO303" s="521"/>
      <c r="BP303" s="521"/>
      <c r="BQ303" s="521"/>
      <c r="BR303" s="521"/>
      <c r="BS303" s="521"/>
      <c r="BT303" s="517"/>
      <c r="BU303" s="511"/>
      <c r="BV303" s="511"/>
      <c r="BW303" s="511"/>
      <c r="BX303" s="516"/>
      <c r="BY303" s="516"/>
      <c r="BZ303" s="516"/>
      <c r="CA303" s="516"/>
      <c r="CB303" s="516"/>
      <c r="CC303" s="516"/>
      <c r="CD303" s="516"/>
      <c r="CE303" s="511"/>
      <c r="CF303" s="511"/>
      <c r="CG303" s="511"/>
      <c r="CH303" s="511"/>
      <c r="CI303" s="474"/>
      <c r="CJ303" s="474"/>
      <c r="CK303" s="474"/>
      <c r="CL303" s="490"/>
      <c r="CM303" s="474"/>
      <c r="CN303" s="500"/>
      <c r="CO303" s="500"/>
      <c r="CP303" s="500"/>
      <c r="CQ303" s="500"/>
      <c r="CR303" s="550"/>
      <c r="CS303" s="473"/>
      <c r="CT303" s="498"/>
      <c r="CU303" s="498"/>
      <c r="CV303" s="473"/>
      <c r="CW303" s="473"/>
      <c r="CX303" s="473"/>
      <c r="CY303" s="502"/>
      <c r="CZ303" s="500"/>
      <c r="DA303" s="474"/>
      <c r="DB303" s="499"/>
      <c r="DC303" s="500"/>
      <c r="DD303" s="474"/>
      <c r="DE303" s="500"/>
      <c r="DF303" s="500"/>
      <c r="DG303" s="499"/>
      <c r="DH303" s="499"/>
      <c r="DI303" s="499"/>
      <c r="DJ303" s="490"/>
      <c r="DK303" s="499"/>
      <c r="DL303" s="500"/>
      <c r="DM303" s="500"/>
      <c r="DN303" s="499"/>
      <c r="DO303" s="474"/>
      <c r="DP303" s="474"/>
      <c r="DQ303" s="474"/>
      <c r="DR303" s="474"/>
      <c r="DS303" s="474"/>
      <c r="DT303" s="474"/>
      <c r="DU303" s="474"/>
      <c r="DV303" s="474"/>
      <c r="DW303" s="474"/>
      <c r="DX303" s="474"/>
      <c r="DY303" s="474"/>
      <c r="DZ303" s="474"/>
      <c r="EA303" s="500"/>
      <c r="EB303" s="500"/>
      <c r="EC303" s="500"/>
      <c r="ED303" s="500"/>
      <c r="EE303" s="500"/>
      <c r="EF303" s="500"/>
      <c r="EG303" s="500"/>
      <c r="EH303" s="500"/>
      <c r="EI303" s="500"/>
      <c r="EJ303" s="500"/>
      <c r="EK303" s="500"/>
      <c r="EL303" s="500"/>
      <c r="EM303" s="500"/>
      <c r="EN303" s="500"/>
      <c r="EO303" s="500"/>
      <c r="EP303" s="500"/>
      <c r="EQ303" s="500"/>
      <c r="ER303" s="490"/>
      <c r="ES303" s="490"/>
      <c r="ET303" s="500"/>
      <c r="EU303" s="500"/>
    </row>
    <row r="304" spans="1:151">
      <c r="A304" s="500"/>
      <c r="B304" s="502"/>
      <c r="C304" s="502"/>
      <c r="D304" s="502"/>
      <c r="E304" s="502"/>
      <c r="F304" s="502"/>
      <c r="G304" s="502"/>
      <c r="H304" s="502"/>
      <c r="I304" s="502"/>
      <c r="J304" s="504"/>
      <c r="K304" s="502"/>
      <c r="L304" s="502"/>
      <c r="M304" s="502"/>
      <c r="N304" s="502"/>
      <c r="O304" s="502"/>
      <c r="P304" s="502"/>
      <c r="R304" s="502"/>
      <c r="S304" s="502"/>
      <c r="U304" s="499"/>
      <c r="V304" s="500"/>
      <c r="W304" s="502"/>
      <c r="X304" s="500"/>
      <c r="Y304" s="500"/>
      <c r="Z304" s="476"/>
      <c r="AA304" s="476"/>
      <c r="AB304" s="470"/>
      <c r="AC304" s="502"/>
      <c r="AD304" s="502"/>
      <c r="AE304" s="502"/>
      <c r="AF304" s="502"/>
      <c r="AG304" s="502"/>
      <c r="AH304" s="502"/>
      <c r="AI304" s="505"/>
      <c r="AJ304" s="502"/>
      <c r="AK304" s="502"/>
      <c r="AL304" s="502"/>
      <c r="AM304" s="502"/>
      <c r="AN304" s="502"/>
      <c r="AO304" s="502"/>
      <c r="AP304" s="502"/>
      <c r="AQ304" s="502"/>
      <c r="AR304" s="502"/>
      <c r="AS304" s="521"/>
      <c r="AT304" s="521"/>
      <c r="AU304" s="521"/>
      <c r="AV304" s="521"/>
      <c r="AW304" s="521"/>
      <c r="AX304" s="521"/>
      <c r="AY304" s="521"/>
      <c r="AZ304" s="521"/>
      <c r="BA304" s="525"/>
      <c r="BB304" s="521"/>
      <c r="BC304" s="521"/>
      <c r="BD304" s="521"/>
      <c r="BE304" s="521"/>
      <c r="BF304" s="521"/>
      <c r="BG304" s="521"/>
      <c r="BH304" s="521"/>
      <c r="BI304" s="521"/>
      <c r="BJ304" s="521"/>
      <c r="BK304" s="521"/>
      <c r="BL304" s="521"/>
      <c r="BM304" s="521"/>
      <c r="BN304" s="521"/>
      <c r="BO304" s="521"/>
      <c r="BP304" s="521"/>
      <c r="BQ304" s="521"/>
      <c r="BR304" s="521"/>
      <c r="BS304" s="521"/>
      <c r="BT304" s="517"/>
      <c r="BU304" s="511"/>
      <c r="BV304" s="511"/>
      <c r="BW304" s="511"/>
      <c r="BX304" s="516"/>
      <c r="BY304" s="516"/>
      <c r="BZ304" s="516"/>
      <c r="CA304" s="516"/>
      <c r="CB304" s="516"/>
      <c r="CC304" s="516"/>
      <c r="CD304" s="516"/>
      <c r="CE304" s="511"/>
      <c r="CF304" s="511"/>
      <c r="CG304" s="511"/>
      <c r="CH304" s="511"/>
      <c r="CI304" s="474"/>
      <c r="CJ304" s="474"/>
      <c r="CK304" s="474"/>
      <c r="CL304" s="490"/>
      <c r="CM304" s="474"/>
      <c r="CN304" s="500"/>
      <c r="CO304" s="500"/>
      <c r="CP304" s="500"/>
      <c r="CQ304" s="500"/>
      <c r="CR304" s="550"/>
      <c r="CS304" s="473"/>
      <c r="CT304" s="498"/>
      <c r="CU304" s="498"/>
      <c r="CV304" s="473"/>
      <c r="CW304" s="473"/>
      <c r="CX304" s="473"/>
      <c r="CY304" s="502"/>
      <c r="CZ304" s="500"/>
      <c r="DA304" s="474"/>
      <c r="DB304" s="499"/>
      <c r="DC304" s="500"/>
      <c r="DD304" s="474"/>
      <c r="DE304" s="500"/>
      <c r="DF304" s="500"/>
      <c r="DG304" s="499"/>
      <c r="DH304" s="499"/>
      <c r="DI304" s="499"/>
      <c r="DJ304" s="490"/>
      <c r="DK304" s="499"/>
      <c r="DL304" s="500"/>
      <c r="DM304" s="500"/>
      <c r="DN304" s="499"/>
      <c r="DO304" s="474"/>
      <c r="DP304" s="474"/>
      <c r="DQ304" s="474"/>
      <c r="DR304" s="474"/>
      <c r="DS304" s="474"/>
      <c r="DT304" s="474"/>
      <c r="DU304" s="474"/>
      <c r="DV304" s="474"/>
      <c r="DW304" s="474"/>
      <c r="DX304" s="474"/>
      <c r="DY304" s="474"/>
      <c r="DZ304" s="474"/>
      <c r="EA304" s="500"/>
      <c r="EB304" s="500"/>
      <c r="EC304" s="500"/>
      <c r="ED304" s="500"/>
      <c r="EE304" s="500"/>
      <c r="EF304" s="500"/>
      <c r="EG304" s="500"/>
      <c r="EH304" s="500"/>
      <c r="EI304" s="500"/>
      <c r="EJ304" s="500"/>
      <c r="EK304" s="500"/>
      <c r="EL304" s="500"/>
      <c r="EM304" s="500"/>
      <c r="EN304" s="500"/>
      <c r="EO304" s="500"/>
      <c r="EP304" s="500"/>
      <c r="EQ304" s="500"/>
      <c r="ER304" s="490"/>
      <c r="ES304" s="490"/>
      <c r="ET304" s="500"/>
      <c r="EU304" s="500"/>
    </row>
    <row r="305" spans="1:151">
      <c r="A305" s="500"/>
      <c r="B305" s="502"/>
      <c r="C305" s="502"/>
      <c r="D305" s="502"/>
      <c r="E305" s="502"/>
      <c r="F305" s="502"/>
      <c r="G305" s="502"/>
      <c r="H305" s="502"/>
      <c r="I305" s="502"/>
      <c r="J305" s="504"/>
      <c r="K305" s="502"/>
      <c r="L305" s="502"/>
      <c r="M305" s="502"/>
      <c r="N305" s="502"/>
      <c r="O305" s="502"/>
      <c r="P305" s="502"/>
      <c r="R305" s="502"/>
      <c r="S305" s="502"/>
      <c r="U305" s="499"/>
      <c r="V305" s="500"/>
      <c r="W305" s="502"/>
      <c r="X305" s="500"/>
      <c r="Y305" s="500"/>
      <c r="Z305" s="476"/>
      <c r="AA305" s="476"/>
      <c r="AB305" s="470"/>
      <c r="AC305" s="502"/>
      <c r="AD305" s="502"/>
      <c r="AE305" s="502"/>
      <c r="AF305" s="502"/>
      <c r="AG305" s="502"/>
      <c r="AH305" s="502"/>
      <c r="AI305" s="505"/>
      <c r="AJ305" s="502"/>
      <c r="AK305" s="502"/>
      <c r="AL305" s="502"/>
      <c r="AM305" s="502"/>
      <c r="AN305" s="502"/>
      <c r="AO305" s="502"/>
      <c r="AP305" s="502"/>
      <c r="AQ305" s="502"/>
      <c r="AR305" s="502"/>
      <c r="AS305" s="521"/>
      <c r="AT305" s="521"/>
      <c r="AU305" s="521"/>
      <c r="AV305" s="521"/>
      <c r="AW305" s="521"/>
      <c r="AX305" s="521"/>
      <c r="AY305" s="521"/>
      <c r="AZ305" s="521"/>
      <c r="BA305" s="525"/>
      <c r="BB305" s="521"/>
      <c r="BC305" s="521"/>
      <c r="BD305" s="521"/>
      <c r="BE305" s="521"/>
      <c r="BF305" s="521"/>
      <c r="BG305" s="521"/>
      <c r="BH305" s="521"/>
      <c r="BI305" s="521"/>
      <c r="BJ305" s="521"/>
      <c r="BK305" s="521"/>
      <c r="BL305" s="521"/>
      <c r="BM305" s="521"/>
      <c r="BN305" s="521"/>
      <c r="BO305" s="521"/>
      <c r="BP305" s="521"/>
      <c r="BQ305" s="521"/>
      <c r="BR305" s="521"/>
      <c r="BS305" s="521"/>
      <c r="BT305" s="517"/>
      <c r="BU305" s="511"/>
      <c r="BV305" s="511"/>
      <c r="BW305" s="511"/>
      <c r="BX305" s="516"/>
      <c r="BY305" s="516"/>
      <c r="BZ305" s="516"/>
      <c r="CA305" s="516"/>
      <c r="CB305" s="516"/>
      <c r="CC305" s="516"/>
      <c r="CD305" s="516"/>
      <c r="CE305" s="511"/>
      <c r="CF305" s="511"/>
      <c r="CG305" s="511"/>
      <c r="CH305" s="511"/>
      <c r="CI305" s="474"/>
      <c r="CJ305" s="474"/>
      <c r="CK305" s="474"/>
      <c r="CL305" s="490"/>
      <c r="CM305" s="474"/>
      <c r="CN305" s="500"/>
      <c r="CO305" s="500"/>
      <c r="CP305" s="500"/>
      <c r="CQ305" s="500"/>
      <c r="CR305" s="550"/>
      <c r="CS305" s="473"/>
      <c r="CT305" s="498"/>
      <c r="CU305" s="498"/>
      <c r="CV305" s="473"/>
      <c r="CW305" s="473"/>
      <c r="CX305" s="473"/>
      <c r="CY305" s="502"/>
      <c r="CZ305" s="500"/>
      <c r="DA305" s="474"/>
      <c r="DB305" s="499"/>
      <c r="DC305" s="500"/>
      <c r="DD305" s="474"/>
      <c r="DE305" s="500"/>
      <c r="DF305" s="500"/>
      <c r="DG305" s="499"/>
      <c r="DH305" s="499"/>
      <c r="DI305" s="499"/>
      <c r="DJ305" s="490"/>
      <c r="DK305" s="499"/>
      <c r="DL305" s="500"/>
      <c r="DM305" s="500"/>
      <c r="DN305" s="499"/>
      <c r="DO305" s="474"/>
      <c r="DP305" s="474"/>
      <c r="DQ305" s="474"/>
      <c r="DR305" s="474"/>
      <c r="DS305" s="474"/>
      <c r="DT305" s="474"/>
      <c r="DU305" s="474"/>
      <c r="DV305" s="474"/>
      <c r="DW305" s="474"/>
      <c r="DX305" s="474"/>
      <c r="DY305" s="474"/>
      <c r="DZ305" s="474"/>
      <c r="EA305" s="500"/>
      <c r="EB305" s="500"/>
      <c r="EC305" s="500"/>
      <c r="ED305" s="500"/>
      <c r="EE305" s="500"/>
      <c r="EF305" s="500"/>
      <c r="EG305" s="500"/>
      <c r="EH305" s="500"/>
      <c r="EI305" s="500"/>
      <c r="EJ305" s="500"/>
      <c r="EK305" s="500"/>
      <c r="EL305" s="500"/>
      <c r="EM305" s="500"/>
      <c r="EN305" s="500"/>
      <c r="EO305" s="500"/>
      <c r="EP305" s="500"/>
      <c r="EQ305" s="500"/>
      <c r="ER305" s="490"/>
      <c r="ES305" s="490"/>
      <c r="ET305" s="500"/>
      <c r="EU305" s="500"/>
    </row>
    <row r="306" spans="1:151">
      <c r="A306" s="500"/>
      <c r="B306" s="502"/>
      <c r="C306" s="502"/>
      <c r="D306" s="502"/>
      <c r="E306" s="502"/>
      <c r="F306" s="502"/>
      <c r="G306" s="502"/>
      <c r="H306" s="502"/>
      <c r="I306" s="502"/>
      <c r="J306" s="504"/>
      <c r="K306" s="502"/>
      <c r="L306" s="502"/>
      <c r="M306" s="502"/>
      <c r="N306" s="502"/>
      <c r="O306" s="502"/>
      <c r="P306" s="502"/>
      <c r="R306" s="502"/>
      <c r="S306" s="502"/>
      <c r="U306" s="499"/>
      <c r="V306" s="500"/>
      <c r="W306" s="502"/>
      <c r="X306" s="500"/>
      <c r="Y306" s="500"/>
      <c r="Z306" s="476"/>
      <c r="AA306" s="476"/>
      <c r="AB306" s="470"/>
      <c r="AC306" s="502"/>
      <c r="AD306" s="502"/>
      <c r="AE306" s="502"/>
      <c r="AF306" s="502"/>
      <c r="AG306" s="502"/>
      <c r="AH306" s="502"/>
      <c r="AI306" s="505"/>
      <c r="AJ306" s="502"/>
      <c r="AK306" s="502"/>
      <c r="AL306" s="502"/>
      <c r="AM306" s="502"/>
      <c r="AN306" s="502"/>
      <c r="AO306" s="502"/>
      <c r="AP306" s="502"/>
      <c r="AQ306" s="502"/>
      <c r="AR306" s="502"/>
      <c r="AS306" s="521"/>
      <c r="AT306" s="521"/>
      <c r="AU306" s="521"/>
      <c r="AV306" s="521"/>
      <c r="AW306" s="521"/>
      <c r="AX306" s="521"/>
      <c r="AY306" s="521"/>
      <c r="AZ306" s="521"/>
      <c r="BA306" s="525"/>
      <c r="BB306" s="521"/>
      <c r="BC306" s="521"/>
      <c r="BD306" s="521"/>
      <c r="BE306" s="521"/>
      <c r="BF306" s="521"/>
      <c r="BG306" s="521"/>
      <c r="BH306" s="521"/>
      <c r="BI306" s="521"/>
      <c r="BJ306" s="521"/>
      <c r="BK306" s="521"/>
      <c r="BL306" s="521"/>
      <c r="BM306" s="521"/>
      <c r="BN306" s="521"/>
      <c r="BO306" s="521"/>
      <c r="BP306" s="521"/>
      <c r="BQ306" s="521"/>
      <c r="BR306" s="521"/>
      <c r="BS306" s="521"/>
      <c r="BT306" s="517"/>
      <c r="BU306" s="511"/>
      <c r="BV306" s="511"/>
      <c r="BW306" s="511"/>
      <c r="BX306" s="516"/>
      <c r="BY306" s="516"/>
      <c r="BZ306" s="516"/>
      <c r="CA306" s="516"/>
      <c r="CB306" s="516"/>
      <c r="CC306" s="516"/>
      <c r="CD306" s="516"/>
      <c r="CE306" s="511"/>
      <c r="CF306" s="511"/>
      <c r="CG306" s="511"/>
      <c r="CH306" s="511"/>
      <c r="CI306" s="474"/>
      <c r="CJ306" s="474"/>
      <c r="CK306" s="474"/>
      <c r="CL306" s="490"/>
      <c r="CM306" s="474"/>
      <c r="CN306" s="500"/>
      <c r="CO306" s="500"/>
      <c r="CP306" s="500"/>
      <c r="CQ306" s="500"/>
      <c r="CR306" s="550"/>
      <c r="CS306" s="473"/>
      <c r="CT306" s="498"/>
      <c r="CU306" s="498"/>
      <c r="CV306" s="473"/>
      <c r="CW306" s="473"/>
      <c r="CX306" s="473"/>
      <c r="CY306" s="502"/>
      <c r="CZ306" s="500"/>
      <c r="DA306" s="474"/>
      <c r="DB306" s="499"/>
      <c r="DC306" s="500"/>
      <c r="DD306" s="474"/>
      <c r="DE306" s="500"/>
      <c r="DF306" s="500"/>
      <c r="DG306" s="499"/>
      <c r="DH306" s="499"/>
      <c r="DI306" s="499"/>
      <c r="DJ306" s="490"/>
      <c r="DK306" s="499"/>
      <c r="DL306" s="500"/>
      <c r="DM306" s="500"/>
      <c r="DN306" s="499"/>
      <c r="DO306" s="474"/>
      <c r="DP306" s="474"/>
      <c r="DQ306" s="474"/>
      <c r="DR306" s="474"/>
      <c r="DS306" s="474"/>
      <c r="DT306" s="474"/>
      <c r="DU306" s="474"/>
      <c r="DV306" s="474"/>
      <c r="DW306" s="474"/>
      <c r="DX306" s="474"/>
      <c r="DY306" s="474"/>
      <c r="DZ306" s="474"/>
      <c r="EA306" s="500"/>
      <c r="EB306" s="500"/>
      <c r="EC306" s="500"/>
      <c r="ED306" s="500"/>
      <c r="EE306" s="500"/>
      <c r="EF306" s="500"/>
      <c r="EG306" s="500"/>
      <c r="EH306" s="500"/>
      <c r="EI306" s="500"/>
      <c r="EJ306" s="500"/>
      <c r="EK306" s="500"/>
      <c r="EL306" s="500"/>
      <c r="EM306" s="500"/>
      <c r="EN306" s="500"/>
      <c r="EO306" s="500"/>
      <c r="EP306" s="500"/>
      <c r="EQ306" s="500"/>
      <c r="ER306" s="490"/>
      <c r="ES306" s="490"/>
      <c r="ET306" s="500"/>
      <c r="EU306" s="500"/>
    </row>
    <row r="307" spans="1:151">
      <c r="A307" s="500"/>
      <c r="B307" s="502"/>
      <c r="C307" s="502"/>
      <c r="D307" s="502"/>
      <c r="E307" s="502"/>
      <c r="F307" s="502"/>
      <c r="G307" s="502"/>
      <c r="H307" s="502"/>
      <c r="I307" s="502"/>
      <c r="J307" s="504"/>
      <c r="K307" s="502"/>
      <c r="L307" s="502"/>
      <c r="M307" s="502"/>
      <c r="N307" s="502"/>
      <c r="O307" s="502"/>
      <c r="P307" s="502"/>
      <c r="R307" s="502"/>
      <c r="S307" s="502"/>
      <c r="U307" s="499"/>
      <c r="V307" s="500"/>
      <c r="W307" s="502"/>
      <c r="X307" s="500"/>
      <c r="Y307" s="500"/>
      <c r="Z307" s="476"/>
      <c r="AA307" s="476"/>
      <c r="AB307" s="470"/>
      <c r="AC307" s="502"/>
      <c r="AD307" s="502"/>
      <c r="AE307" s="502"/>
      <c r="AF307" s="502"/>
      <c r="AG307" s="502"/>
      <c r="AH307" s="502"/>
      <c r="AI307" s="505"/>
      <c r="AJ307" s="502"/>
      <c r="AK307" s="502"/>
      <c r="AL307" s="502"/>
      <c r="AM307" s="502"/>
      <c r="AN307" s="502"/>
      <c r="AO307" s="502"/>
      <c r="AP307" s="502"/>
      <c r="AQ307" s="502"/>
      <c r="AR307" s="502"/>
      <c r="AS307" s="521"/>
      <c r="AT307" s="521"/>
      <c r="AU307" s="521"/>
      <c r="AV307" s="521"/>
      <c r="AW307" s="521"/>
      <c r="AX307" s="521"/>
      <c r="AY307" s="521"/>
      <c r="AZ307" s="521"/>
      <c r="BA307" s="525"/>
      <c r="BB307" s="521"/>
      <c r="BC307" s="521"/>
      <c r="BD307" s="521"/>
      <c r="BE307" s="521"/>
      <c r="BF307" s="521"/>
      <c r="BG307" s="521"/>
      <c r="BH307" s="521"/>
      <c r="BI307" s="521"/>
      <c r="BJ307" s="521"/>
      <c r="BK307" s="521"/>
      <c r="BL307" s="521"/>
      <c r="BM307" s="521"/>
      <c r="BN307" s="521"/>
      <c r="BO307" s="521"/>
      <c r="BP307" s="521"/>
      <c r="BQ307" s="521"/>
      <c r="BR307" s="521"/>
      <c r="BS307" s="521"/>
      <c r="BT307" s="517"/>
      <c r="BU307" s="511"/>
      <c r="BV307" s="511"/>
      <c r="BW307" s="511"/>
      <c r="BX307" s="516"/>
      <c r="BY307" s="516"/>
      <c r="BZ307" s="516"/>
      <c r="CA307" s="516"/>
      <c r="CB307" s="516"/>
      <c r="CC307" s="516"/>
      <c r="CD307" s="516"/>
      <c r="CE307" s="511"/>
      <c r="CF307" s="511"/>
      <c r="CG307" s="511"/>
      <c r="CH307" s="511"/>
      <c r="CI307" s="474"/>
      <c r="CJ307" s="474"/>
      <c r="CK307" s="474"/>
      <c r="CL307" s="490"/>
      <c r="CM307" s="474"/>
      <c r="CN307" s="500"/>
      <c r="CO307" s="500"/>
      <c r="CP307" s="500"/>
      <c r="CQ307" s="500"/>
      <c r="CR307" s="550"/>
      <c r="CS307" s="473"/>
      <c r="CT307" s="498"/>
      <c r="CU307" s="498"/>
      <c r="CV307" s="473"/>
      <c r="CW307" s="473"/>
      <c r="CX307" s="473"/>
      <c r="CY307" s="502"/>
      <c r="CZ307" s="500"/>
      <c r="DA307" s="474"/>
      <c r="DB307" s="499"/>
      <c r="DC307" s="500"/>
      <c r="DD307" s="474"/>
      <c r="DE307" s="500"/>
      <c r="DF307" s="500"/>
      <c r="DG307" s="499"/>
      <c r="DH307" s="499"/>
      <c r="DI307" s="499"/>
      <c r="DJ307" s="490"/>
      <c r="DK307" s="499"/>
      <c r="DL307" s="500"/>
      <c r="DM307" s="500"/>
      <c r="DN307" s="499"/>
      <c r="DO307" s="474"/>
      <c r="DP307" s="474"/>
      <c r="DQ307" s="474"/>
      <c r="DR307" s="474"/>
      <c r="DS307" s="474"/>
      <c r="DT307" s="474"/>
      <c r="DU307" s="474"/>
      <c r="DV307" s="474"/>
      <c r="DW307" s="474"/>
      <c r="DX307" s="474"/>
      <c r="DY307" s="474"/>
      <c r="DZ307" s="474"/>
      <c r="EA307" s="500"/>
      <c r="EB307" s="500"/>
      <c r="EC307" s="500"/>
      <c r="ED307" s="500"/>
      <c r="EE307" s="500"/>
      <c r="EF307" s="500"/>
      <c r="EG307" s="500"/>
      <c r="EH307" s="500"/>
      <c r="EI307" s="500"/>
      <c r="EJ307" s="500"/>
      <c r="EK307" s="500"/>
      <c r="EL307" s="500"/>
      <c r="EM307" s="500"/>
      <c r="EN307" s="500"/>
      <c r="EO307" s="500"/>
      <c r="EP307" s="500"/>
      <c r="EQ307" s="500"/>
      <c r="ER307" s="490"/>
      <c r="ES307" s="490"/>
      <c r="ET307" s="500"/>
      <c r="EU307" s="500"/>
    </row>
    <row r="308" spans="1:151">
      <c r="A308" s="500"/>
      <c r="B308" s="502"/>
      <c r="C308" s="502"/>
      <c r="D308" s="502"/>
      <c r="E308" s="502"/>
      <c r="F308" s="502"/>
      <c r="G308" s="502"/>
      <c r="H308" s="502"/>
      <c r="I308" s="502"/>
      <c r="J308" s="504"/>
      <c r="K308" s="502"/>
      <c r="L308" s="502"/>
      <c r="M308" s="502"/>
      <c r="N308" s="502"/>
      <c r="O308" s="502"/>
      <c r="P308" s="502"/>
      <c r="R308" s="502"/>
      <c r="S308" s="502"/>
      <c r="U308" s="499"/>
      <c r="V308" s="500"/>
      <c r="W308" s="502"/>
      <c r="X308" s="500"/>
      <c r="Y308" s="500"/>
      <c r="Z308" s="476"/>
      <c r="AA308" s="476"/>
      <c r="AB308" s="470"/>
      <c r="AC308" s="502"/>
      <c r="AD308" s="502"/>
      <c r="AE308" s="502"/>
      <c r="AF308" s="502"/>
      <c r="AG308" s="502"/>
      <c r="AH308" s="502"/>
      <c r="AI308" s="505"/>
      <c r="AJ308" s="502"/>
      <c r="AK308" s="502"/>
      <c r="AL308" s="502"/>
      <c r="AM308" s="502"/>
      <c r="AN308" s="502"/>
      <c r="AO308" s="502"/>
      <c r="AP308" s="502"/>
      <c r="AQ308" s="502"/>
      <c r="AR308" s="502"/>
      <c r="AS308" s="521"/>
      <c r="AT308" s="521"/>
      <c r="AU308" s="521"/>
      <c r="AV308" s="521"/>
      <c r="AW308" s="521"/>
      <c r="AX308" s="521"/>
      <c r="AY308" s="521"/>
      <c r="AZ308" s="521"/>
      <c r="BA308" s="525"/>
      <c r="BB308" s="521"/>
      <c r="BC308" s="521"/>
      <c r="BD308" s="521"/>
      <c r="BE308" s="521"/>
      <c r="BF308" s="521"/>
      <c r="BG308" s="521"/>
      <c r="BH308" s="521"/>
      <c r="BI308" s="521"/>
      <c r="BJ308" s="521"/>
      <c r="BK308" s="521"/>
      <c r="BL308" s="521"/>
      <c r="BM308" s="521"/>
      <c r="BN308" s="521"/>
      <c r="BO308" s="521"/>
      <c r="BP308" s="521"/>
      <c r="BQ308" s="521"/>
      <c r="BR308" s="521"/>
      <c r="BS308" s="521"/>
      <c r="BT308" s="517"/>
      <c r="BU308" s="511"/>
      <c r="BV308" s="511"/>
      <c r="BW308" s="511"/>
      <c r="BX308" s="516"/>
      <c r="BY308" s="516"/>
      <c r="BZ308" s="516"/>
      <c r="CA308" s="516"/>
      <c r="CB308" s="516"/>
      <c r="CC308" s="516"/>
      <c r="CD308" s="516"/>
      <c r="CE308" s="511"/>
      <c r="CF308" s="511"/>
      <c r="CG308" s="511"/>
      <c r="CH308" s="511"/>
      <c r="CI308" s="474"/>
      <c r="CJ308" s="474"/>
      <c r="CK308" s="474"/>
      <c r="CL308" s="490"/>
      <c r="CM308" s="474"/>
      <c r="CN308" s="500"/>
      <c r="CO308" s="500"/>
      <c r="CP308" s="500"/>
      <c r="CQ308" s="500"/>
      <c r="CR308" s="550"/>
      <c r="CS308" s="473"/>
      <c r="CT308" s="498"/>
      <c r="CU308" s="498"/>
      <c r="CV308" s="473"/>
      <c r="CW308" s="473"/>
      <c r="CX308" s="473"/>
      <c r="CY308" s="502"/>
      <c r="CZ308" s="500"/>
      <c r="DA308" s="474"/>
      <c r="DB308" s="499"/>
      <c r="DC308" s="500"/>
      <c r="DD308" s="474"/>
      <c r="DE308" s="500"/>
      <c r="DF308" s="500"/>
      <c r="DG308" s="499"/>
      <c r="DH308" s="499"/>
      <c r="DI308" s="499"/>
      <c r="DJ308" s="490"/>
      <c r="DK308" s="499"/>
      <c r="DL308" s="500"/>
      <c r="DM308" s="500"/>
      <c r="DN308" s="499"/>
      <c r="DO308" s="474"/>
      <c r="DP308" s="474"/>
      <c r="DQ308" s="474"/>
      <c r="DR308" s="474"/>
      <c r="DS308" s="474"/>
      <c r="DT308" s="474"/>
      <c r="DU308" s="474"/>
      <c r="DV308" s="474"/>
      <c r="DW308" s="474"/>
      <c r="DX308" s="474"/>
      <c r="DY308" s="474"/>
      <c r="DZ308" s="474"/>
      <c r="EA308" s="500"/>
      <c r="EB308" s="500"/>
      <c r="EC308" s="500"/>
      <c r="ED308" s="500"/>
      <c r="EE308" s="500"/>
      <c r="EF308" s="500"/>
      <c r="EG308" s="500"/>
      <c r="EH308" s="500"/>
      <c r="EI308" s="500"/>
      <c r="EJ308" s="500"/>
      <c r="EK308" s="500"/>
      <c r="EL308" s="500"/>
      <c r="EM308" s="500"/>
      <c r="EN308" s="500"/>
      <c r="EO308" s="500"/>
      <c r="EP308" s="500"/>
      <c r="EQ308" s="500"/>
      <c r="ER308" s="490"/>
      <c r="ES308" s="490"/>
      <c r="ET308" s="500"/>
      <c r="EU308" s="500"/>
    </row>
    <row r="309" spans="1:151" ht="16.5" customHeight="1">
      <c r="A309" s="500"/>
      <c r="B309" s="502"/>
      <c r="C309" s="502"/>
      <c r="D309" s="502"/>
      <c r="E309" s="502"/>
      <c r="F309" s="502"/>
      <c r="G309" s="502"/>
      <c r="H309" s="502"/>
      <c r="I309" s="502"/>
      <c r="J309" s="504"/>
      <c r="K309" s="502"/>
      <c r="L309" s="502"/>
      <c r="M309" s="502"/>
      <c r="N309" s="502"/>
      <c r="O309" s="502"/>
      <c r="P309" s="502"/>
      <c r="R309" s="502"/>
      <c r="S309" s="502"/>
      <c r="U309" s="499"/>
      <c r="V309" s="500"/>
      <c r="W309" s="502"/>
      <c r="X309" s="500"/>
      <c r="Y309" s="500"/>
      <c r="Z309" s="476"/>
      <c r="AA309" s="476"/>
      <c r="AB309" s="470"/>
      <c r="AC309" s="502"/>
      <c r="AD309" s="502"/>
      <c r="AE309" s="502"/>
      <c r="AF309" s="502"/>
      <c r="AG309" s="502"/>
      <c r="AH309" s="502"/>
      <c r="AI309" s="505"/>
      <c r="AJ309" s="502"/>
      <c r="AK309" s="502"/>
      <c r="AL309" s="502"/>
      <c r="AM309" s="502"/>
      <c r="AN309" s="502"/>
      <c r="AO309" s="502"/>
      <c r="AP309" s="502"/>
      <c r="AQ309" s="502"/>
      <c r="AR309" s="502"/>
      <c r="AS309" s="521"/>
      <c r="AT309" s="521"/>
      <c r="AU309" s="521"/>
      <c r="AV309" s="521"/>
      <c r="AW309" s="521"/>
      <c r="AX309" s="521"/>
      <c r="AY309" s="521"/>
      <c r="AZ309" s="521"/>
      <c r="BA309" s="525"/>
      <c r="BB309" s="521"/>
      <c r="BC309" s="521"/>
      <c r="BD309" s="521"/>
      <c r="BE309" s="521"/>
      <c r="BF309" s="521"/>
      <c r="BG309" s="521"/>
      <c r="BH309" s="521"/>
      <c r="BI309" s="521"/>
      <c r="BJ309" s="521"/>
      <c r="BK309" s="521"/>
      <c r="BL309" s="521"/>
      <c r="BM309" s="521"/>
      <c r="BN309" s="521"/>
      <c r="BO309" s="521"/>
      <c r="BP309" s="521"/>
      <c r="BQ309" s="521"/>
      <c r="BR309" s="521"/>
      <c r="BS309" s="521"/>
      <c r="BT309" s="517"/>
      <c r="BU309" s="511"/>
      <c r="BV309" s="511"/>
      <c r="BW309" s="511"/>
      <c r="BX309" s="516"/>
      <c r="BY309" s="516"/>
      <c r="BZ309" s="516"/>
      <c r="CA309" s="516"/>
      <c r="CB309" s="516"/>
      <c r="CC309" s="516"/>
      <c r="CD309" s="516"/>
      <c r="CE309" s="511"/>
      <c r="CF309" s="511"/>
      <c r="CG309" s="511"/>
      <c r="CH309" s="511"/>
      <c r="CI309" s="474"/>
      <c r="CJ309" s="474"/>
      <c r="CK309" s="474"/>
      <c r="CL309" s="490"/>
      <c r="CM309" s="474"/>
      <c r="CN309" s="500"/>
      <c r="CO309" s="500"/>
      <c r="CP309" s="500"/>
      <c r="CQ309" s="500"/>
      <c r="CR309" s="550"/>
      <c r="CS309" s="473"/>
      <c r="CT309" s="498"/>
      <c r="CU309" s="498"/>
      <c r="CV309" s="473"/>
      <c r="CW309" s="473"/>
      <c r="CX309" s="473"/>
      <c r="CY309" s="502"/>
      <c r="CZ309" s="500"/>
      <c r="DA309" s="474"/>
      <c r="DB309" s="499"/>
      <c r="DC309" s="500"/>
      <c r="DD309" s="474"/>
      <c r="DE309" s="500"/>
      <c r="DF309" s="500"/>
      <c r="DG309" s="499"/>
      <c r="DH309" s="499"/>
      <c r="DI309" s="499"/>
      <c r="DJ309" s="490"/>
      <c r="DK309" s="499"/>
      <c r="DL309" s="500"/>
      <c r="DM309" s="500"/>
      <c r="DN309" s="499"/>
      <c r="DO309" s="474"/>
      <c r="DP309" s="474"/>
      <c r="DQ309" s="474"/>
      <c r="DR309" s="474"/>
      <c r="DS309" s="474"/>
      <c r="DT309" s="474"/>
      <c r="DU309" s="474"/>
      <c r="DV309" s="474"/>
      <c r="DW309" s="474"/>
      <c r="DX309" s="474"/>
      <c r="DY309" s="474"/>
      <c r="DZ309" s="474"/>
      <c r="EA309" s="500"/>
      <c r="EB309" s="500"/>
      <c r="EC309" s="500"/>
      <c r="ED309" s="500"/>
      <c r="EE309" s="500"/>
      <c r="EF309" s="500"/>
      <c r="EG309" s="500"/>
      <c r="EH309" s="500"/>
      <c r="EI309" s="500"/>
      <c r="EJ309" s="500"/>
      <c r="EK309" s="500"/>
      <c r="EL309" s="500"/>
      <c r="EM309" s="500"/>
      <c r="EN309" s="500"/>
      <c r="EO309" s="500"/>
      <c r="EP309" s="500"/>
      <c r="EQ309" s="500"/>
      <c r="ER309" s="490"/>
      <c r="ES309" s="490"/>
      <c r="ET309" s="500"/>
      <c r="EU309" s="500"/>
    </row>
    <row r="310" spans="1:151" ht="16.5" customHeight="1">
      <c r="A310" s="500"/>
      <c r="B310" s="502"/>
      <c r="C310" s="502"/>
      <c r="D310" s="502"/>
      <c r="E310" s="502"/>
      <c r="F310" s="502"/>
      <c r="G310" s="502"/>
      <c r="H310" s="502"/>
      <c r="I310" s="502"/>
      <c r="J310" s="504"/>
      <c r="K310" s="502"/>
      <c r="L310" s="502"/>
      <c r="M310" s="502"/>
      <c r="N310" s="502"/>
      <c r="O310" s="502"/>
      <c r="P310" s="502"/>
      <c r="R310" s="502"/>
      <c r="S310" s="502"/>
      <c r="U310" s="499"/>
      <c r="V310" s="500"/>
      <c r="W310" s="502"/>
      <c r="X310" s="500"/>
      <c r="Y310" s="500"/>
      <c r="Z310" s="476"/>
      <c r="AA310" s="476"/>
      <c r="AB310" s="470"/>
      <c r="AC310" s="502"/>
      <c r="AD310" s="502"/>
      <c r="AE310" s="502"/>
      <c r="AF310" s="502"/>
      <c r="AG310" s="502"/>
      <c r="AH310" s="502"/>
      <c r="AI310" s="505"/>
      <c r="AJ310" s="502"/>
      <c r="AK310" s="502"/>
      <c r="AL310" s="502"/>
      <c r="AM310" s="502"/>
      <c r="AN310" s="502"/>
      <c r="AO310" s="502"/>
      <c r="AP310" s="502"/>
      <c r="AQ310" s="502"/>
      <c r="AR310" s="502"/>
      <c r="AS310" s="521"/>
      <c r="AT310" s="521"/>
      <c r="AU310" s="521"/>
      <c r="AV310" s="521"/>
      <c r="AW310" s="521"/>
      <c r="AX310" s="521"/>
      <c r="AY310" s="521"/>
      <c r="AZ310" s="521"/>
      <c r="BA310" s="525"/>
      <c r="BB310" s="521"/>
      <c r="BC310" s="521"/>
      <c r="BD310" s="521"/>
      <c r="BE310" s="521"/>
      <c r="BF310" s="521"/>
      <c r="BG310" s="521"/>
      <c r="BH310" s="521"/>
      <c r="BI310" s="521"/>
      <c r="BJ310" s="521"/>
      <c r="BK310" s="521"/>
      <c r="BL310" s="521"/>
      <c r="BM310" s="521"/>
      <c r="BN310" s="521"/>
      <c r="BO310" s="521"/>
      <c r="BP310" s="521"/>
      <c r="BQ310" s="521"/>
      <c r="BR310" s="521"/>
      <c r="BS310" s="521"/>
      <c r="BT310" s="517"/>
      <c r="BU310" s="511"/>
      <c r="BV310" s="511"/>
      <c r="BW310" s="511"/>
      <c r="BX310" s="516"/>
      <c r="BY310" s="516"/>
      <c r="BZ310" s="516"/>
      <c r="CA310" s="516"/>
      <c r="CB310" s="516"/>
      <c r="CC310" s="516"/>
      <c r="CD310" s="516"/>
      <c r="CE310" s="511"/>
      <c r="CF310" s="511"/>
      <c r="CG310" s="511"/>
      <c r="CH310" s="511"/>
      <c r="CI310" s="474"/>
      <c r="CJ310" s="474"/>
      <c r="CK310" s="474"/>
      <c r="CL310" s="490"/>
      <c r="CM310" s="474"/>
      <c r="CN310" s="500"/>
      <c r="CO310" s="500"/>
      <c r="CP310" s="500"/>
      <c r="CQ310" s="500"/>
      <c r="CR310" s="550"/>
      <c r="CS310" s="473"/>
      <c r="CT310" s="498"/>
      <c r="CU310" s="498"/>
      <c r="CV310" s="473"/>
      <c r="CW310" s="473"/>
      <c r="CX310" s="473"/>
      <c r="CY310" s="502"/>
      <c r="CZ310" s="500"/>
      <c r="DA310" s="474"/>
      <c r="DB310" s="499"/>
      <c r="DC310" s="500"/>
      <c r="DD310" s="474"/>
      <c r="DE310" s="500"/>
      <c r="DF310" s="500"/>
      <c r="DG310" s="499"/>
      <c r="DH310" s="499"/>
      <c r="DI310" s="499"/>
      <c r="DJ310" s="490"/>
      <c r="DK310" s="499"/>
      <c r="DL310" s="500"/>
      <c r="DM310" s="500"/>
      <c r="DN310" s="499"/>
      <c r="DO310" s="474"/>
      <c r="DP310" s="474"/>
      <c r="DQ310" s="474"/>
      <c r="DR310" s="474"/>
      <c r="DS310" s="474"/>
      <c r="DT310" s="474"/>
      <c r="DU310" s="474"/>
      <c r="DV310" s="474"/>
      <c r="DW310" s="474"/>
      <c r="DX310" s="474"/>
      <c r="DY310" s="474"/>
      <c r="DZ310" s="474"/>
      <c r="EA310" s="500"/>
      <c r="EB310" s="500"/>
      <c r="EC310" s="500"/>
      <c r="ED310" s="500"/>
      <c r="EE310" s="500"/>
      <c r="EF310" s="500"/>
      <c r="EG310" s="500"/>
      <c r="EH310" s="500"/>
      <c r="EI310" s="500"/>
      <c r="EJ310" s="500"/>
      <c r="EK310" s="500"/>
      <c r="EL310" s="500"/>
      <c r="EM310" s="500"/>
      <c r="EN310" s="500"/>
      <c r="EO310" s="500"/>
      <c r="EP310" s="500"/>
      <c r="EQ310" s="500"/>
      <c r="ER310" s="490"/>
      <c r="ES310" s="490"/>
      <c r="ET310" s="500"/>
      <c r="EU310" s="500"/>
    </row>
    <row r="311" spans="1:151" ht="16.5" customHeight="1">
      <c r="A311" s="500"/>
      <c r="B311" s="502"/>
      <c r="C311" s="502"/>
      <c r="D311" s="502"/>
      <c r="E311" s="502"/>
      <c r="F311" s="502"/>
      <c r="G311" s="502"/>
      <c r="H311" s="502"/>
      <c r="I311" s="502"/>
      <c r="J311" s="504"/>
      <c r="K311" s="502"/>
      <c r="L311" s="502"/>
      <c r="M311" s="502"/>
      <c r="N311" s="502"/>
      <c r="O311" s="502"/>
      <c r="P311" s="502"/>
      <c r="R311" s="502"/>
      <c r="S311" s="502"/>
      <c r="U311" s="499"/>
      <c r="V311" s="500"/>
      <c r="W311" s="502"/>
      <c r="X311" s="500"/>
      <c r="Y311" s="500"/>
      <c r="Z311" s="476"/>
      <c r="AA311" s="476"/>
      <c r="AB311" s="470"/>
      <c r="AC311" s="502"/>
      <c r="AD311" s="502"/>
      <c r="AE311" s="502"/>
      <c r="AF311" s="502"/>
      <c r="AG311" s="502"/>
      <c r="AH311" s="502"/>
      <c r="AI311" s="505"/>
      <c r="AJ311" s="502"/>
      <c r="AK311" s="502"/>
      <c r="AL311" s="502"/>
      <c r="AM311" s="502"/>
      <c r="AN311" s="502"/>
      <c r="AO311" s="502"/>
      <c r="AP311" s="502"/>
      <c r="AQ311" s="502"/>
      <c r="AR311" s="502"/>
      <c r="AS311" s="521"/>
      <c r="AT311" s="521"/>
      <c r="AU311" s="521"/>
      <c r="AV311" s="521"/>
      <c r="AW311" s="521"/>
      <c r="AX311" s="521"/>
      <c r="AY311" s="521"/>
      <c r="AZ311" s="521"/>
      <c r="BA311" s="525"/>
      <c r="BB311" s="521"/>
      <c r="BC311" s="521"/>
      <c r="BD311" s="521"/>
      <c r="BE311" s="521"/>
      <c r="BF311" s="521"/>
      <c r="BG311" s="521"/>
      <c r="BH311" s="521"/>
      <c r="BI311" s="521"/>
      <c r="BJ311" s="521"/>
      <c r="BK311" s="521"/>
      <c r="BL311" s="521"/>
      <c r="BM311" s="521"/>
      <c r="BN311" s="521"/>
      <c r="BO311" s="521"/>
      <c r="BP311" s="521"/>
      <c r="BQ311" s="521"/>
      <c r="BR311" s="521"/>
      <c r="BS311" s="521"/>
      <c r="BT311" s="517"/>
      <c r="BU311" s="511"/>
      <c r="BV311" s="511"/>
      <c r="BW311" s="511"/>
      <c r="BX311" s="516"/>
      <c r="BY311" s="516"/>
      <c r="BZ311" s="516"/>
      <c r="CA311" s="516"/>
      <c r="CB311" s="516"/>
      <c r="CC311" s="516"/>
      <c r="CD311" s="516"/>
      <c r="CE311" s="511"/>
      <c r="CF311" s="511"/>
      <c r="CG311" s="511"/>
      <c r="CH311" s="511"/>
      <c r="CI311" s="474"/>
      <c r="CJ311" s="474"/>
      <c r="CK311" s="474"/>
      <c r="CL311" s="490"/>
      <c r="CM311" s="474"/>
      <c r="CN311" s="500"/>
      <c r="CO311" s="500"/>
      <c r="CP311" s="500"/>
      <c r="CQ311" s="500"/>
      <c r="CR311" s="550"/>
      <c r="CS311" s="473"/>
      <c r="CT311" s="498"/>
      <c r="CU311" s="498"/>
      <c r="CV311" s="473"/>
      <c r="CW311" s="473"/>
      <c r="CX311" s="473"/>
      <c r="CY311" s="502"/>
      <c r="CZ311" s="500"/>
      <c r="DA311" s="474"/>
      <c r="DB311" s="499"/>
      <c r="DC311" s="500"/>
      <c r="DD311" s="474"/>
      <c r="DE311" s="500"/>
      <c r="DF311" s="500"/>
      <c r="DG311" s="499"/>
      <c r="DH311" s="499"/>
      <c r="DI311" s="499"/>
      <c r="DJ311" s="490"/>
      <c r="DK311" s="499"/>
      <c r="DL311" s="500"/>
      <c r="DM311" s="500"/>
      <c r="DN311" s="499"/>
      <c r="DO311" s="474"/>
      <c r="DP311" s="474"/>
      <c r="DQ311" s="474"/>
      <c r="DR311" s="474"/>
      <c r="DS311" s="474"/>
      <c r="DT311" s="474"/>
      <c r="DU311" s="474"/>
      <c r="DV311" s="474"/>
      <c r="DW311" s="474"/>
      <c r="DX311" s="474"/>
      <c r="DY311" s="474"/>
      <c r="DZ311" s="474"/>
      <c r="EA311" s="500"/>
      <c r="EB311" s="500"/>
      <c r="EC311" s="500"/>
      <c r="ED311" s="500"/>
      <c r="EE311" s="500"/>
      <c r="EF311" s="500"/>
      <c r="EG311" s="500"/>
      <c r="EH311" s="500"/>
      <c r="EI311" s="500"/>
      <c r="EJ311" s="500"/>
      <c r="EK311" s="500"/>
      <c r="EL311" s="500"/>
      <c r="EM311" s="500"/>
      <c r="EN311" s="500"/>
      <c r="EO311" s="500"/>
      <c r="EP311" s="500"/>
      <c r="EQ311" s="500"/>
      <c r="ER311" s="490"/>
      <c r="ES311" s="490"/>
      <c r="ET311" s="500"/>
      <c r="EU311" s="500"/>
    </row>
    <row r="312" spans="1:151" ht="16.5" customHeight="1">
      <c r="A312" s="500"/>
      <c r="B312" s="502"/>
      <c r="C312" s="502"/>
      <c r="D312" s="502"/>
      <c r="E312" s="502"/>
      <c r="F312" s="502"/>
      <c r="G312" s="502"/>
      <c r="H312" s="502"/>
      <c r="I312" s="502"/>
      <c r="J312" s="504"/>
      <c r="K312" s="502"/>
      <c r="L312" s="502"/>
      <c r="M312" s="502"/>
      <c r="N312" s="502"/>
      <c r="O312" s="502"/>
      <c r="P312" s="502"/>
      <c r="R312" s="502"/>
      <c r="S312" s="502"/>
      <c r="U312" s="499"/>
      <c r="V312" s="500"/>
      <c r="W312" s="502"/>
      <c r="X312" s="500"/>
      <c r="Y312" s="500"/>
      <c r="Z312" s="476"/>
      <c r="AA312" s="476"/>
      <c r="AB312" s="470"/>
      <c r="AC312" s="502"/>
      <c r="AD312" s="502"/>
      <c r="AE312" s="502"/>
      <c r="AF312" s="502"/>
      <c r="AG312" s="502"/>
      <c r="AH312" s="502"/>
      <c r="AI312" s="505"/>
      <c r="AJ312" s="502"/>
      <c r="AK312" s="502"/>
      <c r="AL312" s="502"/>
      <c r="AM312" s="502"/>
      <c r="AN312" s="502"/>
      <c r="AO312" s="502"/>
      <c r="AP312" s="502"/>
      <c r="AQ312" s="502"/>
      <c r="AR312" s="502"/>
      <c r="AS312" s="521"/>
      <c r="AT312" s="521"/>
      <c r="AU312" s="521"/>
      <c r="AV312" s="521"/>
      <c r="AW312" s="521"/>
      <c r="AX312" s="521"/>
      <c r="AY312" s="521"/>
      <c r="AZ312" s="521"/>
      <c r="BA312" s="525"/>
      <c r="BB312" s="521"/>
      <c r="BC312" s="521"/>
      <c r="BD312" s="521"/>
      <c r="BE312" s="521"/>
      <c r="BF312" s="521"/>
      <c r="BG312" s="521"/>
      <c r="BH312" s="521"/>
      <c r="BI312" s="521"/>
      <c r="BJ312" s="521"/>
      <c r="BK312" s="521"/>
      <c r="BL312" s="521"/>
      <c r="BM312" s="521"/>
      <c r="BN312" s="521"/>
      <c r="BO312" s="521"/>
      <c r="BP312" s="521"/>
      <c r="BQ312" s="521"/>
      <c r="BR312" s="521"/>
      <c r="BS312" s="521"/>
      <c r="BT312" s="517"/>
      <c r="BU312" s="511"/>
      <c r="BV312" s="511"/>
      <c r="BW312" s="511"/>
      <c r="BX312" s="516"/>
      <c r="BY312" s="516"/>
      <c r="BZ312" s="516"/>
      <c r="CA312" s="516"/>
      <c r="CB312" s="516"/>
      <c r="CC312" s="516"/>
      <c r="CD312" s="516"/>
      <c r="CE312" s="511"/>
      <c r="CF312" s="511"/>
      <c r="CG312" s="511"/>
      <c r="CH312" s="511"/>
      <c r="CI312" s="474"/>
      <c r="CJ312" s="474"/>
      <c r="CK312" s="474"/>
      <c r="CL312" s="490"/>
      <c r="CM312" s="474"/>
      <c r="CN312" s="500"/>
      <c r="CO312" s="500"/>
      <c r="CP312" s="500"/>
      <c r="CQ312" s="500"/>
      <c r="CR312" s="550"/>
      <c r="CS312" s="473"/>
      <c r="CT312" s="498"/>
      <c r="CU312" s="498"/>
      <c r="CV312" s="473"/>
      <c r="CW312" s="473"/>
      <c r="CX312" s="473"/>
      <c r="CY312" s="502"/>
      <c r="CZ312" s="500"/>
      <c r="DA312" s="474"/>
      <c r="DB312" s="499"/>
      <c r="DC312" s="500"/>
      <c r="DD312" s="474"/>
      <c r="DE312" s="500"/>
      <c r="DF312" s="500"/>
      <c r="DG312" s="499"/>
      <c r="DH312" s="499"/>
      <c r="DI312" s="499"/>
      <c r="DJ312" s="490"/>
      <c r="DK312" s="499"/>
      <c r="DL312" s="500"/>
      <c r="DM312" s="500"/>
      <c r="DN312" s="499"/>
      <c r="DO312" s="474"/>
      <c r="DP312" s="474"/>
      <c r="DQ312" s="474"/>
      <c r="DR312" s="474"/>
      <c r="DS312" s="474"/>
      <c r="DT312" s="474"/>
      <c r="DU312" s="474"/>
      <c r="DV312" s="474"/>
      <c r="DW312" s="474"/>
      <c r="DX312" s="474"/>
      <c r="DY312" s="474"/>
      <c r="DZ312" s="474"/>
      <c r="EA312" s="500"/>
      <c r="EB312" s="500"/>
      <c r="EC312" s="500"/>
      <c r="ED312" s="500"/>
      <c r="EE312" s="500"/>
      <c r="EF312" s="500"/>
      <c r="EG312" s="500"/>
      <c r="EH312" s="500"/>
      <c r="EI312" s="500"/>
      <c r="EJ312" s="500"/>
      <c r="EK312" s="500"/>
      <c r="EL312" s="500"/>
      <c r="EM312" s="500"/>
      <c r="EN312" s="500"/>
      <c r="EO312" s="500"/>
      <c r="EP312" s="500"/>
      <c r="EQ312" s="500"/>
      <c r="ER312" s="490"/>
      <c r="ES312" s="490"/>
      <c r="ET312" s="500"/>
      <c r="EU312" s="500"/>
    </row>
    <row r="313" spans="1:151">
      <c r="A313" s="500"/>
      <c r="B313" s="502"/>
      <c r="C313" s="502"/>
      <c r="D313" s="502"/>
      <c r="E313" s="502"/>
      <c r="F313" s="502"/>
      <c r="G313" s="502"/>
      <c r="H313" s="502"/>
      <c r="I313" s="502"/>
      <c r="J313" s="504"/>
      <c r="K313" s="502"/>
      <c r="L313" s="502"/>
      <c r="M313" s="502"/>
      <c r="N313" s="502"/>
      <c r="O313" s="502"/>
      <c r="P313" s="502"/>
      <c r="R313" s="502"/>
      <c r="S313" s="502"/>
      <c r="U313" s="499"/>
      <c r="V313" s="500"/>
      <c r="W313" s="502"/>
      <c r="X313" s="500"/>
      <c r="Y313" s="500"/>
      <c r="Z313" s="476"/>
      <c r="AA313" s="476"/>
      <c r="AB313" s="470"/>
      <c r="AC313" s="502"/>
      <c r="AD313" s="502"/>
      <c r="AE313" s="502"/>
      <c r="AF313" s="502"/>
      <c r="AG313" s="502"/>
      <c r="AH313" s="502"/>
      <c r="AI313" s="505"/>
      <c r="AJ313" s="502"/>
      <c r="AK313" s="502"/>
      <c r="AL313" s="502"/>
      <c r="AM313" s="502"/>
      <c r="AN313" s="502"/>
      <c r="AO313" s="502"/>
      <c r="AP313" s="502"/>
      <c r="AQ313" s="502"/>
      <c r="AR313" s="502"/>
      <c r="AS313" s="521"/>
      <c r="AT313" s="521"/>
      <c r="AU313" s="521"/>
      <c r="AV313" s="521"/>
      <c r="AW313" s="521"/>
      <c r="AX313" s="521"/>
      <c r="AY313" s="521"/>
      <c r="AZ313" s="521"/>
      <c r="BA313" s="525"/>
      <c r="BB313" s="521"/>
      <c r="BC313" s="521"/>
      <c r="BD313" s="521"/>
      <c r="BE313" s="521"/>
      <c r="BF313" s="521"/>
      <c r="BG313" s="521"/>
      <c r="BH313" s="521"/>
      <c r="BI313" s="521"/>
      <c r="BJ313" s="521"/>
      <c r="BK313" s="521"/>
      <c r="BL313" s="521"/>
      <c r="BM313" s="521"/>
      <c r="BN313" s="521"/>
      <c r="BO313" s="521"/>
      <c r="BP313" s="521"/>
      <c r="BQ313" s="521"/>
      <c r="BR313" s="521"/>
      <c r="BS313" s="521"/>
      <c r="BT313" s="517"/>
      <c r="BU313" s="511"/>
      <c r="BV313" s="511"/>
      <c r="BW313" s="511"/>
      <c r="BX313" s="516"/>
      <c r="BY313" s="516"/>
      <c r="BZ313" s="516"/>
      <c r="CA313" s="516"/>
      <c r="CB313" s="516"/>
      <c r="CC313" s="516"/>
      <c r="CD313" s="516"/>
      <c r="CE313" s="511"/>
      <c r="CF313" s="511"/>
      <c r="CG313" s="511"/>
      <c r="CH313" s="511"/>
      <c r="CI313" s="474"/>
      <c r="CJ313" s="474"/>
      <c r="CK313" s="474"/>
      <c r="CL313" s="490"/>
      <c r="CM313" s="474"/>
      <c r="CN313" s="500"/>
      <c r="CO313" s="500"/>
      <c r="CP313" s="500"/>
      <c r="CQ313" s="500"/>
      <c r="CR313" s="550"/>
      <c r="CS313" s="473"/>
      <c r="CT313" s="498"/>
      <c r="CU313" s="498"/>
      <c r="CV313" s="473"/>
      <c r="CW313" s="473"/>
      <c r="CX313" s="473"/>
      <c r="CY313" s="502"/>
      <c r="CZ313" s="500"/>
      <c r="DA313" s="474"/>
      <c r="DB313" s="499"/>
      <c r="DC313" s="500"/>
      <c r="DD313" s="474"/>
      <c r="DE313" s="500"/>
      <c r="DF313" s="500"/>
      <c r="DG313" s="499"/>
      <c r="DH313" s="499"/>
      <c r="DI313" s="499"/>
      <c r="DJ313" s="490"/>
      <c r="DK313" s="499"/>
      <c r="DL313" s="500"/>
      <c r="DM313" s="500"/>
      <c r="DN313" s="499"/>
      <c r="DO313" s="474"/>
      <c r="DP313" s="474"/>
      <c r="DQ313" s="474"/>
      <c r="DR313" s="474"/>
      <c r="DS313" s="474"/>
      <c r="DT313" s="474"/>
      <c r="DU313" s="474"/>
      <c r="DV313" s="474"/>
      <c r="DW313" s="474"/>
      <c r="DX313" s="474"/>
      <c r="DY313" s="474"/>
      <c r="DZ313" s="474"/>
      <c r="EA313" s="500"/>
      <c r="EB313" s="500"/>
      <c r="EC313" s="500"/>
      <c r="ED313" s="500"/>
      <c r="EE313" s="500"/>
      <c r="EF313" s="500"/>
      <c r="EG313" s="500"/>
      <c r="EH313" s="500"/>
      <c r="EI313" s="500"/>
      <c r="EJ313" s="500"/>
      <c r="EK313" s="500"/>
      <c r="EL313" s="500"/>
      <c r="EM313" s="500"/>
      <c r="EN313" s="500"/>
      <c r="EO313" s="500"/>
      <c r="EP313" s="500"/>
      <c r="EQ313" s="500"/>
      <c r="ER313" s="490"/>
      <c r="ES313" s="490"/>
      <c r="ET313" s="500"/>
      <c r="EU313" s="500"/>
    </row>
    <row r="314" spans="1:151">
      <c r="A314" s="500"/>
      <c r="B314" s="502"/>
      <c r="C314" s="502"/>
      <c r="D314" s="502"/>
      <c r="E314" s="502"/>
      <c r="F314" s="502"/>
      <c r="G314" s="502"/>
      <c r="H314" s="502"/>
      <c r="I314" s="502"/>
      <c r="J314" s="504"/>
      <c r="K314" s="502"/>
      <c r="L314" s="502"/>
      <c r="M314" s="502"/>
      <c r="N314" s="502"/>
      <c r="O314" s="502"/>
      <c r="P314" s="502"/>
      <c r="R314" s="502"/>
      <c r="S314" s="502"/>
      <c r="U314" s="499"/>
      <c r="V314" s="500"/>
      <c r="W314" s="502"/>
      <c r="X314" s="500"/>
      <c r="Y314" s="500"/>
      <c r="Z314" s="476"/>
      <c r="AA314" s="476"/>
      <c r="AB314" s="470"/>
      <c r="AC314" s="502"/>
      <c r="AD314" s="502"/>
      <c r="AE314" s="502"/>
      <c r="AF314" s="502"/>
      <c r="AG314" s="502"/>
      <c r="AH314" s="502"/>
      <c r="AI314" s="505"/>
      <c r="AJ314" s="502"/>
      <c r="AK314" s="502"/>
      <c r="AL314" s="502"/>
      <c r="AM314" s="502"/>
      <c r="AN314" s="502"/>
      <c r="AO314" s="502"/>
      <c r="AP314" s="502"/>
      <c r="AQ314" s="502"/>
      <c r="AR314" s="502"/>
      <c r="AS314" s="521"/>
      <c r="AT314" s="521"/>
      <c r="AU314" s="521"/>
      <c r="AV314" s="521"/>
      <c r="AW314" s="521"/>
      <c r="AX314" s="521"/>
      <c r="AY314" s="521"/>
      <c r="AZ314" s="521"/>
      <c r="BA314" s="525"/>
      <c r="BB314" s="521"/>
      <c r="BC314" s="521"/>
      <c r="BD314" s="521"/>
      <c r="BE314" s="521"/>
      <c r="BF314" s="521"/>
      <c r="BG314" s="521"/>
      <c r="BH314" s="521"/>
      <c r="BI314" s="521"/>
      <c r="BJ314" s="521"/>
      <c r="BK314" s="521"/>
      <c r="BL314" s="521"/>
      <c r="BM314" s="521"/>
      <c r="BN314" s="521"/>
      <c r="BO314" s="521"/>
      <c r="BP314" s="521"/>
      <c r="BQ314" s="521"/>
      <c r="BR314" s="521"/>
      <c r="BS314" s="521"/>
      <c r="BT314" s="517"/>
      <c r="BU314" s="511"/>
      <c r="BV314" s="511"/>
      <c r="BW314" s="511"/>
      <c r="BX314" s="516"/>
      <c r="BY314" s="516"/>
      <c r="BZ314" s="516"/>
      <c r="CA314" s="516"/>
      <c r="CB314" s="516"/>
      <c r="CC314" s="516"/>
      <c r="CD314" s="516"/>
      <c r="CE314" s="511"/>
      <c r="CF314" s="511"/>
      <c r="CG314" s="511"/>
      <c r="CH314" s="511"/>
      <c r="CI314" s="474"/>
      <c r="CJ314" s="474"/>
      <c r="CK314" s="474"/>
      <c r="CL314" s="490"/>
      <c r="CM314" s="474"/>
      <c r="CN314" s="500"/>
      <c r="CO314" s="500"/>
      <c r="CP314" s="500"/>
      <c r="CQ314" s="500"/>
      <c r="CR314" s="550"/>
      <c r="CS314" s="473"/>
      <c r="CT314" s="498"/>
      <c r="CU314" s="498"/>
      <c r="CV314" s="473"/>
      <c r="CW314" s="473"/>
      <c r="CX314" s="473"/>
      <c r="CY314" s="502"/>
      <c r="CZ314" s="500"/>
      <c r="DA314" s="474"/>
      <c r="DB314" s="499"/>
      <c r="DC314" s="500"/>
      <c r="DD314" s="474"/>
      <c r="DE314" s="500"/>
      <c r="DF314" s="500"/>
      <c r="DG314" s="499"/>
      <c r="DH314" s="499"/>
      <c r="DI314" s="499"/>
      <c r="DJ314" s="490"/>
      <c r="DK314" s="499"/>
      <c r="DL314" s="500"/>
      <c r="DM314" s="500"/>
      <c r="DN314" s="499"/>
      <c r="DO314" s="474"/>
      <c r="DP314" s="474"/>
      <c r="DQ314" s="474"/>
      <c r="DR314" s="474"/>
      <c r="DS314" s="474"/>
      <c r="DT314" s="474"/>
      <c r="DU314" s="474"/>
      <c r="DV314" s="474"/>
      <c r="DW314" s="474"/>
      <c r="DX314" s="474"/>
      <c r="DY314" s="474"/>
      <c r="DZ314" s="474"/>
      <c r="EA314" s="500"/>
      <c r="EB314" s="500"/>
      <c r="EC314" s="500"/>
      <c r="ED314" s="500"/>
      <c r="EE314" s="500"/>
      <c r="EF314" s="500"/>
      <c r="EG314" s="500"/>
      <c r="EH314" s="500"/>
      <c r="EI314" s="500"/>
      <c r="EJ314" s="500"/>
      <c r="EK314" s="500"/>
      <c r="EL314" s="500"/>
      <c r="EM314" s="500"/>
      <c r="EN314" s="500"/>
      <c r="EO314" s="500"/>
      <c r="EP314" s="500"/>
      <c r="EQ314" s="500"/>
      <c r="ER314" s="490"/>
      <c r="ES314" s="490"/>
      <c r="ET314" s="500"/>
      <c r="EU314" s="500"/>
    </row>
    <row r="315" spans="1:151">
      <c r="A315" s="500"/>
      <c r="B315" s="502"/>
      <c r="C315" s="502"/>
      <c r="D315" s="502"/>
      <c r="E315" s="502"/>
      <c r="F315" s="502"/>
      <c r="G315" s="502"/>
      <c r="H315" s="502"/>
      <c r="I315" s="502"/>
      <c r="J315" s="504"/>
      <c r="K315" s="502"/>
      <c r="L315" s="502"/>
      <c r="M315" s="502"/>
      <c r="N315" s="502"/>
      <c r="O315" s="502"/>
      <c r="P315" s="502"/>
      <c r="R315" s="502"/>
      <c r="S315" s="502"/>
      <c r="U315" s="499"/>
      <c r="V315" s="500"/>
      <c r="W315" s="502"/>
      <c r="X315" s="500"/>
      <c r="Y315" s="500"/>
      <c r="Z315" s="476"/>
      <c r="AA315" s="476"/>
      <c r="AB315" s="470"/>
      <c r="AC315" s="502"/>
      <c r="AD315" s="502"/>
      <c r="AE315" s="502"/>
      <c r="AF315" s="502"/>
      <c r="AG315" s="502"/>
      <c r="AH315" s="502"/>
      <c r="AI315" s="505"/>
      <c r="AJ315" s="502"/>
      <c r="AK315" s="502"/>
      <c r="AL315" s="502"/>
      <c r="AM315" s="502"/>
      <c r="AN315" s="502"/>
      <c r="AO315" s="502"/>
      <c r="AP315" s="502"/>
      <c r="AQ315" s="502"/>
      <c r="AR315" s="502"/>
      <c r="AS315" s="521"/>
      <c r="AT315" s="521"/>
      <c r="AU315" s="521"/>
      <c r="AV315" s="521"/>
      <c r="AW315" s="521"/>
      <c r="AX315" s="521"/>
      <c r="AY315" s="521"/>
      <c r="AZ315" s="521"/>
      <c r="BA315" s="525"/>
      <c r="BB315" s="521"/>
      <c r="BC315" s="521"/>
      <c r="BD315" s="521"/>
      <c r="BE315" s="521"/>
      <c r="BF315" s="521"/>
      <c r="BG315" s="521"/>
      <c r="BH315" s="521"/>
      <c r="BI315" s="521"/>
      <c r="BJ315" s="521"/>
      <c r="BK315" s="521"/>
      <c r="BL315" s="521"/>
      <c r="BM315" s="521"/>
      <c r="BN315" s="521"/>
      <c r="BO315" s="521"/>
      <c r="BP315" s="521"/>
      <c r="BQ315" s="521"/>
      <c r="BR315" s="521"/>
      <c r="BS315" s="521"/>
      <c r="BT315" s="517"/>
      <c r="BU315" s="511"/>
      <c r="BV315" s="511"/>
      <c r="BW315" s="511"/>
      <c r="BX315" s="516"/>
      <c r="BY315" s="516"/>
      <c r="BZ315" s="516"/>
      <c r="CA315" s="516"/>
      <c r="CB315" s="516"/>
      <c r="CC315" s="516"/>
      <c r="CD315" s="516"/>
      <c r="CE315" s="511"/>
      <c r="CF315" s="511"/>
      <c r="CG315" s="511"/>
      <c r="CH315" s="511"/>
      <c r="CI315" s="474"/>
      <c r="CJ315" s="474"/>
      <c r="CK315" s="474"/>
      <c r="CL315" s="490"/>
      <c r="CM315" s="474"/>
      <c r="CN315" s="500"/>
      <c r="CO315" s="500"/>
      <c r="CP315" s="500"/>
      <c r="CQ315" s="500"/>
      <c r="CR315" s="550"/>
      <c r="CS315" s="473"/>
      <c r="CT315" s="498"/>
      <c r="CU315" s="498"/>
      <c r="CV315" s="473"/>
      <c r="CW315" s="473"/>
      <c r="CX315" s="473"/>
      <c r="CY315" s="502"/>
      <c r="CZ315" s="500"/>
      <c r="DA315" s="474"/>
      <c r="DB315" s="499"/>
      <c r="DC315" s="500"/>
      <c r="DD315" s="474"/>
      <c r="DE315" s="500"/>
      <c r="DF315" s="500"/>
      <c r="DG315" s="499"/>
      <c r="DH315" s="499"/>
      <c r="DI315" s="499"/>
      <c r="DJ315" s="490"/>
      <c r="DK315" s="499"/>
      <c r="DL315" s="500"/>
      <c r="DM315" s="500"/>
      <c r="DN315" s="499"/>
      <c r="DO315" s="474"/>
      <c r="DP315" s="474"/>
      <c r="DQ315" s="474"/>
      <c r="DR315" s="474"/>
      <c r="DS315" s="474"/>
      <c r="DT315" s="474"/>
      <c r="DU315" s="474"/>
      <c r="DV315" s="474"/>
      <c r="DW315" s="474"/>
      <c r="DX315" s="474"/>
      <c r="DY315" s="474"/>
      <c r="DZ315" s="474"/>
      <c r="EA315" s="500"/>
      <c r="EB315" s="500"/>
      <c r="EC315" s="500"/>
      <c r="ED315" s="500"/>
      <c r="EE315" s="500"/>
      <c r="EF315" s="500"/>
      <c r="EG315" s="500"/>
      <c r="EH315" s="500"/>
      <c r="EI315" s="500"/>
      <c r="EJ315" s="500"/>
      <c r="EK315" s="500"/>
      <c r="EL315" s="500"/>
      <c r="EM315" s="500"/>
      <c r="EN315" s="500"/>
      <c r="EO315" s="500"/>
      <c r="EP315" s="500"/>
      <c r="EQ315" s="500"/>
      <c r="ER315" s="490"/>
      <c r="ES315" s="490"/>
      <c r="ET315" s="500"/>
      <c r="EU315" s="500"/>
    </row>
    <row r="316" spans="1:151">
      <c r="A316" s="500"/>
      <c r="B316" s="502"/>
      <c r="C316" s="502"/>
      <c r="D316" s="502"/>
      <c r="E316" s="502"/>
      <c r="F316" s="502"/>
      <c r="G316" s="502"/>
      <c r="H316" s="502"/>
      <c r="I316" s="502"/>
      <c r="J316" s="504"/>
      <c r="K316" s="502"/>
      <c r="L316" s="502"/>
      <c r="M316" s="502"/>
      <c r="N316" s="502"/>
      <c r="O316" s="502"/>
      <c r="P316" s="502"/>
      <c r="R316" s="502"/>
      <c r="S316" s="502"/>
      <c r="U316" s="499"/>
      <c r="V316" s="500"/>
      <c r="W316" s="502"/>
      <c r="X316" s="500"/>
      <c r="Y316" s="500"/>
      <c r="Z316" s="476"/>
      <c r="AA316" s="476"/>
      <c r="AB316" s="470"/>
      <c r="AC316" s="502"/>
      <c r="AD316" s="502"/>
      <c r="AE316" s="502"/>
      <c r="AF316" s="502"/>
      <c r="AG316" s="502"/>
      <c r="AH316" s="502"/>
      <c r="AI316" s="505"/>
      <c r="AJ316" s="502"/>
      <c r="AK316" s="502"/>
      <c r="AL316" s="502"/>
      <c r="AM316" s="502"/>
      <c r="AN316" s="502"/>
      <c r="AO316" s="502"/>
      <c r="AP316" s="502"/>
      <c r="AQ316" s="502"/>
      <c r="AR316" s="502"/>
      <c r="AS316" s="521"/>
      <c r="AT316" s="521"/>
      <c r="AU316" s="521"/>
      <c r="AV316" s="521"/>
      <c r="AW316" s="521"/>
      <c r="AX316" s="521"/>
      <c r="AY316" s="521"/>
      <c r="AZ316" s="521"/>
      <c r="BA316" s="525"/>
      <c r="BB316" s="521"/>
      <c r="BC316" s="521"/>
      <c r="BD316" s="521"/>
      <c r="BE316" s="521"/>
      <c r="BF316" s="521"/>
      <c r="BG316" s="521"/>
      <c r="BH316" s="521"/>
      <c r="BI316" s="521"/>
      <c r="BJ316" s="521"/>
      <c r="BK316" s="521"/>
      <c r="BL316" s="521"/>
      <c r="BM316" s="521"/>
      <c r="BN316" s="521"/>
      <c r="BO316" s="521"/>
      <c r="BP316" s="521"/>
      <c r="BQ316" s="521"/>
      <c r="BR316" s="521"/>
      <c r="BS316" s="521"/>
      <c r="BT316" s="517"/>
      <c r="BU316" s="511"/>
      <c r="BV316" s="511"/>
      <c r="BW316" s="511"/>
      <c r="BX316" s="516"/>
      <c r="BY316" s="516"/>
      <c r="BZ316" s="516"/>
      <c r="CA316" s="516"/>
      <c r="CB316" s="516"/>
      <c r="CC316" s="516"/>
      <c r="CD316" s="516"/>
      <c r="CE316" s="511"/>
      <c r="CF316" s="511"/>
      <c r="CG316" s="511"/>
      <c r="CH316" s="511"/>
      <c r="CI316" s="474"/>
      <c r="CJ316" s="474"/>
      <c r="CK316" s="474"/>
      <c r="CL316" s="490"/>
      <c r="CM316" s="474"/>
      <c r="CN316" s="500"/>
      <c r="CO316" s="500"/>
      <c r="CP316" s="500"/>
      <c r="CQ316" s="500"/>
      <c r="CR316" s="550"/>
      <c r="CS316" s="473"/>
      <c r="CT316" s="498"/>
      <c r="CU316" s="498"/>
      <c r="CV316" s="473"/>
      <c r="CW316" s="473"/>
      <c r="CX316" s="473"/>
      <c r="CY316" s="502"/>
      <c r="CZ316" s="500"/>
      <c r="DA316" s="474"/>
      <c r="DB316" s="499"/>
      <c r="DC316" s="500"/>
      <c r="DD316" s="474"/>
      <c r="DE316" s="500"/>
      <c r="DF316" s="500"/>
      <c r="DG316" s="499"/>
      <c r="DH316" s="499"/>
      <c r="DI316" s="499"/>
      <c r="DJ316" s="490"/>
      <c r="DK316" s="499"/>
      <c r="DL316" s="500"/>
      <c r="DM316" s="500"/>
      <c r="DN316" s="499"/>
      <c r="DO316" s="474"/>
      <c r="DP316" s="474"/>
      <c r="DQ316" s="474"/>
      <c r="DR316" s="474"/>
      <c r="DS316" s="474"/>
      <c r="DT316" s="474"/>
      <c r="DU316" s="474"/>
      <c r="DV316" s="474"/>
      <c r="DW316" s="474"/>
      <c r="DX316" s="474"/>
      <c r="DY316" s="474"/>
      <c r="DZ316" s="474"/>
      <c r="EA316" s="500"/>
      <c r="EB316" s="500"/>
      <c r="EC316" s="500"/>
      <c r="ED316" s="500"/>
      <c r="EE316" s="500"/>
      <c r="EF316" s="500"/>
      <c r="EG316" s="500"/>
      <c r="EH316" s="500"/>
      <c r="EI316" s="500"/>
      <c r="EJ316" s="500"/>
      <c r="EK316" s="500"/>
      <c r="EL316" s="500"/>
      <c r="EM316" s="500"/>
      <c r="EN316" s="500"/>
      <c r="EO316" s="500"/>
      <c r="EP316" s="500"/>
      <c r="EQ316" s="500"/>
      <c r="ER316" s="490"/>
      <c r="ES316" s="490"/>
      <c r="ET316" s="500"/>
      <c r="EU316" s="500"/>
    </row>
    <row r="317" spans="1:151">
      <c r="A317" s="500"/>
      <c r="B317" s="502"/>
      <c r="C317" s="502"/>
      <c r="D317" s="502"/>
      <c r="E317" s="502"/>
      <c r="F317" s="502"/>
      <c r="G317" s="502"/>
      <c r="H317" s="502"/>
      <c r="I317" s="502"/>
      <c r="J317" s="504"/>
      <c r="K317" s="502"/>
      <c r="L317" s="502"/>
      <c r="M317" s="502"/>
      <c r="N317" s="502"/>
      <c r="O317" s="502"/>
      <c r="P317" s="502"/>
      <c r="R317" s="502"/>
      <c r="S317" s="502"/>
      <c r="U317" s="499"/>
      <c r="V317" s="500"/>
      <c r="W317" s="502"/>
      <c r="X317" s="500"/>
      <c r="Y317" s="500"/>
      <c r="Z317" s="476"/>
      <c r="AA317" s="476"/>
      <c r="AB317" s="470"/>
      <c r="AC317" s="502"/>
      <c r="AD317" s="502"/>
      <c r="AE317" s="502"/>
      <c r="AF317" s="502"/>
      <c r="AG317" s="502"/>
      <c r="AH317" s="502"/>
      <c r="AI317" s="505"/>
      <c r="AJ317" s="502"/>
      <c r="AK317" s="502"/>
      <c r="AL317" s="502"/>
      <c r="AM317" s="502"/>
      <c r="AN317" s="502"/>
      <c r="AO317" s="502"/>
      <c r="AP317" s="502"/>
      <c r="AQ317" s="502"/>
      <c r="AR317" s="502"/>
      <c r="AS317" s="521"/>
      <c r="AT317" s="521"/>
      <c r="AU317" s="521"/>
      <c r="AV317" s="521"/>
      <c r="AW317" s="521"/>
      <c r="AX317" s="521"/>
      <c r="AY317" s="521"/>
      <c r="AZ317" s="521"/>
      <c r="BA317" s="525"/>
      <c r="BB317" s="521"/>
      <c r="BC317" s="521"/>
      <c r="BD317" s="521"/>
      <c r="BE317" s="521"/>
      <c r="BF317" s="521"/>
      <c r="BG317" s="521"/>
      <c r="BH317" s="521"/>
      <c r="BI317" s="521"/>
      <c r="BJ317" s="521"/>
      <c r="BK317" s="521"/>
      <c r="BL317" s="521"/>
      <c r="BM317" s="521"/>
      <c r="BN317" s="521"/>
      <c r="BO317" s="521"/>
      <c r="BP317" s="521"/>
      <c r="BQ317" s="521"/>
      <c r="BR317" s="521"/>
      <c r="BS317" s="521"/>
      <c r="BT317" s="517"/>
      <c r="BU317" s="511"/>
      <c r="BV317" s="511"/>
      <c r="BW317" s="511"/>
      <c r="BX317" s="516"/>
      <c r="BY317" s="516"/>
      <c r="BZ317" s="516"/>
      <c r="CA317" s="516"/>
      <c r="CB317" s="516"/>
      <c r="CC317" s="516"/>
      <c r="CD317" s="516"/>
      <c r="CE317" s="511"/>
      <c r="CF317" s="511"/>
      <c r="CG317" s="511"/>
      <c r="CH317" s="511"/>
      <c r="CI317" s="474"/>
      <c r="CJ317" s="474"/>
      <c r="CK317" s="474"/>
      <c r="CL317" s="490"/>
      <c r="CM317" s="474"/>
      <c r="CN317" s="500"/>
      <c r="CO317" s="500"/>
      <c r="CP317" s="500"/>
      <c r="CQ317" s="500"/>
      <c r="CR317" s="550"/>
      <c r="CS317" s="473"/>
      <c r="CT317" s="498"/>
      <c r="CU317" s="498"/>
      <c r="CV317" s="473"/>
      <c r="CW317" s="473"/>
      <c r="CX317" s="473"/>
      <c r="CY317" s="502"/>
      <c r="CZ317" s="500"/>
      <c r="DA317" s="474"/>
      <c r="DB317" s="499"/>
      <c r="DC317" s="500"/>
      <c r="DD317" s="474"/>
      <c r="DE317" s="500"/>
      <c r="DF317" s="500"/>
      <c r="DG317" s="499"/>
      <c r="DH317" s="499"/>
      <c r="DI317" s="499"/>
      <c r="DJ317" s="490"/>
      <c r="DK317" s="499"/>
      <c r="DL317" s="500"/>
      <c r="DM317" s="500"/>
      <c r="DN317" s="499"/>
      <c r="DO317" s="474"/>
      <c r="DP317" s="474"/>
      <c r="DQ317" s="474"/>
      <c r="DR317" s="474"/>
      <c r="DS317" s="474"/>
      <c r="DT317" s="474"/>
      <c r="DU317" s="474"/>
      <c r="DV317" s="474"/>
      <c r="DW317" s="474"/>
      <c r="DX317" s="474"/>
      <c r="DY317" s="474"/>
      <c r="DZ317" s="474"/>
      <c r="EA317" s="500"/>
      <c r="EB317" s="500"/>
      <c r="EC317" s="500"/>
      <c r="ED317" s="500"/>
      <c r="EE317" s="500"/>
      <c r="EF317" s="500"/>
      <c r="EG317" s="500"/>
      <c r="EH317" s="500"/>
      <c r="EI317" s="500"/>
      <c r="EJ317" s="500"/>
      <c r="EK317" s="500"/>
      <c r="EL317" s="500"/>
      <c r="EM317" s="500"/>
      <c r="EN317" s="500"/>
      <c r="EO317" s="500"/>
      <c r="EP317" s="500"/>
      <c r="EQ317" s="500"/>
      <c r="ER317" s="490"/>
      <c r="ES317" s="490"/>
      <c r="ET317" s="500"/>
      <c r="EU317" s="500"/>
    </row>
    <row r="318" spans="1:151">
      <c r="A318" s="500"/>
      <c r="B318" s="502"/>
      <c r="C318" s="502"/>
      <c r="D318" s="502"/>
      <c r="E318" s="502"/>
      <c r="F318" s="502"/>
      <c r="G318" s="502"/>
      <c r="H318" s="502"/>
      <c r="I318" s="502"/>
      <c r="J318" s="504"/>
      <c r="K318" s="502"/>
      <c r="L318" s="502"/>
      <c r="M318" s="502"/>
      <c r="N318" s="502"/>
      <c r="O318" s="502"/>
      <c r="P318" s="502"/>
      <c r="R318" s="502"/>
      <c r="S318" s="502"/>
      <c r="U318" s="499"/>
      <c r="V318" s="500"/>
      <c r="W318" s="502"/>
      <c r="X318" s="500"/>
      <c r="Y318" s="500"/>
      <c r="Z318" s="476"/>
      <c r="AA318" s="476"/>
      <c r="AB318" s="470"/>
      <c r="AC318" s="502"/>
      <c r="AD318" s="502"/>
      <c r="AE318" s="502"/>
      <c r="AF318" s="502"/>
      <c r="AG318" s="502"/>
      <c r="AH318" s="502"/>
      <c r="AI318" s="505"/>
      <c r="AJ318" s="502"/>
      <c r="AK318" s="502"/>
      <c r="AL318" s="502"/>
      <c r="AM318" s="502"/>
      <c r="AN318" s="502"/>
      <c r="AO318" s="502"/>
      <c r="AP318" s="502"/>
      <c r="AQ318" s="502"/>
      <c r="AR318" s="502"/>
      <c r="AS318" s="521"/>
      <c r="AT318" s="521"/>
      <c r="AU318" s="521"/>
      <c r="AV318" s="521"/>
      <c r="AW318" s="521"/>
      <c r="AX318" s="521"/>
      <c r="AY318" s="521"/>
      <c r="AZ318" s="521"/>
      <c r="BA318" s="525"/>
      <c r="BB318" s="521"/>
      <c r="BC318" s="521"/>
      <c r="BD318" s="521"/>
      <c r="BE318" s="521"/>
      <c r="BF318" s="521"/>
      <c r="BG318" s="521"/>
      <c r="BH318" s="521"/>
      <c r="BI318" s="521"/>
      <c r="BJ318" s="521"/>
      <c r="BK318" s="521"/>
      <c r="BL318" s="521"/>
      <c r="BM318" s="521"/>
      <c r="BN318" s="521"/>
      <c r="BO318" s="521"/>
      <c r="BP318" s="521"/>
      <c r="BQ318" s="521"/>
      <c r="BR318" s="521"/>
      <c r="BS318" s="521"/>
      <c r="BT318" s="517"/>
      <c r="BU318" s="511"/>
      <c r="BV318" s="511"/>
      <c r="BW318" s="511"/>
      <c r="BX318" s="516"/>
      <c r="BY318" s="516"/>
      <c r="BZ318" s="516"/>
      <c r="CA318" s="516"/>
      <c r="CB318" s="516"/>
      <c r="CC318" s="516"/>
      <c r="CD318" s="516"/>
      <c r="CE318" s="511"/>
      <c r="CF318" s="511"/>
      <c r="CG318" s="511"/>
      <c r="CH318" s="511"/>
      <c r="CI318" s="474"/>
      <c r="CJ318" s="474"/>
      <c r="CK318" s="474"/>
      <c r="CL318" s="490"/>
      <c r="CM318" s="474"/>
      <c r="CN318" s="500"/>
      <c r="CO318" s="500"/>
      <c r="CP318" s="500"/>
      <c r="CQ318" s="500"/>
      <c r="CR318" s="550"/>
      <c r="CS318" s="473"/>
      <c r="CT318" s="498"/>
      <c r="CU318" s="498"/>
      <c r="CV318" s="473"/>
      <c r="CW318" s="473"/>
      <c r="CX318" s="473"/>
      <c r="CY318" s="502"/>
      <c r="CZ318" s="500"/>
      <c r="DA318" s="474"/>
      <c r="DB318" s="499"/>
      <c r="DC318" s="500"/>
      <c r="DD318" s="474"/>
      <c r="DE318" s="500"/>
      <c r="DF318" s="500"/>
      <c r="DG318" s="499"/>
      <c r="DH318" s="499"/>
      <c r="DI318" s="499"/>
      <c r="DJ318" s="490"/>
      <c r="DK318" s="499"/>
      <c r="DL318" s="500"/>
      <c r="DM318" s="500"/>
      <c r="DN318" s="499"/>
      <c r="DO318" s="474"/>
      <c r="DP318" s="474"/>
      <c r="DQ318" s="474"/>
      <c r="DR318" s="474"/>
      <c r="DS318" s="474"/>
      <c r="DT318" s="474"/>
      <c r="DU318" s="474"/>
      <c r="DV318" s="474"/>
      <c r="DW318" s="474"/>
      <c r="DX318" s="474"/>
      <c r="DY318" s="474"/>
      <c r="DZ318" s="474"/>
      <c r="EA318" s="500"/>
      <c r="EB318" s="500"/>
      <c r="EC318" s="500"/>
      <c r="ED318" s="500"/>
      <c r="EE318" s="500"/>
      <c r="EF318" s="500"/>
      <c r="EG318" s="500"/>
      <c r="EH318" s="500"/>
      <c r="EI318" s="500"/>
      <c r="EJ318" s="500"/>
      <c r="EK318" s="500"/>
      <c r="EL318" s="500"/>
      <c r="EM318" s="500"/>
      <c r="EN318" s="500"/>
      <c r="EO318" s="500"/>
      <c r="EP318" s="500"/>
      <c r="EQ318" s="500"/>
      <c r="ER318" s="490"/>
      <c r="ES318" s="490"/>
      <c r="ET318" s="500"/>
      <c r="EU318" s="500"/>
    </row>
    <row r="319" spans="1:151" ht="16.5" customHeight="1">
      <c r="A319" s="500"/>
      <c r="B319" s="502"/>
      <c r="C319" s="502"/>
      <c r="D319" s="502"/>
      <c r="E319" s="502"/>
      <c r="F319" s="502"/>
      <c r="G319" s="502"/>
      <c r="H319" s="502"/>
      <c r="I319" s="502"/>
      <c r="J319" s="504"/>
      <c r="K319" s="502"/>
      <c r="L319" s="502"/>
      <c r="M319" s="502"/>
      <c r="N319" s="502"/>
      <c r="O319" s="502"/>
      <c r="P319" s="502"/>
      <c r="R319" s="502"/>
      <c r="S319" s="502"/>
      <c r="U319" s="499"/>
      <c r="V319" s="500"/>
      <c r="W319" s="502"/>
      <c r="X319" s="500"/>
      <c r="Y319" s="500"/>
      <c r="Z319" s="476"/>
      <c r="AA319" s="476"/>
      <c r="AB319" s="470"/>
      <c r="AC319" s="502"/>
      <c r="AD319" s="502"/>
      <c r="AE319" s="502"/>
      <c r="AF319" s="502"/>
      <c r="AG319" s="502"/>
      <c r="AH319" s="502"/>
      <c r="AI319" s="505"/>
      <c r="AJ319" s="502"/>
      <c r="AK319" s="502"/>
      <c r="AL319" s="502"/>
      <c r="AM319" s="502"/>
      <c r="AN319" s="502"/>
      <c r="AO319" s="502"/>
      <c r="AP319" s="502"/>
      <c r="AQ319" s="502"/>
      <c r="AR319" s="502"/>
      <c r="AS319" s="521"/>
      <c r="AT319" s="521"/>
      <c r="AU319" s="521"/>
      <c r="AV319" s="521"/>
      <c r="AW319" s="521"/>
      <c r="AX319" s="521"/>
      <c r="AY319" s="521"/>
      <c r="AZ319" s="521"/>
      <c r="BA319" s="525"/>
      <c r="BB319" s="521"/>
      <c r="BC319" s="521"/>
      <c r="BD319" s="521"/>
      <c r="BE319" s="521"/>
      <c r="BF319" s="521"/>
      <c r="BG319" s="521"/>
      <c r="BH319" s="521"/>
      <c r="BI319" s="521"/>
      <c r="BJ319" s="521"/>
      <c r="BK319" s="521"/>
      <c r="BL319" s="521"/>
      <c r="BM319" s="521"/>
      <c r="BN319" s="521"/>
      <c r="BO319" s="521"/>
      <c r="BP319" s="521"/>
      <c r="BQ319" s="522"/>
      <c r="BR319" s="523"/>
      <c r="BS319" s="523"/>
      <c r="BT319" s="511"/>
      <c r="BU319" s="516"/>
      <c r="BV319" s="516"/>
      <c r="BW319" s="516"/>
      <c r="BX319" s="511"/>
      <c r="BY319" s="511"/>
      <c r="BZ319" s="511"/>
      <c r="CA319" s="511"/>
      <c r="CB319" s="511"/>
      <c r="CC319" s="511"/>
      <c r="CD319" s="511"/>
      <c r="CE319" s="511"/>
      <c r="CF319" s="511"/>
      <c r="CG319" s="511"/>
      <c r="CH319" s="511"/>
      <c r="CI319" s="474"/>
      <c r="CJ319" s="474"/>
      <c r="CK319" s="474"/>
      <c r="CL319" s="490"/>
      <c r="CM319" s="474"/>
      <c r="CN319" s="500"/>
      <c r="CO319" s="500"/>
      <c r="CP319" s="500"/>
      <c r="CQ319" s="500"/>
      <c r="CR319" s="550"/>
      <c r="CS319" s="473"/>
      <c r="CT319" s="498"/>
      <c r="CU319" s="498"/>
      <c r="CV319" s="473"/>
      <c r="CW319" s="473"/>
      <c r="CX319" s="473"/>
      <c r="CY319" s="502"/>
      <c r="CZ319" s="500"/>
      <c r="DA319" s="474"/>
      <c r="DB319" s="499"/>
      <c r="DC319" s="500"/>
      <c r="DD319" s="474"/>
      <c r="DE319" s="500"/>
      <c r="DF319" s="500"/>
      <c r="DG319" s="499"/>
      <c r="DH319" s="499"/>
      <c r="DI319" s="499"/>
      <c r="DJ319" s="490"/>
      <c r="DK319" s="499"/>
      <c r="DL319" s="500"/>
      <c r="DM319" s="500"/>
      <c r="DN319" s="499"/>
      <c r="DO319" s="474"/>
      <c r="DP319" s="474"/>
      <c r="DQ319" s="474"/>
      <c r="DR319" s="474"/>
      <c r="DS319" s="474"/>
      <c r="DT319" s="474"/>
      <c r="DU319" s="474"/>
      <c r="DV319" s="474"/>
      <c r="DW319" s="474"/>
      <c r="DX319" s="474"/>
      <c r="DY319" s="474"/>
      <c r="DZ319" s="474"/>
      <c r="EA319" s="500"/>
      <c r="EB319" s="500"/>
      <c r="EC319" s="500"/>
      <c r="ED319" s="500"/>
      <c r="EE319" s="500"/>
      <c r="EF319" s="500"/>
      <c r="EG319" s="500"/>
      <c r="EH319" s="500"/>
      <c r="EI319" s="500"/>
      <c r="EJ319" s="500"/>
      <c r="EK319" s="500"/>
      <c r="EL319" s="500"/>
      <c r="EM319" s="500"/>
      <c r="EN319" s="500"/>
      <c r="EO319" s="500"/>
      <c r="EP319" s="500"/>
      <c r="EQ319" s="500"/>
      <c r="ER319" s="490"/>
      <c r="ES319" s="490"/>
      <c r="ET319" s="500"/>
      <c r="EU319" s="500"/>
    </row>
    <row r="320" spans="1:151" ht="16.5" customHeight="1">
      <c r="A320" s="500"/>
      <c r="B320" s="502"/>
      <c r="C320" s="502"/>
      <c r="D320" s="502"/>
      <c r="E320" s="502"/>
      <c r="F320" s="502"/>
      <c r="G320" s="502"/>
      <c r="H320" s="502"/>
      <c r="I320" s="502"/>
      <c r="J320" s="504"/>
      <c r="K320" s="502"/>
      <c r="L320" s="502"/>
      <c r="M320" s="502"/>
      <c r="N320" s="502"/>
      <c r="O320" s="502"/>
      <c r="P320" s="502"/>
      <c r="R320" s="502"/>
      <c r="S320" s="502"/>
      <c r="U320" s="499"/>
      <c r="V320" s="500"/>
      <c r="W320" s="502"/>
      <c r="X320" s="500"/>
      <c r="Y320" s="500"/>
      <c r="Z320" s="476"/>
      <c r="AA320" s="476"/>
      <c r="AB320" s="470"/>
      <c r="AC320" s="502"/>
      <c r="AD320" s="502"/>
      <c r="AE320" s="502"/>
      <c r="AF320" s="502"/>
      <c r="AG320" s="502"/>
      <c r="AH320" s="502"/>
      <c r="AI320" s="505"/>
      <c r="AJ320" s="502"/>
      <c r="AK320" s="502"/>
      <c r="AL320" s="502"/>
      <c r="AM320" s="502"/>
      <c r="AN320" s="502"/>
      <c r="AO320" s="502"/>
      <c r="AP320" s="502"/>
      <c r="AQ320" s="502"/>
      <c r="AR320" s="502"/>
      <c r="AS320" s="521"/>
      <c r="AT320" s="521"/>
      <c r="AU320" s="521"/>
      <c r="AV320" s="521"/>
      <c r="AW320" s="521"/>
      <c r="AX320" s="521"/>
      <c r="AY320" s="521"/>
      <c r="AZ320" s="521"/>
      <c r="BA320" s="525"/>
      <c r="BB320" s="521"/>
      <c r="BC320" s="521"/>
      <c r="BD320" s="521"/>
      <c r="BE320" s="521"/>
      <c r="BF320" s="521"/>
      <c r="BG320" s="521"/>
      <c r="BH320" s="521"/>
      <c r="BI320" s="521"/>
      <c r="BJ320" s="521"/>
      <c r="BK320" s="521"/>
      <c r="BL320" s="521"/>
      <c r="BM320" s="521"/>
      <c r="BN320" s="521"/>
      <c r="BO320" s="521"/>
      <c r="BP320" s="521"/>
      <c r="BQ320" s="522"/>
      <c r="BR320" s="523"/>
      <c r="BS320" s="523"/>
      <c r="BT320" s="511"/>
      <c r="BU320" s="516"/>
      <c r="BV320" s="516"/>
      <c r="BW320" s="516"/>
      <c r="BX320" s="511"/>
      <c r="BY320" s="511"/>
      <c r="BZ320" s="511"/>
      <c r="CA320" s="511"/>
      <c r="CB320" s="511"/>
      <c r="CC320" s="511"/>
      <c r="CD320" s="511"/>
      <c r="CE320" s="511"/>
      <c r="CF320" s="511"/>
      <c r="CG320" s="511"/>
      <c r="CH320" s="511"/>
      <c r="CI320" s="474"/>
      <c r="CJ320" s="474"/>
      <c r="CK320" s="474"/>
      <c r="CL320" s="490"/>
      <c r="CM320" s="474"/>
      <c r="CN320" s="500"/>
      <c r="CO320" s="500"/>
      <c r="CP320" s="500"/>
      <c r="CQ320" s="500"/>
      <c r="CR320" s="550"/>
      <c r="CS320" s="473"/>
      <c r="CT320" s="498"/>
      <c r="CU320" s="498"/>
      <c r="CV320" s="473"/>
      <c r="CW320" s="473"/>
      <c r="CX320" s="473"/>
      <c r="CY320" s="502"/>
      <c r="CZ320" s="500"/>
      <c r="DA320" s="474"/>
      <c r="DB320" s="499"/>
      <c r="DC320" s="500"/>
      <c r="DD320" s="474"/>
      <c r="DE320" s="500"/>
      <c r="DF320" s="500"/>
      <c r="DG320" s="499"/>
      <c r="DH320" s="499"/>
      <c r="DI320" s="499"/>
      <c r="DJ320" s="490"/>
      <c r="DK320" s="499"/>
      <c r="DL320" s="500"/>
      <c r="DM320" s="500"/>
      <c r="DN320" s="499"/>
      <c r="DO320" s="474"/>
      <c r="DP320" s="474"/>
      <c r="DQ320" s="474"/>
      <c r="DR320" s="474"/>
      <c r="DS320" s="474"/>
      <c r="DT320" s="474"/>
      <c r="DU320" s="474"/>
      <c r="DV320" s="474"/>
      <c r="DW320" s="474"/>
      <c r="DX320" s="474"/>
      <c r="DY320" s="474"/>
      <c r="DZ320" s="474"/>
      <c r="EA320" s="500"/>
      <c r="EB320" s="500"/>
      <c r="EC320" s="500"/>
      <c r="ED320" s="500"/>
      <c r="EE320" s="500"/>
      <c r="EF320" s="500"/>
      <c r="EG320" s="500"/>
      <c r="EH320" s="500"/>
      <c r="EI320" s="500"/>
      <c r="EJ320" s="500"/>
      <c r="EK320" s="500"/>
      <c r="EL320" s="500"/>
      <c r="EM320" s="500"/>
      <c r="EN320" s="500"/>
      <c r="EO320" s="500"/>
      <c r="EP320" s="500"/>
      <c r="EQ320" s="500"/>
      <c r="ER320" s="490"/>
      <c r="ES320" s="490"/>
      <c r="ET320" s="500"/>
      <c r="EU320" s="500"/>
    </row>
    <row r="321" spans="1:151" ht="16.5" customHeight="1">
      <c r="A321" s="500"/>
      <c r="B321" s="502"/>
      <c r="C321" s="502"/>
      <c r="D321" s="502"/>
      <c r="E321" s="502"/>
      <c r="F321" s="502"/>
      <c r="G321" s="502"/>
      <c r="H321" s="502"/>
      <c r="I321" s="502"/>
      <c r="J321" s="504"/>
      <c r="K321" s="502"/>
      <c r="L321" s="502"/>
      <c r="M321" s="502"/>
      <c r="N321" s="502"/>
      <c r="O321" s="502"/>
      <c r="P321" s="502"/>
      <c r="R321" s="502"/>
      <c r="S321" s="502"/>
      <c r="U321" s="499"/>
      <c r="V321" s="500"/>
      <c r="W321" s="502"/>
      <c r="X321" s="500"/>
      <c r="Y321" s="500"/>
      <c r="Z321" s="476"/>
      <c r="AA321" s="476"/>
      <c r="AB321" s="470"/>
      <c r="AC321" s="502"/>
      <c r="AD321" s="502"/>
      <c r="AE321" s="502"/>
      <c r="AF321" s="502"/>
      <c r="AG321" s="502"/>
      <c r="AH321" s="502"/>
      <c r="AI321" s="505"/>
      <c r="AJ321" s="502"/>
      <c r="AK321" s="502"/>
      <c r="AL321" s="502"/>
      <c r="AM321" s="502"/>
      <c r="AN321" s="502"/>
      <c r="AO321" s="502"/>
      <c r="AP321" s="502"/>
      <c r="AQ321" s="502"/>
      <c r="AR321" s="502"/>
      <c r="AS321" s="521"/>
      <c r="AT321" s="521"/>
      <c r="AU321" s="521"/>
      <c r="AV321" s="521"/>
      <c r="AW321" s="521"/>
      <c r="AX321" s="521"/>
      <c r="AY321" s="521"/>
      <c r="AZ321" s="521"/>
      <c r="BA321" s="525"/>
      <c r="BB321" s="521"/>
      <c r="BC321" s="521"/>
      <c r="BD321" s="521"/>
      <c r="BE321" s="521"/>
      <c r="BF321" s="521"/>
      <c r="BG321" s="521"/>
      <c r="BH321" s="521"/>
      <c r="BI321" s="521"/>
      <c r="BJ321" s="521"/>
      <c r="BK321" s="521"/>
      <c r="BL321" s="521"/>
      <c r="BM321" s="521"/>
      <c r="BN321" s="521"/>
      <c r="BO321" s="521"/>
      <c r="BP321" s="521"/>
      <c r="BQ321" s="521"/>
      <c r="BR321" s="521"/>
      <c r="BS321" s="521"/>
      <c r="BT321" s="517"/>
      <c r="BU321" s="511"/>
      <c r="BV321" s="511"/>
      <c r="BW321" s="511"/>
      <c r="BX321" s="516"/>
      <c r="BY321" s="516"/>
      <c r="BZ321" s="516"/>
      <c r="CA321" s="516"/>
      <c r="CB321" s="516"/>
      <c r="CC321" s="516"/>
      <c r="CD321" s="516"/>
      <c r="CE321" s="511"/>
      <c r="CF321" s="511"/>
      <c r="CG321" s="511"/>
      <c r="CH321" s="511"/>
      <c r="CI321" s="474"/>
      <c r="CJ321" s="474"/>
      <c r="CK321" s="474"/>
      <c r="CL321" s="490"/>
      <c r="CM321" s="474"/>
      <c r="CN321" s="500"/>
      <c r="CO321" s="500"/>
      <c r="CP321" s="500"/>
      <c r="CQ321" s="500"/>
      <c r="CR321" s="550"/>
      <c r="CS321" s="473"/>
      <c r="CT321" s="498"/>
      <c r="CU321" s="498"/>
      <c r="CV321" s="473"/>
      <c r="CW321" s="473"/>
      <c r="CX321" s="473"/>
      <c r="CY321" s="502"/>
      <c r="CZ321" s="500"/>
      <c r="DA321" s="474"/>
      <c r="DB321" s="499"/>
      <c r="DC321" s="500"/>
      <c r="DD321" s="474"/>
      <c r="DE321" s="500"/>
      <c r="DF321" s="500"/>
      <c r="DG321" s="499"/>
      <c r="DH321" s="499"/>
      <c r="DI321" s="499"/>
      <c r="DJ321" s="490"/>
      <c r="DK321" s="499"/>
      <c r="DL321" s="500"/>
      <c r="DM321" s="500"/>
      <c r="DN321" s="499"/>
      <c r="DO321" s="474"/>
      <c r="DP321" s="474"/>
      <c r="DQ321" s="474"/>
      <c r="DR321" s="474"/>
      <c r="DS321" s="474"/>
      <c r="DT321" s="474"/>
      <c r="DU321" s="474"/>
      <c r="DV321" s="474"/>
      <c r="DW321" s="474"/>
      <c r="DX321" s="474"/>
      <c r="DY321" s="474"/>
      <c r="DZ321" s="474"/>
      <c r="EA321" s="500"/>
      <c r="EB321" s="500"/>
      <c r="EC321" s="500"/>
      <c r="ED321" s="500"/>
      <c r="EE321" s="500"/>
      <c r="EF321" s="500"/>
      <c r="EG321" s="500"/>
      <c r="EH321" s="500"/>
      <c r="EI321" s="500"/>
      <c r="EJ321" s="500"/>
      <c r="EK321" s="500"/>
      <c r="EL321" s="500"/>
      <c r="EM321" s="500"/>
      <c r="EN321" s="500"/>
      <c r="EO321" s="500"/>
      <c r="EP321" s="500"/>
      <c r="EQ321" s="500"/>
      <c r="ER321" s="490"/>
      <c r="ES321" s="490"/>
      <c r="ET321" s="500"/>
      <c r="EU321" s="500"/>
    </row>
    <row r="322" spans="1:151" ht="16.5" customHeight="1">
      <c r="A322" s="500"/>
      <c r="B322" s="502"/>
      <c r="C322" s="502"/>
      <c r="D322" s="502"/>
      <c r="E322" s="502"/>
      <c r="F322" s="502"/>
      <c r="G322" s="502"/>
      <c r="H322" s="502"/>
      <c r="I322" s="502"/>
      <c r="J322" s="504"/>
      <c r="K322" s="502"/>
      <c r="L322" s="502"/>
      <c r="M322" s="502"/>
      <c r="N322" s="502"/>
      <c r="O322" s="502"/>
      <c r="P322" s="502"/>
      <c r="R322" s="502"/>
      <c r="S322" s="502"/>
      <c r="U322" s="499"/>
      <c r="V322" s="500"/>
      <c r="W322" s="502"/>
      <c r="X322" s="500"/>
      <c r="Y322" s="500"/>
      <c r="Z322" s="476"/>
      <c r="AA322" s="476"/>
      <c r="AB322" s="470"/>
      <c r="AC322" s="502"/>
      <c r="AD322" s="502"/>
      <c r="AE322" s="502"/>
      <c r="AF322" s="502"/>
      <c r="AG322" s="502"/>
      <c r="AH322" s="502"/>
      <c r="AI322" s="505"/>
      <c r="AJ322" s="502"/>
      <c r="AK322" s="502"/>
      <c r="AL322" s="502"/>
      <c r="AM322" s="502"/>
      <c r="AN322" s="502"/>
      <c r="AO322" s="502"/>
      <c r="AP322" s="502"/>
      <c r="AQ322" s="502"/>
      <c r="AR322" s="502"/>
      <c r="AS322" s="521"/>
      <c r="AT322" s="521"/>
      <c r="AU322" s="521"/>
      <c r="AV322" s="521"/>
      <c r="AW322" s="521"/>
      <c r="AX322" s="521"/>
      <c r="AY322" s="521"/>
      <c r="AZ322" s="521"/>
      <c r="BA322" s="525"/>
      <c r="BB322" s="521"/>
      <c r="BC322" s="521"/>
      <c r="BD322" s="521"/>
      <c r="BE322" s="521"/>
      <c r="BF322" s="521"/>
      <c r="BG322" s="521"/>
      <c r="BH322" s="521"/>
      <c r="BI322" s="521"/>
      <c r="BJ322" s="521"/>
      <c r="BK322" s="521"/>
      <c r="BL322" s="521"/>
      <c r="BM322" s="521"/>
      <c r="BN322" s="521"/>
      <c r="BO322" s="521"/>
      <c r="BP322" s="521"/>
      <c r="BQ322" s="521"/>
      <c r="BR322" s="521"/>
      <c r="BS322" s="521"/>
      <c r="BT322" s="517"/>
      <c r="BU322" s="511"/>
      <c r="BV322" s="511"/>
      <c r="BW322" s="511"/>
      <c r="BX322" s="516"/>
      <c r="BY322" s="516"/>
      <c r="BZ322" s="516"/>
      <c r="CA322" s="516"/>
      <c r="CB322" s="516"/>
      <c r="CC322" s="516"/>
      <c r="CD322" s="516"/>
      <c r="CE322" s="511"/>
      <c r="CF322" s="511"/>
      <c r="CG322" s="511"/>
      <c r="CH322" s="511"/>
      <c r="CI322" s="474"/>
      <c r="CJ322" s="474"/>
      <c r="CK322" s="474"/>
      <c r="CL322" s="490"/>
      <c r="CM322" s="474"/>
      <c r="CN322" s="500"/>
      <c r="CO322" s="500"/>
      <c r="CP322" s="500"/>
      <c r="CQ322" s="500"/>
      <c r="CR322" s="550"/>
      <c r="CS322" s="473"/>
      <c r="CT322" s="498"/>
      <c r="CU322" s="498"/>
      <c r="CV322" s="473"/>
      <c r="CW322" s="473"/>
      <c r="CX322" s="473"/>
      <c r="CY322" s="502"/>
      <c r="CZ322" s="500"/>
      <c r="DA322" s="474"/>
      <c r="DB322" s="499"/>
      <c r="DC322" s="500"/>
      <c r="DD322" s="474"/>
      <c r="DE322" s="500"/>
      <c r="DF322" s="500"/>
      <c r="DG322" s="499"/>
      <c r="DH322" s="499"/>
      <c r="DI322" s="499"/>
      <c r="DJ322" s="490"/>
      <c r="DK322" s="499"/>
      <c r="DL322" s="500"/>
      <c r="DM322" s="500"/>
      <c r="DN322" s="499"/>
      <c r="DO322" s="474"/>
      <c r="DP322" s="474"/>
      <c r="DQ322" s="474"/>
      <c r="DR322" s="474"/>
      <c r="DS322" s="474"/>
      <c r="DT322" s="474"/>
      <c r="DU322" s="474"/>
      <c r="DV322" s="474"/>
      <c r="DW322" s="474"/>
      <c r="DX322" s="474"/>
      <c r="DY322" s="474"/>
      <c r="DZ322" s="474"/>
      <c r="EA322" s="500"/>
      <c r="EB322" s="500"/>
      <c r="EC322" s="500"/>
      <c r="ED322" s="500"/>
      <c r="EE322" s="500"/>
      <c r="EF322" s="500"/>
      <c r="EG322" s="500"/>
      <c r="EH322" s="500"/>
      <c r="EI322" s="500"/>
      <c r="EJ322" s="500"/>
      <c r="EK322" s="500"/>
      <c r="EL322" s="500"/>
      <c r="EM322" s="500"/>
      <c r="EN322" s="500"/>
      <c r="EO322" s="500"/>
      <c r="EP322" s="500"/>
      <c r="EQ322" s="500"/>
      <c r="ER322" s="490"/>
      <c r="ES322" s="490"/>
      <c r="ET322" s="500"/>
      <c r="EU322" s="500"/>
    </row>
    <row r="323" spans="1:151" ht="16.5" customHeight="1">
      <c r="A323" s="500"/>
      <c r="B323" s="502"/>
      <c r="C323" s="502"/>
      <c r="D323" s="502"/>
      <c r="E323" s="502"/>
      <c r="F323" s="502"/>
      <c r="G323" s="502"/>
      <c r="H323" s="502"/>
      <c r="I323" s="502"/>
      <c r="J323" s="504"/>
      <c r="K323" s="502"/>
      <c r="L323" s="502"/>
      <c r="M323" s="502"/>
      <c r="N323" s="502"/>
      <c r="O323" s="502"/>
      <c r="P323" s="502"/>
      <c r="R323" s="502"/>
      <c r="S323" s="502"/>
      <c r="U323" s="499"/>
      <c r="V323" s="500"/>
      <c r="W323" s="502"/>
      <c r="X323" s="500"/>
      <c r="Y323" s="500"/>
      <c r="Z323" s="476"/>
      <c r="AA323" s="476"/>
      <c r="AB323" s="470"/>
      <c r="AC323" s="502"/>
      <c r="AD323" s="502"/>
      <c r="AE323" s="502"/>
      <c r="AF323" s="502"/>
      <c r="AG323" s="502"/>
      <c r="AH323" s="502"/>
      <c r="AI323" s="505"/>
      <c r="AJ323" s="502"/>
      <c r="AK323" s="502"/>
      <c r="AL323" s="502"/>
      <c r="AM323" s="502"/>
      <c r="AN323" s="502"/>
      <c r="AO323" s="502"/>
      <c r="AP323" s="502"/>
      <c r="AQ323" s="502"/>
      <c r="AR323" s="502"/>
      <c r="AS323" s="521"/>
      <c r="AT323" s="521"/>
      <c r="AU323" s="521"/>
      <c r="AV323" s="521"/>
      <c r="AW323" s="521"/>
      <c r="AX323" s="521"/>
      <c r="AY323" s="521"/>
      <c r="AZ323" s="521"/>
      <c r="BA323" s="525"/>
      <c r="BB323" s="521"/>
      <c r="BC323" s="521"/>
      <c r="BD323" s="521"/>
      <c r="BE323" s="521"/>
      <c r="BF323" s="521"/>
      <c r="BG323" s="521"/>
      <c r="BH323" s="521"/>
      <c r="BI323" s="521"/>
      <c r="BJ323" s="521"/>
      <c r="BK323" s="521"/>
      <c r="BL323" s="521"/>
      <c r="BM323" s="521"/>
      <c r="BN323" s="521"/>
      <c r="BO323" s="521"/>
      <c r="BP323" s="521"/>
      <c r="BQ323" s="521"/>
      <c r="BR323" s="521"/>
      <c r="BS323" s="521"/>
      <c r="BT323" s="517"/>
      <c r="BU323" s="511"/>
      <c r="BV323" s="511"/>
      <c r="BW323" s="511"/>
      <c r="BX323" s="516"/>
      <c r="BY323" s="516"/>
      <c r="BZ323" s="516"/>
      <c r="CA323" s="516"/>
      <c r="CB323" s="516"/>
      <c r="CC323" s="516"/>
      <c r="CD323" s="516"/>
      <c r="CE323" s="511"/>
      <c r="CF323" s="511"/>
      <c r="CG323" s="511"/>
      <c r="CH323" s="511"/>
      <c r="CI323" s="474"/>
      <c r="CJ323" s="474"/>
      <c r="CK323" s="474"/>
      <c r="CL323" s="490"/>
      <c r="CM323" s="474"/>
      <c r="CN323" s="500"/>
      <c r="CO323" s="500"/>
      <c r="CP323" s="500"/>
      <c r="CQ323" s="500"/>
      <c r="CR323" s="550"/>
      <c r="CS323" s="473"/>
      <c r="CT323" s="498"/>
      <c r="CU323" s="498"/>
      <c r="CV323" s="473"/>
      <c r="CW323" s="473"/>
      <c r="CX323" s="473"/>
      <c r="CY323" s="502"/>
      <c r="CZ323" s="500"/>
      <c r="DA323" s="474"/>
      <c r="DB323" s="499"/>
      <c r="DC323" s="500"/>
      <c r="DD323" s="474"/>
      <c r="DE323" s="500"/>
      <c r="DF323" s="500"/>
      <c r="DG323" s="499"/>
      <c r="DH323" s="499"/>
      <c r="DI323" s="499"/>
      <c r="DJ323" s="490"/>
      <c r="DK323" s="499"/>
      <c r="DL323" s="500"/>
      <c r="DM323" s="500"/>
      <c r="DN323" s="499"/>
      <c r="DO323" s="474"/>
      <c r="DP323" s="474"/>
      <c r="DQ323" s="474"/>
      <c r="DR323" s="474"/>
      <c r="DS323" s="474"/>
      <c r="DT323" s="474"/>
      <c r="DU323" s="474"/>
      <c r="DV323" s="474"/>
      <c r="DW323" s="474"/>
      <c r="DX323" s="474"/>
      <c r="DY323" s="474"/>
      <c r="DZ323" s="474"/>
      <c r="EA323" s="500"/>
      <c r="EB323" s="500"/>
      <c r="EC323" s="500"/>
      <c r="ED323" s="500"/>
      <c r="EE323" s="500"/>
      <c r="EF323" s="500"/>
      <c r="EG323" s="500"/>
      <c r="EH323" s="500"/>
      <c r="EI323" s="500"/>
      <c r="EJ323" s="500"/>
      <c r="EK323" s="500"/>
      <c r="EL323" s="500"/>
      <c r="EM323" s="500"/>
      <c r="EN323" s="500"/>
      <c r="EO323" s="500"/>
      <c r="EP323" s="500"/>
      <c r="EQ323" s="500"/>
      <c r="ER323" s="490"/>
      <c r="ES323" s="490"/>
      <c r="ET323" s="500"/>
      <c r="EU323" s="500"/>
    </row>
    <row r="324" spans="1:151" ht="16.5" customHeight="1">
      <c r="A324" s="500"/>
      <c r="B324" s="502"/>
      <c r="C324" s="502"/>
      <c r="D324" s="502"/>
      <c r="E324" s="502"/>
      <c r="F324" s="502"/>
      <c r="G324" s="502"/>
      <c r="H324" s="502"/>
      <c r="I324" s="502"/>
      <c r="J324" s="504"/>
      <c r="K324" s="502"/>
      <c r="L324" s="502"/>
      <c r="M324" s="502"/>
      <c r="N324" s="502"/>
      <c r="O324" s="502"/>
      <c r="P324" s="502"/>
      <c r="R324" s="502"/>
      <c r="S324" s="502"/>
      <c r="U324" s="499"/>
      <c r="V324" s="500"/>
      <c r="W324" s="502"/>
      <c r="X324" s="500"/>
      <c r="Y324" s="500"/>
      <c r="Z324" s="476"/>
      <c r="AA324" s="476"/>
      <c r="AB324" s="470"/>
      <c r="AC324" s="502"/>
      <c r="AD324" s="502"/>
      <c r="AE324" s="502"/>
      <c r="AF324" s="502"/>
      <c r="AG324" s="502"/>
      <c r="AH324" s="502"/>
      <c r="AI324" s="505"/>
      <c r="AJ324" s="502"/>
      <c r="AK324" s="502"/>
      <c r="AL324" s="502"/>
      <c r="AM324" s="502"/>
      <c r="AN324" s="502"/>
      <c r="AO324" s="502"/>
      <c r="AP324" s="502"/>
      <c r="AQ324" s="502"/>
      <c r="AR324" s="502"/>
      <c r="AS324" s="521"/>
      <c r="AT324" s="521"/>
      <c r="AU324" s="521"/>
      <c r="AV324" s="521"/>
      <c r="AW324" s="521"/>
      <c r="AX324" s="521"/>
      <c r="AY324" s="521"/>
      <c r="AZ324" s="521"/>
      <c r="BA324" s="525"/>
      <c r="BB324" s="521"/>
      <c r="BC324" s="521"/>
      <c r="BD324" s="521"/>
      <c r="BE324" s="521"/>
      <c r="BF324" s="521"/>
      <c r="BG324" s="521"/>
      <c r="BH324" s="521"/>
      <c r="BI324" s="521"/>
      <c r="BJ324" s="521"/>
      <c r="BK324" s="521"/>
      <c r="BL324" s="521"/>
      <c r="BM324" s="521"/>
      <c r="BN324" s="521"/>
      <c r="BO324" s="521"/>
      <c r="BP324" s="521"/>
      <c r="BQ324" s="521"/>
      <c r="BR324" s="521"/>
      <c r="BS324" s="521"/>
      <c r="BT324" s="517"/>
      <c r="BU324" s="511"/>
      <c r="BV324" s="511"/>
      <c r="BW324" s="511"/>
      <c r="BX324" s="516"/>
      <c r="BY324" s="516"/>
      <c r="BZ324" s="516"/>
      <c r="CA324" s="516"/>
      <c r="CB324" s="516"/>
      <c r="CC324" s="516"/>
      <c r="CD324" s="516"/>
      <c r="CE324" s="511"/>
      <c r="CF324" s="511"/>
      <c r="CG324" s="511"/>
      <c r="CH324" s="511"/>
      <c r="CI324" s="474"/>
      <c r="CJ324" s="474"/>
      <c r="CK324" s="474"/>
      <c r="CL324" s="490"/>
      <c r="CM324" s="474"/>
      <c r="CN324" s="500"/>
      <c r="CO324" s="500"/>
      <c r="CP324" s="500"/>
      <c r="CQ324" s="500"/>
      <c r="CR324" s="550"/>
      <c r="CS324" s="473"/>
      <c r="CT324" s="498"/>
      <c r="CU324" s="498"/>
      <c r="CV324" s="473"/>
      <c r="CW324" s="473"/>
      <c r="CX324" s="473"/>
      <c r="CY324" s="502"/>
      <c r="CZ324" s="500"/>
      <c r="DA324" s="474"/>
      <c r="DB324" s="499"/>
      <c r="DC324" s="500"/>
      <c r="DD324" s="474"/>
      <c r="DE324" s="500"/>
      <c r="DF324" s="500"/>
      <c r="DG324" s="499"/>
      <c r="DH324" s="499"/>
      <c r="DI324" s="499"/>
      <c r="DJ324" s="490"/>
      <c r="DK324" s="499"/>
      <c r="DL324" s="500"/>
      <c r="DM324" s="500"/>
      <c r="DN324" s="499"/>
      <c r="DO324" s="474"/>
      <c r="DP324" s="474"/>
      <c r="DQ324" s="474"/>
      <c r="DR324" s="474"/>
      <c r="DS324" s="474"/>
      <c r="DT324" s="474"/>
      <c r="DU324" s="474"/>
      <c r="DV324" s="474"/>
      <c r="DW324" s="474"/>
      <c r="DX324" s="474"/>
      <c r="DY324" s="474"/>
      <c r="DZ324" s="474"/>
      <c r="EA324" s="500"/>
      <c r="EB324" s="500"/>
      <c r="EC324" s="500"/>
      <c r="ED324" s="500"/>
      <c r="EE324" s="500"/>
      <c r="EF324" s="500"/>
      <c r="EG324" s="500"/>
      <c r="EH324" s="500"/>
      <c r="EI324" s="500"/>
      <c r="EJ324" s="500"/>
      <c r="EK324" s="500"/>
      <c r="EL324" s="500"/>
      <c r="EM324" s="500"/>
      <c r="EN324" s="500"/>
      <c r="EO324" s="500"/>
      <c r="EP324" s="500"/>
      <c r="EQ324" s="500"/>
      <c r="ER324" s="490"/>
      <c r="ES324" s="490"/>
      <c r="ET324" s="500"/>
      <c r="EU324" s="500"/>
    </row>
    <row r="325" spans="1:151">
      <c r="A325" s="500"/>
      <c r="B325" s="502"/>
      <c r="C325" s="502"/>
      <c r="D325" s="502"/>
      <c r="E325" s="502"/>
      <c r="F325" s="502"/>
      <c r="G325" s="502"/>
      <c r="H325" s="502"/>
      <c r="I325" s="502"/>
      <c r="J325" s="504"/>
      <c r="K325" s="502"/>
      <c r="L325" s="502"/>
      <c r="M325" s="502"/>
      <c r="N325" s="502"/>
      <c r="O325" s="502"/>
      <c r="P325" s="502"/>
      <c r="R325" s="502"/>
      <c r="S325" s="502"/>
      <c r="U325" s="499"/>
      <c r="V325" s="500"/>
      <c r="W325" s="502"/>
      <c r="X325" s="500"/>
      <c r="Y325" s="500"/>
      <c r="Z325" s="476"/>
      <c r="AA325" s="476"/>
      <c r="AB325" s="470"/>
      <c r="AC325" s="502"/>
      <c r="AD325" s="502"/>
      <c r="AE325" s="502"/>
      <c r="AF325" s="502"/>
      <c r="AG325" s="502"/>
      <c r="AH325" s="502"/>
      <c r="AI325" s="505"/>
      <c r="AJ325" s="502"/>
      <c r="AK325" s="502"/>
      <c r="AL325" s="502"/>
      <c r="AM325" s="502"/>
      <c r="AN325" s="502"/>
      <c r="AO325" s="502"/>
      <c r="AP325" s="502"/>
      <c r="AQ325" s="502"/>
      <c r="AR325" s="502"/>
      <c r="AS325" s="521"/>
      <c r="AT325" s="521"/>
      <c r="AU325" s="521"/>
      <c r="AV325" s="521"/>
      <c r="AW325" s="521"/>
      <c r="AX325" s="521"/>
      <c r="AY325" s="521"/>
      <c r="AZ325" s="521"/>
      <c r="BA325" s="525"/>
      <c r="BB325" s="521"/>
      <c r="BC325" s="521"/>
      <c r="BD325" s="521"/>
      <c r="BE325" s="521"/>
      <c r="BF325" s="521"/>
      <c r="BG325" s="521"/>
      <c r="BH325" s="521"/>
      <c r="BI325" s="521"/>
      <c r="BJ325" s="521"/>
      <c r="BK325" s="521"/>
      <c r="BL325" s="521"/>
      <c r="BM325" s="521"/>
      <c r="BN325" s="521"/>
      <c r="BO325" s="521"/>
      <c r="BP325" s="521"/>
      <c r="BQ325" s="521"/>
      <c r="BR325" s="521"/>
      <c r="BS325" s="521"/>
      <c r="BT325" s="517"/>
      <c r="BU325" s="511"/>
      <c r="BV325" s="511"/>
      <c r="BW325" s="511"/>
      <c r="BX325" s="516"/>
      <c r="BY325" s="516"/>
      <c r="BZ325" s="516"/>
      <c r="CA325" s="516"/>
      <c r="CB325" s="516"/>
      <c r="CC325" s="516"/>
      <c r="CD325" s="516"/>
      <c r="CE325" s="511"/>
      <c r="CF325" s="511"/>
      <c r="CG325" s="511"/>
      <c r="CH325" s="511"/>
      <c r="CI325" s="474"/>
      <c r="CJ325" s="474"/>
      <c r="CK325" s="474"/>
      <c r="CL325" s="490"/>
      <c r="CM325" s="474"/>
      <c r="CN325" s="500"/>
      <c r="CO325" s="500"/>
      <c r="CP325" s="500"/>
      <c r="CQ325" s="500"/>
      <c r="CR325" s="550"/>
      <c r="CS325" s="473"/>
      <c r="CT325" s="498"/>
      <c r="CU325" s="498"/>
      <c r="CV325" s="473"/>
      <c r="CW325" s="473"/>
      <c r="CX325" s="473"/>
      <c r="CY325" s="502"/>
      <c r="CZ325" s="500"/>
      <c r="DA325" s="474"/>
      <c r="DB325" s="499"/>
      <c r="DC325" s="500"/>
      <c r="DD325" s="474"/>
      <c r="DE325" s="500"/>
      <c r="DF325" s="500"/>
      <c r="DG325" s="499"/>
      <c r="DH325" s="499"/>
      <c r="DI325" s="499"/>
      <c r="DJ325" s="490"/>
      <c r="DK325" s="499"/>
      <c r="DL325" s="500"/>
      <c r="DM325" s="500"/>
      <c r="DN325" s="499"/>
      <c r="DO325" s="474"/>
      <c r="DP325" s="474"/>
      <c r="DQ325" s="474"/>
      <c r="DR325" s="474"/>
      <c r="DS325" s="474"/>
      <c r="DT325" s="474"/>
      <c r="DU325" s="474"/>
      <c r="DV325" s="474"/>
      <c r="DW325" s="474"/>
      <c r="DX325" s="474"/>
      <c r="DY325" s="474"/>
      <c r="DZ325" s="474"/>
      <c r="EA325" s="500"/>
      <c r="EB325" s="500"/>
      <c r="EC325" s="500"/>
      <c r="ED325" s="500"/>
      <c r="EE325" s="500"/>
      <c r="EF325" s="500"/>
      <c r="EG325" s="500"/>
      <c r="EH325" s="500"/>
      <c r="EI325" s="500"/>
      <c r="EJ325" s="500"/>
      <c r="EK325" s="500"/>
      <c r="EL325" s="500"/>
      <c r="EM325" s="500"/>
      <c r="EN325" s="500"/>
      <c r="EO325" s="500"/>
      <c r="EP325" s="500"/>
      <c r="EQ325" s="500"/>
      <c r="ER325" s="490"/>
      <c r="ES325" s="490"/>
      <c r="ET325" s="500"/>
      <c r="EU325" s="500"/>
    </row>
    <row r="326" spans="1:151">
      <c r="A326" s="500"/>
      <c r="B326" s="502"/>
      <c r="C326" s="502"/>
      <c r="D326" s="502"/>
      <c r="E326" s="502"/>
      <c r="F326" s="502"/>
      <c r="G326" s="502"/>
      <c r="H326" s="502"/>
      <c r="I326" s="502"/>
      <c r="J326" s="504"/>
      <c r="K326" s="502"/>
      <c r="L326" s="502"/>
      <c r="M326" s="502"/>
      <c r="N326" s="502"/>
      <c r="O326" s="502"/>
      <c r="P326" s="502"/>
      <c r="R326" s="502"/>
      <c r="S326" s="502"/>
      <c r="U326" s="499"/>
      <c r="V326" s="500"/>
      <c r="W326" s="502"/>
      <c r="X326" s="500"/>
      <c r="Y326" s="500"/>
      <c r="Z326" s="476"/>
      <c r="AA326" s="476"/>
      <c r="AB326" s="470"/>
      <c r="AC326" s="502"/>
      <c r="AD326" s="502"/>
      <c r="AE326" s="502"/>
      <c r="AF326" s="502"/>
      <c r="AG326" s="502"/>
      <c r="AH326" s="502"/>
      <c r="AI326" s="505"/>
      <c r="AJ326" s="502"/>
      <c r="AK326" s="502"/>
      <c r="AL326" s="502"/>
      <c r="AM326" s="502"/>
      <c r="AN326" s="502"/>
      <c r="AO326" s="502"/>
      <c r="AP326" s="502"/>
      <c r="AQ326" s="502"/>
      <c r="AR326" s="502"/>
      <c r="AS326" s="521"/>
      <c r="AT326" s="521"/>
      <c r="AU326" s="521"/>
      <c r="AV326" s="521"/>
      <c r="AW326" s="521"/>
      <c r="AX326" s="521"/>
      <c r="AY326" s="521"/>
      <c r="AZ326" s="521"/>
      <c r="BA326" s="525"/>
      <c r="BB326" s="521"/>
      <c r="BC326" s="521"/>
      <c r="BD326" s="521"/>
      <c r="BE326" s="521"/>
      <c r="BF326" s="521"/>
      <c r="BG326" s="521"/>
      <c r="BH326" s="521"/>
      <c r="BI326" s="521"/>
      <c r="BJ326" s="521"/>
      <c r="BK326" s="521"/>
      <c r="BL326" s="521"/>
      <c r="BM326" s="521"/>
      <c r="BN326" s="521"/>
      <c r="BO326" s="521"/>
      <c r="BP326" s="521"/>
      <c r="BQ326" s="521"/>
      <c r="BR326" s="521"/>
      <c r="BS326" s="521"/>
      <c r="BT326" s="517"/>
      <c r="BU326" s="511"/>
      <c r="BV326" s="511"/>
      <c r="BW326" s="511"/>
      <c r="BX326" s="516"/>
      <c r="BY326" s="516"/>
      <c r="BZ326" s="516"/>
      <c r="CA326" s="516"/>
      <c r="CB326" s="516"/>
      <c r="CC326" s="516"/>
      <c r="CD326" s="516"/>
      <c r="CE326" s="511"/>
      <c r="CF326" s="511"/>
      <c r="CG326" s="511"/>
      <c r="CH326" s="511"/>
      <c r="CI326" s="474"/>
      <c r="CJ326" s="474"/>
      <c r="CK326" s="474"/>
      <c r="CL326" s="490"/>
      <c r="CM326" s="474"/>
      <c r="CN326" s="500"/>
      <c r="CO326" s="500"/>
      <c r="CP326" s="500"/>
      <c r="CQ326" s="500"/>
      <c r="CR326" s="550"/>
      <c r="CS326" s="473"/>
      <c r="CT326" s="498"/>
      <c r="CU326" s="498"/>
      <c r="CV326" s="473"/>
      <c r="CW326" s="473"/>
      <c r="CX326" s="473"/>
      <c r="CY326" s="502"/>
      <c r="CZ326" s="500"/>
      <c r="DA326" s="474"/>
      <c r="DB326" s="499"/>
      <c r="DC326" s="500"/>
      <c r="DD326" s="474"/>
      <c r="DE326" s="500"/>
      <c r="DF326" s="500"/>
      <c r="DG326" s="499"/>
      <c r="DH326" s="499"/>
      <c r="DI326" s="499"/>
      <c r="DJ326" s="490"/>
      <c r="DK326" s="499"/>
      <c r="DL326" s="500"/>
      <c r="DM326" s="500"/>
      <c r="DN326" s="499"/>
      <c r="DO326" s="474"/>
      <c r="DP326" s="474"/>
      <c r="DQ326" s="474"/>
      <c r="DR326" s="474"/>
      <c r="DS326" s="474"/>
      <c r="DT326" s="474"/>
      <c r="DU326" s="474"/>
      <c r="DV326" s="474"/>
      <c r="DW326" s="474"/>
      <c r="DX326" s="474"/>
      <c r="DY326" s="474"/>
      <c r="DZ326" s="474"/>
      <c r="EA326" s="500"/>
      <c r="EB326" s="500"/>
      <c r="EC326" s="500"/>
      <c r="ED326" s="500"/>
      <c r="EE326" s="500"/>
      <c r="EF326" s="500"/>
      <c r="EG326" s="500"/>
      <c r="EH326" s="500"/>
      <c r="EI326" s="500"/>
      <c r="EJ326" s="500"/>
      <c r="EK326" s="500"/>
      <c r="EL326" s="500"/>
      <c r="EM326" s="500"/>
      <c r="EN326" s="500"/>
      <c r="EO326" s="500"/>
      <c r="EP326" s="500"/>
      <c r="EQ326" s="500"/>
      <c r="ER326" s="490"/>
      <c r="ES326" s="490"/>
      <c r="ET326" s="500"/>
      <c r="EU326" s="500"/>
    </row>
    <row r="327" spans="1:151" ht="16.5" customHeight="1">
      <c r="A327" s="500"/>
      <c r="B327" s="502"/>
      <c r="C327" s="502"/>
      <c r="D327" s="502"/>
      <c r="E327" s="502"/>
      <c r="F327" s="502"/>
      <c r="G327" s="502"/>
      <c r="H327" s="502"/>
      <c r="I327" s="502"/>
      <c r="J327" s="504"/>
      <c r="K327" s="502"/>
      <c r="L327" s="502"/>
      <c r="M327" s="502"/>
      <c r="N327" s="502"/>
      <c r="O327" s="502"/>
      <c r="P327" s="502"/>
      <c r="R327" s="502"/>
      <c r="S327" s="502"/>
      <c r="U327" s="499"/>
      <c r="V327" s="500"/>
      <c r="W327" s="502"/>
      <c r="X327" s="500"/>
      <c r="Y327" s="500"/>
      <c r="Z327" s="476"/>
      <c r="AA327" s="476"/>
      <c r="AB327" s="470"/>
      <c r="AC327" s="502"/>
      <c r="AD327" s="502"/>
      <c r="AE327" s="502"/>
      <c r="AF327" s="502"/>
      <c r="AG327" s="502"/>
      <c r="AH327" s="502"/>
      <c r="AI327" s="505"/>
      <c r="AJ327" s="502"/>
      <c r="AK327" s="502"/>
      <c r="AL327" s="502"/>
      <c r="AM327" s="502"/>
      <c r="AN327" s="502"/>
      <c r="AO327" s="502"/>
      <c r="AP327" s="502"/>
      <c r="AQ327" s="502"/>
      <c r="AR327" s="502"/>
      <c r="AS327" s="521"/>
      <c r="AT327" s="521"/>
      <c r="AU327" s="521"/>
      <c r="AV327" s="521"/>
      <c r="AW327" s="521"/>
      <c r="AX327" s="521"/>
      <c r="AY327" s="521"/>
      <c r="AZ327" s="521"/>
      <c r="BA327" s="525"/>
      <c r="BB327" s="521"/>
      <c r="BC327" s="521"/>
      <c r="BD327" s="521"/>
      <c r="BE327" s="521"/>
      <c r="BF327" s="521"/>
      <c r="BG327" s="521"/>
      <c r="BH327" s="521"/>
      <c r="BI327" s="521"/>
      <c r="BJ327" s="521"/>
      <c r="BK327" s="521"/>
      <c r="BL327" s="521"/>
      <c r="BM327" s="521"/>
      <c r="BN327" s="521"/>
      <c r="BO327" s="521"/>
      <c r="BP327" s="521"/>
      <c r="BQ327" s="521"/>
      <c r="BR327" s="521"/>
      <c r="BS327" s="521"/>
      <c r="BT327" s="517"/>
      <c r="BU327" s="511"/>
      <c r="BV327" s="511"/>
      <c r="BW327" s="511"/>
      <c r="BX327" s="516"/>
      <c r="BY327" s="516"/>
      <c r="BZ327" s="516"/>
      <c r="CA327" s="516"/>
      <c r="CB327" s="516"/>
      <c r="CC327" s="516"/>
      <c r="CD327" s="516"/>
      <c r="CE327" s="511"/>
      <c r="CF327" s="511"/>
      <c r="CG327" s="511"/>
      <c r="CH327" s="511"/>
      <c r="CI327" s="474"/>
      <c r="CJ327" s="474"/>
      <c r="CK327" s="474"/>
      <c r="CL327" s="490"/>
      <c r="CM327" s="474"/>
      <c r="CN327" s="500"/>
      <c r="CO327" s="500"/>
      <c r="CP327" s="500"/>
      <c r="CQ327" s="500"/>
      <c r="CR327" s="550"/>
      <c r="CS327" s="473"/>
      <c r="CT327" s="498"/>
      <c r="CU327" s="498"/>
      <c r="CV327" s="473"/>
      <c r="CW327" s="473"/>
      <c r="CX327" s="473"/>
      <c r="CY327" s="502"/>
      <c r="CZ327" s="500"/>
      <c r="DA327" s="474"/>
      <c r="DB327" s="499"/>
      <c r="DC327" s="500"/>
      <c r="DD327" s="474"/>
      <c r="DE327" s="500"/>
      <c r="DF327" s="500"/>
      <c r="DG327" s="499"/>
      <c r="DH327" s="499"/>
      <c r="DI327" s="499"/>
      <c r="DJ327" s="490"/>
      <c r="DK327" s="499"/>
      <c r="DL327" s="500"/>
      <c r="DM327" s="500"/>
      <c r="DN327" s="499"/>
      <c r="DO327" s="474"/>
      <c r="DP327" s="474"/>
      <c r="DQ327" s="474"/>
      <c r="DR327" s="474"/>
      <c r="DS327" s="474"/>
      <c r="DT327" s="474"/>
      <c r="DU327" s="474"/>
      <c r="DV327" s="474"/>
      <c r="DW327" s="474"/>
      <c r="DX327" s="474"/>
      <c r="DY327" s="474"/>
      <c r="DZ327" s="474"/>
      <c r="EA327" s="500"/>
      <c r="EB327" s="500"/>
      <c r="EC327" s="500"/>
      <c r="ED327" s="500"/>
      <c r="EE327" s="500"/>
      <c r="EF327" s="500"/>
      <c r="EG327" s="500"/>
      <c r="EH327" s="500"/>
      <c r="EI327" s="500"/>
      <c r="EJ327" s="500"/>
      <c r="EK327" s="500"/>
      <c r="EL327" s="500"/>
      <c r="EM327" s="500"/>
      <c r="EN327" s="500"/>
      <c r="EO327" s="500"/>
      <c r="EP327" s="500"/>
      <c r="EQ327" s="500"/>
      <c r="ER327" s="490"/>
      <c r="ES327" s="490"/>
      <c r="ET327" s="500"/>
      <c r="EU327" s="500"/>
    </row>
    <row r="328" spans="1:151">
      <c r="A328" s="500"/>
      <c r="B328" s="502"/>
      <c r="C328" s="502"/>
      <c r="D328" s="502"/>
      <c r="E328" s="502"/>
      <c r="F328" s="502"/>
      <c r="G328" s="502"/>
      <c r="H328" s="502"/>
      <c r="I328" s="502"/>
      <c r="J328" s="504"/>
      <c r="K328" s="502"/>
      <c r="L328" s="502"/>
      <c r="M328" s="502"/>
      <c r="N328" s="502"/>
      <c r="O328" s="502"/>
      <c r="P328" s="502"/>
      <c r="R328" s="502"/>
      <c r="S328" s="502"/>
      <c r="U328" s="499"/>
      <c r="V328" s="500"/>
      <c r="W328" s="502"/>
      <c r="X328" s="500"/>
      <c r="Y328" s="500"/>
      <c r="Z328" s="476"/>
      <c r="AA328" s="476"/>
      <c r="AB328" s="470"/>
      <c r="AC328" s="502"/>
      <c r="AD328" s="502"/>
      <c r="AE328" s="502"/>
      <c r="AF328" s="502"/>
      <c r="AG328" s="502"/>
      <c r="AH328" s="502"/>
      <c r="AI328" s="505"/>
      <c r="AJ328" s="502"/>
      <c r="AK328" s="502"/>
      <c r="AL328" s="502"/>
      <c r="AM328" s="502"/>
      <c r="AN328" s="502"/>
      <c r="AO328" s="502"/>
      <c r="AP328" s="502"/>
      <c r="AQ328" s="502"/>
      <c r="AR328" s="502"/>
      <c r="AS328" s="521"/>
      <c r="AT328" s="521"/>
      <c r="AU328" s="521"/>
      <c r="AV328" s="521"/>
      <c r="AW328" s="521"/>
      <c r="AX328" s="521"/>
      <c r="AY328" s="521"/>
      <c r="AZ328" s="521"/>
      <c r="BA328" s="525"/>
      <c r="BB328" s="521"/>
      <c r="BC328" s="521"/>
      <c r="BD328" s="521"/>
      <c r="BE328" s="521"/>
      <c r="BF328" s="521"/>
      <c r="BG328" s="521"/>
      <c r="BH328" s="521"/>
      <c r="BI328" s="521"/>
      <c r="BJ328" s="521"/>
      <c r="BK328" s="521"/>
      <c r="BL328" s="521"/>
      <c r="BM328" s="521"/>
      <c r="BN328" s="521"/>
      <c r="BO328" s="521"/>
      <c r="BP328" s="521"/>
      <c r="BQ328" s="521"/>
      <c r="BR328" s="521"/>
      <c r="BS328" s="521"/>
      <c r="BT328" s="517"/>
      <c r="BU328" s="511"/>
      <c r="BV328" s="511"/>
      <c r="BW328" s="511"/>
      <c r="BX328" s="516"/>
      <c r="BY328" s="516"/>
      <c r="BZ328" s="516"/>
      <c r="CA328" s="516"/>
      <c r="CB328" s="516"/>
      <c r="CC328" s="516"/>
      <c r="CD328" s="516"/>
      <c r="CE328" s="511"/>
      <c r="CF328" s="511"/>
      <c r="CG328" s="511"/>
      <c r="CH328" s="511"/>
      <c r="CI328" s="474"/>
      <c r="CJ328" s="474"/>
      <c r="CK328" s="474"/>
      <c r="CL328" s="490"/>
      <c r="CM328" s="474"/>
      <c r="CN328" s="500"/>
      <c r="CO328" s="500"/>
      <c r="CP328" s="500"/>
      <c r="CQ328" s="500"/>
      <c r="CR328" s="550"/>
      <c r="CS328" s="473"/>
      <c r="CT328" s="498"/>
      <c r="CU328" s="498"/>
      <c r="CV328" s="473"/>
      <c r="CW328" s="473"/>
      <c r="CX328" s="473"/>
      <c r="CY328" s="502"/>
      <c r="CZ328" s="500"/>
      <c r="DA328" s="474"/>
      <c r="DB328" s="499"/>
      <c r="DC328" s="500"/>
      <c r="DD328" s="474"/>
      <c r="DE328" s="500"/>
      <c r="DF328" s="500"/>
      <c r="DG328" s="499"/>
      <c r="DH328" s="499"/>
      <c r="DI328" s="499"/>
      <c r="DJ328" s="490"/>
      <c r="DK328" s="499"/>
      <c r="DL328" s="500"/>
      <c r="DM328" s="500"/>
      <c r="DN328" s="499"/>
      <c r="DO328" s="474"/>
      <c r="DP328" s="474"/>
      <c r="DQ328" s="474"/>
      <c r="DR328" s="474"/>
      <c r="DS328" s="474"/>
      <c r="DT328" s="474"/>
      <c r="DU328" s="474"/>
      <c r="DV328" s="474"/>
      <c r="DW328" s="474"/>
      <c r="DX328" s="474"/>
      <c r="DY328" s="474"/>
      <c r="DZ328" s="474"/>
      <c r="EA328" s="500"/>
      <c r="EB328" s="500"/>
      <c r="EC328" s="500"/>
      <c r="ED328" s="500"/>
      <c r="EE328" s="500"/>
      <c r="EF328" s="500"/>
      <c r="EG328" s="500"/>
      <c r="EH328" s="500"/>
      <c r="EI328" s="500"/>
      <c r="EJ328" s="500"/>
      <c r="EK328" s="500"/>
      <c r="EL328" s="500"/>
      <c r="EM328" s="500"/>
      <c r="EN328" s="500"/>
      <c r="EO328" s="500"/>
      <c r="EP328" s="500"/>
      <c r="EQ328" s="500"/>
      <c r="ER328" s="490"/>
      <c r="ES328" s="490"/>
      <c r="ET328" s="500"/>
      <c r="EU328" s="500"/>
    </row>
    <row r="329" spans="1:151">
      <c r="A329" s="500"/>
      <c r="B329" s="502"/>
      <c r="C329" s="502"/>
      <c r="D329" s="502"/>
      <c r="E329" s="502"/>
      <c r="F329" s="502"/>
      <c r="G329" s="502"/>
      <c r="H329" s="502"/>
      <c r="I329" s="502"/>
      <c r="J329" s="504"/>
      <c r="K329" s="502"/>
      <c r="L329" s="502"/>
      <c r="M329" s="502"/>
      <c r="N329" s="502"/>
      <c r="O329" s="502"/>
      <c r="P329" s="502"/>
      <c r="R329" s="502"/>
      <c r="S329" s="502"/>
      <c r="U329" s="499"/>
      <c r="V329" s="500"/>
      <c r="W329" s="502"/>
      <c r="X329" s="500"/>
      <c r="Y329" s="500"/>
      <c r="Z329" s="476"/>
      <c r="AA329" s="476"/>
      <c r="AB329" s="470"/>
      <c r="AC329" s="502"/>
      <c r="AD329" s="502"/>
      <c r="AE329" s="502"/>
      <c r="AF329" s="502"/>
      <c r="AG329" s="502"/>
      <c r="AH329" s="502"/>
      <c r="AI329" s="505"/>
      <c r="AJ329" s="502"/>
      <c r="AK329" s="502"/>
      <c r="AL329" s="502"/>
      <c r="AM329" s="502"/>
      <c r="AN329" s="502"/>
      <c r="AO329" s="502"/>
      <c r="AP329" s="502"/>
      <c r="AQ329" s="502"/>
      <c r="AR329" s="502"/>
      <c r="AS329" s="521"/>
      <c r="AT329" s="521"/>
      <c r="AU329" s="521"/>
      <c r="AV329" s="521"/>
      <c r="AW329" s="521"/>
      <c r="AX329" s="521"/>
      <c r="AY329" s="521"/>
      <c r="AZ329" s="521"/>
      <c r="BA329" s="525"/>
      <c r="BB329" s="521"/>
      <c r="BC329" s="521"/>
      <c r="BD329" s="521"/>
      <c r="BE329" s="521"/>
      <c r="BF329" s="521"/>
      <c r="BG329" s="521"/>
      <c r="BH329" s="521"/>
      <c r="BI329" s="521"/>
      <c r="BJ329" s="521"/>
      <c r="BK329" s="521"/>
      <c r="BL329" s="521"/>
      <c r="BM329" s="521"/>
      <c r="BN329" s="521"/>
      <c r="BO329" s="521"/>
      <c r="BP329" s="521"/>
      <c r="BQ329" s="521"/>
      <c r="BR329" s="521"/>
      <c r="BS329" s="521"/>
      <c r="BT329" s="517"/>
      <c r="BU329" s="511"/>
      <c r="BV329" s="511"/>
      <c r="BW329" s="511"/>
      <c r="BX329" s="516"/>
      <c r="BY329" s="516"/>
      <c r="BZ329" s="516"/>
      <c r="CA329" s="516"/>
      <c r="CB329" s="516"/>
      <c r="CC329" s="516"/>
      <c r="CD329" s="516"/>
      <c r="CE329" s="511"/>
      <c r="CF329" s="511"/>
      <c r="CG329" s="511"/>
      <c r="CH329" s="511"/>
      <c r="CI329" s="474"/>
      <c r="CJ329" s="474"/>
      <c r="CK329" s="474"/>
      <c r="CL329" s="490"/>
      <c r="CM329" s="474"/>
      <c r="CN329" s="500"/>
      <c r="CO329" s="500"/>
      <c r="CP329" s="500"/>
      <c r="CQ329" s="500"/>
      <c r="CR329" s="550"/>
      <c r="CS329" s="473"/>
      <c r="CT329" s="498"/>
      <c r="CU329" s="498"/>
      <c r="CV329" s="473"/>
      <c r="CW329" s="473"/>
      <c r="CX329" s="473"/>
      <c r="CY329" s="502"/>
      <c r="CZ329" s="500"/>
      <c r="DA329" s="474"/>
      <c r="DB329" s="499"/>
      <c r="DC329" s="500"/>
      <c r="DD329" s="474"/>
      <c r="DE329" s="500"/>
      <c r="DF329" s="500"/>
      <c r="DG329" s="499"/>
      <c r="DH329" s="499"/>
      <c r="DI329" s="499"/>
      <c r="DJ329" s="490"/>
      <c r="DK329" s="499"/>
      <c r="DL329" s="500"/>
      <c r="DM329" s="500"/>
      <c r="DN329" s="499"/>
      <c r="DO329" s="474"/>
      <c r="DP329" s="474"/>
      <c r="DQ329" s="474"/>
      <c r="DR329" s="474"/>
      <c r="DS329" s="474"/>
      <c r="DT329" s="474"/>
      <c r="DU329" s="474"/>
      <c r="DV329" s="474"/>
      <c r="DW329" s="474"/>
      <c r="DX329" s="474"/>
      <c r="DY329" s="474"/>
      <c r="DZ329" s="474"/>
      <c r="EA329" s="500"/>
      <c r="EB329" s="500"/>
      <c r="EC329" s="500"/>
      <c r="ED329" s="500"/>
      <c r="EE329" s="500"/>
      <c r="EF329" s="500"/>
      <c r="EG329" s="500"/>
      <c r="EH329" s="500"/>
      <c r="EI329" s="500"/>
      <c r="EJ329" s="500"/>
      <c r="EK329" s="500"/>
      <c r="EL329" s="500"/>
      <c r="EM329" s="500"/>
      <c r="EN329" s="500"/>
      <c r="EO329" s="500"/>
      <c r="EP329" s="500"/>
      <c r="EQ329" s="500"/>
      <c r="ER329" s="490"/>
      <c r="ES329" s="490"/>
      <c r="ET329" s="500"/>
      <c r="EU329" s="500"/>
    </row>
    <row r="330" spans="1:151" ht="16.5" customHeight="1">
      <c r="A330" s="500"/>
      <c r="B330" s="502"/>
      <c r="C330" s="502"/>
      <c r="D330" s="502"/>
      <c r="E330" s="502"/>
      <c r="F330" s="502"/>
      <c r="G330" s="502"/>
      <c r="H330" s="502"/>
      <c r="I330" s="502"/>
      <c r="J330" s="504"/>
      <c r="K330" s="502"/>
      <c r="L330" s="502"/>
      <c r="M330" s="502"/>
      <c r="N330" s="502"/>
      <c r="O330" s="502"/>
      <c r="P330" s="502"/>
      <c r="R330" s="502"/>
      <c r="S330" s="502"/>
      <c r="U330" s="499"/>
      <c r="V330" s="500"/>
      <c r="W330" s="502"/>
      <c r="X330" s="500"/>
      <c r="Y330" s="500"/>
      <c r="Z330" s="476"/>
      <c r="AA330" s="476"/>
      <c r="AB330" s="470"/>
      <c r="AC330" s="502"/>
      <c r="AD330" s="502"/>
      <c r="AE330" s="502"/>
      <c r="AF330" s="502"/>
      <c r="AG330" s="502"/>
      <c r="AH330" s="502"/>
      <c r="AI330" s="505"/>
      <c r="AJ330" s="502"/>
      <c r="AK330" s="502"/>
      <c r="AL330" s="502"/>
      <c r="AM330" s="502"/>
      <c r="AN330" s="502"/>
      <c r="AO330" s="502"/>
      <c r="AP330" s="502"/>
      <c r="AQ330" s="502"/>
      <c r="AR330" s="502"/>
      <c r="AS330" s="521"/>
      <c r="AT330" s="521"/>
      <c r="AU330" s="521"/>
      <c r="AV330" s="521"/>
      <c r="AW330" s="521"/>
      <c r="AX330" s="521"/>
      <c r="AY330" s="521"/>
      <c r="AZ330" s="521"/>
      <c r="BA330" s="525"/>
      <c r="BB330" s="521"/>
      <c r="BC330" s="521"/>
      <c r="BD330" s="521"/>
      <c r="BE330" s="521"/>
      <c r="BF330" s="521"/>
      <c r="BG330" s="521"/>
      <c r="BH330" s="521"/>
      <c r="BI330" s="521"/>
      <c r="BJ330" s="521"/>
      <c r="BK330" s="521"/>
      <c r="BL330" s="521"/>
      <c r="BM330" s="521"/>
      <c r="BN330" s="521"/>
      <c r="BO330" s="521"/>
      <c r="BP330" s="521"/>
      <c r="BQ330" s="521"/>
      <c r="BR330" s="521"/>
      <c r="BS330" s="521"/>
      <c r="BT330" s="517"/>
      <c r="BU330" s="511"/>
      <c r="BV330" s="511"/>
      <c r="BW330" s="511"/>
      <c r="BX330" s="516"/>
      <c r="BY330" s="516"/>
      <c r="BZ330" s="516"/>
      <c r="CA330" s="516"/>
      <c r="CB330" s="516"/>
      <c r="CC330" s="516"/>
      <c r="CD330" s="516"/>
      <c r="CE330" s="511"/>
      <c r="CF330" s="511"/>
      <c r="CG330" s="511"/>
      <c r="CH330" s="511"/>
      <c r="CI330" s="474"/>
      <c r="CJ330" s="474"/>
      <c r="CK330" s="474"/>
      <c r="CL330" s="490"/>
      <c r="CM330" s="474"/>
      <c r="CN330" s="500"/>
      <c r="CO330" s="500"/>
      <c r="CP330" s="500"/>
      <c r="CQ330" s="500"/>
      <c r="CR330" s="550"/>
      <c r="CS330" s="473"/>
      <c r="CT330" s="498"/>
      <c r="CU330" s="498"/>
      <c r="CV330" s="473"/>
      <c r="CW330" s="473"/>
      <c r="CX330" s="473"/>
      <c r="CY330" s="502"/>
      <c r="CZ330" s="500"/>
      <c r="DA330" s="474"/>
      <c r="DB330" s="499"/>
      <c r="DC330" s="500"/>
      <c r="DD330" s="474"/>
      <c r="DE330" s="500"/>
      <c r="DF330" s="500"/>
      <c r="DG330" s="499"/>
      <c r="DH330" s="499"/>
      <c r="DI330" s="499"/>
      <c r="DJ330" s="490"/>
      <c r="DK330" s="499"/>
      <c r="DL330" s="500"/>
      <c r="DM330" s="500"/>
      <c r="DN330" s="499"/>
      <c r="DO330" s="474"/>
      <c r="DP330" s="474"/>
      <c r="DQ330" s="474"/>
      <c r="DR330" s="474"/>
      <c r="DS330" s="474"/>
      <c r="DT330" s="474"/>
      <c r="DU330" s="474"/>
      <c r="DV330" s="474"/>
      <c r="DW330" s="474"/>
      <c r="DX330" s="474"/>
      <c r="DY330" s="474"/>
      <c r="DZ330" s="474"/>
      <c r="EA330" s="500"/>
      <c r="EB330" s="500"/>
      <c r="EC330" s="500"/>
      <c r="ED330" s="500"/>
      <c r="EE330" s="500"/>
      <c r="EF330" s="500"/>
      <c r="EG330" s="500"/>
      <c r="EH330" s="500"/>
      <c r="EI330" s="500"/>
      <c r="EJ330" s="500"/>
      <c r="EK330" s="500"/>
      <c r="EL330" s="500"/>
      <c r="EM330" s="500"/>
      <c r="EN330" s="500"/>
      <c r="EO330" s="500"/>
      <c r="EP330" s="500"/>
      <c r="EQ330" s="500"/>
      <c r="ER330" s="490"/>
      <c r="ES330" s="490"/>
      <c r="ET330" s="500"/>
      <c r="EU330" s="500"/>
    </row>
    <row r="331" spans="1:151">
      <c r="A331" s="500"/>
      <c r="B331" s="502"/>
      <c r="C331" s="502"/>
      <c r="D331" s="502"/>
      <c r="E331" s="502"/>
      <c r="F331" s="502"/>
      <c r="G331" s="502"/>
      <c r="H331" s="502"/>
      <c r="I331" s="502"/>
      <c r="J331" s="504"/>
      <c r="K331" s="502"/>
      <c r="L331" s="502"/>
      <c r="M331" s="502"/>
      <c r="N331" s="502"/>
      <c r="O331" s="502"/>
      <c r="P331" s="502"/>
      <c r="R331" s="502"/>
      <c r="S331" s="502"/>
      <c r="U331" s="499"/>
      <c r="V331" s="500"/>
      <c r="W331" s="502"/>
      <c r="X331" s="500"/>
      <c r="Y331" s="500"/>
      <c r="Z331" s="476"/>
      <c r="AA331" s="476"/>
      <c r="AB331" s="470"/>
      <c r="AC331" s="502"/>
      <c r="AD331" s="502"/>
      <c r="AE331" s="502"/>
      <c r="AF331" s="502"/>
      <c r="AG331" s="502"/>
      <c r="AH331" s="502"/>
      <c r="AI331" s="505"/>
      <c r="AJ331" s="502"/>
      <c r="AK331" s="502"/>
      <c r="AL331" s="502"/>
      <c r="AM331" s="502"/>
      <c r="AN331" s="502"/>
      <c r="AO331" s="502"/>
      <c r="AP331" s="502"/>
      <c r="AQ331" s="502"/>
      <c r="AR331" s="502"/>
      <c r="AS331" s="521"/>
      <c r="AT331" s="521"/>
      <c r="AU331" s="521"/>
      <c r="AV331" s="521"/>
      <c r="AW331" s="521"/>
      <c r="AX331" s="521"/>
      <c r="AY331" s="521"/>
      <c r="AZ331" s="521"/>
      <c r="BA331" s="525"/>
      <c r="BB331" s="521"/>
      <c r="BC331" s="521"/>
      <c r="BD331" s="521"/>
      <c r="BE331" s="521"/>
      <c r="BF331" s="521"/>
      <c r="BG331" s="521"/>
      <c r="BH331" s="521"/>
      <c r="BI331" s="521"/>
      <c r="BJ331" s="521"/>
      <c r="BK331" s="521"/>
      <c r="BL331" s="521"/>
      <c r="BM331" s="521"/>
      <c r="BN331" s="521"/>
      <c r="BO331" s="521"/>
      <c r="BP331" s="521"/>
      <c r="BQ331" s="521"/>
      <c r="BR331" s="521"/>
      <c r="BS331" s="521"/>
      <c r="BT331" s="517"/>
      <c r="BU331" s="511"/>
      <c r="BV331" s="511"/>
      <c r="BW331" s="511"/>
      <c r="BX331" s="516"/>
      <c r="BY331" s="516"/>
      <c r="BZ331" s="516"/>
      <c r="CA331" s="516"/>
      <c r="CB331" s="516"/>
      <c r="CC331" s="516"/>
      <c r="CD331" s="516"/>
      <c r="CE331" s="511"/>
      <c r="CF331" s="511"/>
      <c r="CG331" s="511"/>
      <c r="CH331" s="511"/>
      <c r="CI331" s="474"/>
      <c r="CJ331" s="474"/>
      <c r="CK331" s="474"/>
      <c r="CL331" s="490"/>
      <c r="CM331" s="474"/>
      <c r="CN331" s="500"/>
      <c r="CO331" s="500"/>
      <c r="CP331" s="500"/>
      <c r="CQ331" s="500"/>
      <c r="CR331" s="550"/>
      <c r="CS331" s="473"/>
      <c r="CT331" s="498"/>
      <c r="CU331" s="498"/>
      <c r="CV331" s="473"/>
      <c r="CW331" s="473"/>
      <c r="CX331" s="473"/>
      <c r="CY331" s="502"/>
      <c r="CZ331" s="500"/>
      <c r="DA331" s="474"/>
      <c r="DB331" s="499"/>
      <c r="DC331" s="500"/>
      <c r="DD331" s="474"/>
      <c r="DE331" s="500"/>
      <c r="DF331" s="500"/>
      <c r="DG331" s="499"/>
      <c r="DH331" s="499"/>
      <c r="DI331" s="499"/>
      <c r="DJ331" s="490"/>
      <c r="DK331" s="499"/>
      <c r="DL331" s="500"/>
      <c r="DM331" s="500"/>
      <c r="DN331" s="499"/>
      <c r="DO331" s="474"/>
      <c r="DP331" s="474"/>
      <c r="DQ331" s="474"/>
      <c r="DR331" s="474"/>
      <c r="DS331" s="474"/>
      <c r="DT331" s="474"/>
      <c r="DU331" s="474"/>
      <c r="DV331" s="474"/>
      <c r="DW331" s="474"/>
      <c r="DX331" s="474"/>
      <c r="DY331" s="474"/>
      <c r="DZ331" s="474"/>
      <c r="EA331" s="500"/>
      <c r="EB331" s="500"/>
      <c r="EC331" s="500"/>
      <c r="ED331" s="500"/>
      <c r="EE331" s="500"/>
      <c r="EF331" s="500"/>
      <c r="EG331" s="500"/>
      <c r="EH331" s="500"/>
      <c r="EI331" s="500"/>
      <c r="EJ331" s="500"/>
      <c r="EK331" s="500"/>
      <c r="EL331" s="500"/>
      <c r="EM331" s="500"/>
      <c r="EN331" s="500"/>
      <c r="EO331" s="500"/>
      <c r="EP331" s="500"/>
      <c r="EQ331" s="500"/>
      <c r="ER331" s="490"/>
      <c r="ES331" s="490"/>
      <c r="ET331" s="500"/>
      <c r="EU331" s="500"/>
    </row>
    <row r="332" spans="1:151">
      <c r="A332" s="500"/>
      <c r="B332" s="502"/>
      <c r="C332" s="502"/>
      <c r="D332" s="502"/>
      <c r="E332" s="502"/>
      <c r="F332" s="502"/>
      <c r="G332" s="502"/>
      <c r="H332" s="502"/>
      <c r="I332" s="502"/>
      <c r="J332" s="504"/>
      <c r="K332" s="502"/>
      <c r="L332" s="502"/>
      <c r="M332" s="502"/>
      <c r="N332" s="502"/>
      <c r="O332" s="502"/>
      <c r="P332" s="502"/>
      <c r="R332" s="502"/>
      <c r="S332" s="502"/>
      <c r="U332" s="499"/>
      <c r="V332" s="500"/>
      <c r="W332" s="502"/>
      <c r="X332" s="500"/>
      <c r="Y332" s="500"/>
      <c r="Z332" s="476"/>
      <c r="AA332" s="476"/>
      <c r="AB332" s="470"/>
      <c r="AC332" s="502"/>
      <c r="AD332" s="502"/>
      <c r="AE332" s="502"/>
      <c r="AF332" s="502"/>
      <c r="AG332" s="502"/>
      <c r="AH332" s="502"/>
      <c r="AI332" s="505"/>
      <c r="AJ332" s="502"/>
      <c r="AK332" s="502"/>
      <c r="AL332" s="502"/>
      <c r="AM332" s="502"/>
      <c r="AN332" s="502"/>
      <c r="AO332" s="502"/>
      <c r="AP332" s="502"/>
      <c r="AQ332" s="502"/>
      <c r="AR332" s="502"/>
      <c r="AS332" s="521"/>
      <c r="AT332" s="521"/>
      <c r="AU332" s="521"/>
      <c r="AV332" s="521"/>
      <c r="AW332" s="521"/>
      <c r="AX332" s="521"/>
      <c r="AY332" s="521"/>
      <c r="AZ332" s="521"/>
      <c r="BA332" s="525"/>
      <c r="BB332" s="521"/>
      <c r="BC332" s="521"/>
      <c r="BD332" s="521"/>
      <c r="BE332" s="521"/>
      <c r="BF332" s="521"/>
      <c r="BG332" s="521"/>
      <c r="BH332" s="521"/>
      <c r="BI332" s="521"/>
      <c r="BJ332" s="521"/>
      <c r="BK332" s="521"/>
      <c r="BL332" s="521"/>
      <c r="BM332" s="521"/>
      <c r="BN332" s="521"/>
      <c r="BO332" s="521"/>
      <c r="BP332" s="521"/>
      <c r="BQ332" s="521"/>
      <c r="BR332" s="521"/>
      <c r="BS332" s="521"/>
      <c r="BT332" s="517"/>
      <c r="BU332" s="511"/>
      <c r="BV332" s="511"/>
      <c r="BW332" s="511"/>
      <c r="BX332" s="516"/>
      <c r="BY332" s="516"/>
      <c r="BZ332" s="516"/>
      <c r="CA332" s="516"/>
      <c r="CB332" s="516"/>
      <c r="CC332" s="516"/>
      <c r="CD332" s="516"/>
      <c r="CE332" s="511"/>
      <c r="CF332" s="511"/>
      <c r="CG332" s="511"/>
      <c r="CH332" s="511"/>
      <c r="CI332" s="474"/>
      <c r="CJ332" s="474"/>
      <c r="CK332" s="474"/>
      <c r="CL332" s="490"/>
      <c r="CM332" s="474"/>
      <c r="CN332" s="500"/>
      <c r="CO332" s="500"/>
      <c r="CP332" s="500"/>
      <c r="CQ332" s="500"/>
      <c r="CR332" s="550"/>
      <c r="CS332" s="473"/>
      <c r="CT332" s="498"/>
      <c r="CU332" s="498"/>
      <c r="CV332" s="473"/>
      <c r="CW332" s="473"/>
      <c r="CX332" s="473"/>
      <c r="CY332" s="502"/>
      <c r="CZ332" s="500"/>
      <c r="DA332" s="474"/>
      <c r="DB332" s="499"/>
      <c r="DC332" s="500"/>
      <c r="DD332" s="474"/>
      <c r="DE332" s="500"/>
      <c r="DF332" s="500"/>
      <c r="DG332" s="499"/>
      <c r="DH332" s="499"/>
      <c r="DI332" s="499"/>
      <c r="DJ332" s="490"/>
      <c r="DK332" s="499"/>
      <c r="DL332" s="500"/>
      <c r="DM332" s="500"/>
      <c r="DN332" s="499"/>
      <c r="DO332" s="474"/>
      <c r="DP332" s="474"/>
      <c r="DQ332" s="474"/>
      <c r="DR332" s="474"/>
      <c r="DS332" s="474"/>
      <c r="DT332" s="474"/>
      <c r="DU332" s="474"/>
      <c r="DV332" s="474"/>
      <c r="DW332" s="474"/>
      <c r="DX332" s="474"/>
      <c r="DY332" s="474"/>
      <c r="DZ332" s="474"/>
      <c r="EA332" s="500"/>
      <c r="EB332" s="500"/>
      <c r="EC332" s="500"/>
      <c r="ED332" s="500"/>
      <c r="EE332" s="500"/>
      <c r="EF332" s="500"/>
      <c r="EG332" s="500"/>
      <c r="EH332" s="500"/>
      <c r="EI332" s="500"/>
      <c r="EJ332" s="500"/>
      <c r="EK332" s="500"/>
      <c r="EL332" s="500"/>
      <c r="EM332" s="500"/>
      <c r="EN332" s="500"/>
      <c r="EO332" s="500"/>
      <c r="EP332" s="500"/>
      <c r="EQ332" s="500"/>
      <c r="ER332" s="490"/>
      <c r="ES332" s="490"/>
      <c r="ET332" s="500"/>
      <c r="EU332" s="500"/>
    </row>
    <row r="333" spans="1:151">
      <c r="A333" s="500"/>
      <c r="B333" s="502"/>
      <c r="C333" s="502"/>
      <c r="D333" s="502"/>
      <c r="E333" s="502"/>
      <c r="F333" s="502"/>
      <c r="G333" s="502"/>
      <c r="H333" s="502"/>
      <c r="I333" s="502"/>
      <c r="J333" s="504"/>
      <c r="K333" s="502"/>
      <c r="L333" s="502"/>
      <c r="M333" s="502"/>
      <c r="N333" s="502"/>
      <c r="O333" s="502"/>
      <c r="P333" s="502"/>
      <c r="R333" s="502"/>
      <c r="S333" s="502"/>
      <c r="U333" s="499"/>
      <c r="V333" s="500"/>
      <c r="W333" s="502"/>
      <c r="X333" s="500"/>
      <c r="Y333" s="500"/>
      <c r="Z333" s="476"/>
      <c r="AA333" s="476"/>
      <c r="AB333" s="470"/>
      <c r="AC333" s="502"/>
      <c r="AD333" s="502"/>
      <c r="AE333" s="502"/>
      <c r="AF333" s="502"/>
      <c r="AG333" s="502"/>
      <c r="AH333" s="502"/>
      <c r="AI333" s="505"/>
      <c r="AJ333" s="502"/>
      <c r="AK333" s="502"/>
      <c r="AL333" s="502"/>
      <c r="AM333" s="502"/>
      <c r="AN333" s="502"/>
      <c r="AO333" s="502"/>
      <c r="AP333" s="502"/>
      <c r="AQ333" s="502"/>
      <c r="AR333" s="502"/>
      <c r="AS333" s="521"/>
      <c r="AT333" s="521"/>
      <c r="AU333" s="521"/>
      <c r="AV333" s="521"/>
      <c r="AW333" s="521"/>
      <c r="AX333" s="521"/>
      <c r="AY333" s="521"/>
      <c r="AZ333" s="521"/>
      <c r="BA333" s="525"/>
      <c r="BB333" s="521"/>
      <c r="BC333" s="521"/>
      <c r="BD333" s="521"/>
      <c r="BE333" s="521"/>
      <c r="BF333" s="521"/>
      <c r="BG333" s="521"/>
      <c r="BH333" s="521"/>
      <c r="BI333" s="521"/>
      <c r="BJ333" s="521"/>
      <c r="BK333" s="521"/>
      <c r="BL333" s="521"/>
      <c r="BM333" s="521"/>
      <c r="BN333" s="521"/>
      <c r="BO333" s="521"/>
      <c r="BP333" s="521"/>
      <c r="BQ333" s="521"/>
      <c r="BR333" s="521"/>
      <c r="BS333" s="521"/>
      <c r="BT333" s="517"/>
      <c r="BU333" s="511"/>
      <c r="BV333" s="511"/>
      <c r="BW333" s="511"/>
      <c r="BX333" s="516"/>
      <c r="BY333" s="516"/>
      <c r="BZ333" s="516"/>
      <c r="CA333" s="516"/>
      <c r="CB333" s="516"/>
      <c r="CC333" s="516"/>
      <c r="CD333" s="516"/>
      <c r="CE333" s="511"/>
      <c r="CF333" s="511"/>
      <c r="CG333" s="511"/>
      <c r="CH333" s="511"/>
      <c r="CI333" s="474"/>
      <c r="CJ333" s="474"/>
      <c r="CK333" s="474"/>
      <c r="CL333" s="490"/>
      <c r="CM333" s="474"/>
      <c r="CN333" s="500"/>
      <c r="CO333" s="500"/>
      <c r="CP333" s="500"/>
      <c r="CQ333" s="500"/>
      <c r="CR333" s="550"/>
      <c r="CS333" s="473"/>
      <c r="CT333" s="498"/>
      <c r="CU333" s="498"/>
      <c r="CV333" s="473"/>
      <c r="CW333" s="473"/>
      <c r="CX333" s="473"/>
      <c r="CY333" s="502"/>
      <c r="CZ333" s="500"/>
      <c r="DA333" s="474"/>
      <c r="DB333" s="499"/>
      <c r="DC333" s="500"/>
      <c r="DD333" s="474"/>
      <c r="DE333" s="500"/>
      <c r="DF333" s="500"/>
      <c r="DG333" s="499"/>
      <c r="DH333" s="499"/>
      <c r="DI333" s="499"/>
      <c r="DJ333" s="490"/>
      <c r="DK333" s="499"/>
      <c r="DL333" s="500"/>
      <c r="DM333" s="500"/>
      <c r="DN333" s="499"/>
      <c r="DO333" s="474"/>
      <c r="DP333" s="474"/>
      <c r="DQ333" s="474"/>
      <c r="DR333" s="474"/>
      <c r="DS333" s="474"/>
      <c r="DT333" s="474"/>
      <c r="DU333" s="474"/>
      <c r="DV333" s="474"/>
      <c r="DW333" s="474"/>
      <c r="DX333" s="474"/>
      <c r="DY333" s="474"/>
      <c r="DZ333" s="474"/>
      <c r="EA333" s="500"/>
      <c r="EB333" s="500"/>
      <c r="EC333" s="500"/>
      <c r="ED333" s="500"/>
      <c r="EE333" s="500"/>
      <c r="EF333" s="500"/>
      <c r="EG333" s="500"/>
      <c r="EH333" s="500"/>
      <c r="EI333" s="500"/>
      <c r="EJ333" s="500"/>
      <c r="EK333" s="500"/>
      <c r="EL333" s="500"/>
      <c r="EM333" s="500"/>
      <c r="EN333" s="500"/>
      <c r="EO333" s="500"/>
      <c r="EP333" s="500"/>
      <c r="EQ333" s="500"/>
      <c r="ER333" s="490"/>
      <c r="ES333" s="490"/>
      <c r="ET333" s="500"/>
      <c r="EU333" s="500"/>
    </row>
    <row r="334" spans="1:151" ht="16.5" customHeight="1">
      <c r="A334" s="500"/>
      <c r="B334" s="502"/>
      <c r="C334" s="502"/>
      <c r="D334" s="502"/>
      <c r="E334" s="502"/>
      <c r="F334" s="502"/>
      <c r="G334" s="502"/>
      <c r="H334" s="502"/>
      <c r="I334" s="502"/>
      <c r="J334" s="504"/>
      <c r="K334" s="502"/>
      <c r="L334" s="502"/>
      <c r="M334" s="502"/>
      <c r="N334" s="502"/>
      <c r="O334" s="502"/>
      <c r="P334" s="502"/>
      <c r="R334" s="502"/>
      <c r="S334" s="502"/>
      <c r="U334" s="499"/>
      <c r="V334" s="500"/>
      <c r="W334" s="502"/>
      <c r="X334" s="500"/>
      <c r="Y334" s="500"/>
      <c r="Z334" s="476"/>
      <c r="AA334" s="476"/>
      <c r="AB334" s="470"/>
      <c r="AC334" s="502"/>
      <c r="AD334" s="502"/>
      <c r="AE334" s="502"/>
      <c r="AF334" s="502"/>
      <c r="AG334" s="502"/>
      <c r="AH334" s="502"/>
      <c r="AI334" s="505"/>
      <c r="AJ334" s="502"/>
      <c r="AK334" s="502"/>
      <c r="AL334" s="502"/>
      <c r="AM334" s="502"/>
      <c r="AN334" s="502"/>
      <c r="AO334" s="502"/>
      <c r="AP334" s="502"/>
      <c r="AQ334" s="502"/>
      <c r="AR334" s="502"/>
      <c r="AS334" s="521"/>
      <c r="AT334" s="521"/>
      <c r="AU334" s="521"/>
      <c r="AV334" s="521"/>
      <c r="AW334" s="521"/>
      <c r="AX334" s="521"/>
      <c r="AY334" s="521"/>
      <c r="AZ334" s="521"/>
      <c r="BA334" s="525"/>
      <c r="BB334" s="521"/>
      <c r="BC334" s="521"/>
      <c r="BD334" s="521"/>
      <c r="BE334" s="521"/>
      <c r="BF334" s="521"/>
      <c r="BG334" s="521"/>
      <c r="BH334" s="521"/>
      <c r="BI334" s="521"/>
      <c r="BJ334" s="521"/>
      <c r="BK334" s="521"/>
      <c r="BL334" s="521"/>
      <c r="BM334" s="521"/>
      <c r="BN334" s="521"/>
      <c r="BO334" s="521"/>
      <c r="BP334" s="521"/>
      <c r="BQ334" s="521"/>
      <c r="BR334" s="521"/>
      <c r="BS334" s="521"/>
      <c r="BT334" s="517"/>
      <c r="BU334" s="511"/>
      <c r="BV334" s="511"/>
      <c r="BW334" s="511"/>
      <c r="BX334" s="516"/>
      <c r="BY334" s="516"/>
      <c r="BZ334" s="516"/>
      <c r="CA334" s="516"/>
      <c r="CB334" s="516"/>
      <c r="CC334" s="516"/>
      <c r="CD334" s="516"/>
      <c r="CE334" s="511"/>
      <c r="CF334" s="511"/>
      <c r="CG334" s="511"/>
      <c r="CH334" s="511"/>
      <c r="CI334" s="474"/>
      <c r="CJ334" s="474"/>
      <c r="CK334" s="474"/>
      <c r="CL334" s="490"/>
      <c r="CM334" s="474"/>
      <c r="CN334" s="500"/>
      <c r="CO334" s="500"/>
      <c r="CP334" s="500"/>
      <c r="CQ334" s="500"/>
      <c r="CR334" s="550"/>
      <c r="CS334" s="473"/>
      <c r="CT334" s="498"/>
      <c r="CU334" s="498"/>
      <c r="CV334" s="473"/>
      <c r="CW334" s="473"/>
      <c r="CX334" s="473"/>
      <c r="CY334" s="502"/>
      <c r="CZ334" s="500"/>
      <c r="DA334" s="474"/>
      <c r="DB334" s="499"/>
      <c r="DC334" s="500"/>
      <c r="DD334" s="474"/>
      <c r="DE334" s="500"/>
      <c r="DF334" s="500"/>
      <c r="DG334" s="499"/>
      <c r="DH334" s="499"/>
      <c r="DI334" s="499"/>
      <c r="DJ334" s="490"/>
      <c r="DK334" s="499"/>
      <c r="DL334" s="500"/>
      <c r="DM334" s="500"/>
      <c r="DN334" s="499"/>
      <c r="DO334" s="474"/>
      <c r="DP334" s="474"/>
      <c r="DQ334" s="474"/>
      <c r="DR334" s="474"/>
      <c r="DS334" s="474"/>
      <c r="DT334" s="474"/>
      <c r="DU334" s="474"/>
      <c r="DV334" s="474"/>
      <c r="DW334" s="474"/>
      <c r="DX334" s="474"/>
      <c r="DY334" s="474"/>
      <c r="DZ334" s="474"/>
      <c r="EA334" s="500"/>
      <c r="EB334" s="500"/>
      <c r="EC334" s="500"/>
      <c r="ED334" s="500"/>
      <c r="EE334" s="500"/>
      <c r="EF334" s="500"/>
      <c r="EG334" s="500"/>
      <c r="EH334" s="500"/>
      <c r="EI334" s="500"/>
      <c r="EJ334" s="500"/>
      <c r="EK334" s="500"/>
      <c r="EL334" s="500"/>
      <c r="EM334" s="500"/>
      <c r="EN334" s="500"/>
      <c r="EO334" s="500"/>
      <c r="EP334" s="500"/>
      <c r="EQ334" s="500"/>
      <c r="ER334" s="490"/>
      <c r="ES334" s="490"/>
      <c r="ET334" s="500"/>
      <c r="EU334" s="500"/>
    </row>
    <row r="335" spans="1:151" ht="16.5" customHeight="1">
      <c r="A335" s="500"/>
      <c r="B335" s="502"/>
      <c r="C335" s="502"/>
      <c r="D335" s="502"/>
      <c r="E335" s="502"/>
      <c r="F335" s="502"/>
      <c r="G335" s="502"/>
      <c r="H335" s="502"/>
      <c r="I335" s="502"/>
      <c r="J335" s="504"/>
      <c r="K335" s="502"/>
      <c r="L335" s="502"/>
      <c r="M335" s="502"/>
      <c r="N335" s="502"/>
      <c r="O335" s="502"/>
      <c r="P335" s="502"/>
      <c r="R335" s="502"/>
      <c r="S335" s="502"/>
      <c r="U335" s="499"/>
      <c r="V335" s="500"/>
      <c r="W335" s="502"/>
      <c r="X335" s="500"/>
      <c r="Y335" s="500"/>
      <c r="Z335" s="476"/>
      <c r="AA335" s="476"/>
      <c r="AB335" s="470"/>
      <c r="AC335" s="502"/>
      <c r="AD335" s="502"/>
      <c r="AE335" s="502"/>
      <c r="AF335" s="502"/>
      <c r="AG335" s="502"/>
      <c r="AH335" s="502"/>
      <c r="AI335" s="505"/>
      <c r="AJ335" s="502"/>
      <c r="AK335" s="502"/>
      <c r="AL335" s="502"/>
      <c r="AM335" s="502"/>
      <c r="AN335" s="502"/>
      <c r="AO335" s="502"/>
      <c r="AP335" s="502"/>
      <c r="AQ335" s="502"/>
      <c r="AR335" s="502"/>
      <c r="AS335" s="521"/>
      <c r="AT335" s="521"/>
      <c r="AU335" s="521"/>
      <c r="AV335" s="521"/>
      <c r="AW335" s="521"/>
      <c r="AX335" s="521"/>
      <c r="AY335" s="521"/>
      <c r="AZ335" s="521"/>
      <c r="BA335" s="525"/>
      <c r="BB335" s="521"/>
      <c r="BC335" s="521"/>
      <c r="BD335" s="521"/>
      <c r="BE335" s="521"/>
      <c r="BF335" s="521"/>
      <c r="BG335" s="521"/>
      <c r="BH335" s="521"/>
      <c r="BI335" s="521"/>
      <c r="BJ335" s="521"/>
      <c r="BK335" s="521"/>
      <c r="BL335" s="521"/>
      <c r="BM335" s="521"/>
      <c r="BN335" s="521"/>
      <c r="BO335" s="521"/>
      <c r="BP335" s="521"/>
      <c r="BQ335" s="521"/>
      <c r="BR335" s="521"/>
      <c r="BS335" s="521"/>
      <c r="BT335" s="517"/>
      <c r="BU335" s="511"/>
      <c r="BV335" s="511"/>
      <c r="BW335" s="511"/>
      <c r="BX335" s="516"/>
      <c r="BY335" s="516"/>
      <c r="BZ335" s="516"/>
      <c r="CA335" s="516"/>
      <c r="CB335" s="516"/>
      <c r="CC335" s="516"/>
      <c r="CD335" s="516"/>
      <c r="CE335" s="511"/>
      <c r="CF335" s="511"/>
      <c r="CG335" s="511"/>
      <c r="CH335" s="511"/>
      <c r="CI335" s="474"/>
      <c r="CJ335" s="474"/>
      <c r="CK335" s="474"/>
      <c r="CL335" s="490"/>
      <c r="CM335" s="474"/>
      <c r="CN335" s="500"/>
      <c r="CO335" s="500"/>
      <c r="CP335" s="500"/>
      <c r="CQ335" s="500"/>
      <c r="CR335" s="550"/>
      <c r="CS335" s="473"/>
      <c r="CT335" s="498"/>
      <c r="CU335" s="498"/>
      <c r="CV335" s="473"/>
      <c r="CW335" s="473"/>
      <c r="CX335" s="473"/>
      <c r="CY335" s="502"/>
      <c r="CZ335" s="500"/>
      <c r="DA335" s="474"/>
      <c r="DB335" s="499"/>
      <c r="DC335" s="500"/>
      <c r="DD335" s="474"/>
      <c r="DE335" s="500"/>
      <c r="DF335" s="500"/>
      <c r="DG335" s="499"/>
      <c r="DH335" s="499"/>
      <c r="DI335" s="499"/>
      <c r="DJ335" s="490"/>
      <c r="DK335" s="499"/>
      <c r="DL335" s="500"/>
      <c r="DM335" s="500"/>
      <c r="DN335" s="499"/>
      <c r="DO335" s="474"/>
      <c r="DP335" s="474"/>
      <c r="DQ335" s="474"/>
      <c r="DR335" s="474"/>
      <c r="DS335" s="474"/>
      <c r="DT335" s="474"/>
      <c r="DU335" s="474"/>
      <c r="DV335" s="474"/>
      <c r="DW335" s="474"/>
      <c r="DX335" s="474"/>
      <c r="DY335" s="474"/>
      <c r="DZ335" s="474"/>
      <c r="EA335" s="500"/>
      <c r="EB335" s="500"/>
      <c r="EC335" s="500"/>
      <c r="ED335" s="500"/>
      <c r="EE335" s="500"/>
      <c r="EF335" s="500"/>
      <c r="EG335" s="500"/>
      <c r="EH335" s="500"/>
      <c r="EI335" s="500"/>
      <c r="EJ335" s="500"/>
      <c r="EK335" s="500"/>
      <c r="EL335" s="500"/>
      <c r="EM335" s="500"/>
      <c r="EN335" s="500"/>
      <c r="EO335" s="500"/>
      <c r="EP335" s="500"/>
      <c r="EQ335" s="500"/>
      <c r="ER335" s="490"/>
      <c r="ES335" s="490"/>
      <c r="ET335" s="500"/>
      <c r="EU335" s="500"/>
    </row>
    <row r="336" spans="1:151" ht="16.5" customHeight="1">
      <c r="A336" s="500"/>
      <c r="B336" s="502"/>
      <c r="C336" s="502"/>
      <c r="D336" s="502"/>
      <c r="E336" s="502"/>
      <c r="F336" s="502"/>
      <c r="G336" s="502"/>
      <c r="H336" s="502"/>
      <c r="I336" s="502"/>
      <c r="J336" s="504"/>
      <c r="K336" s="502"/>
      <c r="L336" s="502"/>
      <c r="M336" s="502"/>
      <c r="N336" s="502"/>
      <c r="O336" s="502"/>
      <c r="P336" s="502"/>
      <c r="R336" s="502"/>
      <c r="S336" s="502"/>
      <c r="U336" s="499"/>
      <c r="V336" s="500"/>
      <c r="W336" s="502"/>
      <c r="X336" s="500"/>
      <c r="Y336" s="500"/>
      <c r="Z336" s="476"/>
      <c r="AA336" s="476"/>
      <c r="AB336" s="470"/>
      <c r="AC336" s="502"/>
      <c r="AD336" s="502"/>
      <c r="AE336" s="502"/>
      <c r="AF336" s="502"/>
      <c r="AG336" s="502"/>
      <c r="AH336" s="502"/>
      <c r="AI336" s="505"/>
      <c r="AJ336" s="502"/>
      <c r="AK336" s="502"/>
      <c r="AL336" s="502"/>
      <c r="AM336" s="502"/>
      <c r="AN336" s="502"/>
      <c r="AO336" s="502"/>
      <c r="AP336" s="502"/>
      <c r="AQ336" s="502"/>
      <c r="AR336" s="502"/>
      <c r="AS336" s="521"/>
      <c r="AT336" s="521"/>
      <c r="AU336" s="521"/>
      <c r="AV336" s="521"/>
      <c r="AW336" s="521"/>
      <c r="AX336" s="521"/>
      <c r="AY336" s="521"/>
      <c r="AZ336" s="521"/>
      <c r="BA336" s="525"/>
      <c r="BB336" s="521"/>
      <c r="BC336" s="521"/>
      <c r="BD336" s="521"/>
      <c r="BE336" s="521"/>
      <c r="BF336" s="521"/>
      <c r="BG336" s="521"/>
      <c r="BH336" s="521"/>
      <c r="BI336" s="521"/>
      <c r="BJ336" s="521"/>
      <c r="BK336" s="521"/>
      <c r="BL336" s="521"/>
      <c r="BM336" s="521"/>
      <c r="BN336" s="521"/>
      <c r="BO336" s="521"/>
      <c r="BP336" s="521"/>
      <c r="BQ336" s="521"/>
      <c r="BR336" s="521"/>
      <c r="BS336" s="521"/>
      <c r="BT336" s="517"/>
      <c r="BU336" s="511"/>
      <c r="BV336" s="511"/>
      <c r="BW336" s="511"/>
      <c r="BX336" s="516"/>
      <c r="BY336" s="516"/>
      <c r="BZ336" s="516"/>
      <c r="CA336" s="516"/>
      <c r="CB336" s="516"/>
      <c r="CC336" s="516"/>
      <c r="CD336" s="516"/>
      <c r="CE336" s="511"/>
      <c r="CF336" s="511"/>
      <c r="CG336" s="511"/>
      <c r="CH336" s="511"/>
      <c r="CI336" s="474"/>
      <c r="CJ336" s="474"/>
      <c r="CK336" s="474"/>
      <c r="CL336" s="490"/>
      <c r="CM336" s="474"/>
      <c r="CN336" s="500"/>
      <c r="CO336" s="500"/>
      <c r="CP336" s="500"/>
      <c r="CQ336" s="500"/>
      <c r="CR336" s="550"/>
      <c r="CS336" s="473"/>
      <c r="CT336" s="498"/>
      <c r="CU336" s="498"/>
      <c r="CV336" s="473"/>
      <c r="CW336" s="473"/>
      <c r="CX336" s="473"/>
      <c r="CY336" s="502"/>
      <c r="CZ336" s="500"/>
      <c r="DA336" s="474"/>
      <c r="DB336" s="499"/>
      <c r="DC336" s="500"/>
      <c r="DD336" s="474"/>
      <c r="DE336" s="500"/>
      <c r="DF336" s="500"/>
      <c r="DG336" s="499"/>
      <c r="DH336" s="499"/>
      <c r="DI336" s="499"/>
      <c r="DJ336" s="490"/>
      <c r="DK336" s="499"/>
      <c r="DL336" s="500"/>
      <c r="DM336" s="500"/>
      <c r="DN336" s="499"/>
      <c r="DO336" s="474"/>
      <c r="DP336" s="474"/>
      <c r="DQ336" s="474"/>
      <c r="DR336" s="474"/>
      <c r="DS336" s="474"/>
      <c r="DT336" s="474"/>
      <c r="DU336" s="474"/>
      <c r="DV336" s="474"/>
      <c r="DW336" s="474"/>
      <c r="DX336" s="474"/>
      <c r="DY336" s="474"/>
      <c r="DZ336" s="474"/>
      <c r="EA336" s="500"/>
      <c r="EB336" s="500"/>
      <c r="EC336" s="500"/>
      <c r="ED336" s="500"/>
      <c r="EE336" s="500"/>
      <c r="EF336" s="500"/>
      <c r="EG336" s="500"/>
      <c r="EH336" s="500"/>
      <c r="EI336" s="500"/>
      <c r="EJ336" s="500"/>
      <c r="EK336" s="500"/>
      <c r="EL336" s="500"/>
      <c r="EM336" s="500"/>
      <c r="EN336" s="500"/>
      <c r="EO336" s="500"/>
      <c r="EP336" s="500"/>
      <c r="EQ336" s="500"/>
      <c r="ER336" s="490"/>
      <c r="ES336" s="490"/>
      <c r="ET336" s="500"/>
      <c r="EU336" s="500"/>
    </row>
    <row r="337" spans="1:151" ht="16.5" customHeight="1">
      <c r="A337" s="500"/>
      <c r="B337" s="502"/>
      <c r="C337" s="502"/>
      <c r="D337" s="502"/>
      <c r="E337" s="502"/>
      <c r="F337" s="502"/>
      <c r="G337" s="502"/>
      <c r="H337" s="502"/>
      <c r="I337" s="502"/>
      <c r="J337" s="504"/>
      <c r="K337" s="502"/>
      <c r="L337" s="502"/>
      <c r="M337" s="502"/>
      <c r="N337" s="502"/>
      <c r="O337" s="502"/>
      <c r="P337" s="502"/>
      <c r="R337" s="502"/>
      <c r="S337" s="502"/>
      <c r="U337" s="499"/>
      <c r="V337" s="500"/>
      <c r="W337" s="502"/>
      <c r="X337" s="500"/>
      <c r="Y337" s="500"/>
      <c r="Z337" s="476"/>
      <c r="AA337" s="476"/>
      <c r="AB337" s="470"/>
      <c r="AC337" s="502"/>
      <c r="AD337" s="502"/>
      <c r="AE337" s="502"/>
      <c r="AF337" s="502"/>
      <c r="AG337" s="502"/>
      <c r="AH337" s="502"/>
      <c r="AI337" s="505"/>
      <c r="AJ337" s="502"/>
      <c r="AK337" s="502"/>
      <c r="AL337" s="502"/>
      <c r="AM337" s="502"/>
      <c r="AN337" s="502"/>
      <c r="AO337" s="502"/>
      <c r="AP337" s="502"/>
      <c r="AQ337" s="502"/>
      <c r="AR337" s="502"/>
      <c r="AS337" s="521"/>
      <c r="AT337" s="521"/>
      <c r="AU337" s="521"/>
      <c r="AV337" s="521"/>
      <c r="AW337" s="521"/>
      <c r="AX337" s="521"/>
      <c r="AY337" s="521"/>
      <c r="AZ337" s="521"/>
      <c r="BA337" s="525"/>
      <c r="BB337" s="521"/>
      <c r="BC337" s="521"/>
      <c r="BD337" s="521"/>
      <c r="BE337" s="521"/>
      <c r="BF337" s="521"/>
      <c r="BG337" s="521"/>
      <c r="BH337" s="521"/>
      <c r="BI337" s="521"/>
      <c r="BJ337" s="521"/>
      <c r="BK337" s="521"/>
      <c r="BL337" s="521"/>
      <c r="BM337" s="521"/>
      <c r="BN337" s="521"/>
      <c r="BO337" s="521"/>
      <c r="BP337" s="521"/>
      <c r="BQ337" s="521"/>
      <c r="BR337" s="521"/>
      <c r="BS337" s="521"/>
      <c r="BT337" s="517"/>
      <c r="BU337" s="511"/>
      <c r="BV337" s="511"/>
      <c r="BW337" s="511"/>
      <c r="BX337" s="516"/>
      <c r="BY337" s="516"/>
      <c r="BZ337" s="516"/>
      <c r="CA337" s="516"/>
      <c r="CB337" s="516"/>
      <c r="CC337" s="516"/>
      <c r="CD337" s="516"/>
      <c r="CE337" s="511"/>
      <c r="CF337" s="511"/>
      <c r="CG337" s="511"/>
      <c r="CH337" s="511"/>
      <c r="CI337" s="474"/>
      <c r="CJ337" s="474"/>
      <c r="CK337" s="474"/>
      <c r="CL337" s="490"/>
      <c r="CM337" s="474"/>
      <c r="CN337" s="500"/>
      <c r="CO337" s="500"/>
      <c r="CP337" s="500"/>
      <c r="CQ337" s="500"/>
      <c r="CR337" s="550"/>
      <c r="CS337" s="473"/>
      <c r="CT337" s="498"/>
      <c r="CU337" s="498"/>
      <c r="CV337" s="473"/>
      <c r="CW337" s="473"/>
      <c r="CX337" s="473"/>
      <c r="CY337" s="502"/>
      <c r="CZ337" s="500"/>
      <c r="DA337" s="474"/>
      <c r="DB337" s="499"/>
      <c r="DC337" s="500"/>
      <c r="DD337" s="474"/>
      <c r="DE337" s="500"/>
      <c r="DF337" s="500"/>
      <c r="DG337" s="499"/>
      <c r="DH337" s="499"/>
      <c r="DI337" s="499"/>
      <c r="DJ337" s="490"/>
      <c r="DK337" s="499"/>
      <c r="DL337" s="500"/>
      <c r="DM337" s="500"/>
      <c r="DN337" s="499"/>
      <c r="DO337" s="474"/>
      <c r="DP337" s="474"/>
      <c r="DQ337" s="474"/>
      <c r="DR337" s="474"/>
      <c r="DS337" s="474"/>
      <c r="DT337" s="474"/>
      <c r="DU337" s="474"/>
      <c r="DV337" s="474"/>
      <c r="DW337" s="474"/>
      <c r="DX337" s="474"/>
      <c r="DY337" s="474"/>
      <c r="DZ337" s="474"/>
      <c r="EA337" s="500"/>
      <c r="EB337" s="500"/>
      <c r="EC337" s="500"/>
      <c r="ED337" s="500"/>
      <c r="EE337" s="500"/>
      <c r="EF337" s="500"/>
      <c r="EG337" s="500"/>
      <c r="EH337" s="500"/>
      <c r="EI337" s="500"/>
      <c r="EJ337" s="500"/>
      <c r="EK337" s="500"/>
      <c r="EL337" s="500"/>
      <c r="EM337" s="500"/>
      <c r="EN337" s="500"/>
      <c r="EO337" s="500"/>
      <c r="EP337" s="500"/>
      <c r="EQ337" s="500"/>
      <c r="ER337" s="490"/>
      <c r="ES337" s="490"/>
      <c r="ET337" s="500"/>
      <c r="EU337" s="500"/>
    </row>
    <row r="338" spans="1:151" ht="16.5" customHeight="1">
      <c r="A338" s="500"/>
      <c r="B338" s="502"/>
      <c r="C338" s="502"/>
      <c r="D338" s="502"/>
      <c r="E338" s="502"/>
      <c r="F338" s="502"/>
      <c r="G338" s="502"/>
      <c r="H338" s="502"/>
      <c r="I338" s="502"/>
      <c r="J338" s="504"/>
      <c r="K338" s="502"/>
      <c r="L338" s="502"/>
      <c r="M338" s="502"/>
      <c r="N338" s="502"/>
      <c r="O338" s="502"/>
      <c r="P338" s="502"/>
      <c r="R338" s="502"/>
      <c r="S338" s="502"/>
      <c r="U338" s="499"/>
      <c r="V338" s="500"/>
      <c r="W338" s="502"/>
      <c r="X338" s="500"/>
      <c r="Y338" s="500"/>
      <c r="Z338" s="476"/>
      <c r="AA338" s="476"/>
      <c r="AB338" s="470"/>
      <c r="AC338" s="502"/>
      <c r="AD338" s="502"/>
      <c r="AE338" s="502"/>
      <c r="AF338" s="502"/>
      <c r="AG338" s="502"/>
      <c r="AH338" s="502"/>
      <c r="AI338" s="505"/>
      <c r="AJ338" s="502"/>
      <c r="AK338" s="502"/>
      <c r="AL338" s="502"/>
      <c r="AM338" s="502"/>
      <c r="AN338" s="502"/>
      <c r="AO338" s="502"/>
      <c r="AP338" s="502"/>
      <c r="AQ338" s="502"/>
      <c r="AR338" s="502"/>
      <c r="AS338" s="521"/>
      <c r="AT338" s="521"/>
      <c r="AU338" s="521"/>
      <c r="AV338" s="521"/>
      <c r="AW338" s="521"/>
      <c r="AX338" s="521"/>
      <c r="AY338" s="521"/>
      <c r="AZ338" s="521"/>
      <c r="BA338" s="525"/>
      <c r="BB338" s="521"/>
      <c r="BC338" s="521"/>
      <c r="BD338" s="521"/>
      <c r="BE338" s="521"/>
      <c r="BF338" s="521"/>
      <c r="BG338" s="521"/>
      <c r="BH338" s="521"/>
      <c r="BI338" s="521"/>
      <c r="BJ338" s="521"/>
      <c r="BK338" s="521"/>
      <c r="BL338" s="521"/>
      <c r="BM338" s="521"/>
      <c r="BN338" s="521"/>
      <c r="BO338" s="521"/>
      <c r="BP338" s="521"/>
      <c r="BQ338" s="521"/>
      <c r="BR338" s="521"/>
      <c r="BS338" s="521"/>
      <c r="BT338" s="517"/>
      <c r="BU338" s="511"/>
      <c r="BV338" s="511"/>
      <c r="BW338" s="511"/>
      <c r="BX338" s="516"/>
      <c r="BY338" s="516"/>
      <c r="BZ338" s="516"/>
      <c r="CA338" s="516"/>
      <c r="CB338" s="516"/>
      <c r="CC338" s="516"/>
      <c r="CD338" s="516"/>
      <c r="CE338" s="511"/>
      <c r="CF338" s="511"/>
      <c r="CG338" s="511"/>
      <c r="CH338" s="511"/>
      <c r="CI338" s="474"/>
      <c r="CJ338" s="474"/>
      <c r="CK338" s="474"/>
      <c r="CL338" s="490"/>
      <c r="CM338" s="474"/>
      <c r="CN338" s="500"/>
      <c r="CO338" s="500"/>
      <c r="CP338" s="500"/>
      <c r="CQ338" s="500"/>
      <c r="CR338" s="550"/>
      <c r="CS338" s="473"/>
      <c r="CT338" s="498"/>
      <c r="CU338" s="498"/>
      <c r="CV338" s="473"/>
      <c r="CW338" s="473"/>
      <c r="CX338" s="473"/>
      <c r="CY338" s="502"/>
      <c r="CZ338" s="500"/>
      <c r="DA338" s="474"/>
      <c r="DB338" s="499"/>
      <c r="DC338" s="500"/>
      <c r="DD338" s="474"/>
      <c r="DE338" s="500"/>
      <c r="DF338" s="500"/>
      <c r="DG338" s="499"/>
      <c r="DH338" s="499"/>
      <c r="DI338" s="499"/>
      <c r="DJ338" s="490"/>
      <c r="DK338" s="499"/>
      <c r="DL338" s="500"/>
      <c r="DM338" s="500"/>
      <c r="DN338" s="499"/>
      <c r="DO338" s="474"/>
      <c r="DP338" s="474"/>
      <c r="DQ338" s="474"/>
      <c r="DR338" s="474"/>
      <c r="DS338" s="474"/>
      <c r="DT338" s="474"/>
      <c r="DU338" s="474"/>
      <c r="DV338" s="474"/>
      <c r="DW338" s="474"/>
      <c r="DX338" s="474"/>
      <c r="DY338" s="474"/>
      <c r="DZ338" s="474"/>
      <c r="EA338" s="500"/>
      <c r="EB338" s="500"/>
      <c r="EC338" s="500"/>
      <c r="ED338" s="500"/>
      <c r="EE338" s="500"/>
      <c r="EF338" s="500"/>
      <c r="EG338" s="500"/>
      <c r="EH338" s="500"/>
      <c r="EI338" s="500"/>
      <c r="EJ338" s="500"/>
      <c r="EK338" s="500"/>
      <c r="EL338" s="500"/>
      <c r="EM338" s="500"/>
      <c r="EN338" s="500"/>
      <c r="EO338" s="500"/>
      <c r="EP338" s="500"/>
      <c r="EQ338" s="500"/>
      <c r="ER338" s="490"/>
      <c r="ES338" s="490"/>
      <c r="ET338" s="500"/>
      <c r="EU338" s="500"/>
    </row>
    <row r="339" spans="1:151">
      <c r="A339" s="500"/>
      <c r="B339" s="502"/>
      <c r="C339" s="502"/>
      <c r="D339" s="502"/>
      <c r="E339" s="502"/>
      <c r="F339" s="502"/>
      <c r="G339" s="502"/>
      <c r="H339" s="502"/>
      <c r="I339" s="502"/>
      <c r="J339" s="504"/>
      <c r="K339" s="502"/>
      <c r="L339" s="502"/>
      <c r="M339" s="502"/>
      <c r="N339" s="502"/>
      <c r="O339" s="502"/>
      <c r="P339" s="502"/>
      <c r="R339" s="502"/>
      <c r="S339" s="502"/>
      <c r="U339" s="499"/>
      <c r="V339" s="500"/>
      <c r="W339" s="502"/>
      <c r="X339" s="500"/>
      <c r="Y339" s="500"/>
      <c r="Z339" s="476"/>
      <c r="AA339" s="476"/>
      <c r="AB339" s="470"/>
      <c r="AC339" s="502"/>
      <c r="AD339" s="502"/>
      <c r="AE339" s="502"/>
      <c r="AF339" s="502"/>
      <c r="AG339" s="502"/>
      <c r="AH339" s="502"/>
      <c r="AI339" s="505"/>
      <c r="AJ339" s="502"/>
      <c r="AK339" s="502"/>
      <c r="AL339" s="502"/>
      <c r="AM339" s="502"/>
      <c r="AN339" s="502"/>
      <c r="AO339" s="502"/>
      <c r="AP339" s="502"/>
      <c r="AQ339" s="502"/>
      <c r="AR339" s="502"/>
      <c r="AS339" s="521"/>
      <c r="AT339" s="521"/>
      <c r="AU339" s="521"/>
      <c r="AV339" s="521"/>
      <c r="AW339" s="521"/>
      <c r="AX339" s="521"/>
      <c r="AY339" s="521"/>
      <c r="AZ339" s="521"/>
      <c r="BA339" s="525"/>
      <c r="BB339" s="521"/>
      <c r="BC339" s="521"/>
      <c r="BD339" s="521"/>
      <c r="BE339" s="521"/>
      <c r="BF339" s="521"/>
      <c r="BG339" s="521"/>
      <c r="BH339" s="521"/>
      <c r="BI339" s="521"/>
      <c r="BJ339" s="521"/>
      <c r="BK339" s="521"/>
      <c r="BL339" s="521"/>
      <c r="BM339" s="521"/>
      <c r="BN339" s="521"/>
      <c r="BO339" s="521"/>
      <c r="BP339" s="521"/>
      <c r="BQ339" s="521"/>
      <c r="BR339" s="521"/>
      <c r="BS339" s="521"/>
      <c r="BT339" s="517"/>
      <c r="BU339" s="511"/>
      <c r="BV339" s="511"/>
      <c r="BW339" s="511"/>
      <c r="BX339" s="516"/>
      <c r="BY339" s="516"/>
      <c r="BZ339" s="516"/>
      <c r="CA339" s="516"/>
      <c r="CB339" s="516"/>
      <c r="CC339" s="516"/>
      <c r="CD339" s="516"/>
      <c r="CE339" s="511"/>
      <c r="CF339" s="511"/>
      <c r="CG339" s="511"/>
      <c r="CH339" s="511"/>
      <c r="CI339" s="474"/>
      <c r="CJ339" s="474"/>
      <c r="CK339" s="474"/>
      <c r="CL339" s="490"/>
      <c r="CM339" s="474"/>
      <c r="CN339" s="500"/>
      <c r="CO339" s="500"/>
      <c r="CP339" s="500"/>
      <c r="CQ339" s="500"/>
      <c r="CR339" s="550"/>
      <c r="CS339" s="473"/>
      <c r="CT339" s="498"/>
      <c r="CU339" s="498"/>
      <c r="CV339" s="473"/>
      <c r="CW339" s="473"/>
      <c r="CX339" s="473"/>
      <c r="CY339" s="502"/>
      <c r="CZ339" s="500"/>
      <c r="DA339" s="474"/>
      <c r="DB339" s="499"/>
      <c r="DC339" s="500"/>
      <c r="DD339" s="474"/>
      <c r="DE339" s="500"/>
      <c r="DF339" s="500"/>
      <c r="DG339" s="499"/>
      <c r="DH339" s="499"/>
      <c r="DI339" s="499"/>
      <c r="DJ339" s="490"/>
      <c r="DK339" s="499"/>
      <c r="DL339" s="500"/>
      <c r="DM339" s="500"/>
      <c r="DN339" s="499"/>
      <c r="DO339" s="474"/>
      <c r="DP339" s="474"/>
      <c r="DQ339" s="474"/>
      <c r="DR339" s="474"/>
      <c r="DS339" s="474"/>
      <c r="DT339" s="474"/>
      <c r="DU339" s="474"/>
      <c r="DV339" s="474"/>
      <c r="DW339" s="474"/>
      <c r="DX339" s="474"/>
      <c r="DY339" s="474"/>
      <c r="DZ339" s="474"/>
      <c r="EA339" s="500"/>
      <c r="EB339" s="500"/>
      <c r="EC339" s="500"/>
      <c r="ED339" s="500"/>
      <c r="EE339" s="500"/>
      <c r="EF339" s="500"/>
      <c r="EG339" s="500"/>
      <c r="EH339" s="500"/>
      <c r="EI339" s="500"/>
      <c r="EJ339" s="500"/>
      <c r="EK339" s="500"/>
      <c r="EL339" s="500"/>
      <c r="EM339" s="500"/>
      <c r="EN339" s="500"/>
      <c r="EO339" s="500"/>
      <c r="EP339" s="500"/>
      <c r="EQ339" s="500"/>
      <c r="ER339" s="490"/>
      <c r="ES339" s="490"/>
      <c r="ET339" s="500"/>
      <c r="EU339" s="500"/>
    </row>
    <row r="340" spans="1:151">
      <c r="A340" s="500"/>
      <c r="B340" s="502"/>
      <c r="C340" s="502"/>
      <c r="D340" s="502"/>
      <c r="E340" s="502"/>
      <c r="F340" s="502"/>
      <c r="G340" s="502"/>
      <c r="H340" s="502"/>
      <c r="I340" s="502"/>
      <c r="J340" s="504"/>
      <c r="K340" s="502"/>
      <c r="L340" s="502"/>
      <c r="M340" s="502"/>
      <c r="N340" s="502"/>
      <c r="O340" s="502"/>
      <c r="P340" s="502"/>
      <c r="R340" s="502"/>
      <c r="S340" s="502"/>
      <c r="U340" s="499"/>
      <c r="V340" s="500"/>
      <c r="W340" s="502"/>
      <c r="X340" s="500"/>
      <c r="Y340" s="500"/>
      <c r="Z340" s="476"/>
      <c r="AA340" s="476"/>
      <c r="AB340" s="470"/>
      <c r="AC340" s="502"/>
      <c r="AD340" s="502"/>
      <c r="AE340" s="502"/>
      <c r="AF340" s="502"/>
      <c r="AG340" s="502"/>
      <c r="AH340" s="502"/>
      <c r="AI340" s="505"/>
      <c r="AJ340" s="502"/>
      <c r="AK340" s="502"/>
      <c r="AL340" s="502"/>
      <c r="AM340" s="502"/>
      <c r="AN340" s="502"/>
      <c r="AO340" s="502"/>
      <c r="AP340" s="502"/>
      <c r="AQ340" s="502"/>
      <c r="AR340" s="502"/>
      <c r="AS340" s="521"/>
      <c r="AT340" s="521"/>
      <c r="AU340" s="521"/>
      <c r="AV340" s="521"/>
      <c r="AW340" s="521"/>
      <c r="AX340" s="521"/>
      <c r="AY340" s="521"/>
      <c r="AZ340" s="521"/>
      <c r="BA340" s="525"/>
      <c r="BB340" s="521"/>
      <c r="BC340" s="521"/>
      <c r="BD340" s="521"/>
      <c r="BE340" s="521"/>
      <c r="BF340" s="521"/>
      <c r="BG340" s="521"/>
      <c r="BH340" s="521"/>
      <c r="BI340" s="521"/>
      <c r="BJ340" s="521"/>
      <c r="BK340" s="521"/>
      <c r="BL340" s="521"/>
      <c r="BM340" s="521"/>
      <c r="BN340" s="521"/>
      <c r="BO340" s="521"/>
      <c r="BP340" s="521"/>
      <c r="BQ340" s="521"/>
      <c r="BR340" s="521"/>
      <c r="BS340" s="521"/>
      <c r="BT340" s="517"/>
      <c r="BU340" s="511"/>
      <c r="BV340" s="511"/>
      <c r="BW340" s="511"/>
      <c r="BX340" s="516"/>
      <c r="BY340" s="516"/>
      <c r="BZ340" s="516"/>
      <c r="CA340" s="516"/>
      <c r="CB340" s="516"/>
      <c r="CC340" s="516"/>
      <c r="CD340" s="516"/>
      <c r="CE340" s="511"/>
      <c r="CF340" s="511"/>
      <c r="CG340" s="511"/>
      <c r="CH340" s="511"/>
      <c r="CI340" s="474"/>
      <c r="CJ340" s="474"/>
      <c r="CK340" s="474"/>
      <c r="CL340" s="490"/>
      <c r="CM340" s="474"/>
      <c r="CN340" s="500"/>
      <c r="CO340" s="500"/>
      <c r="CP340" s="500"/>
      <c r="CQ340" s="500"/>
      <c r="CR340" s="550"/>
      <c r="CS340" s="473"/>
      <c r="CT340" s="498"/>
      <c r="CU340" s="498"/>
      <c r="CV340" s="473"/>
      <c r="CW340" s="473"/>
      <c r="CX340" s="473"/>
      <c r="CY340" s="502"/>
      <c r="CZ340" s="500"/>
      <c r="DA340" s="474"/>
      <c r="DB340" s="499"/>
      <c r="DC340" s="500"/>
      <c r="DD340" s="474"/>
      <c r="DE340" s="500"/>
      <c r="DF340" s="500"/>
      <c r="DG340" s="499"/>
      <c r="DH340" s="499"/>
      <c r="DI340" s="499"/>
      <c r="DJ340" s="490"/>
      <c r="DK340" s="499"/>
      <c r="DL340" s="500"/>
      <c r="DM340" s="500"/>
      <c r="DN340" s="499"/>
      <c r="DO340" s="474"/>
      <c r="DP340" s="474"/>
      <c r="DQ340" s="474"/>
      <c r="DR340" s="474"/>
      <c r="DS340" s="474"/>
      <c r="DT340" s="474"/>
      <c r="DU340" s="474"/>
      <c r="DV340" s="474"/>
      <c r="DW340" s="474"/>
      <c r="DX340" s="474"/>
      <c r="DY340" s="474"/>
      <c r="DZ340" s="474"/>
      <c r="EA340" s="500"/>
      <c r="EB340" s="500"/>
      <c r="EC340" s="500"/>
      <c r="ED340" s="500"/>
      <c r="EE340" s="500"/>
      <c r="EF340" s="500"/>
      <c r="EG340" s="500"/>
      <c r="EH340" s="500"/>
      <c r="EI340" s="500"/>
      <c r="EJ340" s="500"/>
      <c r="EK340" s="500"/>
      <c r="EL340" s="500"/>
      <c r="EM340" s="500"/>
      <c r="EN340" s="500"/>
      <c r="EO340" s="500"/>
      <c r="EP340" s="500"/>
      <c r="EQ340" s="500"/>
      <c r="ER340" s="490"/>
      <c r="ES340" s="490"/>
      <c r="ET340" s="500"/>
      <c r="EU340" s="500"/>
    </row>
    <row r="341" spans="1:151">
      <c r="A341" s="500"/>
      <c r="B341" s="502"/>
      <c r="C341" s="502"/>
      <c r="D341" s="502"/>
      <c r="E341" s="502"/>
      <c r="F341" s="502"/>
      <c r="G341" s="502"/>
      <c r="H341" s="502"/>
      <c r="I341" s="502"/>
      <c r="J341" s="504"/>
      <c r="K341" s="502"/>
      <c r="L341" s="502"/>
      <c r="M341" s="502"/>
      <c r="N341" s="502"/>
      <c r="O341" s="502"/>
      <c r="P341" s="502"/>
      <c r="R341" s="502"/>
      <c r="S341" s="502"/>
      <c r="U341" s="499"/>
      <c r="V341" s="500"/>
      <c r="W341" s="502"/>
      <c r="X341" s="500"/>
      <c r="Y341" s="500"/>
      <c r="Z341" s="476"/>
      <c r="AA341" s="476"/>
      <c r="AB341" s="470"/>
      <c r="AC341" s="502"/>
      <c r="AD341" s="502"/>
      <c r="AE341" s="502"/>
      <c r="AF341" s="502"/>
      <c r="AG341" s="502"/>
      <c r="AH341" s="502"/>
      <c r="AI341" s="505"/>
      <c r="AJ341" s="502"/>
      <c r="AK341" s="502"/>
      <c r="AL341" s="502"/>
      <c r="AM341" s="502"/>
      <c r="AN341" s="502"/>
      <c r="AO341" s="502"/>
      <c r="AP341" s="502"/>
      <c r="AQ341" s="502"/>
      <c r="AR341" s="502"/>
      <c r="AS341" s="521"/>
      <c r="AT341" s="521"/>
      <c r="AU341" s="521"/>
      <c r="AV341" s="521"/>
      <c r="AW341" s="521"/>
      <c r="AX341" s="521"/>
      <c r="AY341" s="521"/>
      <c r="AZ341" s="521"/>
      <c r="BA341" s="525"/>
      <c r="BB341" s="521"/>
      <c r="BC341" s="521"/>
      <c r="BD341" s="521"/>
      <c r="BE341" s="521"/>
      <c r="BF341" s="521"/>
      <c r="BG341" s="521"/>
      <c r="BH341" s="521"/>
      <c r="BI341" s="521"/>
      <c r="BJ341" s="521"/>
      <c r="BK341" s="521"/>
      <c r="BL341" s="521"/>
      <c r="BM341" s="521"/>
      <c r="BN341" s="521"/>
      <c r="BO341" s="521"/>
      <c r="BP341" s="521"/>
      <c r="BQ341" s="521"/>
      <c r="BR341" s="521"/>
      <c r="BS341" s="521"/>
      <c r="BT341" s="517"/>
      <c r="BU341" s="511"/>
      <c r="BV341" s="511"/>
      <c r="BW341" s="511"/>
      <c r="BX341" s="516"/>
      <c r="BY341" s="516"/>
      <c r="BZ341" s="516"/>
      <c r="CA341" s="516"/>
      <c r="CB341" s="516"/>
      <c r="CC341" s="516"/>
      <c r="CD341" s="516"/>
      <c r="CE341" s="511"/>
      <c r="CF341" s="511"/>
      <c r="CG341" s="511"/>
      <c r="CH341" s="511"/>
      <c r="CI341" s="474"/>
      <c r="CJ341" s="474"/>
      <c r="CK341" s="474"/>
      <c r="CL341" s="490"/>
      <c r="CM341" s="474"/>
      <c r="CN341" s="500"/>
      <c r="CO341" s="500"/>
      <c r="CP341" s="500"/>
      <c r="CQ341" s="500"/>
      <c r="CR341" s="550"/>
      <c r="CS341" s="473"/>
      <c r="CT341" s="498"/>
      <c r="CU341" s="498"/>
      <c r="CV341" s="473"/>
      <c r="CW341" s="473"/>
      <c r="CX341" s="473"/>
      <c r="CY341" s="502"/>
      <c r="CZ341" s="500"/>
      <c r="DA341" s="474"/>
      <c r="DB341" s="499"/>
      <c r="DC341" s="500"/>
      <c r="DD341" s="474"/>
      <c r="DE341" s="500"/>
      <c r="DF341" s="500"/>
      <c r="DG341" s="499"/>
      <c r="DH341" s="499"/>
      <c r="DI341" s="499"/>
      <c r="DJ341" s="490"/>
      <c r="DK341" s="499"/>
      <c r="DL341" s="500"/>
      <c r="DM341" s="500"/>
      <c r="DN341" s="499"/>
      <c r="DO341" s="474"/>
      <c r="DP341" s="474"/>
      <c r="DQ341" s="474"/>
      <c r="DR341" s="474"/>
      <c r="DS341" s="474"/>
      <c r="DT341" s="474"/>
      <c r="DU341" s="474"/>
      <c r="DV341" s="474"/>
      <c r="DW341" s="474"/>
      <c r="DX341" s="474"/>
      <c r="DY341" s="474"/>
      <c r="DZ341" s="474"/>
      <c r="EA341" s="500"/>
      <c r="EB341" s="500"/>
      <c r="EC341" s="500"/>
      <c r="ED341" s="500"/>
      <c r="EE341" s="500"/>
      <c r="EF341" s="500"/>
      <c r="EG341" s="500"/>
      <c r="EH341" s="500"/>
      <c r="EI341" s="500"/>
      <c r="EJ341" s="500"/>
      <c r="EK341" s="500"/>
      <c r="EL341" s="500"/>
      <c r="EM341" s="500"/>
      <c r="EN341" s="500"/>
      <c r="EO341" s="500"/>
      <c r="EP341" s="500"/>
      <c r="EQ341" s="500"/>
      <c r="ER341" s="490"/>
      <c r="ES341" s="490"/>
      <c r="ET341" s="500"/>
      <c r="EU341" s="500"/>
    </row>
    <row r="342" spans="1:151">
      <c r="A342" s="500"/>
      <c r="B342" s="502"/>
      <c r="C342" s="502"/>
      <c r="D342" s="502"/>
      <c r="E342" s="502"/>
      <c r="F342" s="502"/>
      <c r="G342" s="502"/>
      <c r="H342" s="502"/>
      <c r="I342" s="502"/>
      <c r="J342" s="504"/>
      <c r="K342" s="502"/>
      <c r="L342" s="502"/>
      <c r="M342" s="502"/>
      <c r="N342" s="502"/>
      <c r="O342" s="502"/>
      <c r="P342" s="502"/>
      <c r="R342" s="502"/>
      <c r="S342" s="502"/>
      <c r="U342" s="499"/>
      <c r="V342" s="500"/>
      <c r="W342" s="502"/>
      <c r="X342" s="500"/>
      <c r="Y342" s="500"/>
      <c r="Z342" s="476"/>
      <c r="AA342" s="476"/>
      <c r="AB342" s="470"/>
      <c r="AC342" s="502"/>
      <c r="AD342" s="502"/>
      <c r="AE342" s="502"/>
      <c r="AF342" s="502"/>
      <c r="AG342" s="502"/>
      <c r="AH342" s="502"/>
      <c r="AI342" s="505"/>
      <c r="AJ342" s="502"/>
      <c r="AK342" s="502"/>
      <c r="AL342" s="502"/>
      <c r="AM342" s="502"/>
      <c r="AN342" s="502"/>
      <c r="AO342" s="502"/>
      <c r="AP342" s="502"/>
      <c r="AQ342" s="502"/>
      <c r="AR342" s="502"/>
      <c r="AS342" s="521"/>
      <c r="AT342" s="521"/>
      <c r="AU342" s="521"/>
      <c r="AV342" s="521"/>
      <c r="AW342" s="521"/>
      <c r="AX342" s="521"/>
      <c r="AY342" s="521"/>
      <c r="AZ342" s="521"/>
      <c r="BA342" s="525"/>
      <c r="BB342" s="521"/>
      <c r="BC342" s="521"/>
      <c r="BD342" s="521"/>
      <c r="BE342" s="521"/>
      <c r="BF342" s="521"/>
      <c r="BG342" s="521"/>
      <c r="BH342" s="521"/>
      <c r="BI342" s="521"/>
      <c r="BJ342" s="521"/>
      <c r="BK342" s="521"/>
      <c r="BL342" s="521"/>
      <c r="BM342" s="521"/>
      <c r="BN342" s="521"/>
      <c r="BO342" s="521"/>
      <c r="BP342" s="521"/>
      <c r="BQ342" s="521"/>
      <c r="BR342" s="521"/>
      <c r="BS342" s="521"/>
      <c r="BT342" s="517"/>
      <c r="BU342" s="511"/>
      <c r="BV342" s="511"/>
      <c r="BW342" s="511"/>
      <c r="BX342" s="516"/>
      <c r="BY342" s="516"/>
      <c r="BZ342" s="516"/>
      <c r="CA342" s="516"/>
      <c r="CB342" s="516"/>
      <c r="CC342" s="516"/>
      <c r="CD342" s="516"/>
      <c r="CE342" s="511"/>
      <c r="CF342" s="511"/>
      <c r="CG342" s="511"/>
      <c r="CH342" s="511"/>
      <c r="CI342" s="474"/>
      <c r="CJ342" s="474"/>
      <c r="CK342" s="474"/>
      <c r="CL342" s="490"/>
      <c r="CM342" s="474"/>
      <c r="CN342" s="500"/>
      <c r="CO342" s="500"/>
      <c r="CP342" s="500"/>
      <c r="CQ342" s="500"/>
      <c r="CR342" s="550"/>
      <c r="CS342" s="473"/>
      <c r="CT342" s="498"/>
      <c r="CU342" s="498"/>
      <c r="CV342" s="473"/>
      <c r="CW342" s="473"/>
      <c r="CX342" s="473"/>
      <c r="CY342" s="502"/>
      <c r="CZ342" s="500"/>
      <c r="DA342" s="474"/>
      <c r="DB342" s="499"/>
      <c r="DC342" s="500"/>
      <c r="DD342" s="474"/>
      <c r="DE342" s="500"/>
      <c r="DF342" s="500"/>
      <c r="DG342" s="499"/>
      <c r="DH342" s="499"/>
      <c r="DI342" s="499"/>
      <c r="DJ342" s="490"/>
      <c r="DK342" s="499"/>
      <c r="DL342" s="500"/>
      <c r="DM342" s="500"/>
      <c r="DN342" s="499"/>
      <c r="DO342" s="474"/>
      <c r="DP342" s="474"/>
      <c r="DQ342" s="474"/>
      <c r="DR342" s="474"/>
      <c r="DS342" s="474"/>
      <c r="DT342" s="474"/>
      <c r="DU342" s="474"/>
      <c r="DV342" s="474"/>
      <c r="DW342" s="474"/>
      <c r="DX342" s="474"/>
      <c r="DY342" s="474"/>
      <c r="DZ342" s="474"/>
      <c r="EA342" s="500"/>
      <c r="EB342" s="500"/>
      <c r="EC342" s="500"/>
      <c r="ED342" s="500"/>
      <c r="EE342" s="500"/>
      <c r="EF342" s="500"/>
      <c r="EG342" s="500"/>
      <c r="EH342" s="500"/>
      <c r="EI342" s="500"/>
      <c r="EJ342" s="500"/>
      <c r="EK342" s="500"/>
      <c r="EL342" s="500"/>
      <c r="EM342" s="500"/>
      <c r="EN342" s="500"/>
      <c r="EO342" s="500"/>
      <c r="EP342" s="500"/>
      <c r="EQ342" s="500"/>
      <c r="ER342" s="490"/>
      <c r="ES342" s="490"/>
      <c r="ET342" s="500"/>
      <c r="EU342" s="500"/>
    </row>
    <row r="343" spans="1:151" ht="16.5" customHeight="1">
      <c r="A343" s="500"/>
      <c r="B343" s="502"/>
      <c r="C343" s="502"/>
      <c r="D343" s="502"/>
      <c r="E343" s="502"/>
      <c r="F343" s="502"/>
      <c r="G343" s="502"/>
      <c r="H343" s="502"/>
      <c r="I343" s="502"/>
      <c r="J343" s="504"/>
      <c r="K343" s="502"/>
      <c r="L343" s="502"/>
      <c r="M343" s="502"/>
      <c r="N343" s="502"/>
      <c r="O343" s="502"/>
      <c r="P343" s="502"/>
      <c r="R343" s="502"/>
      <c r="S343" s="502"/>
      <c r="U343" s="499"/>
      <c r="V343" s="500"/>
      <c r="W343" s="502"/>
      <c r="X343" s="500"/>
      <c r="Y343" s="500"/>
      <c r="Z343" s="476"/>
      <c r="AA343" s="476"/>
      <c r="AB343" s="470"/>
      <c r="AC343" s="502"/>
      <c r="AD343" s="502"/>
      <c r="AE343" s="502"/>
      <c r="AF343" s="502"/>
      <c r="AG343" s="502"/>
      <c r="AH343" s="502"/>
      <c r="AI343" s="505"/>
      <c r="AJ343" s="502"/>
      <c r="AK343" s="502"/>
      <c r="AL343" s="502"/>
      <c r="AM343" s="502"/>
      <c r="AN343" s="502"/>
      <c r="AO343" s="502"/>
      <c r="AP343" s="502"/>
      <c r="AQ343" s="502"/>
      <c r="AR343" s="502"/>
      <c r="AS343" s="521"/>
      <c r="AT343" s="521"/>
      <c r="AU343" s="521"/>
      <c r="AV343" s="521"/>
      <c r="AW343" s="521"/>
      <c r="AX343" s="521"/>
      <c r="AY343" s="521"/>
      <c r="AZ343" s="521"/>
      <c r="BA343" s="525"/>
      <c r="BB343" s="521"/>
      <c r="BC343" s="521"/>
      <c r="BD343" s="521"/>
      <c r="BE343" s="521"/>
      <c r="BF343" s="521"/>
      <c r="BG343" s="521"/>
      <c r="BH343" s="521"/>
      <c r="BI343" s="521"/>
      <c r="BJ343" s="521"/>
      <c r="BK343" s="521"/>
      <c r="BL343" s="521"/>
      <c r="BM343" s="521"/>
      <c r="BN343" s="521"/>
      <c r="BO343" s="521"/>
      <c r="BP343" s="521"/>
      <c r="BQ343" s="521"/>
      <c r="BR343" s="521"/>
      <c r="BS343" s="521"/>
      <c r="BT343" s="517"/>
      <c r="BU343" s="511"/>
      <c r="BV343" s="511"/>
      <c r="BW343" s="511"/>
      <c r="BX343" s="516"/>
      <c r="BY343" s="516"/>
      <c r="BZ343" s="516"/>
      <c r="CA343" s="516"/>
      <c r="CB343" s="516"/>
      <c r="CC343" s="516"/>
      <c r="CD343" s="516"/>
      <c r="CE343" s="511"/>
      <c r="CF343" s="511"/>
      <c r="CG343" s="511"/>
      <c r="CH343" s="511"/>
      <c r="CI343" s="474"/>
      <c r="CJ343" s="474"/>
      <c r="CK343" s="474"/>
      <c r="CL343" s="490"/>
      <c r="CM343" s="474"/>
      <c r="CN343" s="500"/>
      <c r="CO343" s="500"/>
      <c r="CP343" s="500"/>
      <c r="CQ343" s="500"/>
      <c r="CR343" s="550"/>
      <c r="CS343" s="473"/>
      <c r="CT343" s="498"/>
      <c r="CU343" s="498"/>
      <c r="CV343" s="473"/>
      <c r="CW343" s="473"/>
      <c r="CX343" s="473"/>
      <c r="CY343" s="502"/>
      <c r="CZ343" s="500"/>
      <c r="DA343" s="474"/>
      <c r="DB343" s="499"/>
      <c r="DC343" s="500"/>
      <c r="DD343" s="474"/>
      <c r="DE343" s="500"/>
      <c r="DF343" s="500"/>
      <c r="DG343" s="499"/>
      <c r="DH343" s="499"/>
      <c r="DI343" s="499"/>
      <c r="DJ343" s="490"/>
      <c r="DK343" s="499"/>
      <c r="DL343" s="500"/>
      <c r="DM343" s="500"/>
      <c r="DN343" s="499"/>
      <c r="DO343" s="474"/>
      <c r="DP343" s="474"/>
      <c r="DQ343" s="474"/>
      <c r="DR343" s="474"/>
      <c r="DS343" s="474"/>
      <c r="DT343" s="474"/>
      <c r="DU343" s="474"/>
      <c r="DV343" s="474"/>
      <c r="DW343" s="474"/>
      <c r="DX343" s="474"/>
      <c r="DY343" s="474"/>
      <c r="DZ343" s="474"/>
      <c r="EA343" s="500"/>
      <c r="EB343" s="500"/>
      <c r="EC343" s="500"/>
      <c r="ED343" s="500"/>
      <c r="EE343" s="500"/>
      <c r="EF343" s="500"/>
      <c r="EG343" s="500"/>
      <c r="EH343" s="500"/>
      <c r="EI343" s="500"/>
      <c r="EJ343" s="500"/>
      <c r="EK343" s="500"/>
      <c r="EL343" s="500"/>
      <c r="EM343" s="500"/>
      <c r="EN343" s="500"/>
      <c r="EO343" s="500"/>
      <c r="EP343" s="500"/>
      <c r="EQ343" s="500"/>
      <c r="ER343" s="490"/>
      <c r="ES343" s="490"/>
      <c r="ET343" s="500"/>
      <c r="EU343" s="500"/>
    </row>
    <row r="344" spans="1:151" ht="16.5" customHeight="1">
      <c r="A344" s="500"/>
      <c r="B344" s="502"/>
      <c r="C344" s="502"/>
      <c r="D344" s="502"/>
      <c r="E344" s="502"/>
      <c r="F344" s="502"/>
      <c r="G344" s="502"/>
      <c r="H344" s="502"/>
      <c r="I344" s="502"/>
      <c r="J344" s="504"/>
      <c r="K344" s="502"/>
      <c r="L344" s="502"/>
      <c r="M344" s="502"/>
      <c r="N344" s="502"/>
      <c r="O344" s="502"/>
      <c r="P344" s="502"/>
      <c r="R344" s="502"/>
      <c r="S344" s="502"/>
      <c r="U344" s="499"/>
      <c r="V344" s="500"/>
      <c r="W344" s="502"/>
      <c r="X344" s="500"/>
      <c r="Y344" s="500"/>
      <c r="Z344" s="476"/>
      <c r="AA344" s="476"/>
      <c r="AB344" s="470"/>
      <c r="AC344" s="502"/>
      <c r="AD344" s="502"/>
      <c r="AE344" s="502"/>
      <c r="AF344" s="502"/>
      <c r="AG344" s="502"/>
      <c r="AH344" s="502"/>
      <c r="AI344" s="505"/>
      <c r="AJ344" s="502"/>
      <c r="AK344" s="502"/>
      <c r="AL344" s="502"/>
      <c r="AM344" s="502"/>
      <c r="AN344" s="502"/>
      <c r="AO344" s="502"/>
      <c r="AP344" s="502"/>
      <c r="AQ344" s="502"/>
      <c r="AR344" s="502"/>
      <c r="AS344" s="521"/>
      <c r="AT344" s="521"/>
      <c r="AU344" s="521"/>
      <c r="AV344" s="521"/>
      <c r="AW344" s="521"/>
      <c r="AX344" s="521"/>
      <c r="AY344" s="521"/>
      <c r="AZ344" s="521"/>
      <c r="BA344" s="525"/>
      <c r="BB344" s="521"/>
      <c r="BC344" s="521"/>
      <c r="BD344" s="521"/>
      <c r="BE344" s="521"/>
      <c r="BF344" s="521"/>
      <c r="BG344" s="521"/>
      <c r="BH344" s="521"/>
      <c r="BI344" s="521"/>
      <c r="BJ344" s="521"/>
      <c r="BK344" s="521"/>
      <c r="BL344" s="521"/>
      <c r="BM344" s="521"/>
      <c r="BN344" s="521"/>
      <c r="BO344" s="521"/>
      <c r="BP344" s="521"/>
      <c r="BQ344" s="521"/>
      <c r="BR344" s="521"/>
      <c r="BS344" s="521"/>
      <c r="BT344" s="517"/>
      <c r="BU344" s="511"/>
      <c r="BV344" s="511"/>
      <c r="BW344" s="511"/>
      <c r="BX344" s="516"/>
      <c r="BY344" s="516"/>
      <c r="BZ344" s="516"/>
      <c r="CA344" s="516"/>
      <c r="CB344" s="516"/>
      <c r="CC344" s="516"/>
      <c r="CD344" s="516"/>
      <c r="CE344" s="511"/>
      <c r="CF344" s="511"/>
      <c r="CG344" s="511"/>
      <c r="CH344" s="511"/>
      <c r="CI344" s="474"/>
      <c r="CJ344" s="474"/>
      <c r="CK344" s="474"/>
      <c r="CL344" s="490"/>
      <c r="CM344" s="474"/>
      <c r="CN344" s="500"/>
      <c r="CO344" s="500"/>
      <c r="CP344" s="500"/>
      <c r="CQ344" s="500"/>
      <c r="CR344" s="550"/>
      <c r="CS344" s="473"/>
      <c r="CT344" s="498"/>
      <c r="CU344" s="498"/>
      <c r="CV344" s="473"/>
      <c r="CW344" s="473"/>
      <c r="CX344" s="473"/>
      <c r="CY344" s="502"/>
      <c r="CZ344" s="500"/>
      <c r="DA344" s="474"/>
      <c r="DB344" s="499"/>
      <c r="DC344" s="500"/>
      <c r="DD344" s="474"/>
      <c r="DE344" s="500"/>
      <c r="DF344" s="500"/>
      <c r="DG344" s="499"/>
      <c r="DH344" s="499"/>
      <c r="DI344" s="499"/>
      <c r="DJ344" s="490"/>
      <c r="DK344" s="499"/>
      <c r="DL344" s="500"/>
      <c r="DM344" s="500"/>
      <c r="DN344" s="499"/>
      <c r="DO344" s="474"/>
      <c r="DP344" s="474"/>
      <c r="DQ344" s="474"/>
      <c r="DR344" s="474"/>
      <c r="DS344" s="474"/>
      <c r="DT344" s="474"/>
      <c r="DU344" s="474"/>
      <c r="DV344" s="474"/>
      <c r="DW344" s="474"/>
      <c r="DX344" s="474"/>
      <c r="DY344" s="474"/>
      <c r="DZ344" s="474"/>
      <c r="EA344" s="500"/>
      <c r="EB344" s="500"/>
      <c r="EC344" s="500"/>
      <c r="ED344" s="500"/>
      <c r="EE344" s="500"/>
      <c r="EF344" s="500"/>
      <c r="EG344" s="500"/>
      <c r="EH344" s="500"/>
      <c r="EI344" s="500"/>
      <c r="EJ344" s="500"/>
      <c r="EK344" s="500"/>
      <c r="EL344" s="500"/>
      <c r="EM344" s="500"/>
      <c r="EN344" s="500"/>
      <c r="EO344" s="500"/>
      <c r="EP344" s="500"/>
      <c r="EQ344" s="500"/>
      <c r="ER344" s="490"/>
      <c r="ES344" s="490"/>
      <c r="ET344" s="500"/>
      <c r="EU344" s="500"/>
    </row>
    <row r="345" spans="1:151" ht="16.5" customHeight="1">
      <c r="A345" s="500"/>
      <c r="B345" s="502"/>
      <c r="C345" s="502"/>
      <c r="D345" s="502"/>
      <c r="E345" s="502"/>
      <c r="F345" s="502"/>
      <c r="G345" s="502"/>
      <c r="H345" s="502"/>
      <c r="I345" s="502"/>
      <c r="J345" s="504"/>
      <c r="K345" s="502"/>
      <c r="L345" s="502"/>
      <c r="M345" s="502"/>
      <c r="N345" s="502"/>
      <c r="O345" s="502"/>
      <c r="P345" s="502"/>
      <c r="R345" s="502"/>
      <c r="S345" s="502"/>
      <c r="U345" s="499"/>
      <c r="V345" s="500"/>
      <c r="W345" s="502"/>
      <c r="X345" s="500"/>
      <c r="Y345" s="500"/>
      <c r="Z345" s="476"/>
      <c r="AA345" s="476"/>
      <c r="AB345" s="470"/>
      <c r="AC345" s="502"/>
      <c r="AD345" s="502"/>
      <c r="AE345" s="502"/>
      <c r="AF345" s="502"/>
      <c r="AG345" s="502"/>
      <c r="AH345" s="502"/>
      <c r="AI345" s="505"/>
      <c r="AJ345" s="502"/>
      <c r="AK345" s="502"/>
      <c r="AL345" s="502"/>
      <c r="AM345" s="502"/>
      <c r="AN345" s="502"/>
      <c r="AO345" s="502"/>
      <c r="AP345" s="502"/>
      <c r="AQ345" s="502"/>
      <c r="AR345" s="502"/>
      <c r="AS345" s="521"/>
      <c r="AT345" s="521"/>
      <c r="AU345" s="521"/>
      <c r="AV345" s="521"/>
      <c r="AW345" s="521"/>
      <c r="AX345" s="521"/>
      <c r="AY345" s="521"/>
      <c r="AZ345" s="521"/>
      <c r="BA345" s="525"/>
      <c r="BB345" s="521"/>
      <c r="BC345" s="521"/>
      <c r="BD345" s="521"/>
      <c r="BE345" s="521"/>
      <c r="BF345" s="521"/>
      <c r="BG345" s="521"/>
      <c r="BH345" s="521"/>
      <c r="BI345" s="521"/>
      <c r="BJ345" s="521"/>
      <c r="BK345" s="521"/>
      <c r="BL345" s="521"/>
      <c r="BM345" s="521"/>
      <c r="BN345" s="521"/>
      <c r="BO345" s="521"/>
      <c r="BP345" s="521"/>
      <c r="BQ345" s="521"/>
      <c r="BR345" s="521"/>
      <c r="BS345" s="521"/>
      <c r="BT345" s="517"/>
      <c r="BU345" s="511"/>
      <c r="BV345" s="511"/>
      <c r="BW345" s="511"/>
      <c r="BX345" s="516"/>
      <c r="BY345" s="516"/>
      <c r="BZ345" s="516"/>
      <c r="CA345" s="516"/>
      <c r="CB345" s="516"/>
      <c r="CC345" s="516"/>
      <c r="CD345" s="516"/>
      <c r="CE345" s="511"/>
      <c r="CF345" s="511"/>
      <c r="CG345" s="511"/>
      <c r="CH345" s="511"/>
      <c r="CI345" s="474"/>
      <c r="CJ345" s="474"/>
      <c r="CK345" s="474"/>
      <c r="CL345" s="490"/>
      <c r="CM345" s="474"/>
      <c r="CN345" s="500"/>
      <c r="CO345" s="500"/>
      <c r="CP345" s="500"/>
      <c r="CQ345" s="500"/>
      <c r="CR345" s="550"/>
      <c r="CS345" s="473"/>
      <c r="CT345" s="498"/>
      <c r="CU345" s="498"/>
      <c r="CV345" s="473"/>
      <c r="CW345" s="473"/>
      <c r="CX345" s="473"/>
      <c r="CY345" s="502"/>
      <c r="CZ345" s="500"/>
      <c r="DA345" s="474"/>
      <c r="DB345" s="499"/>
      <c r="DC345" s="500"/>
      <c r="DD345" s="474"/>
      <c r="DE345" s="500"/>
      <c r="DF345" s="500"/>
      <c r="DG345" s="499"/>
      <c r="DH345" s="499"/>
      <c r="DI345" s="499"/>
      <c r="DJ345" s="490"/>
      <c r="DK345" s="499"/>
      <c r="DL345" s="500"/>
      <c r="DM345" s="500"/>
      <c r="DN345" s="499"/>
      <c r="DO345" s="474"/>
      <c r="DP345" s="474"/>
      <c r="DQ345" s="474"/>
      <c r="DR345" s="474"/>
      <c r="DS345" s="474"/>
      <c r="DT345" s="474"/>
      <c r="DU345" s="474"/>
      <c r="DV345" s="474"/>
      <c r="DW345" s="474"/>
      <c r="DX345" s="474"/>
      <c r="DY345" s="474"/>
      <c r="DZ345" s="474"/>
      <c r="EA345" s="500"/>
      <c r="EB345" s="500"/>
      <c r="EC345" s="500"/>
      <c r="ED345" s="500"/>
      <c r="EE345" s="500"/>
      <c r="EF345" s="500"/>
      <c r="EG345" s="500"/>
      <c r="EH345" s="500"/>
      <c r="EI345" s="500"/>
      <c r="EJ345" s="500"/>
      <c r="EK345" s="500"/>
      <c r="EL345" s="500"/>
      <c r="EM345" s="500"/>
      <c r="EN345" s="500"/>
      <c r="EO345" s="500"/>
      <c r="EP345" s="500"/>
      <c r="EQ345" s="500"/>
      <c r="ER345" s="490"/>
      <c r="ES345" s="490"/>
      <c r="ET345" s="500"/>
      <c r="EU345" s="500"/>
    </row>
    <row r="346" spans="1:151">
      <c r="A346" s="500"/>
      <c r="B346" s="502"/>
      <c r="C346" s="502"/>
      <c r="D346" s="502"/>
      <c r="E346" s="502"/>
      <c r="F346" s="502"/>
      <c r="G346" s="502"/>
      <c r="H346" s="502"/>
      <c r="I346" s="502"/>
      <c r="J346" s="504"/>
      <c r="K346" s="502"/>
      <c r="L346" s="502"/>
      <c r="M346" s="502"/>
      <c r="N346" s="502"/>
      <c r="O346" s="502"/>
      <c r="P346" s="502"/>
      <c r="R346" s="502"/>
      <c r="S346" s="502"/>
      <c r="U346" s="499"/>
      <c r="V346" s="500"/>
      <c r="W346" s="502"/>
      <c r="X346" s="500"/>
      <c r="Y346" s="500"/>
      <c r="Z346" s="476"/>
      <c r="AA346" s="476"/>
      <c r="AB346" s="470"/>
      <c r="AC346" s="502"/>
      <c r="AD346" s="502"/>
      <c r="AE346" s="502"/>
      <c r="AF346" s="502"/>
      <c r="AG346" s="502"/>
      <c r="AH346" s="502"/>
      <c r="AI346" s="505"/>
      <c r="AJ346" s="502"/>
      <c r="AK346" s="502"/>
      <c r="AL346" s="502"/>
      <c r="AM346" s="502"/>
      <c r="AN346" s="502"/>
      <c r="AO346" s="502"/>
      <c r="AP346" s="502"/>
      <c r="AQ346" s="502"/>
      <c r="AR346" s="502"/>
      <c r="AS346" s="521"/>
      <c r="AT346" s="521"/>
      <c r="AU346" s="521"/>
      <c r="AV346" s="521"/>
      <c r="AW346" s="521"/>
      <c r="AX346" s="521"/>
      <c r="AY346" s="521"/>
      <c r="AZ346" s="521"/>
      <c r="BA346" s="525"/>
      <c r="BB346" s="521"/>
      <c r="BC346" s="521"/>
      <c r="BD346" s="521"/>
      <c r="BE346" s="521"/>
      <c r="BF346" s="521"/>
      <c r="BG346" s="521"/>
      <c r="BH346" s="521"/>
      <c r="BI346" s="521"/>
      <c r="BJ346" s="521"/>
      <c r="BK346" s="521"/>
      <c r="BL346" s="521"/>
      <c r="BM346" s="521"/>
      <c r="BN346" s="521"/>
      <c r="BO346" s="521"/>
      <c r="BP346" s="521"/>
      <c r="BQ346" s="521"/>
      <c r="BR346" s="521"/>
      <c r="BS346" s="521"/>
      <c r="BT346" s="517"/>
      <c r="BU346" s="511"/>
      <c r="BV346" s="511"/>
      <c r="BW346" s="511"/>
      <c r="BX346" s="516"/>
      <c r="BY346" s="516"/>
      <c r="BZ346" s="516"/>
      <c r="CA346" s="516"/>
      <c r="CB346" s="516"/>
      <c r="CC346" s="516"/>
      <c r="CD346" s="516"/>
      <c r="CE346" s="511"/>
      <c r="CF346" s="511"/>
      <c r="CG346" s="511"/>
      <c r="CH346" s="511"/>
      <c r="CI346" s="474"/>
      <c r="CJ346" s="474"/>
      <c r="CK346" s="474"/>
      <c r="CL346" s="490"/>
      <c r="CM346" s="474"/>
      <c r="CN346" s="500"/>
      <c r="CO346" s="500"/>
      <c r="CP346" s="500"/>
      <c r="CQ346" s="500"/>
      <c r="CR346" s="550"/>
      <c r="CS346" s="473"/>
      <c r="CT346" s="498"/>
      <c r="CU346" s="498"/>
      <c r="CV346" s="473"/>
      <c r="CW346" s="473"/>
      <c r="CX346" s="473"/>
      <c r="CY346" s="502"/>
      <c r="CZ346" s="500"/>
      <c r="DA346" s="474"/>
      <c r="DB346" s="499"/>
      <c r="DC346" s="500"/>
      <c r="DD346" s="474"/>
      <c r="DE346" s="500"/>
      <c r="DF346" s="500"/>
      <c r="DG346" s="499"/>
      <c r="DH346" s="499"/>
      <c r="DI346" s="499"/>
      <c r="DJ346" s="490"/>
      <c r="DK346" s="499"/>
      <c r="DL346" s="500"/>
      <c r="DM346" s="500"/>
      <c r="DN346" s="499"/>
      <c r="DO346" s="474"/>
      <c r="DP346" s="474"/>
      <c r="DQ346" s="474"/>
      <c r="DR346" s="474"/>
      <c r="DS346" s="474"/>
      <c r="DT346" s="474"/>
      <c r="DU346" s="474"/>
      <c r="DV346" s="474"/>
      <c r="DW346" s="474"/>
      <c r="DX346" s="474"/>
      <c r="DY346" s="474"/>
      <c r="DZ346" s="474"/>
      <c r="EA346" s="500"/>
      <c r="EB346" s="500"/>
      <c r="EC346" s="500"/>
      <c r="ED346" s="500"/>
      <c r="EE346" s="500"/>
      <c r="EF346" s="500"/>
      <c r="EG346" s="500"/>
      <c r="EH346" s="500"/>
      <c r="EI346" s="500"/>
      <c r="EJ346" s="500"/>
      <c r="EK346" s="500"/>
      <c r="EL346" s="500"/>
      <c r="EM346" s="500"/>
      <c r="EN346" s="500"/>
      <c r="EO346" s="500"/>
      <c r="EP346" s="500"/>
      <c r="EQ346" s="500"/>
      <c r="ER346" s="490"/>
      <c r="ES346" s="490"/>
      <c r="ET346" s="500"/>
      <c r="EU346" s="500"/>
    </row>
    <row r="347" spans="1:151">
      <c r="A347" s="500"/>
      <c r="B347" s="502"/>
      <c r="C347" s="502"/>
      <c r="D347" s="502"/>
      <c r="E347" s="502"/>
      <c r="F347" s="502"/>
      <c r="G347" s="502"/>
      <c r="H347" s="502"/>
      <c r="I347" s="502"/>
      <c r="J347" s="504"/>
      <c r="K347" s="502"/>
      <c r="L347" s="502"/>
      <c r="M347" s="502"/>
      <c r="N347" s="502"/>
      <c r="O347" s="502"/>
      <c r="P347" s="502"/>
      <c r="R347" s="502"/>
      <c r="S347" s="502"/>
      <c r="U347" s="499"/>
      <c r="V347" s="500"/>
      <c r="W347" s="502"/>
      <c r="X347" s="500"/>
      <c r="Y347" s="500"/>
      <c r="Z347" s="476"/>
      <c r="AA347" s="476"/>
      <c r="AB347" s="470"/>
      <c r="AC347" s="502"/>
      <c r="AD347" s="502"/>
      <c r="AE347" s="502"/>
      <c r="AF347" s="502"/>
      <c r="AG347" s="502"/>
      <c r="AH347" s="502"/>
      <c r="AI347" s="505"/>
      <c r="AJ347" s="502"/>
      <c r="AK347" s="502"/>
      <c r="AL347" s="502"/>
      <c r="AM347" s="502"/>
      <c r="AN347" s="502"/>
      <c r="AO347" s="502"/>
      <c r="AP347" s="502"/>
      <c r="AQ347" s="502"/>
      <c r="AR347" s="502"/>
      <c r="AS347" s="521"/>
      <c r="AT347" s="521"/>
      <c r="AU347" s="521"/>
      <c r="AV347" s="521"/>
      <c r="AW347" s="521"/>
      <c r="AX347" s="521"/>
      <c r="AY347" s="521"/>
      <c r="AZ347" s="521"/>
      <c r="BA347" s="525"/>
      <c r="BB347" s="521"/>
      <c r="BC347" s="521"/>
      <c r="BD347" s="521"/>
      <c r="BE347" s="521"/>
      <c r="BF347" s="521"/>
      <c r="BG347" s="521"/>
      <c r="BH347" s="521"/>
      <c r="BI347" s="521"/>
      <c r="BJ347" s="521"/>
      <c r="BK347" s="521"/>
      <c r="BL347" s="521"/>
      <c r="BM347" s="521"/>
      <c r="BN347" s="521"/>
      <c r="BO347" s="521"/>
      <c r="BP347" s="521"/>
      <c r="BQ347" s="521"/>
      <c r="BR347" s="521"/>
      <c r="BS347" s="521"/>
      <c r="BT347" s="517"/>
      <c r="BU347" s="511"/>
      <c r="BV347" s="511"/>
      <c r="BW347" s="511"/>
      <c r="BX347" s="516"/>
      <c r="BY347" s="516"/>
      <c r="BZ347" s="516"/>
      <c r="CA347" s="516"/>
      <c r="CB347" s="516"/>
      <c r="CC347" s="516"/>
      <c r="CD347" s="516"/>
      <c r="CE347" s="511"/>
      <c r="CF347" s="511"/>
      <c r="CG347" s="511"/>
      <c r="CH347" s="511"/>
      <c r="CI347" s="474"/>
      <c r="CJ347" s="474"/>
      <c r="CK347" s="474"/>
      <c r="CL347" s="490"/>
      <c r="CM347" s="474"/>
      <c r="CN347" s="500"/>
      <c r="CO347" s="500"/>
      <c r="CP347" s="500"/>
      <c r="CQ347" s="500"/>
      <c r="CR347" s="550"/>
      <c r="CS347" s="473"/>
      <c r="CT347" s="498"/>
      <c r="CU347" s="498"/>
      <c r="CV347" s="473"/>
      <c r="CW347" s="473"/>
      <c r="CX347" s="473"/>
      <c r="CY347" s="502"/>
      <c r="CZ347" s="500"/>
      <c r="DA347" s="474"/>
      <c r="DB347" s="499"/>
      <c r="DC347" s="500"/>
      <c r="DD347" s="474"/>
      <c r="DE347" s="500"/>
      <c r="DF347" s="500"/>
      <c r="DG347" s="499"/>
      <c r="DH347" s="499"/>
      <c r="DI347" s="499"/>
      <c r="DJ347" s="490"/>
      <c r="DK347" s="499"/>
      <c r="DL347" s="500"/>
      <c r="DM347" s="500"/>
      <c r="DN347" s="499"/>
      <c r="DO347" s="474"/>
      <c r="DP347" s="474"/>
      <c r="DQ347" s="474"/>
      <c r="DR347" s="474"/>
      <c r="DS347" s="474"/>
      <c r="DT347" s="474"/>
      <c r="DU347" s="474"/>
      <c r="DV347" s="474"/>
      <c r="DW347" s="474"/>
      <c r="DX347" s="474"/>
      <c r="DY347" s="474"/>
      <c r="DZ347" s="474"/>
      <c r="EA347" s="500"/>
      <c r="EB347" s="500"/>
      <c r="EC347" s="500"/>
      <c r="ED347" s="500"/>
      <c r="EE347" s="500"/>
      <c r="EF347" s="500"/>
      <c r="EG347" s="500"/>
      <c r="EH347" s="500"/>
      <c r="EI347" s="500"/>
      <c r="EJ347" s="500"/>
      <c r="EK347" s="500"/>
      <c r="EL347" s="500"/>
      <c r="EM347" s="500"/>
      <c r="EN347" s="500"/>
      <c r="EO347" s="500"/>
      <c r="EP347" s="500"/>
      <c r="EQ347" s="500"/>
      <c r="ER347" s="490"/>
      <c r="ES347" s="490"/>
      <c r="ET347" s="500"/>
      <c r="EU347" s="500"/>
    </row>
    <row r="348" spans="1:151">
      <c r="A348" s="500"/>
      <c r="B348" s="502"/>
      <c r="C348" s="502"/>
      <c r="D348" s="502"/>
      <c r="E348" s="502"/>
      <c r="F348" s="502"/>
      <c r="G348" s="502"/>
      <c r="H348" s="502"/>
      <c r="I348" s="502"/>
      <c r="J348" s="504"/>
      <c r="K348" s="502"/>
      <c r="L348" s="502"/>
      <c r="M348" s="502"/>
      <c r="N348" s="502"/>
      <c r="O348" s="502"/>
      <c r="P348" s="502"/>
      <c r="R348" s="502"/>
      <c r="S348" s="502"/>
      <c r="U348" s="499"/>
      <c r="V348" s="500"/>
      <c r="W348" s="502"/>
      <c r="X348" s="500"/>
      <c r="Y348" s="500"/>
      <c r="Z348" s="476"/>
      <c r="AA348" s="476"/>
      <c r="AB348" s="470"/>
      <c r="AC348" s="502"/>
      <c r="AD348" s="502"/>
      <c r="AE348" s="502"/>
      <c r="AF348" s="502"/>
      <c r="AG348" s="502"/>
      <c r="AH348" s="502"/>
      <c r="AI348" s="505"/>
      <c r="AJ348" s="502"/>
      <c r="AK348" s="502"/>
      <c r="AL348" s="502"/>
      <c r="AM348" s="502"/>
      <c r="AN348" s="502"/>
      <c r="AO348" s="502"/>
      <c r="AP348" s="502"/>
      <c r="AQ348" s="502"/>
      <c r="AR348" s="502"/>
      <c r="AS348" s="521"/>
      <c r="AT348" s="521"/>
      <c r="AU348" s="521"/>
      <c r="AV348" s="521"/>
      <c r="AW348" s="521"/>
      <c r="AX348" s="521"/>
      <c r="AY348" s="521"/>
      <c r="AZ348" s="521"/>
      <c r="BA348" s="525"/>
      <c r="BB348" s="521"/>
      <c r="BC348" s="521"/>
      <c r="BD348" s="521"/>
      <c r="BE348" s="521"/>
      <c r="BF348" s="521"/>
      <c r="BG348" s="521"/>
      <c r="BH348" s="521"/>
      <c r="BI348" s="521"/>
      <c r="BJ348" s="521"/>
      <c r="BK348" s="521"/>
      <c r="BL348" s="521"/>
      <c r="BM348" s="521"/>
      <c r="BN348" s="521"/>
      <c r="BO348" s="521"/>
      <c r="BP348" s="521"/>
      <c r="BQ348" s="521"/>
      <c r="BR348" s="521"/>
      <c r="BS348" s="521"/>
      <c r="BT348" s="517"/>
      <c r="BU348" s="511"/>
      <c r="BV348" s="511"/>
      <c r="BW348" s="511"/>
      <c r="BX348" s="516"/>
      <c r="BY348" s="516"/>
      <c r="BZ348" s="516"/>
      <c r="CA348" s="516"/>
      <c r="CB348" s="516"/>
      <c r="CC348" s="516"/>
      <c r="CD348" s="516"/>
      <c r="CE348" s="511"/>
      <c r="CF348" s="511"/>
      <c r="CG348" s="511"/>
      <c r="CH348" s="511"/>
      <c r="CI348" s="474"/>
      <c r="CJ348" s="474"/>
      <c r="CK348" s="474"/>
      <c r="CL348" s="490"/>
      <c r="CM348" s="474"/>
      <c r="CN348" s="500"/>
      <c r="CO348" s="500"/>
      <c r="CP348" s="500"/>
      <c r="CQ348" s="500"/>
      <c r="CR348" s="550"/>
      <c r="CS348" s="473"/>
      <c r="CT348" s="498"/>
      <c r="CU348" s="498"/>
      <c r="CV348" s="473"/>
      <c r="CW348" s="473"/>
      <c r="CX348" s="473"/>
      <c r="CY348" s="502"/>
      <c r="CZ348" s="500"/>
      <c r="DA348" s="474"/>
      <c r="DB348" s="499"/>
      <c r="DC348" s="500"/>
      <c r="DD348" s="474"/>
      <c r="DE348" s="500"/>
      <c r="DF348" s="500"/>
      <c r="DG348" s="499"/>
      <c r="DH348" s="499"/>
      <c r="DI348" s="499"/>
      <c r="DJ348" s="490"/>
      <c r="DK348" s="499"/>
      <c r="DL348" s="500"/>
      <c r="DM348" s="500"/>
      <c r="DN348" s="499"/>
      <c r="DO348" s="474"/>
      <c r="DP348" s="474"/>
      <c r="DQ348" s="474"/>
      <c r="DR348" s="474"/>
      <c r="DS348" s="474"/>
      <c r="DT348" s="474"/>
      <c r="DU348" s="474"/>
      <c r="DV348" s="474"/>
      <c r="DW348" s="474"/>
      <c r="DX348" s="474"/>
      <c r="DY348" s="474"/>
      <c r="DZ348" s="474"/>
      <c r="EA348" s="500"/>
      <c r="EB348" s="500"/>
      <c r="EC348" s="500"/>
      <c r="ED348" s="500"/>
      <c r="EE348" s="500"/>
      <c r="EF348" s="500"/>
      <c r="EG348" s="500"/>
      <c r="EH348" s="500"/>
      <c r="EI348" s="500"/>
      <c r="EJ348" s="500"/>
      <c r="EK348" s="500"/>
      <c r="EL348" s="500"/>
      <c r="EM348" s="500"/>
      <c r="EN348" s="500"/>
      <c r="EO348" s="500"/>
      <c r="EP348" s="500"/>
      <c r="EQ348" s="500"/>
      <c r="ER348" s="490"/>
      <c r="ES348" s="490"/>
      <c r="ET348" s="500"/>
      <c r="EU348" s="500"/>
    </row>
    <row r="349" spans="1:151">
      <c r="A349" s="500"/>
      <c r="B349" s="502"/>
      <c r="C349" s="502"/>
      <c r="D349" s="502"/>
      <c r="E349" s="502"/>
      <c r="F349" s="502"/>
      <c r="G349" s="502"/>
      <c r="H349" s="502"/>
      <c r="I349" s="502"/>
      <c r="J349" s="504"/>
      <c r="K349" s="502"/>
      <c r="L349" s="502"/>
      <c r="M349" s="502"/>
      <c r="N349" s="502"/>
      <c r="O349" s="502"/>
      <c r="P349" s="502"/>
      <c r="R349" s="502"/>
      <c r="S349" s="502"/>
      <c r="U349" s="499"/>
      <c r="V349" s="500"/>
      <c r="W349" s="502"/>
      <c r="X349" s="500"/>
      <c r="Y349" s="500"/>
      <c r="Z349" s="476"/>
      <c r="AA349" s="476"/>
      <c r="AB349" s="470"/>
      <c r="AC349" s="502"/>
      <c r="AD349" s="502"/>
      <c r="AE349" s="502"/>
      <c r="AF349" s="502"/>
      <c r="AG349" s="502"/>
      <c r="AH349" s="502"/>
      <c r="AI349" s="505"/>
      <c r="AJ349" s="502"/>
      <c r="AK349" s="502"/>
      <c r="AL349" s="502"/>
      <c r="AM349" s="502"/>
      <c r="AN349" s="502"/>
      <c r="AO349" s="502"/>
      <c r="AP349" s="502"/>
      <c r="AQ349" s="502"/>
      <c r="AR349" s="502"/>
      <c r="AS349" s="521"/>
      <c r="AT349" s="521"/>
      <c r="AU349" s="521"/>
      <c r="AV349" s="521"/>
      <c r="AW349" s="521"/>
      <c r="AX349" s="521"/>
      <c r="AY349" s="521"/>
      <c r="AZ349" s="521"/>
      <c r="BA349" s="525"/>
      <c r="BB349" s="521"/>
      <c r="BC349" s="521"/>
      <c r="BD349" s="521"/>
      <c r="BE349" s="521"/>
      <c r="BF349" s="521"/>
      <c r="BG349" s="521"/>
      <c r="BH349" s="521"/>
      <c r="BI349" s="521"/>
      <c r="BJ349" s="521"/>
      <c r="BK349" s="521"/>
      <c r="BL349" s="521"/>
      <c r="BM349" s="521"/>
      <c r="BN349" s="521"/>
      <c r="BO349" s="521"/>
      <c r="BP349" s="521"/>
      <c r="BQ349" s="521"/>
      <c r="BR349" s="521"/>
      <c r="BS349" s="521"/>
      <c r="BT349" s="517"/>
      <c r="BU349" s="511"/>
      <c r="BV349" s="511"/>
      <c r="BW349" s="511"/>
      <c r="BX349" s="516"/>
      <c r="BY349" s="516"/>
      <c r="BZ349" s="516"/>
      <c r="CA349" s="516"/>
      <c r="CB349" s="516"/>
      <c r="CC349" s="516"/>
      <c r="CD349" s="516"/>
      <c r="CE349" s="511"/>
      <c r="CF349" s="511"/>
      <c r="CG349" s="511"/>
      <c r="CH349" s="511"/>
      <c r="CI349" s="474"/>
      <c r="CJ349" s="474"/>
      <c r="CK349" s="474"/>
      <c r="CL349" s="490"/>
      <c r="CM349" s="474"/>
      <c r="CN349" s="500"/>
      <c r="CO349" s="500"/>
      <c r="CP349" s="500"/>
      <c r="CQ349" s="500"/>
      <c r="CR349" s="550"/>
      <c r="CS349" s="473"/>
      <c r="CT349" s="498"/>
      <c r="CU349" s="498"/>
      <c r="CV349" s="473"/>
      <c r="CW349" s="473"/>
      <c r="CX349" s="473"/>
      <c r="CY349" s="502"/>
      <c r="CZ349" s="500"/>
      <c r="DA349" s="474"/>
      <c r="DB349" s="499"/>
      <c r="DC349" s="500"/>
      <c r="DD349" s="474"/>
      <c r="DE349" s="500"/>
      <c r="DF349" s="500"/>
      <c r="DG349" s="499"/>
      <c r="DH349" s="499"/>
      <c r="DI349" s="499"/>
      <c r="DJ349" s="490"/>
      <c r="DK349" s="499"/>
      <c r="DL349" s="500"/>
      <c r="DM349" s="500"/>
      <c r="DN349" s="499"/>
      <c r="DO349" s="474"/>
      <c r="DP349" s="474"/>
      <c r="DQ349" s="474"/>
      <c r="DR349" s="474"/>
      <c r="DS349" s="474"/>
      <c r="DT349" s="474"/>
      <c r="DU349" s="474"/>
      <c r="DV349" s="474"/>
      <c r="DW349" s="474"/>
      <c r="DX349" s="474"/>
      <c r="DY349" s="474"/>
      <c r="DZ349" s="474"/>
      <c r="EA349" s="500"/>
      <c r="EB349" s="500"/>
      <c r="EC349" s="500"/>
      <c r="ED349" s="500"/>
      <c r="EE349" s="500"/>
      <c r="EF349" s="500"/>
      <c r="EG349" s="500"/>
      <c r="EH349" s="500"/>
      <c r="EI349" s="500"/>
      <c r="EJ349" s="500"/>
      <c r="EK349" s="500"/>
      <c r="EL349" s="500"/>
      <c r="EM349" s="500"/>
      <c r="EN349" s="500"/>
      <c r="EO349" s="500"/>
      <c r="EP349" s="500"/>
      <c r="EQ349" s="500"/>
      <c r="ER349" s="490"/>
      <c r="ES349" s="490"/>
      <c r="ET349" s="500"/>
      <c r="EU349" s="500"/>
    </row>
    <row r="350" spans="1:151">
      <c r="A350" s="500"/>
      <c r="B350" s="502"/>
      <c r="C350" s="502"/>
      <c r="D350" s="502"/>
      <c r="E350" s="502"/>
      <c r="F350" s="502"/>
      <c r="G350" s="502"/>
      <c r="H350" s="502"/>
      <c r="I350" s="502"/>
      <c r="J350" s="504"/>
      <c r="K350" s="502"/>
      <c r="L350" s="502"/>
      <c r="M350" s="502"/>
      <c r="N350" s="502"/>
      <c r="O350" s="502"/>
      <c r="P350" s="502"/>
      <c r="R350" s="502"/>
      <c r="S350" s="502"/>
      <c r="U350" s="499"/>
      <c r="V350" s="500"/>
      <c r="W350" s="502"/>
      <c r="X350" s="500"/>
      <c r="Y350" s="500"/>
      <c r="Z350" s="476"/>
      <c r="AA350" s="476"/>
      <c r="AB350" s="470"/>
      <c r="AC350" s="502"/>
      <c r="AD350" s="502"/>
      <c r="AE350" s="502"/>
      <c r="AF350" s="502"/>
      <c r="AG350" s="502"/>
      <c r="AH350" s="502"/>
      <c r="AI350" s="505"/>
      <c r="AJ350" s="502"/>
      <c r="AK350" s="502"/>
      <c r="AL350" s="502"/>
      <c r="AM350" s="502"/>
      <c r="AN350" s="502"/>
      <c r="AO350" s="502"/>
      <c r="AP350" s="502"/>
      <c r="AQ350" s="502"/>
      <c r="AR350" s="502"/>
      <c r="AS350" s="521"/>
      <c r="AT350" s="521"/>
      <c r="AU350" s="521"/>
      <c r="AV350" s="521"/>
      <c r="AW350" s="521"/>
      <c r="AX350" s="521"/>
      <c r="AY350" s="521"/>
      <c r="AZ350" s="521"/>
      <c r="BA350" s="525"/>
      <c r="BB350" s="521"/>
      <c r="BC350" s="521"/>
      <c r="BD350" s="521"/>
      <c r="BE350" s="521"/>
      <c r="BF350" s="521"/>
      <c r="BG350" s="521"/>
      <c r="BH350" s="521"/>
      <c r="BI350" s="521"/>
      <c r="BJ350" s="521"/>
      <c r="BK350" s="521"/>
      <c r="BL350" s="521"/>
      <c r="BM350" s="521"/>
      <c r="BN350" s="521"/>
      <c r="BO350" s="521"/>
      <c r="BP350" s="521"/>
      <c r="BQ350" s="521"/>
      <c r="BR350" s="521"/>
      <c r="BS350" s="521"/>
      <c r="BT350" s="517"/>
      <c r="BU350" s="511"/>
      <c r="BV350" s="511"/>
      <c r="BW350" s="511"/>
      <c r="BX350" s="516"/>
      <c r="BY350" s="516"/>
      <c r="BZ350" s="516"/>
      <c r="CA350" s="516"/>
      <c r="CB350" s="516"/>
      <c r="CC350" s="516"/>
      <c r="CD350" s="516"/>
      <c r="CE350" s="511"/>
      <c r="CF350" s="511"/>
      <c r="CG350" s="511"/>
      <c r="CH350" s="511"/>
      <c r="CI350" s="474"/>
      <c r="CJ350" s="474"/>
      <c r="CK350" s="474"/>
      <c r="CL350" s="490"/>
      <c r="CM350" s="474"/>
      <c r="CN350" s="500"/>
      <c r="CO350" s="500"/>
      <c r="CP350" s="500"/>
      <c r="CQ350" s="500"/>
      <c r="CR350" s="550"/>
      <c r="CS350" s="473"/>
      <c r="CT350" s="498"/>
      <c r="CU350" s="498"/>
      <c r="CV350" s="473"/>
      <c r="CW350" s="473"/>
      <c r="CX350" s="473"/>
      <c r="CY350" s="502"/>
      <c r="CZ350" s="500"/>
      <c r="DA350" s="474"/>
      <c r="DB350" s="499"/>
      <c r="DC350" s="500"/>
      <c r="DD350" s="474"/>
      <c r="DE350" s="500"/>
      <c r="DF350" s="500"/>
      <c r="DG350" s="499"/>
      <c r="DH350" s="499"/>
      <c r="DI350" s="499"/>
      <c r="DJ350" s="490"/>
      <c r="DK350" s="499"/>
      <c r="DL350" s="500"/>
      <c r="DM350" s="500"/>
      <c r="DN350" s="499"/>
      <c r="DO350" s="474"/>
      <c r="DP350" s="474"/>
      <c r="DQ350" s="474"/>
      <c r="DR350" s="474"/>
      <c r="DS350" s="474"/>
      <c r="DT350" s="474"/>
      <c r="DU350" s="474"/>
      <c r="DV350" s="474"/>
      <c r="DW350" s="474"/>
      <c r="DX350" s="474"/>
      <c r="DY350" s="474"/>
      <c r="DZ350" s="474"/>
      <c r="EA350" s="500"/>
      <c r="EB350" s="500"/>
      <c r="EC350" s="500"/>
      <c r="ED350" s="500"/>
      <c r="EE350" s="500"/>
      <c r="EF350" s="500"/>
      <c r="EG350" s="500"/>
      <c r="EH350" s="500"/>
      <c r="EI350" s="500"/>
      <c r="EJ350" s="500"/>
      <c r="EK350" s="500"/>
      <c r="EL350" s="500"/>
      <c r="EM350" s="500"/>
      <c r="EN350" s="500"/>
      <c r="EO350" s="500"/>
      <c r="EP350" s="500"/>
      <c r="EQ350" s="500"/>
      <c r="ER350" s="490"/>
      <c r="ES350" s="490"/>
      <c r="ET350" s="500"/>
      <c r="EU350" s="500"/>
    </row>
    <row r="351" spans="1:151" ht="16.5" customHeight="1">
      <c r="A351" s="500"/>
      <c r="B351" s="502"/>
      <c r="C351" s="502"/>
      <c r="D351" s="502"/>
      <c r="E351" s="502"/>
      <c r="F351" s="502"/>
      <c r="G351" s="502"/>
      <c r="H351" s="502"/>
      <c r="I351" s="502"/>
      <c r="J351" s="504"/>
      <c r="K351" s="502"/>
      <c r="L351" s="502"/>
      <c r="M351" s="502"/>
      <c r="N351" s="502"/>
      <c r="O351" s="502"/>
      <c r="P351" s="502"/>
      <c r="R351" s="502"/>
      <c r="S351" s="502"/>
      <c r="U351" s="499"/>
      <c r="V351" s="500"/>
      <c r="W351" s="502"/>
      <c r="X351" s="500"/>
      <c r="Y351" s="500"/>
      <c r="Z351" s="476"/>
      <c r="AA351" s="476"/>
      <c r="AB351" s="470"/>
      <c r="AC351" s="502"/>
      <c r="AD351" s="502"/>
      <c r="AE351" s="502"/>
      <c r="AF351" s="502"/>
      <c r="AG351" s="502"/>
      <c r="AH351" s="502"/>
      <c r="AI351" s="505"/>
      <c r="AJ351" s="502"/>
      <c r="AK351" s="502"/>
      <c r="AL351" s="502"/>
      <c r="AM351" s="502"/>
      <c r="AN351" s="502"/>
      <c r="AO351" s="502"/>
      <c r="AP351" s="502"/>
      <c r="AQ351" s="502"/>
      <c r="AR351" s="502"/>
      <c r="AS351" s="521"/>
      <c r="AT351" s="521"/>
      <c r="AU351" s="521"/>
      <c r="AV351" s="521"/>
      <c r="AW351" s="521"/>
      <c r="AX351" s="521"/>
      <c r="AY351" s="521"/>
      <c r="AZ351" s="521"/>
      <c r="BA351" s="525"/>
      <c r="BB351" s="521"/>
      <c r="BC351" s="521"/>
      <c r="BD351" s="521"/>
      <c r="BE351" s="521"/>
      <c r="BF351" s="521"/>
      <c r="BG351" s="521"/>
      <c r="BH351" s="521"/>
      <c r="BI351" s="521"/>
      <c r="BJ351" s="521"/>
      <c r="BK351" s="521"/>
      <c r="BL351" s="521"/>
      <c r="BM351" s="521"/>
      <c r="BN351" s="521"/>
      <c r="BO351" s="521"/>
      <c r="BP351" s="521"/>
      <c r="BQ351" s="521"/>
      <c r="BR351" s="521"/>
      <c r="BS351" s="521"/>
      <c r="BT351" s="517"/>
      <c r="BU351" s="511"/>
      <c r="BV351" s="511"/>
      <c r="BW351" s="511"/>
      <c r="BX351" s="516"/>
      <c r="BY351" s="516"/>
      <c r="BZ351" s="516"/>
      <c r="CA351" s="516"/>
      <c r="CB351" s="516"/>
      <c r="CC351" s="516"/>
      <c r="CD351" s="516"/>
      <c r="CE351" s="511"/>
      <c r="CF351" s="511"/>
      <c r="CG351" s="511"/>
      <c r="CH351" s="511"/>
      <c r="CI351" s="474"/>
      <c r="CJ351" s="474"/>
      <c r="CK351" s="474"/>
      <c r="CL351" s="490"/>
      <c r="CM351" s="474"/>
      <c r="CN351" s="500"/>
      <c r="CO351" s="500"/>
      <c r="CP351" s="500"/>
      <c r="CQ351" s="500"/>
      <c r="CR351" s="550"/>
      <c r="CS351" s="473"/>
      <c r="CT351" s="498"/>
      <c r="CU351" s="498"/>
      <c r="CV351" s="473"/>
      <c r="CW351" s="473"/>
      <c r="CX351" s="473"/>
      <c r="CY351" s="502"/>
      <c r="CZ351" s="500"/>
      <c r="DA351" s="474"/>
      <c r="DB351" s="499"/>
      <c r="DC351" s="500"/>
      <c r="DD351" s="474"/>
      <c r="DE351" s="500"/>
      <c r="DF351" s="500"/>
      <c r="DG351" s="499"/>
      <c r="DH351" s="499"/>
      <c r="DI351" s="499"/>
      <c r="DJ351" s="490"/>
      <c r="DK351" s="499"/>
      <c r="DL351" s="500"/>
      <c r="DM351" s="500"/>
      <c r="DN351" s="499"/>
      <c r="DO351" s="474"/>
      <c r="DP351" s="474"/>
      <c r="DQ351" s="474"/>
      <c r="DR351" s="474"/>
      <c r="DS351" s="474"/>
      <c r="DT351" s="474"/>
      <c r="DU351" s="474"/>
      <c r="DV351" s="474"/>
      <c r="DW351" s="474"/>
      <c r="DX351" s="474"/>
      <c r="DY351" s="474"/>
      <c r="DZ351" s="474"/>
      <c r="EA351" s="500"/>
      <c r="EB351" s="500"/>
      <c r="EC351" s="500"/>
      <c r="ED351" s="500"/>
      <c r="EE351" s="500"/>
      <c r="EF351" s="500"/>
      <c r="EG351" s="500"/>
      <c r="EH351" s="500"/>
      <c r="EI351" s="500"/>
      <c r="EJ351" s="500"/>
      <c r="EK351" s="500"/>
      <c r="EL351" s="500"/>
      <c r="EM351" s="500"/>
      <c r="EN351" s="500"/>
      <c r="EO351" s="500"/>
      <c r="EP351" s="500"/>
      <c r="EQ351" s="500"/>
      <c r="ER351" s="490"/>
      <c r="ES351" s="490"/>
      <c r="ET351" s="500"/>
      <c r="EU351" s="500"/>
    </row>
    <row r="352" spans="1:151" ht="16.5" customHeight="1">
      <c r="A352" s="500"/>
      <c r="B352" s="502"/>
      <c r="C352" s="502"/>
      <c r="D352" s="502"/>
      <c r="E352" s="502"/>
      <c r="F352" s="502"/>
      <c r="G352" s="502"/>
      <c r="H352" s="502"/>
      <c r="I352" s="502"/>
      <c r="J352" s="504"/>
      <c r="K352" s="502"/>
      <c r="L352" s="502"/>
      <c r="M352" s="502"/>
      <c r="N352" s="502"/>
      <c r="O352" s="502"/>
      <c r="P352" s="502"/>
      <c r="R352" s="502"/>
      <c r="S352" s="502"/>
      <c r="U352" s="499"/>
      <c r="V352" s="500"/>
      <c r="W352" s="502"/>
      <c r="X352" s="500"/>
      <c r="Y352" s="500"/>
      <c r="Z352" s="476"/>
      <c r="AA352" s="476"/>
      <c r="AB352" s="470"/>
      <c r="AC352" s="502"/>
      <c r="AD352" s="502"/>
      <c r="AE352" s="502"/>
      <c r="AF352" s="502"/>
      <c r="AG352" s="502"/>
      <c r="AH352" s="502"/>
      <c r="AI352" s="505"/>
      <c r="AJ352" s="502"/>
      <c r="AK352" s="502"/>
      <c r="AL352" s="502"/>
      <c r="AM352" s="502"/>
      <c r="AN352" s="502"/>
      <c r="AO352" s="502"/>
      <c r="AP352" s="502"/>
      <c r="AQ352" s="502"/>
      <c r="AR352" s="502"/>
      <c r="AS352" s="521"/>
      <c r="AT352" s="521"/>
      <c r="AU352" s="521"/>
      <c r="AV352" s="521"/>
      <c r="AW352" s="521"/>
      <c r="AX352" s="521"/>
      <c r="AY352" s="521"/>
      <c r="AZ352" s="521"/>
      <c r="BA352" s="525"/>
      <c r="BB352" s="521"/>
      <c r="BC352" s="521"/>
      <c r="BD352" s="521"/>
      <c r="BE352" s="521"/>
      <c r="BF352" s="521"/>
      <c r="BG352" s="521"/>
      <c r="BH352" s="521"/>
      <c r="BI352" s="521"/>
      <c r="BJ352" s="521"/>
      <c r="BK352" s="521"/>
      <c r="BL352" s="521"/>
      <c r="BM352" s="521"/>
      <c r="BN352" s="521"/>
      <c r="BO352" s="521"/>
      <c r="BP352" s="521"/>
      <c r="BQ352" s="521"/>
      <c r="BR352" s="521"/>
      <c r="BS352" s="521"/>
      <c r="BT352" s="517"/>
      <c r="BU352" s="511"/>
      <c r="BV352" s="511"/>
      <c r="BW352" s="511"/>
      <c r="BX352" s="516"/>
      <c r="BY352" s="516"/>
      <c r="BZ352" s="516"/>
      <c r="CA352" s="516"/>
      <c r="CB352" s="516"/>
      <c r="CC352" s="516"/>
      <c r="CD352" s="516"/>
      <c r="CE352" s="511"/>
      <c r="CF352" s="511"/>
      <c r="CG352" s="511"/>
      <c r="CH352" s="511"/>
      <c r="CI352" s="474"/>
      <c r="CJ352" s="474"/>
      <c r="CK352" s="474"/>
      <c r="CL352" s="490"/>
      <c r="CM352" s="474"/>
      <c r="CN352" s="500"/>
      <c r="CO352" s="500"/>
      <c r="CP352" s="500"/>
      <c r="CQ352" s="500"/>
      <c r="CR352" s="550"/>
      <c r="CS352" s="473"/>
      <c r="CT352" s="498"/>
      <c r="CU352" s="498"/>
      <c r="CV352" s="473"/>
      <c r="CW352" s="473"/>
      <c r="CX352" s="473"/>
      <c r="CY352" s="502"/>
      <c r="CZ352" s="500"/>
      <c r="DA352" s="474"/>
      <c r="DB352" s="499"/>
      <c r="DC352" s="500"/>
      <c r="DD352" s="474"/>
      <c r="DE352" s="500"/>
      <c r="DF352" s="500"/>
      <c r="DG352" s="499"/>
      <c r="DH352" s="499"/>
      <c r="DI352" s="499"/>
      <c r="DJ352" s="490"/>
      <c r="DK352" s="499"/>
      <c r="DL352" s="500"/>
      <c r="DM352" s="500"/>
      <c r="DN352" s="499"/>
      <c r="DO352" s="474"/>
      <c r="DP352" s="474"/>
      <c r="DQ352" s="474"/>
      <c r="DR352" s="474"/>
      <c r="DS352" s="474"/>
      <c r="DT352" s="474"/>
      <c r="DU352" s="474"/>
      <c r="DV352" s="474"/>
      <c r="DW352" s="474"/>
      <c r="DX352" s="474"/>
      <c r="DY352" s="474"/>
      <c r="DZ352" s="474"/>
      <c r="EA352" s="500"/>
      <c r="EB352" s="500"/>
      <c r="EC352" s="500"/>
      <c r="ED352" s="500"/>
      <c r="EE352" s="500"/>
      <c r="EF352" s="500"/>
      <c r="EG352" s="500"/>
      <c r="EH352" s="500"/>
      <c r="EI352" s="500"/>
      <c r="EJ352" s="500"/>
      <c r="EK352" s="500"/>
      <c r="EL352" s="500"/>
      <c r="EM352" s="500"/>
      <c r="EN352" s="500"/>
      <c r="EO352" s="500"/>
      <c r="EP352" s="500"/>
      <c r="EQ352" s="500"/>
      <c r="ER352" s="490"/>
      <c r="ES352" s="490"/>
      <c r="ET352" s="500"/>
      <c r="EU352" s="500"/>
    </row>
    <row r="353" spans="1:151" ht="16.5" customHeight="1">
      <c r="A353" s="500"/>
      <c r="B353" s="502"/>
      <c r="C353" s="502"/>
      <c r="D353" s="502"/>
      <c r="E353" s="502"/>
      <c r="F353" s="502"/>
      <c r="G353" s="502"/>
      <c r="H353" s="502"/>
      <c r="I353" s="502"/>
      <c r="J353" s="504"/>
      <c r="K353" s="502"/>
      <c r="L353" s="502"/>
      <c r="M353" s="502"/>
      <c r="N353" s="502"/>
      <c r="O353" s="502"/>
      <c r="P353" s="502"/>
      <c r="R353" s="502"/>
      <c r="S353" s="502"/>
      <c r="U353" s="499"/>
      <c r="V353" s="500"/>
      <c r="W353" s="502"/>
      <c r="X353" s="500"/>
      <c r="Y353" s="500"/>
      <c r="Z353" s="476"/>
      <c r="AA353" s="476"/>
      <c r="AB353" s="470"/>
      <c r="AC353" s="502"/>
      <c r="AD353" s="502"/>
      <c r="AE353" s="502"/>
      <c r="AF353" s="502"/>
      <c r="AG353" s="502"/>
      <c r="AH353" s="502"/>
      <c r="AI353" s="505"/>
      <c r="AJ353" s="502"/>
      <c r="AK353" s="502"/>
      <c r="AL353" s="502"/>
      <c r="AM353" s="502"/>
      <c r="AN353" s="502"/>
      <c r="AO353" s="502"/>
      <c r="AP353" s="502"/>
      <c r="AQ353" s="502"/>
      <c r="AR353" s="502"/>
      <c r="AS353" s="521"/>
      <c r="AT353" s="521"/>
      <c r="AU353" s="521"/>
      <c r="AV353" s="521"/>
      <c r="AW353" s="521"/>
      <c r="AX353" s="521"/>
      <c r="AY353" s="521"/>
      <c r="AZ353" s="521"/>
      <c r="BA353" s="525"/>
      <c r="BB353" s="521"/>
      <c r="BC353" s="521"/>
      <c r="BD353" s="521"/>
      <c r="BE353" s="521"/>
      <c r="BF353" s="521"/>
      <c r="BG353" s="521"/>
      <c r="BH353" s="521"/>
      <c r="BI353" s="521"/>
      <c r="BJ353" s="521"/>
      <c r="BK353" s="521"/>
      <c r="BL353" s="521"/>
      <c r="BM353" s="521"/>
      <c r="BN353" s="521"/>
      <c r="BO353" s="521"/>
      <c r="BP353" s="521"/>
      <c r="BQ353" s="521"/>
      <c r="BR353" s="521"/>
      <c r="BS353" s="521"/>
      <c r="BT353" s="517"/>
      <c r="BU353" s="511"/>
      <c r="BV353" s="511"/>
      <c r="BW353" s="511"/>
      <c r="BX353" s="516"/>
      <c r="BY353" s="516"/>
      <c r="BZ353" s="516"/>
      <c r="CA353" s="516"/>
      <c r="CB353" s="516"/>
      <c r="CC353" s="516"/>
      <c r="CD353" s="516"/>
      <c r="CE353" s="511"/>
      <c r="CF353" s="511"/>
      <c r="CG353" s="511"/>
      <c r="CH353" s="511"/>
      <c r="CI353" s="474"/>
      <c r="CJ353" s="474"/>
      <c r="CK353" s="474"/>
      <c r="CL353" s="490"/>
      <c r="CM353" s="474"/>
      <c r="CN353" s="500"/>
      <c r="CO353" s="500"/>
      <c r="CP353" s="500"/>
      <c r="CQ353" s="500"/>
      <c r="CR353" s="550"/>
      <c r="CS353" s="473"/>
      <c r="CT353" s="498"/>
      <c r="CU353" s="498"/>
      <c r="CV353" s="473"/>
      <c r="CW353" s="473"/>
      <c r="CX353" s="473"/>
      <c r="CY353" s="502"/>
      <c r="CZ353" s="500"/>
      <c r="DA353" s="474"/>
      <c r="DB353" s="499"/>
      <c r="DC353" s="500"/>
      <c r="DD353" s="474"/>
      <c r="DE353" s="500"/>
      <c r="DF353" s="500"/>
      <c r="DG353" s="499"/>
      <c r="DH353" s="499"/>
      <c r="DI353" s="499"/>
      <c r="DJ353" s="490"/>
      <c r="DK353" s="499"/>
      <c r="DL353" s="500"/>
      <c r="DM353" s="500"/>
      <c r="DN353" s="499"/>
      <c r="DO353" s="474"/>
      <c r="DP353" s="474"/>
      <c r="DQ353" s="474"/>
      <c r="DR353" s="474"/>
      <c r="DS353" s="474"/>
      <c r="DT353" s="474"/>
      <c r="DU353" s="474"/>
      <c r="DV353" s="474"/>
      <c r="DW353" s="474"/>
      <c r="DX353" s="474"/>
      <c r="DY353" s="474"/>
      <c r="DZ353" s="474"/>
      <c r="EA353" s="500"/>
      <c r="EB353" s="500"/>
      <c r="EC353" s="500"/>
      <c r="ED353" s="500"/>
      <c r="EE353" s="500"/>
      <c r="EF353" s="500"/>
      <c r="EG353" s="500"/>
      <c r="EH353" s="500"/>
      <c r="EI353" s="500"/>
      <c r="EJ353" s="500"/>
      <c r="EK353" s="500"/>
      <c r="EL353" s="500"/>
      <c r="EM353" s="500"/>
      <c r="EN353" s="500"/>
      <c r="EO353" s="500"/>
      <c r="EP353" s="500"/>
      <c r="EQ353" s="500"/>
      <c r="ER353" s="490"/>
      <c r="ES353" s="490"/>
      <c r="ET353" s="500"/>
      <c r="EU353" s="500"/>
    </row>
    <row r="354" spans="1:151" ht="16.5" customHeight="1">
      <c r="A354" s="500"/>
      <c r="B354" s="502"/>
      <c r="C354" s="502"/>
      <c r="D354" s="502"/>
      <c r="E354" s="502"/>
      <c r="F354" s="502"/>
      <c r="G354" s="502"/>
      <c r="H354" s="502"/>
      <c r="I354" s="502"/>
      <c r="J354" s="504"/>
      <c r="K354" s="502"/>
      <c r="L354" s="502"/>
      <c r="M354" s="502"/>
      <c r="N354" s="502"/>
      <c r="O354" s="502"/>
      <c r="P354" s="502"/>
      <c r="R354" s="502"/>
      <c r="S354" s="502"/>
      <c r="U354" s="499"/>
      <c r="V354" s="500"/>
      <c r="W354" s="502"/>
      <c r="X354" s="500"/>
      <c r="Y354" s="500"/>
      <c r="Z354" s="476"/>
      <c r="AA354" s="476"/>
      <c r="AB354" s="470"/>
      <c r="AC354" s="502"/>
      <c r="AD354" s="502"/>
      <c r="AE354" s="502"/>
      <c r="AF354" s="502"/>
      <c r="AG354" s="502"/>
      <c r="AH354" s="502"/>
      <c r="AI354" s="505"/>
      <c r="AJ354" s="502"/>
      <c r="AK354" s="502"/>
      <c r="AL354" s="502"/>
      <c r="AM354" s="502"/>
      <c r="AN354" s="502"/>
      <c r="AO354" s="502"/>
      <c r="AP354" s="502"/>
      <c r="AQ354" s="502"/>
      <c r="AR354" s="502"/>
      <c r="AS354" s="521"/>
      <c r="AT354" s="521"/>
      <c r="AU354" s="521"/>
      <c r="AV354" s="521"/>
      <c r="AW354" s="521"/>
      <c r="AX354" s="521"/>
      <c r="AY354" s="521"/>
      <c r="AZ354" s="521"/>
      <c r="BA354" s="525"/>
      <c r="BB354" s="521"/>
      <c r="BC354" s="521"/>
      <c r="BD354" s="521"/>
      <c r="BE354" s="521"/>
      <c r="BF354" s="521"/>
      <c r="BG354" s="521"/>
      <c r="BH354" s="521"/>
      <c r="BI354" s="521"/>
      <c r="BJ354" s="521"/>
      <c r="BK354" s="521"/>
      <c r="BL354" s="521"/>
      <c r="BM354" s="521"/>
      <c r="BN354" s="521"/>
      <c r="BO354" s="521"/>
      <c r="BP354" s="521"/>
      <c r="BQ354" s="521"/>
      <c r="BR354" s="521"/>
      <c r="BS354" s="521"/>
      <c r="BT354" s="517"/>
      <c r="BU354" s="511"/>
      <c r="BV354" s="511"/>
      <c r="BW354" s="511"/>
      <c r="BX354" s="516"/>
      <c r="BY354" s="516"/>
      <c r="BZ354" s="516"/>
      <c r="CA354" s="516"/>
      <c r="CB354" s="516"/>
      <c r="CC354" s="516"/>
      <c r="CD354" s="516"/>
      <c r="CE354" s="511"/>
      <c r="CF354" s="511"/>
      <c r="CG354" s="511"/>
      <c r="CH354" s="511"/>
      <c r="CI354" s="474"/>
      <c r="CJ354" s="474"/>
      <c r="CK354" s="474"/>
      <c r="CL354" s="490"/>
      <c r="CM354" s="474"/>
      <c r="CN354" s="500"/>
      <c r="CO354" s="500"/>
      <c r="CP354" s="500"/>
      <c r="CQ354" s="500"/>
      <c r="CR354" s="550"/>
      <c r="CS354" s="473"/>
      <c r="CT354" s="498"/>
      <c r="CU354" s="498"/>
      <c r="CV354" s="473"/>
      <c r="CW354" s="473"/>
      <c r="CX354" s="473"/>
      <c r="CY354" s="502"/>
      <c r="CZ354" s="500"/>
      <c r="DA354" s="474"/>
      <c r="DB354" s="499"/>
      <c r="DC354" s="500"/>
      <c r="DD354" s="474"/>
      <c r="DE354" s="500"/>
      <c r="DF354" s="500"/>
      <c r="DG354" s="499"/>
      <c r="DH354" s="499"/>
      <c r="DI354" s="499"/>
      <c r="DJ354" s="490"/>
      <c r="DK354" s="499"/>
      <c r="DL354" s="500"/>
      <c r="DM354" s="500"/>
      <c r="DN354" s="499"/>
      <c r="DO354" s="474"/>
      <c r="DP354" s="474"/>
      <c r="DQ354" s="474"/>
      <c r="DR354" s="474"/>
      <c r="DS354" s="474"/>
      <c r="DT354" s="474"/>
      <c r="DU354" s="474"/>
      <c r="DV354" s="474"/>
      <c r="DW354" s="474"/>
      <c r="DX354" s="474"/>
      <c r="DY354" s="474"/>
      <c r="DZ354" s="474"/>
      <c r="EA354" s="500"/>
      <c r="EB354" s="500"/>
      <c r="EC354" s="500"/>
      <c r="ED354" s="500"/>
      <c r="EE354" s="500"/>
      <c r="EF354" s="500"/>
      <c r="EG354" s="500"/>
      <c r="EH354" s="500"/>
      <c r="EI354" s="500"/>
      <c r="EJ354" s="500"/>
      <c r="EK354" s="500"/>
      <c r="EL354" s="500"/>
      <c r="EM354" s="500"/>
      <c r="EN354" s="500"/>
      <c r="EO354" s="500"/>
      <c r="EP354" s="500"/>
      <c r="EQ354" s="500"/>
      <c r="ER354" s="490"/>
      <c r="ES354" s="490"/>
      <c r="ET354" s="500"/>
      <c r="EU354" s="500"/>
    </row>
    <row r="355" spans="1:151" ht="16.5" customHeight="1">
      <c r="A355" s="500"/>
      <c r="B355" s="502"/>
      <c r="C355" s="502"/>
      <c r="D355" s="502"/>
      <c r="E355" s="502"/>
      <c r="F355" s="502"/>
      <c r="G355" s="502"/>
      <c r="H355" s="502"/>
      <c r="I355" s="502"/>
      <c r="J355" s="504"/>
      <c r="K355" s="502"/>
      <c r="L355" s="502"/>
      <c r="M355" s="502"/>
      <c r="N355" s="502"/>
      <c r="O355" s="502"/>
      <c r="P355" s="502"/>
      <c r="R355" s="502"/>
      <c r="S355" s="502"/>
      <c r="U355" s="499"/>
      <c r="V355" s="500"/>
      <c r="W355" s="502"/>
      <c r="X355" s="500"/>
      <c r="Y355" s="500"/>
      <c r="Z355" s="476"/>
      <c r="AA355" s="476"/>
      <c r="AB355" s="470"/>
      <c r="AC355" s="502"/>
      <c r="AD355" s="502"/>
      <c r="AE355" s="502"/>
      <c r="AF355" s="502"/>
      <c r="AG355" s="502"/>
      <c r="AH355" s="502"/>
      <c r="AI355" s="505"/>
      <c r="AJ355" s="502"/>
      <c r="AK355" s="502"/>
      <c r="AL355" s="502"/>
      <c r="AM355" s="502"/>
      <c r="AN355" s="502"/>
      <c r="AO355" s="502"/>
      <c r="AP355" s="502"/>
      <c r="AQ355" s="502"/>
      <c r="AR355" s="502"/>
      <c r="AS355" s="521"/>
      <c r="AT355" s="521"/>
      <c r="AU355" s="521"/>
      <c r="AV355" s="521"/>
      <c r="AW355" s="521"/>
      <c r="AX355" s="521"/>
      <c r="AY355" s="521"/>
      <c r="AZ355" s="521"/>
      <c r="BA355" s="525"/>
      <c r="BB355" s="521"/>
      <c r="BC355" s="521"/>
      <c r="BD355" s="521"/>
      <c r="BE355" s="521"/>
      <c r="BF355" s="521"/>
      <c r="BG355" s="521"/>
      <c r="BH355" s="521"/>
      <c r="BI355" s="521"/>
      <c r="BJ355" s="521"/>
      <c r="BK355" s="521"/>
      <c r="BL355" s="521"/>
      <c r="BM355" s="521"/>
      <c r="BN355" s="521"/>
      <c r="BO355" s="521"/>
      <c r="BP355" s="521"/>
      <c r="BQ355" s="521"/>
      <c r="BR355" s="521"/>
      <c r="BS355" s="521"/>
      <c r="BT355" s="517"/>
      <c r="BU355" s="511"/>
      <c r="BV355" s="511"/>
      <c r="BW355" s="511"/>
      <c r="BX355" s="516"/>
      <c r="BY355" s="516"/>
      <c r="BZ355" s="516"/>
      <c r="CA355" s="516"/>
      <c r="CB355" s="516"/>
      <c r="CC355" s="516"/>
      <c r="CD355" s="516"/>
      <c r="CE355" s="511"/>
      <c r="CF355" s="511"/>
      <c r="CG355" s="511"/>
      <c r="CH355" s="511"/>
      <c r="CI355" s="474"/>
      <c r="CJ355" s="474"/>
      <c r="CK355" s="474"/>
      <c r="CL355" s="490"/>
      <c r="CM355" s="474"/>
      <c r="CN355" s="500"/>
      <c r="CO355" s="500"/>
      <c r="CP355" s="500"/>
      <c r="CQ355" s="500"/>
      <c r="CR355" s="550"/>
      <c r="CS355" s="473"/>
      <c r="CT355" s="498"/>
      <c r="CU355" s="498"/>
      <c r="CV355" s="473"/>
      <c r="CW355" s="473"/>
      <c r="CX355" s="473"/>
      <c r="CY355" s="502"/>
      <c r="CZ355" s="500"/>
      <c r="DA355" s="474"/>
      <c r="DB355" s="499"/>
      <c r="DC355" s="500"/>
      <c r="DD355" s="474"/>
      <c r="DE355" s="500"/>
      <c r="DF355" s="500"/>
      <c r="DG355" s="499"/>
      <c r="DH355" s="499"/>
      <c r="DI355" s="499"/>
      <c r="DJ355" s="490"/>
      <c r="DK355" s="499"/>
      <c r="DL355" s="500"/>
      <c r="DM355" s="500"/>
      <c r="DN355" s="499"/>
      <c r="DO355" s="474"/>
      <c r="DP355" s="474"/>
      <c r="DQ355" s="474"/>
      <c r="DR355" s="474"/>
      <c r="DS355" s="474"/>
      <c r="DT355" s="474"/>
      <c r="DU355" s="474"/>
      <c r="DV355" s="474"/>
      <c r="DW355" s="474"/>
      <c r="DX355" s="474"/>
      <c r="DY355" s="474"/>
      <c r="DZ355" s="474"/>
      <c r="EA355" s="500"/>
      <c r="EB355" s="500"/>
      <c r="EC355" s="500"/>
      <c r="ED355" s="500"/>
      <c r="EE355" s="500"/>
      <c r="EF355" s="500"/>
      <c r="EG355" s="500"/>
      <c r="EH355" s="500"/>
      <c r="EI355" s="500"/>
      <c r="EJ355" s="500"/>
      <c r="EK355" s="500"/>
      <c r="EL355" s="500"/>
      <c r="EM355" s="500"/>
      <c r="EN355" s="500"/>
      <c r="EO355" s="500"/>
      <c r="EP355" s="500"/>
      <c r="EQ355" s="500"/>
      <c r="ER355" s="490"/>
      <c r="ES355" s="490"/>
      <c r="ET355" s="500"/>
      <c r="EU355" s="500"/>
    </row>
    <row r="356" spans="1:151" ht="16.5" customHeight="1">
      <c r="A356" s="500"/>
      <c r="B356" s="502"/>
      <c r="C356" s="502"/>
      <c r="D356" s="502"/>
      <c r="E356" s="502"/>
      <c r="F356" s="502"/>
      <c r="G356" s="502"/>
      <c r="H356" s="502"/>
      <c r="I356" s="502"/>
      <c r="J356" s="504"/>
      <c r="K356" s="502"/>
      <c r="L356" s="502"/>
      <c r="M356" s="502"/>
      <c r="N356" s="502"/>
      <c r="O356" s="502"/>
      <c r="P356" s="502"/>
      <c r="R356" s="502"/>
      <c r="S356" s="502"/>
      <c r="U356" s="499"/>
      <c r="V356" s="500"/>
      <c r="W356" s="502"/>
      <c r="X356" s="500"/>
      <c r="Y356" s="500"/>
      <c r="Z356" s="476"/>
      <c r="AA356" s="476"/>
      <c r="AB356" s="470"/>
      <c r="AC356" s="502"/>
      <c r="AD356" s="502"/>
      <c r="AE356" s="502"/>
      <c r="AF356" s="502"/>
      <c r="AG356" s="502"/>
      <c r="AH356" s="502"/>
      <c r="AI356" s="505"/>
      <c r="AJ356" s="502"/>
      <c r="AK356" s="502"/>
      <c r="AL356" s="502"/>
      <c r="AM356" s="502"/>
      <c r="AN356" s="502"/>
      <c r="AO356" s="502"/>
      <c r="AP356" s="502"/>
      <c r="AQ356" s="502"/>
      <c r="AR356" s="502"/>
      <c r="AS356" s="521"/>
      <c r="AT356" s="521"/>
      <c r="AU356" s="521"/>
      <c r="AV356" s="521"/>
      <c r="AW356" s="521"/>
      <c r="AX356" s="521"/>
      <c r="AY356" s="521"/>
      <c r="AZ356" s="521"/>
      <c r="BA356" s="525"/>
      <c r="BB356" s="521"/>
      <c r="BC356" s="521"/>
      <c r="BD356" s="521"/>
      <c r="BE356" s="521"/>
      <c r="BF356" s="521"/>
      <c r="BG356" s="521"/>
      <c r="BH356" s="521"/>
      <c r="BI356" s="521"/>
      <c r="BJ356" s="521"/>
      <c r="BK356" s="521"/>
      <c r="BL356" s="521"/>
      <c r="BM356" s="521"/>
      <c r="BN356" s="521"/>
      <c r="BO356" s="521"/>
      <c r="BP356" s="521"/>
      <c r="BQ356" s="521"/>
      <c r="BR356" s="521"/>
      <c r="BS356" s="521"/>
      <c r="BT356" s="517"/>
      <c r="BU356" s="511"/>
      <c r="BV356" s="511"/>
      <c r="BW356" s="511"/>
      <c r="BX356" s="516"/>
      <c r="BY356" s="516"/>
      <c r="BZ356" s="516"/>
      <c r="CA356" s="516"/>
      <c r="CB356" s="516"/>
      <c r="CC356" s="516"/>
      <c r="CD356" s="516"/>
      <c r="CE356" s="511"/>
      <c r="CF356" s="511"/>
      <c r="CG356" s="511"/>
      <c r="CH356" s="511"/>
      <c r="CI356" s="474"/>
      <c r="CJ356" s="474"/>
      <c r="CK356" s="474"/>
      <c r="CL356" s="490"/>
      <c r="CM356" s="474"/>
      <c r="CN356" s="500"/>
      <c r="CO356" s="500"/>
      <c r="CP356" s="500"/>
      <c r="CQ356" s="500"/>
      <c r="CR356" s="550"/>
      <c r="CS356" s="473"/>
      <c r="CT356" s="498"/>
      <c r="CU356" s="498"/>
      <c r="CV356" s="473"/>
      <c r="CW356" s="473"/>
      <c r="CX356" s="473"/>
      <c r="CY356" s="502"/>
      <c r="CZ356" s="500"/>
      <c r="DA356" s="474"/>
      <c r="DB356" s="499"/>
      <c r="DC356" s="500"/>
      <c r="DD356" s="474"/>
      <c r="DE356" s="500"/>
      <c r="DF356" s="500"/>
      <c r="DG356" s="499"/>
      <c r="DH356" s="499"/>
      <c r="DI356" s="499"/>
      <c r="DJ356" s="490"/>
      <c r="DK356" s="499"/>
      <c r="DL356" s="500"/>
      <c r="DM356" s="500"/>
      <c r="DN356" s="499"/>
      <c r="DO356" s="474"/>
      <c r="DP356" s="474"/>
      <c r="DQ356" s="474"/>
      <c r="DR356" s="474"/>
      <c r="DS356" s="474"/>
      <c r="DT356" s="474"/>
      <c r="DU356" s="474"/>
      <c r="DV356" s="474"/>
      <c r="DW356" s="474"/>
      <c r="DX356" s="474"/>
      <c r="DY356" s="474"/>
      <c r="DZ356" s="474"/>
      <c r="EA356" s="500"/>
      <c r="EB356" s="500"/>
      <c r="EC356" s="500"/>
      <c r="ED356" s="500"/>
      <c r="EE356" s="500"/>
      <c r="EF356" s="500"/>
      <c r="EG356" s="500"/>
      <c r="EH356" s="500"/>
      <c r="EI356" s="500"/>
      <c r="EJ356" s="500"/>
      <c r="EK356" s="500"/>
      <c r="EL356" s="500"/>
      <c r="EM356" s="500"/>
      <c r="EN356" s="500"/>
      <c r="EO356" s="500"/>
      <c r="EP356" s="500"/>
      <c r="EQ356" s="500"/>
      <c r="ER356" s="490"/>
      <c r="ES356" s="490"/>
      <c r="ET356" s="500"/>
      <c r="EU356" s="500"/>
    </row>
    <row r="357" spans="1:151" ht="16.5" customHeight="1">
      <c r="A357" s="500"/>
      <c r="B357" s="502"/>
      <c r="C357" s="502"/>
      <c r="D357" s="502"/>
      <c r="E357" s="502"/>
      <c r="F357" s="502"/>
      <c r="G357" s="502"/>
      <c r="H357" s="502"/>
      <c r="I357" s="502"/>
      <c r="J357" s="504"/>
      <c r="K357" s="502"/>
      <c r="L357" s="502"/>
      <c r="M357" s="502"/>
      <c r="N357" s="502"/>
      <c r="O357" s="502"/>
      <c r="P357" s="502"/>
      <c r="R357" s="502"/>
      <c r="S357" s="502"/>
      <c r="U357" s="499"/>
      <c r="V357" s="500"/>
      <c r="W357" s="502"/>
      <c r="X357" s="500"/>
      <c r="Y357" s="500"/>
      <c r="Z357" s="476"/>
      <c r="AA357" s="476"/>
      <c r="AB357" s="470"/>
      <c r="AC357" s="502"/>
      <c r="AD357" s="502"/>
      <c r="AE357" s="502"/>
      <c r="AF357" s="502"/>
      <c r="AG357" s="502"/>
      <c r="AH357" s="502"/>
      <c r="AI357" s="505"/>
      <c r="AJ357" s="502"/>
      <c r="AK357" s="502"/>
      <c r="AL357" s="502"/>
      <c r="AM357" s="502"/>
      <c r="AN357" s="502"/>
      <c r="AO357" s="502"/>
      <c r="AP357" s="502"/>
      <c r="AQ357" s="502"/>
      <c r="AR357" s="502"/>
      <c r="AS357" s="521"/>
      <c r="AT357" s="521"/>
      <c r="AU357" s="521"/>
      <c r="AV357" s="521"/>
      <c r="AW357" s="521"/>
      <c r="AX357" s="521"/>
      <c r="AY357" s="521"/>
      <c r="AZ357" s="521"/>
      <c r="BA357" s="525"/>
      <c r="BB357" s="521"/>
      <c r="BC357" s="521"/>
      <c r="BD357" s="521"/>
      <c r="BE357" s="521"/>
      <c r="BF357" s="521"/>
      <c r="BG357" s="521"/>
      <c r="BH357" s="521"/>
      <c r="BI357" s="521"/>
      <c r="BJ357" s="521"/>
      <c r="BK357" s="521"/>
      <c r="BL357" s="521"/>
      <c r="BM357" s="521"/>
      <c r="BN357" s="521"/>
      <c r="BO357" s="521"/>
      <c r="BP357" s="521"/>
      <c r="BQ357" s="521"/>
      <c r="BR357" s="521"/>
      <c r="BS357" s="521"/>
      <c r="BT357" s="517"/>
      <c r="BU357" s="511"/>
      <c r="BV357" s="511"/>
      <c r="BW357" s="511"/>
      <c r="BX357" s="516"/>
      <c r="BY357" s="516"/>
      <c r="BZ357" s="516"/>
      <c r="CA357" s="516"/>
      <c r="CB357" s="516"/>
      <c r="CC357" s="516"/>
      <c r="CD357" s="516"/>
      <c r="CE357" s="511"/>
      <c r="CF357" s="511"/>
      <c r="CG357" s="511"/>
      <c r="CH357" s="511"/>
      <c r="CI357" s="474"/>
      <c r="CJ357" s="474"/>
      <c r="CK357" s="474"/>
      <c r="CL357" s="490"/>
      <c r="CM357" s="474"/>
      <c r="CN357" s="500"/>
      <c r="CO357" s="500"/>
      <c r="CP357" s="500"/>
      <c r="CQ357" s="500"/>
      <c r="CR357" s="550"/>
      <c r="CS357" s="473"/>
      <c r="CT357" s="498"/>
      <c r="CU357" s="498"/>
      <c r="CV357" s="473"/>
      <c r="CW357" s="473"/>
      <c r="CX357" s="473"/>
      <c r="CY357" s="502"/>
      <c r="CZ357" s="500"/>
      <c r="DA357" s="474"/>
      <c r="DB357" s="499"/>
      <c r="DC357" s="500"/>
      <c r="DD357" s="474"/>
      <c r="DE357" s="500"/>
      <c r="DF357" s="500"/>
      <c r="DG357" s="499"/>
      <c r="DH357" s="499"/>
      <c r="DI357" s="499"/>
      <c r="DJ357" s="490"/>
      <c r="DK357" s="499"/>
      <c r="DL357" s="500"/>
      <c r="DM357" s="500"/>
      <c r="DN357" s="499"/>
      <c r="DO357" s="474"/>
      <c r="DP357" s="474"/>
      <c r="DQ357" s="474"/>
      <c r="DR357" s="474"/>
      <c r="DS357" s="474"/>
      <c r="DT357" s="474"/>
      <c r="DU357" s="474"/>
      <c r="DV357" s="474"/>
      <c r="DW357" s="474"/>
      <c r="DX357" s="474"/>
      <c r="DY357" s="474"/>
      <c r="DZ357" s="474"/>
      <c r="EA357" s="500"/>
      <c r="EB357" s="500"/>
      <c r="EC357" s="500"/>
      <c r="ED357" s="500"/>
      <c r="EE357" s="500"/>
      <c r="EF357" s="500"/>
      <c r="EG357" s="500"/>
      <c r="EH357" s="500"/>
      <c r="EI357" s="500"/>
      <c r="EJ357" s="500"/>
      <c r="EK357" s="500"/>
      <c r="EL357" s="500"/>
      <c r="EM357" s="500"/>
      <c r="EN357" s="500"/>
      <c r="EO357" s="500"/>
      <c r="EP357" s="500"/>
      <c r="EQ357" s="500"/>
      <c r="ER357" s="490"/>
      <c r="ES357" s="490"/>
      <c r="ET357" s="500"/>
      <c r="EU357" s="500"/>
    </row>
    <row r="358" spans="1:151" ht="16.5" customHeight="1">
      <c r="A358" s="500"/>
      <c r="B358" s="502"/>
      <c r="C358" s="502"/>
      <c r="D358" s="502"/>
      <c r="E358" s="502"/>
      <c r="F358" s="502"/>
      <c r="G358" s="502"/>
      <c r="H358" s="502"/>
      <c r="I358" s="502"/>
      <c r="J358" s="504"/>
      <c r="K358" s="502"/>
      <c r="L358" s="502"/>
      <c r="M358" s="502"/>
      <c r="N358" s="502"/>
      <c r="O358" s="502"/>
      <c r="P358" s="502"/>
      <c r="R358" s="502"/>
      <c r="S358" s="502"/>
      <c r="U358" s="499"/>
      <c r="V358" s="500"/>
      <c r="W358" s="502"/>
      <c r="X358" s="500"/>
      <c r="Y358" s="500"/>
      <c r="Z358" s="476"/>
      <c r="AA358" s="476"/>
      <c r="AB358" s="470"/>
      <c r="AC358" s="502"/>
      <c r="AD358" s="502"/>
      <c r="AE358" s="502"/>
      <c r="AF358" s="502"/>
      <c r="AG358" s="502"/>
      <c r="AH358" s="502"/>
      <c r="AI358" s="505"/>
      <c r="AJ358" s="502"/>
      <c r="AK358" s="502"/>
      <c r="AL358" s="502"/>
      <c r="AM358" s="502"/>
      <c r="AN358" s="502"/>
      <c r="AO358" s="502"/>
      <c r="AP358" s="502"/>
      <c r="AQ358" s="502"/>
      <c r="AR358" s="502"/>
      <c r="AS358" s="521"/>
      <c r="AT358" s="521"/>
      <c r="AU358" s="521"/>
      <c r="AV358" s="521"/>
      <c r="AW358" s="521"/>
      <c r="AX358" s="521"/>
      <c r="AY358" s="521"/>
      <c r="AZ358" s="521"/>
      <c r="BA358" s="525"/>
      <c r="BB358" s="521"/>
      <c r="BC358" s="521"/>
      <c r="BD358" s="521"/>
      <c r="BE358" s="521"/>
      <c r="BF358" s="521"/>
      <c r="BG358" s="521"/>
      <c r="BH358" s="521"/>
      <c r="BI358" s="521"/>
      <c r="BJ358" s="521"/>
      <c r="BK358" s="521"/>
      <c r="BL358" s="521"/>
      <c r="BM358" s="521"/>
      <c r="BN358" s="521"/>
      <c r="BO358" s="521"/>
      <c r="BP358" s="521"/>
      <c r="BQ358" s="521"/>
      <c r="BR358" s="521"/>
      <c r="BS358" s="521"/>
      <c r="BT358" s="517"/>
      <c r="BU358" s="511"/>
      <c r="BV358" s="511"/>
      <c r="BW358" s="511"/>
      <c r="BX358" s="516"/>
      <c r="BY358" s="516"/>
      <c r="BZ358" s="516"/>
      <c r="CA358" s="516"/>
      <c r="CB358" s="516"/>
      <c r="CC358" s="516"/>
      <c r="CD358" s="516"/>
      <c r="CE358" s="511"/>
      <c r="CF358" s="511"/>
      <c r="CG358" s="511"/>
      <c r="CH358" s="511"/>
      <c r="CI358" s="474"/>
      <c r="CJ358" s="474"/>
      <c r="CK358" s="474"/>
      <c r="CL358" s="490"/>
      <c r="CM358" s="474"/>
      <c r="CN358" s="500"/>
      <c r="CO358" s="500"/>
      <c r="CP358" s="500"/>
      <c r="CQ358" s="500"/>
      <c r="CR358" s="550"/>
      <c r="CS358" s="473"/>
      <c r="CT358" s="498"/>
      <c r="CU358" s="498"/>
      <c r="CV358" s="473"/>
      <c r="CW358" s="473"/>
      <c r="CX358" s="473"/>
      <c r="CY358" s="502"/>
      <c r="CZ358" s="500"/>
      <c r="DA358" s="474"/>
      <c r="DB358" s="499"/>
      <c r="DC358" s="500"/>
      <c r="DD358" s="474"/>
      <c r="DE358" s="500"/>
      <c r="DF358" s="500"/>
      <c r="DG358" s="499"/>
      <c r="DH358" s="499"/>
      <c r="DI358" s="499"/>
      <c r="DJ358" s="490"/>
      <c r="DK358" s="499"/>
      <c r="DL358" s="500"/>
      <c r="DM358" s="500"/>
      <c r="DN358" s="499"/>
      <c r="DO358" s="474"/>
      <c r="DP358" s="474"/>
      <c r="DQ358" s="474"/>
      <c r="DR358" s="474"/>
      <c r="DS358" s="474"/>
      <c r="DT358" s="474"/>
      <c r="DU358" s="474"/>
      <c r="DV358" s="474"/>
      <c r="DW358" s="474"/>
      <c r="DX358" s="474"/>
      <c r="DY358" s="474"/>
      <c r="DZ358" s="474"/>
      <c r="EA358" s="500"/>
      <c r="EB358" s="500"/>
      <c r="EC358" s="500"/>
      <c r="ED358" s="500"/>
      <c r="EE358" s="500"/>
      <c r="EF358" s="500"/>
      <c r="EG358" s="500"/>
      <c r="EH358" s="500"/>
      <c r="EI358" s="500"/>
      <c r="EJ358" s="500"/>
      <c r="EK358" s="500"/>
      <c r="EL358" s="500"/>
      <c r="EM358" s="500"/>
      <c r="EN358" s="500"/>
      <c r="EO358" s="500"/>
      <c r="EP358" s="500"/>
      <c r="EQ358" s="500"/>
      <c r="ER358" s="490"/>
      <c r="ES358" s="490"/>
      <c r="ET358" s="500"/>
      <c r="EU358" s="500"/>
    </row>
    <row r="359" spans="1:151" ht="16.5" customHeight="1">
      <c r="A359" s="500"/>
      <c r="B359" s="502"/>
      <c r="C359" s="502"/>
      <c r="D359" s="502"/>
      <c r="E359" s="502"/>
      <c r="F359" s="502"/>
      <c r="G359" s="502"/>
      <c r="H359" s="502"/>
      <c r="I359" s="502"/>
      <c r="J359" s="504"/>
      <c r="K359" s="502"/>
      <c r="L359" s="502"/>
      <c r="M359" s="502"/>
      <c r="N359" s="502"/>
      <c r="O359" s="502"/>
      <c r="P359" s="502"/>
      <c r="R359" s="502"/>
      <c r="S359" s="502"/>
      <c r="U359" s="499"/>
      <c r="V359" s="500"/>
      <c r="W359" s="502"/>
      <c r="X359" s="500"/>
      <c r="Y359" s="500"/>
      <c r="Z359" s="476"/>
      <c r="AA359" s="476"/>
      <c r="AB359" s="470"/>
      <c r="AC359" s="502"/>
      <c r="AD359" s="502"/>
      <c r="AE359" s="502"/>
      <c r="AF359" s="502"/>
      <c r="AG359" s="502"/>
      <c r="AH359" s="502"/>
      <c r="AI359" s="505"/>
      <c r="AJ359" s="502"/>
      <c r="AK359" s="502"/>
      <c r="AL359" s="502"/>
      <c r="AM359" s="502"/>
      <c r="AN359" s="502"/>
      <c r="AO359" s="502"/>
      <c r="AP359" s="502"/>
      <c r="AQ359" s="502"/>
      <c r="AR359" s="502"/>
      <c r="AS359" s="521"/>
      <c r="AT359" s="521"/>
      <c r="AU359" s="521"/>
      <c r="AV359" s="521"/>
      <c r="AW359" s="521"/>
      <c r="AX359" s="521"/>
      <c r="AY359" s="521"/>
      <c r="AZ359" s="521"/>
      <c r="BA359" s="525"/>
      <c r="BB359" s="521"/>
      <c r="BC359" s="521"/>
      <c r="BD359" s="521"/>
      <c r="BE359" s="521"/>
      <c r="BF359" s="521"/>
      <c r="BG359" s="521"/>
      <c r="BH359" s="521"/>
      <c r="BI359" s="521"/>
      <c r="BJ359" s="521"/>
      <c r="BK359" s="521"/>
      <c r="BL359" s="521"/>
      <c r="BM359" s="521"/>
      <c r="BN359" s="521"/>
      <c r="BO359" s="521"/>
      <c r="BP359" s="521"/>
      <c r="BQ359" s="521"/>
      <c r="BR359" s="521"/>
      <c r="BS359" s="521"/>
      <c r="BT359" s="517"/>
      <c r="BU359" s="511"/>
      <c r="BV359" s="511"/>
      <c r="BW359" s="511"/>
      <c r="BX359" s="516"/>
      <c r="BY359" s="516"/>
      <c r="BZ359" s="516"/>
      <c r="CA359" s="516"/>
      <c r="CB359" s="516"/>
      <c r="CC359" s="516"/>
      <c r="CD359" s="516"/>
      <c r="CE359" s="511"/>
      <c r="CF359" s="511"/>
      <c r="CG359" s="511"/>
      <c r="CH359" s="511"/>
      <c r="CI359" s="474"/>
      <c r="CJ359" s="474"/>
      <c r="CK359" s="474"/>
      <c r="CL359" s="490"/>
      <c r="CM359" s="474"/>
      <c r="CN359" s="500"/>
      <c r="CO359" s="500"/>
      <c r="CP359" s="500"/>
      <c r="CQ359" s="500"/>
      <c r="CR359" s="550"/>
      <c r="CS359" s="473"/>
      <c r="CT359" s="498"/>
      <c r="CU359" s="498"/>
      <c r="CV359" s="473"/>
      <c r="CW359" s="473"/>
      <c r="CX359" s="473"/>
      <c r="CY359" s="502"/>
      <c r="CZ359" s="500"/>
      <c r="DA359" s="474"/>
      <c r="DB359" s="499"/>
      <c r="DC359" s="500"/>
      <c r="DD359" s="474"/>
      <c r="DE359" s="500"/>
      <c r="DF359" s="500"/>
      <c r="DG359" s="499"/>
      <c r="DH359" s="499"/>
      <c r="DI359" s="499"/>
      <c r="DJ359" s="490"/>
      <c r="DK359" s="499"/>
      <c r="DL359" s="500"/>
      <c r="DM359" s="500"/>
      <c r="DN359" s="499"/>
      <c r="DO359" s="474"/>
      <c r="DP359" s="474"/>
      <c r="DQ359" s="474"/>
      <c r="DR359" s="474"/>
      <c r="DS359" s="474"/>
      <c r="DT359" s="474"/>
      <c r="DU359" s="474"/>
      <c r="DV359" s="474"/>
      <c r="DW359" s="474"/>
      <c r="DX359" s="474"/>
      <c r="DY359" s="474"/>
      <c r="DZ359" s="474"/>
      <c r="EA359" s="500"/>
      <c r="EB359" s="500"/>
      <c r="EC359" s="500"/>
      <c r="ED359" s="500"/>
      <c r="EE359" s="500"/>
      <c r="EF359" s="500"/>
      <c r="EG359" s="500"/>
      <c r="EH359" s="500"/>
      <c r="EI359" s="500"/>
      <c r="EJ359" s="500"/>
      <c r="EK359" s="500"/>
      <c r="EL359" s="500"/>
      <c r="EM359" s="500"/>
      <c r="EN359" s="500"/>
      <c r="EO359" s="500"/>
      <c r="EP359" s="500"/>
      <c r="EQ359" s="500"/>
      <c r="ER359" s="490"/>
      <c r="ES359" s="490"/>
      <c r="ET359" s="500"/>
      <c r="EU359" s="500"/>
    </row>
    <row r="360" spans="1:151" ht="16.5" customHeight="1">
      <c r="A360" s="500"/>
      <c r="B360" s="502"/>
      <c r="C360" s="502"/>
      <c r="D360" s="502"/>
      <c r="E360" s="502"/>
      <c r="F360" s="502"/>
      <c r="G360" s="502"/>
      <c r="H360" s="502"/>
      <c r="I360" s="502"/>
      <c r="J360" s="504"/>
      <c r="K360" s="502"/>
      <c r="L360" s="502"/>
      <c r="M360" s="502"/>
      <c r="N360" s="502"/>
      <c r="O360" s="502"/>
      <c r="P360" s="502"/>
      <c r="R360" s="502"/>
      <c r="S360" s="502"/>
      <c r="U360" s="499"/>
      <c r="V360" s="500"/>
      <c r="W360" s="502"/>
      <c r="X360" s="500"/>
      <c r="Y360" s="500"/>
      <c r="Z360" s="476"/>
      <c r="AA360" s="476"/>
      <c r="AB360" s="470"/>
      <c r="AC360" s="502"/>
      <c r="AD360" s="502"/>
      <c r="AE360" s="502"/>
      <c r="AF360" s="502"/>
      <c r="AG360" s="502"/>
      <c r="AH360" s="502"/>
      <c r="AI360" s="505"/>
      <c r="AJ360" s="502"/>
      <c r="AK360" s="502"/>
      <c r="AL360" s="502"/>
      <c r="AM360" s="502"/>
      <c r="AN360" s="502"/>
      <c r="AO360" s="502"/>
      <c r="AP360" s="502"/>
      <c r="AQ360" s="502"/>
      <c r="AR360" s="502"/>
      <c r="AS360" s="521"/>
      <c r="AT360" s="521"/>
      <c r="AU360" s="521"/>
      <c r="AV360" s="521"/>
      <c r="AW360" s="521"/>
      <c r="AX360" s="521"/>
      <c r="AY360" s="521"/>
      <c r="AZ360" s="521"/>
      <c r="BA360" s="525"/>
      <c r="BB360" s="521"/>
      <c r="BC360" s="521"/>
      <c r="BD360" s="521"/>
      <c r="BE360" s="521"/>
      <c r="BF360" s="521"/>
      <c r="BG360" s="521"/>
      <c r="BH360" s="521"/>
      <c r="BI360" s="521"/>
      <c r="BJ360" s="521"/>
      <c r="BK360" s="521"/>
      <c r="BL360" s="521"/>
      <c r="BM360" s="521"/>
      <c r="BN360" s="521"/>
      <c r="BO360" s="521"/>
      <c r="BP360" s="521"/>
      <c r="BQ360" s="521"/>
      <c r="BR360" s="521"/>
      <c r="BS360" s="521"/>
      <c r="BT360" s="517"/>
      <c r="BU360" s="511"/>
      <c r="BV360" s="511"/>
      <c r="BW360" s="511"/>
      <c r="BX360" s="516"/>
      <c r="BY360" s="516"/>
      <c r="BZ360" s="516"/>
      <c r="CA360" s="516"/>
      <c r="CB360" s="516"/>
      <c r="CC360" s="516"/>
      <c r="CD360" s="516"/>
      <c r="CE360" s="511"/>
      <c r="CF360" s="511"/>
      <c r="CG360" s="511"/>
      <c r="CH360" s="511"/>
      <c r="CI360" s="474"/>
      <c r="CJ360" s="474"/>
      <c r="CK360" s="474"/>
      <c r="CL360" s="490"/>
      <c r="CM360" s="474"/>
      <c r="CN360" s="500"/>
      <c r="CO360" s="500"/>
      <c r="CP360" s="500"/>
      <c r="CQ360" s="500"/>
      <c r="CR360" s="550"/>
      <c r="CS360" s="473"/>
      <c r="CT360" s="498"/>
      <c r="CU360" s="498"/>
      <c r="CV360" s="473"/>
      <c r="CW360" s="473"/>
      <c r="CX360" s="473"/>
      <c r="CY360" s="502"/>
      <c r="CZ360" s="500"/>
      <c r="DA360" s="474"/>
      <c r="DB360" s="499"/>
      <c r="DC360" s="500"/>
      <c r="DD360" s="474"/>
      <c r="DE360" s="500"/>
      <c r="DF360" s="500"/>
      <c r="DG360" s="499"/>
      <c r="DH360" s="499"/>
      <c r="DI360" s="499"/>
      <c r="DJ360" s="490"/>
      <c r="DK360" s="499"/>
      <c r="DL360" s="500"/>
      <c r="DM360" s="500"/>
      <c r="DN360" s="499"/>
      <c r="DO360" s="474"/>
      <c r="DP360" s="474"/>
      <c r="DQ360" s="474"/>
      <c r="DR360" s="474"/>
      <c r="DS360" s="474"/>
      <c r="DT360" s="474"/>
      <c r="DU360" s="474"/>
      <c r="DV360" s="474"/>
      <c r="DW360" s="474"/>
      <c r="DX360" s="474"/>
      <c r="DY360" s="474"/>
      <c r="DZ360" s="474"/>
      <c r="EA360" s="500"/>
      <c r="EB360" s="500"/>
      <c r="EC360" s="500"/>
      <c r="ED360" s="500"/>
      <c r="EE360" s="500"/>
      <c r="EF360" s="500"/>
      <c r="EG360" s="500"/>
      <c r="EH360" s="500"/>
      <c r="EI360" s="500"/>
      <c r="EJ360" s="500"/>
      <c r="EK360" s="500"/>
      <c r="EL360" s="500"/>
      <c r="EM360" s="500"/>
      <c r="EN360" s="500"/>
      <c r="EO360" s="500"/>
      <c r="EP360" s="500"/>
      <c r="EQ360" s="500"/>
      <c r="ER360" s="490"/>
      <c r="ES360" s="490"/>
      <c r="ET360" s="500"/>
      <c r="EU360" s="500"/>
    </row>
    <row r="361" spans="1:151" ht="16.5" customHeight="1">
      <c r="A361" s="500"/>
      <c r="B361" s="502"/>
      <c r="C361" s="502"/>
      <c r="D361" s="502"/>
      <c r="E361" s="502"/>
      <c r="F361" s="502"/>
      <c r="G361" s="502"/>
      <c r="H361" s="502"/>
      <c r="I361" s="502"/>
      <c r="J361" s="504"/>
      <c r="K361" s="502"/>
      <c r="L361" s="502"/>
      <c r="M361" s="502"/>
      <c r="N361" s="502"/>
      <c r="O361" s="502"/>
      <c r="P361" s="502"/>
      <c r="R361" s="502"/>
      <c r="S361" s="502"/>
      <c r="U361" s="499"/>
      <c r="V361" s="500"/>
      <c r="W361" s="502"/>
      <c r="X361" s="500"/>
      <c r="Y361" s="500"/>
      <c r="Z361" s="476"/>
      <c r="AA361" s="476"/>
      <c r="AB361" s="470"/>
      <c r="AC361" s="502"/>
      <c r="AD361" s="502"/>
      <c r="AE361" s="502"/>
      <c r="AF361" s="502"/>
      <c r="AG361" s="502"/>
      <c r="AH361" s="502"/>
      <c r="AI361" s="505"/>
      <c r="AJ361" s="502"/>
      <c r="AK361" s="502"/>
      <c r="AL361" s="502"/>
      <c r="AM361" s="502"/>
      <c r="AN361" s="502"/>
      <c r="AO361" s="502"/>
      <c r="AP361" s="502"/>
      <c r="AQ361" s="502"/>
      <c r="AR361" s="502"/>
      <c r="AS361" s="521"/>
      <c r="AT361" s="521"/>
      <c r="AU361" s="521"/>
      <c r="AV361" s="521"/>
      <c r="AW361" s="521"/>
      <c r="AX361" s="521"/>
      <c r="AY361" s="521"/>
      <c r="AZ361" s="521"/>
      <c r="BA361" s="525"/>
      <c r="BB361" s="521"/>
      <c r="BC361" s="521"/>
      <c r="BD361" s="521"/>
      <c r="BE361" s="521"/>
      <c r="BF361" s="521"/>
      <c r="BG361" s="521"/>
      <c r="BH361" s="521"/>
      <c r="BI361" s="521"/>
      <c r="BJ361" s="521"/>
      <c r="BK361" s="521"/>
      <c r="BL361" s="521"/>
      <c r="BM361" s="521"/>
      <c r="BN361" s="521"/>
      <c r="BO361" s="521"/>
      <c r="BP361" s="521"/>
      <c r="BQ361" s="521"/>
      <c r="BR361" s="521"/>
      <c r="BS361" s="521"/>
      <c r="BT361" s="517"/>
      <c r="BU361" s="511"/>
      <c r="BV361" s="511"/>
      <c r="BW361" s="511"/>
      <c r="BX361" s="516"/>
      <c r="BY361" s="516"/>
      <c r="BZ361" s="516"/>
      <c r="CA361" s="516"/>
      <c r="CB361" s="516"/>
      <c r="CC361" s="516"/>
      <c r="CD361" s="516"/>
      <c r="CE361" s="511"/>
      <c r="CF361" s="511"/>
      <c r="CG361" s="511"/>
      <c r="CH361" s="511"/>
      <c r="CI361" s="474"/>
      <c r="CJ361" s="474"/>
      <c r="CK361" s="474"/>
      <c r="CL361" s="490"/>
      <c r="CM361" s="474"/>
      <c r="CN361" s="500"/>
      <c r="CO361" s="500"/>
      <c r="CP361" s="500"/>
      <c r="CQ361" s="500"/>
      <c r="CR361" s="550"/>
      <c r="CS361" s="473"/>
      <c r="CT361" s="498"/>
      <c r="CU361" s="498"/>
      <c r="CV361" s="473"/>
      <c r="CW361" s="473"/>
      <c r="CX361" s="473"/>
      <c r="CY361" s="502"/>
      <c r="CZ361" s="500"/>
      <c r="DA361" s="474"/>
      <c r="DB361" s="499"/>
      <c r="DC361" s="500"/>
      <c r="DD361" s="474"/>
      <c r="DE361" s="500"/>
      <c r="DF361" s="500"/>
      <c r="DG361" s="499"/>
      <c r="DH361" s="499"/>
      <c r="DI361" s="499"/>
      <c r="DJ361" s="490"/>
      <c r="DK361" s="499"/>
      <c r="DL361" s="500"/>
      <c r="DM361" s="500"/>
      <c r="DN361" s="499"/>
      <c r="DO361" s="474"/>
      <c r="DP361" s="474"/>
      <c r="DQ361" s="474"/>
      <c r="DR361" s="474"/>
      <c r="DS361" s="474"/>
      <c r="DT361" s="474"/>
      <c r="DU361" s="474"/>
      <c r="DV361" s="474"/>
      <c r="DW361" s="474"/>
      <c r="DX361" s="474"/>
      <c r="DY361" s="474"/>
      <c r="DZ361" s="474"/>
      <c r="EA361" s="500"/>
      <c r="EB361" s="500"/>
      <c r="EC361" s="500"/>
      <c r="ED361" s="500"/>
      <c r="EE361" s="500"/>
      <c r="EF361" s="500"/>
      <c r="EG361" s="500"/>
      <c r="EH361" s="500"/>
      <c r="EI361" s="500"/>
      <c r="EJ361" s="500"/>
      <c r="EK361" s="500"/>
      <c r="EL361" s="500"/>
      <c r="EM361" s="500"/>
      <c r="EN361" s="500"/>
      <c r="EO361" s="500"/>
      <c r="EP361" s="500"/>
      <c r="EQ361" s="500"/>
      <c r="ER361" s="490"/>
      <c r="ES361" s="490"/>
      <c r="ET361" s="500"/>
      <c r="EU361" s="500"/>
    </row>
    <row r="362" spans="1:151" ht="16.5" customHeight="1">
      <c r="A362" s="500"/>
      <c r="B362" s="502"/>
      <c r="C362" s="502"/>
      <c r="D362" s="502"/>
      <c r="E362" s="502"/>
      <c r="F362" s="502"/>
      <c r="G362" s="502"/>
      <c r="H362" s="502"/>
      <c r="I362" s="502"/>
      <c r="J362" s="504"/>
      <c r="K362" s="502"/>
      <c r="L362" s="502"/>
      <c r="M362" s="502"/>
      <c r="N362" s="502"/>
      <c r="O362" s="502"/>
      <c r="P362" s="502"/>
      <c r="R362" s="502"/>
      <c r="S362" s="502"/>
      <c r="U362" s="499"/>
      <c r="V362" s="500"/>
      <c r="W362" s="502"/>
      <c r="X362" s="500"/>
      <c r="Y362" s="500"/>
      <c r="Z362" s="476"/>
      <c r="AA362" s="476"/>
      <c r="AB362" s="470"/>
      <c r="AC362" s="502"/>
      <c r="AD362" s="502"/>
      <c r="AE362" s="502"/>
      <c r="AF362" s="502"/>
      <c r="AG362" s="502"/>
      <c r="AH362" s="502"/>
      <c r="AI362" s="505"/>
      <c r="AJ362" s="502"/>
      <c r="AK362" s="502"/>
      <c r="AL362" s="502"/>
      <c r="AM362" s="502"/>
      <c r="AN362" s="502"/>
      <c r="AO362" s="502"/>
      <c r="AP362" s="502"/>
      <c r="AQ362" s="502"/>
      <c r="AR362" s="502"/>
      <c r="AS362" s="521"/>
      <c r="AT362" s="521"/>
      <c r="AU362" s="521"/>
      <c r="AV362" s="521"/>
      <c r="AW362" s="521"/>
      <c r="AX362" s="521"/>
      <c r="AY362" s="521"/>
      <c r="AZ362" s="521"/>
      <c r="BA362" s="525"/>
      <c r="BB362" s="521"/>
      <c r="BC362" s="521"/>
      <c r="BD362" s="521"/>
      <c r="BE362" s="521"/>
      <c r="BF362" s="521"/>
      <c r="BG362" s="521"/>
      <c r="BH362" s="521"/>
      <c r="BI362" s="521"/>
      <c r="BJ362" s="521"/>
      <c r="BK362" s="521"/>
      <c r="BL362" s="521"/>
      <c r="BM362" s="521"/>
      <c r="BN362" s="521"/>
      <c r="BO362" s="521"/>
      <c r="BP362" s="521"/>
      <c r="BQ362" s="521"/>
      <c r="BR362" s="521"/>
      <c r="BS362" s="521"/>
      <c r="BT362" s="517"/>
      <c r="BU362" s="511"/>
      <c r="BV362" s="511"/>
      <c r="BW362" s="511"/>
      <c r="BX362" s="516"/>
      <c r="BY362" s="516"/>
      <c r="BZ362" s="516"/>
      <c r="CA362" s="516"/>
      <c r="CB362" s="516"/>
      <c r="CC362" s="516"/>
      <c r="CD362" s="516"/>
      <c r="CE362" s="511"/>
      <c r="CF362" s="511"/>
      <c r="CG362" s="511"/>
      <c r="CH362" s="511"/>
      <c r="CI362" s="474"/>
      <c r="CJ362" s="474"/>
      <c r="CK362" s="474"/>
      <c r="CL362" s="490"/>
      <c r="CM362" s="474"/>
      <c r="CN362" s="500"/>
      <c r="CO362" s="500"/>
      <c r="CP362" s="500"/>
      <c r="CQ362" s="500"/>
      <c r="CR362" s="550"/>
      <c r="CS362" s="473"/>
      <c r="CT362" s="498"/>
      <c r="CU362" s="498"/>
      <c r="CV362" s="473"/>
      <c r="CW362" s="473"/>
      <c r="CX362" s="473"/>
      <c r="CY362" s="502"/>
      <c r="CZ362" s="500"/>
      <c r="DA362" s="474"/>
      <c r="DB362" s="499"/>
      <c r="DC362" s="500"/>
      <c r="DD362" s="474"/>
      <c r="DE362" s="500"/>
      <c r="DF362" s="500"/>
      <c r="DG362" s="499"/>
      <c r="DH362" s="499"/>
      <c r="DI362" s="499"/>
      <c r="DJ362" s="490"/>
      <c r="DK362" s="499"/>
      <c r="DL362" s="500"/>
      <c r="DM362" s="500"/>
      <c r="DN362" s="499"/>
      <c r="DO362" s="474"/>
      <c r="DP362" s="474"/>
      <c r="DQ362" s="474"/>
      <c r="DR362" s="474"/>
      <c r="DS362" s="474"/>
      <c r="DT362" s="474"/>
      <c r="DU362" s="474"/>
      <c r="DV362" s="474"/>
      <c r="DW362" s="474"/>
      <c r="DX362" s="474"/>
      <c r="DY362" s="474"/>
      <c r="DZ362" s="474"/>
      <c r="EA362" s="500"/>
      <c r="EB362" s="500"/>
      <c r="EC362" s="500"/>
      <c r="ED362" s="500"/>
      <c r="EE362" s="500"/>
      <c r="EF362" s="500"/>
      <c r="EG362" s="500"/>
      <c r="EH362" s="500"/>
      <c r="EI362" s="500"/>
      <c r="EJ362" s="500"/>
      <c r="EK362" s="500"/>
      <c r="EL362" s="500"/>
      <c r="EM362" s="500"/>
      <c r="EN362" s="500"/>
      <c r="EO362" s="500"/>
      <c r="EP362" s="500"/>
      <c r="EQ362" s="500"/>
      <c r="ER362" s="490"/>
      <c r="ES362" s="490"/>
      <c r="ET362" s="500"/>
      <c r="EU362" s="500"/>
    </row>
    <row r="363" spans="1:151" ht="16.5" customHeight="1">
      <c r="A363" s="500"/>
      <c r="B363" s="502"/>
      <c r="C363" s="502"/>
      <c r="D363" s="502"/>
      <c r="E363" s="502"/>
      <c r="F363" s="502"/>
      <c r="G363" s="502"/>
      <c r="H363" s="502"/>
      <c r="I363" s="502"/>
      <c r="J363" s="504"/>
      <c r="K363" s="502"/>
      <c r="L363" s="502"/>
      <c r="M363" s="502"/>
      <c r="N363" s="502"/>
      <c r="O363" s="502"/>
      <c r="P363" s="502"/>
      <c r="R363" s="502"/>
      <c r="S363" s="502"/>
      <c r="U363" s="499"/>
      <c r="V363" s="500"/>
      <c r="W363" s="502"/>
      <c r="X363" s="500"/>
      <c r="Y363" s="500"/>
      <c r="Z363" s="476"/>
      <c r="AA363" s="476"/>
      <c r="AB363" s="470"/>
      <c r="AC363" s="502"/>
      <c r="AD363" s="502"/>
      <c r="AE363" s="502"/>
      <c r="AF363" s="502"/>
      <c r="AG363" s="502"/>
      <c r="AH363" s="502"/>
      <c r="AI363" s="505"/>
      <c r="AJ363" s="502"/>
      <c r="AK363" s="502"/>
      <c r="AL363" s="502"/>
      <c r="AM363" s="502"/>
      <c r="AN363" s="502"/>
      <c r="AO363" s="502"/>
      <c r="AP363" s="502"/>
      <c r="AQ363" s="502"/>
      <c r="AR363" s="502"/>
      <c r="AS363" s="521"/>
      <c r="AT363" s="521"/>
      <c r="AU363" s="521"/>
      <c r="AV363" s="521"/>
      <c r="AW363" s="521"/>
      <c r="AX363" s="521"/>
      <c r="AY363" s="521"/>
      <c r="AZ363" s="521"/>
      <c r="BA363" s="525"/>
      <c r="BB363" s="521"/>
      <c r="BC363" s="521"/>
      <c r="BD363" s="521"/>
      <c r="BE363" s="521"/>
      <c r="BF363" s="521"/>
      <c r="BG363" s="521"/>
      <c r="BH363" s="521"/>
      <c r="BI363" s="521"/>
      <c r="BJ363" s="521"/>
      <c r="BK363" s="521"/>
      <c r="BL363" s="521"/>
      <c r="BM363" s="521"/>
      <c r="BN363" s="521"/>
      <c r="BO363" s="521"/>
      <c r="BP363" s="521"/>
      <c r="BQ363" s="521"/>
      <c r="BR363" s="521"/>
      <c r="BS363" s="521"/>
      <c r="BT363" s="517"/>
      <c r="BU363" s="511"/>
      <c r="BV363" s="511"/>
      <c r="BW363" s="511"/>
      <c r="BX363" s="516"/>
      <c r="BY363" s="516"/>
      <c r="BZ363" s="516"/>
      <c r="CA363" s="516"/>
      <c r="CB363" s="516"/>
      <c r="CC363" s="516"/>
      <c r="CD363" s="516"/>
      <c r="CE363" s="511"/>
      <c r="CF363" s="511"/>
      <c r="CG363" s="511"/>
      <c r="CH363" s="511"/>
      <c r="CI363" s="474"/>
      <c r="CJ363" s="474"/>
      <c r="CK363" s="474"/>
      <c r="CL363" s="490"/>
      <c r="CM363" s="474"/>
      <c r="CN363" s="500"/>
      <c r="CO363" s="500"/>
      <c r="CP363" s="500"/>
      <c r="CQ363" s="500"/>
      <c r="CR363" s="550"/>
      <c r="CS363" s="473"/>
      <c r="CT363" s="498"/>
      <c r="CU363" s="498"/>
      <c r="CV363" s="473"/>
      <c r="CW363" s="473"/>
      <c r="CX363" s="473"/>
      <c r="CY363" s="502"/>
      <c r="CZ363" s="500"/>
      <c r="DA363" s="474"/>
      <c r="DB363" s="499"/>
      <c r="DC363" s="500"/>
      <c r="DD363" s="474"/>
      <c r="DE363" s="500"/>
      <c r="DF363" s="500"/>
      <c r="DG363" s="499"/>
      <c r="DH363" s="499"/>
      <c r="DI363" s="499"/>
      <c r="DJ363" s="490"/>
      <c r="DK363" s="499"/>
      <c r="DL363" s="500"/>
      <c r="DM363" s="500"/>
      <c r="DN363" s="499"/>
      <c r="DO363" s="474"/>
      <c r="DP363" s="474"/>
      <c r="DQ363" s="474"/>
      <c r="DR363" s="474"/>
      <c r="DS363" s="474"/>
      <c r="DT363" s="474"/>
      <c r="DU363" s="474"/>
      <c r="DV363" s="474"/>
      <c r="DW363" s="474"/>
      <c r="DX363" s="474"/>
      <c r="DY363" s="474"/>
      <c r="DZ363" s="474"/>
      <c r="EA363" s="500"/>
      <c r="EB363" s="500"/>
      <c r="EC363" s="500"/>
      <c r="ED363" s="500"/>
      <c r="EE363" s="500"/>
      <c r="EF363" s="500"/>
      <c r="EG363" s="500"/>
      <c r="EH363" s="500"/>
      <c r="EI363" s="500"/>
      <c r="EJ363" s="500"/>
      <c r="EK363" s="500"/>
      <c r="EL363" s="500"/>
      <c r="EM363" s="500"/>
      <c r="EN363" s="500"/>
      <c r="EO363" s="500"/>
      <c r="EP363" s="500"/>
      <c r="EQ363" s="500"/>
      <c r="ER363" s="490"/>
      <c r="ES363" s="490"/>
      <c r="ET363" s="500"/>
      <c r="EU363" s="500"/>
    </row>
    <row r="364" spans="1:151" ht="16.5" customHeight="1">
      <c r="A364" s="500"/>
      <c r="B364" s="502"/>
      <c r="C364" s="502"/>
      <c r="D364" s="502"/>
      <c r="E364" s="502"/>
      <c r="F364" s="502"/>
      <c r="G364" s="502"/>
      <c r="H364" s="502"/>
      <c r="I364" s="502"/>
      <c r="J364" s="504"/>
      <c r="K364" s="502"/>
      <c r="L364" s="502"/>
      <c r="M364" s="502"/>
      <c r="N364" s="502"/>
      <c r="O364" s="502"/>
      <c r="P364" s="502"/>
      <c r="R364" s="502"/>
      <c r="S364" s="502"/>
      <c r="U364" s="499"/>
      <c r="V364" s="500"/>
      <c r="W364" s="502"/>
      <c r="X364" s="500"/>
      <c r="Y364" s="500"/>
      <c r="Z364" s="476"/>
      <c r="AA364" s="476"/>
      <c r="AB364" s="470"/>
      <c r="AC364" s="502"/>
      <c r="AD364" s="502"/>
      <c r="AE364" s="502"/>
      <c r="AF364" s="502"/>
      <c r="AG364" s="502"/>
      <c r="AH364" s="502"/>
      <c r="AI364" s="505"/>
      <c r="AJ364" s="502"/>
      <c r="AK364" s="502"/>
      <c r="AL364" s="502"/>
      <c r="AM364" s="502"/>
      <c r="AN364" s="502"/>
      <c r="AO364" s="502"/>
      <c r="AP364" s="502"/>
      <c r="AQ364" s="502"/>
      <c r="AR364" s="502"/>
      <c r="AS364" s="521"/>
      <c r="AT364" s="521"/>
      <c r="AU364" s="521"/>
      <c r="AV364" s="521"/>
      <c r="AW364" s="521"/>
      <c r="AX364" s="521"/>
      <c r="AY364" s="521"/>
      <c r="AZ364" s="521"/>
      <c r="BA364" s="525"/>
      <c r="BB364" s="521"/>
      <c r="BC364" s="521"/>
      <c r="BD364" s="521"/>
      <c r="BE364" s="521"/>
      <c r="BF364" s="521"/>
      <c r="BG364" s="521"/>
      <c r="BH364" s="521"/>
      <c r="BI364" s="521"/>
      <c r="BJ364" s="521"/>
      <c r="BK364" s="521"/>
      <c r="BL364" s="521"/>
      <c r="BM364" s="521"/>
      <c r="BN364" s="521"/>
      <c r="BO364" s="521"/>
      <c r="BP364" s="521"/>
      <c r="BQ364" s="521"/>
      <c r="BR364" s="521"/>
      <c r="BS364" s="521"/>
      <c r="BT364" s="517"/>
      <c r="BU364" s="511"/>
      <c r="BV364" s="511"/>
      <c r="BW364" s="511"/>
      <c r="BX364" s="516"/>
      <c r="BY364" s="516"/>
      <c r="BZ364" s="516"/>
      <c r="CA364" s="516"/>
      <c r="CB364" s="516"/>
      <c r="CC364" s="516"/>
      <c r="CD364" s="516"/>
      <c r="CE364" s="511"/>
      <c r="CF364" s="511"/>
      <c r="CG364" s="511"/>
      <c r="CH364" s="511"/>
      <c r="CI364" s="474"/>
      <c r="CJ364" s="474"/>
      <c r="CK364" s="474"/>
      <c r="CL364" s="490"/>
      <c r="CM364" s="474"/>
      <c r="CN364" s="500"/>
      <c r="CO364" s="500"/>
      <c r="CP364" s="500"/>
      <c r="CQ364" s="500"/>
      <c r="CR364" s="550"/>
      <c r="CS364" s="473"/>
      <c r="CT364" s="498"/>
      <c r="CU364" s="498"/>
      <c r="CV364" s="473"/>
      <c r="CW364" s="473"/>
      <c r="CX364" s="473"/>
      <c r="CY364" s="502"/>
      <c r="CZ364" s="500"/>
      <c r="DA364" s="474"/>
      <c r="DB364" s="499"/>
      <c r="DC364" s="500"/>
      <c r="DD364" s="474"/>
      <c r="DE364" s="500"/>
      <c r="DF364" s="500"/>
      <c r="DG364" s="499"/>
      <c r="DH364" s="499"/>
      <c r="DI364" s="499"/>
      <c r="DJ364" s="490"/>
      <c r="DK364" s="499"/>
      <c r="DL364" s="500"/>
      <c r="DM364" s="500"/>
      <c r="DN364" s="499"/>
      <c r="DO364" s="474"/>
      <c r="DP364" s="474"/>
      <c r="DQ364" s="474"/>
      <c r="DR364" s="474"/>
      <c r="DS364" s="474"/>
      <c r="DT364" s="474"/>
      <c r="DU364" s="474"/>
      <c r="DV364" s="474"/>
      <c r="DW364" s="474"/>
      <c r="DX364" s="474"/>
      <c r="DY364" s="474"/>
      <c r="DZ364" s="474"/>
      <c r="EA364" s="500"/>
      <c r="EB364" s="500"/>
      <c r="EC364" s="500"/>
      <c r="ED364" s="500"/>
      <c r="EE364" s="500"/>
      <c r="EF364" s="500"/>
      <c r="EG364" s="500"/>
      <c r="EH364" s="500"/>
      <c r="EI364" s="500"/>
      <c r="EJ364" s="500"/>
      <c r="EK364" s="500"/>
      <c r="EL364" s="500"/>
      <c r="EM364" s="500"/>
      <c r="EN364" s="500"/>
      <c r="EO364" s="500"/>
      <c r="EP364" s="500"/>
      <c r="EQ364" s="500"/>
      <c r="ER364" s="490"/>
      <c r="ES364" s="490"/>
      <c r="ET364" s="500"/>
      <c r="EU364" s="500"/>
    </row>
    <row r="365" spans="1:151" ht="16.5" customHeight="1">
      <c r="A365" s="500"/>
      <c r="B365" s="502"/>
      <c r="C365" s="502"/>
      <c r="D365" s="502"/>
      <c r="E365" s="502"/>
      <c r="F365" s="502"/>
      <c r="G365" s="502"/>
      <c r="H365" s="502"/>
      <c r="I365" s="502"/>
      <c r="J365" s="504"/>
      <c r="K365" s="502"/>
      <c r="L365" s="502"/>
      <c r="M365" s="502"/>
      <c r="N365" s="502"/>
      <c r="O365" s="502"/>
      <c r="P365" s="502"/>
      <c r="R365" s="502"/>
      <c r="S365" s="502"/>
      <c r="U365" s="499"/>
      <c r="V365" s="500"/>
      <c r="W365" s="502"/>
      <c r="X365" s="500"/>
      <c r="Y365" s="500"/>
      <c r="Z365" s="476"/>
      <c r="AA365" s="476"/>
      <c r="AB365" s="470"/>
      <c r="AC365" s="502"/>
      <c r="AD365" s="502"/>
      <c r="AE365" s="502"/>
      <c r="AF365" s="502"/>
      <c r="AG365" s="502"/>
      <c r="AH365" s="502"/>
      <c r="AI365" s="505"/>
      <c r="AJ365" s="502"/>
      <c r="AK365" s="502"/>
      <c r="AL365" s="502"/>
      <c r="AM365" s="502"/>
      <c r="AN365" s="502"/>
      <c r="AO365" s="502"/>
      <c r="AP365" s="502"/>
      <c r="AQ365" s="502"/>
      <c r="AR365" s="502"/>
      <c r="AS365" s="521"/>
      <c r="AT365" s="521"/>
      <c r="AU365" s="521"/>
      <c r="AV365" s="521"/>
      <c r="AW365" s="521"/>
      <c r="AX365" s="521"/>
      <c r="AY365" s="521"/>
      <c r="AZ365" s="521"/>
      <c r="BA365" s="525"/>
      <c r="BB365" s="521"/>
      <c r="BC365" s="521"/>
      <c r="BD365" s="521"/>
      <c r="BE365" s="521"/>
      <c r="BF365" s="521"/>
      <c r="BG365" s="521"/>
      <c r="BH365" s="521"/>
      <c r="BI365" s="521"/>
      <c r="BJ365" s="521"/>
      <c r="BK365" s="521"/>
      <c r="BL365" s="521"/>
      <c r="BM365" s="521"/>
      <c r="BN365" s="521"/>
      <c r="BO365" s="521"/>
      <c r="BP365" s="521"/>
      <c r="BQ365" s="521"/>
      <c r="BR365" s="521"/>
      <c r="BS365" s="521"/>
      <c r="BT365" s="517"/>
      <c r="BU365" s="511"/>
      <c r="BV365" s="511"/>
      <c r="BW365" s="511"/>
      <c r="BX365" s="516"/>
      <c r="BY365" s="516"/>
      <c r="BZ365" s="516"/>
      <c r="CA365" s="516"/>
      <c r="CB365" s="516"/>
      <c r="CC365" s="516"/>
      <c r="CD365" s="516"/>
      <c r="CE365" s="511"/>
      <c r="CF365" s="511"/>
      <c r="CG365" s="511"/>
      <c r="CH365" s="511"/>
      <c r="CI365" s="474"/>
      <c r="CJ365" s="474"/>
      <c r="CK365" s="474"/>
      <c r="CL365" s="490"/>
      <c r="CM365" s="474"/>
      <c r="CN365" s="500"/>
      <c r="CO365" s="500"/>
      <c r="CP365" s="500"/>
      <c r="CQ365" s="500"/>
      <c r="CR365" s="550"/>
      <c r="CS365" s="473"/>
      <c r="CT365" s="498"/>
      <c r="CU365" s="498"/>
      <c r="CV365" s="473"/>
      <c r="CW365" s="473"/>
      <c r="CX365" s="473"/>
      <c r="CY365" s="502"/>
      <c r="CZ365" s="500"/>
      <c r="DA365" s="474"/>
      <c r="DB365" s="499"/>
      <c r="DC365" s="500"/>
      <c r="DD365" s="474"/>
      <c r="DE365" s="500"/>
      <c r="DF365" s="500"/>
      <c r="DG365" s="499"/>
      <c r="DH365" s="499"/>
      <c r="DI365" s="499"/>
      <c r="DJ365" s="490"/>
      <c r="DK365" s="499"/>
      <c r="DL365" s="500"/>
      <c r="DM365" s="500"/>
      <c r="DN365" s="499"/>
      <c r="DO365" s="474"/>
      <c r="DP365" s="474"/>
      <c r="DQ365" s="474"/>
      <c r="DR365" s="474"/>
      <c r="DS365" s="474"/>
      <c r="DT365" s="474"/>
      <c r="DU365" s="474"/>
      <c r="DV365" s="474"/>
      <c r="DW365" s="474"/>
      <c r="DX365" s="474"/>
      <c r="DY365" s="474"/>
      <c r="DZ365" s="474"/>
      <c r="EA365" s="500"/>
      <c r="EB365" s="500"/>
      <c r="EC365" s="500"/>
      <c r="ED365" s="500"/>
      <c r="EE365" s="500"/>
      <c r="EF365" s="500"/>
      <c r="EG365" s="500"/>
      <c r="EH365" s="500"/>
      <c r="EI365" s="500"/>
      <c r="EJ365" s="500"/>
      <c r="EK365" s="500"/>
      <c r="EL365" s="500"/>
      <c r="EM365" s="500"/>
      <c r="EN365" s="500"/>
      <c r="EO365" s="500"/>
      <c r="EP365" s="500"/>
      <c r="EQ365" s="500"/>
      <c r="ER365" s="490"/>
      <c r="ES365" s="490"/>
      <c r="ET365" s="500"/>
      <c r="EU365" s="500"/>
    </row>
    <row r="366" spans="1:151" ht="16.5" customHeight="1">
      <c r="A366" s="500"/>
      <c r="B366" s="502"/>
      <c r="C366" s="502"/>
      <c r="D366" s="502"/>
      <c r="E366" s="502"/>
      <c r="F366" s="502"/>
      <c r="G366" s="502"/>
      <c r="H366" s="502"/>
      <c r="I366" s="502"/>
      <c r="J366" s="504"/>
      <c r="K366" s="502"/>
      <c r="L366" s="502"/>
      <c r="M366" s="502"/>
      <c r="N366" s="502"/>
      <c r="O366" s="502"/>
      <c r="P366" s="502"/>
      <c r="R366" s="502"/>
      <c r="S366" s="502"/>
      <c r="U366" s="499"/>
      <c r="V366" s="500"/>
      <c r="W366" s="502"/>
      <c r="X366" s="500"/>
      <c r="Y366" s="500"/>
      <c r="Z366" s="476"/>
      <c r="AA366" s="476"/>
      <c r="AB366" s="470"/>
      <c r="AC366" s="502"/>
      <c r="AD366" s="502"/>
      <c r="AE366" s="502"/>
      <c r="AF366" s="502"/>
      <c r="AG366" s="502"/>
      <c r="AH366" s="502"/>
      <c r="AI366" s="505"/>
      <c r="AJ366" s="502"/>
      <c r="AK366" s="502"/>
      <c r="AL366" s="502"/>
      <c r="AM366" s="502"/>
      <c r="AN366" s="502"/>
      <c r="AO366" s="502"/>
      <c r="AP366" s="502"/>
      <c r="AQ366" s="502"/>
      <c r="AR366" s="502"/>
      <c r="AS366" s="521"/>
      <c r="AT366" s="521"/>
      <c r="AU366" s="521"/>
      <c r="AV366" s="521"/>
      <c r="AW366" s="521"/>
      <c r="AX366" s="521"/>
      <c r="AY366" s="521"/>
      <c r="AZ366" s="521"/>
      <c r="BA366" s="525"/>
      <c r="BB366" s="521"/>
      <c r="BC366" s="521"/>
      <c r="BD366" s="521"/>
      <c r="BE366" s="521"/>
      <c r="BF366" s="521"/>
      <c r="BG366" s="521"/>
      <c r="BH366" s="521"/>
      <c r="BI366" s="521"/>
      <c r="BJ366" s="521"/>
      <c r="BK366" s="521"/>
      <c r="BL366" s="521"/>
      <c r="BM366" s="521"/>
      <c r="BN366" s="521"/>
      <c r="BO366" s="521"/>
      <c r="BP366" s="521"/>
      <c r="BQ366" s="521"/>
      <c r="BR366" s="521"/>
      <c r="BS366" s="521"/>
      <c r="BT366" s="517"/>
      <c r="BU366" s="511"/>
      <c r="BV366" s="511"/>
      <c r="BW366" s="511"/>
      <c r="BX366" s="516"/>
      <c r="BY366" s="516"/>
      <c r="BZ366" s="516"/>
      <c r="CA366" s="516"/>
      <c r="CB366" s="516"/>
      <c r="CC366" s="516"/>
      <c r="CD366" s="516"/>
      <c r="CE366" s="511"/>
      <c r="CF366" s="511"/>
      <c r="CG366" s="511"/>
      <c r="CH366" s="511"/>
      <c r="CI366" s="474"/>
      <c r="CJ366" s="474"/>
      <c r="CK366" s="474"/>
      <c r="CL366" s="490"/>
      <c r="CM366" s="474"/>
      <c r="CN366" s="500"/>
      <c r="CO366" s="500"/>
      <c r="CP366" s="500"/>
      <c r="CQ366" s="500"/>
      <c r="CR366" s="550"/>
      <c r="CS366" s="473"/>
      <c r="CT366" s="498"/>
      <c r="CU366" s="498"/>
      <c r="CV366" s="473"/>
      <c r="CW366" s="473"/>
      <c r="CX366" s="473"/>
      <c r="CY366" s="502"/>
      <c r="CZ366" s="500"/>
      <c r="DA366" s="474"/>
      <c r="DB366" s="499"/>
      <c r="DC366" s="500"/>
      <c r="DD366" s="474"/>
      <c r="DE366" s="500"/>
      <c r="DF366" s="500"/>
      <c r="DG366" s="499"/>
      <c r="DH366" s="499"/>
      <c r="DI366" s="499"/>
      <c r="DJ366" s="490"/>
      <c r="DK366" s="499"/>
      <c r="DL366" s="500"/>
      <c r="DM366" s="500"/>
      <c r="DN366" s="499"/>
      <c r="DO366" s="474"/>
      <c r="DP366" s="474"/>
      <c r="DQ366" s="474"/>
      <c r="DR366" s="474"/>
      <c r="DS366" s="474"/>
      <c r="DT366" s="474"/>
      <c r="DU366" s="474"/>
      <c r="DV366" s="474"/>
      <c r="DW366" s="474"/>
      <c r="DX366" s="474"/>
      <c r="DY366" s="474"/>
      <c r="DZ366" s="474"/>
      <c r="EA366" s="500"/>
      <c r="EB366" s="500"/>
      <c r="EC366" s="500"/>
      <c r="ED366" s="500"/>
      <c r="EE366" s="500"/>
      <c r="EF366" s="500"/>
      <c r="EG366" s="500"/>
      <c r="EH366" s="500"/>
      <c r="EI366" s="500"/>
      <c r="EJ366" s="500"/>
      <c r="EK366" s="500"/>
      <c r="EL366" s="500"/>
      <c r="EM366" s="500"/>
      <c r="EN366" s="500"/>
      <c r="EO366" s="500"/>
      <c r="EP366" s="500"/>
      <c r="EQ366" s="500"/>
      <c r="ER366" s="490"/>
      <c r="ES366" s="490"/>
      <c r="ET366" s="500"/>
      <c r="EU366" s="500"/>
    </row>
    <row r="367" spans="1:151" ht="16.5" customHeight="1">
      <c r="A367" s="500"/>
      <c r="B367" s="502"/>
      <c r="C367" s="502"/>
      <c r="D367" s="502"/>
      <c r="E367" s="502"/>
      <c r="F367" s="502"/>
      <c r="G367" s="502"/>
      <c r="H367" s="502"/>
      <c r="I367" s="502"/>
      <c r="J367" s="504"/>
      <c r="K367" s="502"/>
      <c r="L367" s="502"/>
      <c r="M367" s="502"/>
      <c r="N367" s="502"/>
      <c r="O367" s="502"/>
      <c r="P367" s="502"/>
      <c r="R367" s="502"/>
      <c r="S367" s="502"/>
      <c r="U367" s="499"/>
      <c r="V367" s="500"/>
      <c r="W367" s="502"/>
      <c r="X367" s="500"/>
      <c r="Y367" s="500"/>
      <c r="Z367" s="476"/>
      <c r="AA367" s="476"/>
      <c r="AB367" s="470"/>
      <c r="AC367" s="502"/>
      <c r="AD367" s="502"/>
      <c r="AE367" s="502"/>
      <c r="AF367" s="502"/>
      <c r="AG367" s="502"/>
      <c r="AH367" s="502"/>
      <c r="AI367" s="505"/>
      <c r="AJ367" s="502"/>
      <c r="AK367" s="502"/>
      <c r="AL367" s="502"/>
      <c r="AM367" s="502"/>
      <c r="AN367" s="502"/>
      <c r="AO367" s="502"/>
      <c r="AP367" s="502"/>
      <c r="AQ367" s="502"/>
      <c r="AR367" s="502"/>
      <c r="AS367" s="521"/>
      <c r="AT367" s="521"/>
      <c r="AU367" s="521"/>
      <c r="AV367" s="521"/>
      <c r="AW367" s="521"/>
      <c r="AX367" s="521"/>
      <c r="AY367" s="521"/>
      <c r="AZ367" s="521"/>
      <c r="BA367" s="525"/>
      <c r="BB367" s="521"/>
      <c r="BC367" s="521"/>
      <c r="BD367" s="521"/>
      <c r="BE367" s="521"/>
      <c r="BF367" s="521"/>
      <c r="BG367" s="521"/>
      <c r="BH367" s="521"/>
      <c r="BI367" s="521"/>
      <c r="BJ367" s="521"/>
      <c r="BK367" s="521"/>
      <c r="BL367" s="521"/>
      <c r="BM367" s="521"/>
      <c r="BN367" s="521"/>
      <c r="BO367" s="521"/>
      <c r="BP367" s="521"/>
      <c r="BQ367" s="521"/>
      <c r="BR367" s="521"/>
      <c r="BS367" s="521"/>
      <c r="BT367" s="517"/>
      <c r="BU367" s="511"/>
      <c r="BV367" s="511"/>
      <c r="BW367" s="511"/>
      <c r="BX367" s="516"/>
      <c r="BY367" s="516"/>
      <c r="BZ367" s="516"/>
      <c r="CA367" s="516"/>
      <c r="CB367" s="516"/>
      <c r="CC367" s="516"/>
      <c r="CD367" s="516"/>
      <c r="CE367" s="511"/>
      <c r="CF367" s="511"/>
      <c r="CG367" s="511"/>
      <c r="CH367" s="511"/>
      <c r="CI367" s="474"/>
      <c r="CJ367" s="474"/>
      <c r="CK367" s="474"/>
      <c r="CL367" s="490"/>
      <c r="CM367" s="474"/>
      <c r="CN367" s="500"/>
      <c r="CO367" s="500"/>
      <c r="CP367" s="500"/>
      <c r="CQ367" s="500"/>
      <c r="CR367" s="550"/>
      <c r="CS367" s="473"/>
      <c r="CT367" s="498"/>
      <c r="CU367" s="498"/>
      <c r="CV367" s="473"/>
      <c r="CW367" s="473"/>
      <c r="CX367" s="473"/>
      <c r="CY367" s="502"/>
      <c r="CZ367" s="500"/>
      <c r="DA367" s="474"/>
      <c r="DB367" s="499"/>
      <c r="DC367" s="500"/>
      <c r="DD367" s="474"/>
      <c r="DE367" s="500"/>
      <c r="DF367" s="500"/>
      <c r="DG367" s="499"/>
      <c r="DH367" s="499"/>
      <c r="DI367" s="499"/>
      <c r="DJ367" s="490"/>
      <c r="DK367" s="499"/>
      <c r="DL367" s="500"/>
      <c r="DM367" s="500"/>
      <c r="DN367" s="499"/>
      <c r="DO367" s="474"/>
      <c r="DP367" s="474"/>
      <c r="DQ367" s="474"/>
      <c r="DR367" s="474"/>
      <c r="DS367" s="474"/>
      <c r="DT367" s="474"/>
      <c r="DU367" s="474"/>
      <c r="DV367" s="474"/>
      <c r="DW367" s="474"/>
      <c r="DX367" s="474"/>
      <c r="DY367" s="474"/>
      <c r="DZ367" s="474"/>
      <c r="EA367" s="500"/>
      <c r="EB367" s="500"/>
      <c r="EC367" s="500"/>
      <c r="ED367" s="500"/>
      <c r="EE367" s="500"/>
      <c r="EF367" s="500"/>
      <c r="EG367" s="500"/>
      <c r="EH367" s="500"/>
      <c r="EI367" s="500"/>
      <c r="EJ367" s="500"/>
      <c r="EK367" s="500"/>
      <c r="EL367" s="500"/>
      <c r="EM367" s="500"/>
      <c r="EN367" s="500"/>
      <c r="EO367" s="500"/>
      <c r="EP367" s="500"/>
      <c r="EQ367" s="500"/>
      <c r="ER367" s="490"/>
      <c r="ES367" s="490"/>
      <c r="ET367" s="500"/>
      <c r="EU367" s="500"/>
    </row>
    <row r="368" spans="1:151" ht="16.5" customHeight="1">
      <c r="A368" s="500"/>
      <c r="B368" s="502"/>
      <c r="C368" s="502"/>
      <c r="D368" s="502"/>
      <c r="E368" s="502"/>
      <c r="F368" s="502"/>
      <c r="G368" s="502"/>
      <c r="H368" s="502"/>
      <c r="I368" s="502"/>
      <c r="J368" s="504"/>
      <c r="K368" s="502"/>
      <c r="L368" s="502"/>
      <c r="M368" s="502"/>
      <c r="N368" s="502"/>
      <c r="O368" s="502"/>
      <c r="P368" s="502"/>
      <c r="R368" s="502"/>
      <c r="S368" s="502"/>
      <c r="U368" s="499"/>
      <c r="V368" s="500"/>
      <c r="W368" s="502"/>
      <c r="X368" s="500"/>
      <c r="Y368" s="500"/>
      <c r="Z368" s="476"/>
      <c r="AA368" s="476"/>
      <c r="AB368" s="470"/>
      <c r="AC368" s="502"/>
      <c r="AD368" s="502"/>
      <c r="AE368" s="502"/>
      <c r="AF368" s="502"/>
      <c r="AG368" s="502"/>
      <c r="AH368" s="502"/>
      <c r="AI368" s="505"/>
      <c r="AJ368" s="502"/>
      <c r="AK368" s="502"/>
      <c r="AL368" s="502"/>
      <c r="AM368" s="502"/>
      <c r="AN368" s="502"/>
      <c r="AO368" s="502"/>
      <c r="AP368" s="502"/>
      <c r="AQ368" s="502"/>
      <c r="AR368" s="502"/>
      <c r="AS368" s="521"/>
      <c r="AT368" s="521"/>
      <c r="AU368" s="521"/>
      <c r="AV368" s="521"/>
      <c r="AW368" s="521"/>
      <c r="AX368" s="521"/>
      <c r="AY368" s="521"/>
      <c r="AZ368" s="521"/>
      <c r="BA368" s="525"/>
      <c r="BB368" s="521"/>
      <c r="BC368" s="521"/>
      <c r="BD368" s="521"/>
      <c r="BE368" s="521"/>
      <c r="BF368" s="521"/>
      <c r="BG368" s="521"/>
      <c r="BH368" s="521"/>
      <c r="BI368" s="521"/>
      <c r="BJ368" s="521"/>
      <c r="BK368" s="521"/>
      <c r="BL368" s="521"/>
      <c r="BM368" s="521"/>
      <c r="BN368" s="521"/>
      <c r="BO368" s="521"/>
      <c r="BP368" s="521"/>
      <c r="BQ368" s="521"/>
      <c r="BR368" s="521"/>
      <c r="BS368" s="521"/>
      <c r="BT368" s="517"/>
      <c r="BU368" s="511"/>
      <c r="BV368" s="511"/>
      <c r="BW368" s="511"/>
      <c r="BX368" s="516"/>
      <c r="BY368" s="516"/>
      <c r="BZ368" s="516"/>
      <c r="CA368" s="516"/>
      <c r="CB368" s="516"/>
      <c r="CC368" s="516"/>
      <c r="CD368" s="516"/>
      <c r="CE368" s="511"/>
      <c r="CF368" s="511"/>
      <c r="CG368" s="511"/>
      <c r="CH368" s="511"/>
      <c r="CI368" s="474"/>
      <c r="CJ368" s="474"/>
      <c r="CK368" s="474"/>
      <c r="CL368" s="490"/>
      <c r="CM368" s="474"/>
      <c r="CN368" s="500"/>
      <c r="CO368" s="500"/>
      <c r="CP368" s="500"/>
      <c r="CQ368" s="500"/>
      <c r="CR368" s="550"/>
      <c r="CS368" s="473"/>
      <c r="CT368" s="498"/>
      <c r="CU368" s="498"/>
      <c r="CV368" s="473"/>
      <c r="CW368" s="473"/>
      <c r="CX368" s="473"/>
      <c r="CY368" s="502"/>
      <c r="CZ368" s="500"/>
      <c r="DA368" s="474"/>
      <c r="DB368" s="499"/>
      <c r="DC368" s="500"/>
      <c r="DD368" s="474"/>
      <c r="DE368" s="500"/>
      <c r="DF368" s="500"/>
      <c r="DG368" s="499"/>
      <c r="DH368" s="499"/>
      <c r="DI368" s="499"/>
      <c r="DJ368" s="490"/>
      <c r="DK368" s="499"/>
      <c r="DL368" s="500"/>
      <c r="DM368" s="500"/>
      <c r="DN368" s="499"/>
      <c r="DO368" s="474"/>
      <c r="DP368" s="474"/>
      <c r="DQ368" s="474"/>
      <c r="DR368" s="474"/>
      <c r="DS368" s="474"/>
      <c r="DT368" s="474"/>
      <c r="DU368" s="474"/>
      <c r="DV368" s="474"/>
      <c r="DW368" s="474"/>
      <c r="DX368" s="474"/>
      <c r="DY368" s="474"/>
      <c r="DZ368" s="474"/>
      <c r="EA368" s="500"/>
      <c r="EB368" s="500"/>
      <c r="EC368" s="500"/>
      <c r="ED368" s="500"/>
      <c r="EE368" s="500"/>
      <c r="EF368" s="500"/>
      <c r="EG368" s="500"/>
      <c r="EH368" s="500"/>
      <c r="EI368" s="500"/>
      <c r="EJ368" s="500"/>
      <c r="EK368" s="500"/>
      <c r="EL368" s="500"/>
      <c r="EM368" s="500"/>
      <c r="EN368" s="500"/>
      <c r="EO368" s="500"/>
      <c r="EP368" s="500"/>
      <c r="EQ368" s="500"/>
      <c r="ER368" s="490"/>
      <c r="ES368" s="490"/>
      <c r="ET368" s="500"/>
      <c r="EU368" s="500"/>
    </row>
    <row r="369" spans="1:151" ht="16.5" customHeight="1">
      <c r="A369" s="500"/>
      <c r="B369" s="502"/>
      <c r="C369" s="502"/>
      <c r="D369" s="502"/>
      <c r="E369" s="502"/>
      <c r="F369" s="502"/>
      <c r="G369" s="502"/>
      <c r="H369" s="502"/>
      <c r="I369" s="502"/>
      <c r="J369" s="504"/>
      <c r="K369" s="502"/>
      <c r="L369" s="502"/>
      <c r="M369" s="502"/>
      <c r="N369" s="502"/>
      <c r="O369" s="502"/>
      <c r="P369" s="502"/>
      <c r="R369" s="502"/>
      <c r="S369" s="502"/>
      <c r="U369" s="499"/>
      <c r="V369" s="500"/>
      <c r="W369" s="502"/>
      <c r="X369" s="500"/>
      <c r="Y369" s="500"/>
      <c r="Z369" s="476"/>
      <c r="AA369" s="476"/>
      <c r="AB369" s="470"/>
      <c r="AC369" s="502"/>
      <c r="AD369" s="502"/>
      <c r="AE369" s="502"/>
      <c r="AF369" s="502"/>
      <c r="AG369" s="502"/>
      <c r="AH369" s="502"/>
      <c r="AI369" s="505"/>
      <c r="AJ369" s="502"/>
      <c r="AK369" s="502"/>
      <c r="AL369" s="502"/>
      <c r="AM369" s="502"/>
      <c r="AN369" s="502"/>
      <c r="AO369" s="502"/>
      <c r="AP369" s="502"/>
      <c r="AQ369" s="502"/>
      <c r="AR369" s="502"/>
      <c r="AS369" s="521"/>
      <c r="AT369" s="521"/>
      <c r="AU369" s="521"/>
      <c r="AV369" s="521"/>
      <c r="AW369" s="521"/>
      <c r="AX369" s="521"/>
      <c r="AY369" s="521"/>
      <c r="AZ369" s="521"/>
      <c r="BA369" s="525"/>
      <c r="BB369" s="521"/>
      <c r="BC369" s="521"/>
      <c r="BD369" s="521"/>
      <c r="BE369" s="521"/>
      <c r="BF369" s="521"/>
      <c r="BG369" s="521"/>
      <c r="BH369" s="521"/>
      <c r="BI369" s="521"/>
      <c r="BJ369" s="521"/>
      <c r="BK369" s="521"/>
      <c r="BL369" s="521"/>
      <c r="BM369" s="521"/>
      <c r="BN369" s="521"/>
      <c r="BO369" s="521"/>
      <c r="BP369" s="521"/>
      <c r="BQ369" s="521"/>
      <c r="BR369" s="521"/>
      <c r="BS369" s="521"/>
      <c r="BT369" s="517"/>
      <c r="BU369" s="511"/>
      <c r="BV369" s="511"/>
      <c r="BW369" s="511"/>
      <c r="BX369" s="516"/>
      <c r="BY369" s="516"/>
      <c r="BZ369" s="516"/>
      <c r="CA369" s="516"/>
      <c r="CB369" s="516"/>
      <c r="CC369" s="516"/>
      <c r="CD369" s="516"/>
      <c r="CE369" s="511"/>
      <c r="CF369" s="511"/>
      <c r="CG369" s="511"/>
      <c r="CH369" s="511"/>
      <c r="CI369" s="474"/>
      <c r="CJ369" s="474"/>
      <c r="CK369" s="474"/>
      <c r="CL369" s="490"/>
      <c r="CM369" s="474"/>
      <c r="CN369" s="500"/>
      <c r="CO369" s="500"/>
      <c r="CP369" s="500"/>
      <c r="CQ369" s="500"/>
      <c r="CR369" s="550"/>
      <c r="CS369" s="473"/>
      <c r="CT369" s="498"/>
      <c r="CU369" s="498"/>
      <c r="CV369" s="473"/>
      <c r="CW369" s="473"/>
      <c r="CX369" s="473"/>
      <c r="CY369" s="502"/>
      <c r="CZ369" s="500"/>
      <c r="DA369" s="474"/>
      <c r="DB369" s="499"/>
      <c r="DC369" s="500"/>
      <c r="DD369" s="474"/>
      <c r="DE369" s="500"/>
      <c r="DF369" s="500"/>
      <c r="DG369" s="499"/>
      <c r="DH369" s="499"/>
      <c r="DI369" s="499"/>
      <c r="DJ369" s="490"/>
      <c r="DK369" s="499"/>
      <c r="DL369" s="500"/>
      <c r="DM369" s="500"/>
      <c r="DN369" s="499"/>
      <c r="DO369" s="474"/>
      <c r="DP369" s="474"/>
      <c r="DQ369" s="474"/>
      <c r="DR369" s="474"/>
      <c r="DS369" s="474"/>
      <c r="DT369" s="474"/>
      <c r="DU369" s="474"/>
      <c r="DV369" s="474"/>
      <c r="DW369" s="474"/>
      <c r="DX369" s="474"/>
      <c r="DY369" s="474"/>
      <c r="DZ369" s="474"/>
      <c r="EA369" s="500"/>
      <c r="EB369" s="500"/>
      <c r="EC369" s="500"/>
      <c r="ED369" s="500"/>
      <c r="EE369" s="500"/>
      <c r="EF369" s="500"/>
      <c r="EG369" s="500"/>
      <c r="EH369" s="500"/>
      <c r="EI369" s="500"/>
      <c r="EJ369" s="500"/>
      <c r="EK369" s="500"/>
      <c r="EL369" s="500"/>
      <c r="EM369" s="500"/>
      <c r="EN369" s="500"/>
      <c r="EO369" s="500"/>
      <c r="EP369" s="500"/>
      <c r="EQ369" s="500"/>
      <c r="ER369" s="490"/>
      <c r="ES369" s="490"/>
      <c r="ET369" s="500"/>
      <c r="EU369" s="500"/>
    </row>
    <row r="370" spans="1:151" ht="16.5" customHeight="1">
      <c r="A370" s="500"/>
      <c r="B370" s="502"/>
      <c r="C370" s="502"/>
      <c r="D370" s="502"/>
      <c r="E370" s="502"/>
      <c r="F370" s="502"/>
      <c r="G370" s="502"/>
      <c r="H370" s="502"/>
      <c r="I370" s="502"/>
      <c r="J370" s="504"/>
      <c r="K370" s="502"/>
      <c r="L370" s="502"/>
      <c r="M370" s="502"/>
      <c r="N370" s="502"/>
      <c r="O370" s="502"/>
      <c r="P370" s="502"/>
      <c r="R370" s="502"/>
      <c r="S370" s="502"/>
      <c r="U370" s="499"/>
      <c r="V370" s="500"/>
      <c r="W370" s="502"/>
      <c r="X370" s="500"/>
      <c r="Y370" s="500"/>
      <c r="Z370" s="476"/>
      <c r="AA370" s="476"/>
      <c r="AB370" s="470"/>
      <c r="AC370" s="502"/>
      <c r="AD370" s="502"/>
      <c r="AE370" s="502"/>
      <c r="AF370" s="502"/>
      <c r="AG370" s="502"/>
      <c r="AH370" s="502"/>
      <c r="AI370" s="505"/>
      <c r="AJ370" s="502"/>
      <c r="AK370" s="502"/>
      <c r="AL370" s="502"/>
      <c r="AM370" s="502"/>
      <c r="AN370" s="502"/>
      <c r="AO370" s="502"/>
      <c r="AP370" s="502"/>
      <c r="AQ370" s="502"/>
      <c r="AR370" s="502"/>
      <c r="AS370" s="521"/>
      <c r="AT370" s="521"/>
      <c r="AU370" s="521"/>
      <c r="AV370" s="521"/>
      <c r="AW370" s="521"/>
      <c r="AX370" s="521"/>
      <c r="AY370" s="521"/>
      <c r="AZ370" s="521"/>
      <c r="BA370" s="525"/>
      <c r="BB370" s="521"/>
      <c r="BC370" s="521"/>
      <c r="BD370" s="521"/>
      <c r="BE370" s="521"/>
      <c r="BF370" s="521"/>
      <c r="BG370" s="521"/>
      <c r="BH370" s="521"/>
      <c r="BI370" s="521"/>
      <c r="BJ370" s="521"/>
      <c r="BK370" s="521"/>
      <c r="BL370" s="521"/>
      <c r="BM370" s="521"/>
      <c r="BN370" s="521"/>
      <c r="BO370" s="521"/>
      <c r="BP370" s="521"/>
      <c r="BQ370" s="521"/>
      <c r="BR370" s="521"/>
      <c r="BS370" s="521"/>
      <c r="BT370" s="517"/>
      <c r="BU370" s="511"/>
      <c r="BV370" s="511"/>
      <c r="BW370" s="511"/>
      <c r="BX370" s="516"/>
      <c r="BY370" s="516"/>
      <c r="BZ370" s="516"/>
      <c r="CA370" s="516"/>
      <c r="CB370" s="516"/>
      <c r="CC370" s="516"/>
      <c r="CD370" s="516"/>
      <c r="CE370" s="511"/>
      <c r="CF370" s="511"/>
      <c r="CG370" s="511"/>
      <c r="CH370" s="511"/>
      <c r="CI370" s="474"/>
      <c r="CJ370" s="474"/>
      <c r="CK370" s="474"/>
      <c r="CL370" s="490"/>
      <c r="CM370" s="474"/>
      <c r="CN370" s="500"/>
      <c r="CO370" s="500"/>
      <c r="CP370" s="500"/>
      <c r="CQ370" s="500"/>
      <c r="CR370" s="550"/>
      <c r="CS370" s="473"/>
      <c r="CT370" s="498"/>
      <c r="CU370" s="498"/>
      <c r="CV370" s="473"/>
      <c r="CW370" s="473"/>
      <c r="CX370" s="473"/>
      <c r="CY370" s="502"/>
      <c r="CZ370" s="500"/>
      <c r="DA370" s="474"/>
      <c r="DB370" s="499"/>
      <c r="DC370" s="500"/>
      <c r="DD370" s="474"/>
      <c r="DE370" s="500"/>
      <c r="DF370" s="500"/>
      <c r="DG370" s="499"/>
      <c r="DH370" s="499"/>
      <c r="DI370" s="499"/>
      <c r="DJ370" s="490"/>
      <c r="DK370" s="499"/>
      <c r="DL370" s="500"/>
      <c r="DM370" s="500"/>
      <c r="DN370" s="499"/>
      <c r="DO370" s="474"/>
      <c r="DP370" s="474"/>
      <c r="DQ370" s="474"/>
      <c r="DR370" s="474"/>
      <c r="DS370" s="474"/>
      <c r="DT370" s="474"/>
      <c r="DU370" s="474"/>
      <c r="DV370" s="474"/>
      <c r="DW370" s="474"/>
      <c r="DX370" s="474"/>
      <c r="DY370" s="474"/>
      <c r="DZ370" s="474"/>
      <c r="EA370" s="500"/>
      <c r="EB370" s="500"/>
      <c r="EC370" s="500"/>
      <c r="ED370" s="500"/>
      <c r="EE370" s="500"/>
      <c r="EF370" s="500"/>
      <c r="EG370" s="500"/>
      <c r="EH370" s="500"/>
      <c r="EI370" s="500"/>
      <c r="EJ370" s="500"/>
      <c r="EK370" s="500"/>
      <c r="EL370" s="500"/>
      <c r="EM370" s="500"/>
      <c r="EN370" s="500"/>
      <c r="EO370" s="500"/>
      <c r="EP370" s="500"/>
      <c r="EQ370" s="500"/>
      <c r="ER370" s="490"/>
      <c r="ES370" s="490"/>
      <c r="ET370" s="500"/>
      <c r="EU370" s="500"/>
    </row>
    <row r="371" spans="1:151" ht="16.5" customHeight="1">
      <c r="A371" s="500"/>
      <c r="B371" s="502"/>
      <c r="C371" s="502"/>
      <c r="D371" s="502"/>
      <c r="E371" s="502"/>
      <c r="F371" s="502"/>
      <c r="G371" s="502"/>
      <c r="H371" s="502"/>
      <c r="I371" s="502"/>
      <c r="J371" s="504"/>
      <c r="K371" s="502"/>
      <c r="L371" s="502"/>
      <c r="M371" s="502"/>
      <c r="N371" s="502"/>
      <c r="O371" s="502"/>
      <c r="P371" s="502"/>
      <c r="R371" s="502"/>
      <c r="S371" s="502"/>
      <c r="U371" s="499"/>
      <c r="V371" s="500"/>
      <c r="W371" s="502"/>
      <c r="X371" s="500"/>
      <c r="Y371" s="500"/>
      <c r="Z371" s="476"/>
      <c r="AA371" s="476"/>
      <c r="AB371" s="470"/>
      <c r="AC371" s="502"/>
      <c r="AD371" s="502"/>
      <c r="AE371" s="502"/>
      <c r="AF371" s="502"/>
      <c r="AG371" s="502"/>
      <c r="AH371" s="502"/>
      <c r="AI371" s="505"/>
      <c r="AJ371" s="502"/>
      <c r="AK371" s="502"/>
      <c r="AL371" s="502"/>
      <c r="AM371" s="502"/>
      <c r="AN371" s="502"/>
      <c r="AO371" s="502"/>
      <c r="AP371" s="502"/>
      <c r="AQ371" s="502"/>
      <c r="AR371" s="502"/>
      <c r="AS371" s="521"/>
      <c r="AT371" s="521"/>
      <c r="AU371" s="521"/>
      <c r="AV371" s="521"/>
      <c r="AW371" s="521"/>
      <c r="AX371" s="521"/>
      <c r="AY371" s="521"/>
      <c r="AZ371" s="521"/>
      <c r="BA371" s="525"/>
      <c r="BB371" s="521"/>
      <c r="BC371" s="521"/>
      <c r="BD371" s="521"/>
      <c r="BE371" s="521"/>
      <c r="BF371" s="521"/>
      <c r="BG371" s="521"/>
      <c r="BH371" s="521"/>
      <c r="BI371" s="521"/>
      <c r="BJ371" s="521"/>
      <c r="BK371" s="521"/>
      <c r="BL371" s="521"/>
      <c r="BM371" s="521"/>
      <c r="BN371" s="521"/>
      <c r="BO371" s="521"/>
      <c r="BP371" s="521"/>
      <c r="BQ371" s="521"/>
      <c r="BR371" s="521"/>
      <c r="BS371" s="521"/>
      <c r="BT371" s="517"/>
      <c r="BU371" s="511"/>
      <c r="BV371" s="511"/>
      <c r="BW371" s="511"/>
      <c r="BX371" s="516"/>
      <c r="BY371" s="516"/>
      <c r="BZ371" s="516"/>
      <c r="CA371" s="516"/>
      <c r="CB371" s="516"/>
      <c r="CC371" s="516"/>
      <c r="CD371" s="516"/>
      <c r="CE371" s="511"/>
      <c r="CF371" s="511"/>
      <c r="CG371" s="511"/>
      <c r="CH371" s="511"/>
      <c r="CI371" s="474"/>
      <c r="CJ371" s="474"/>
      <c r="CK371" s="474"/>
      <c r="CL371" s="490"/>
      <c r="CM371" s="474"/>
      <c r="CN371" s="500"/>
      <c r="CO371" s="500"/>
      <c r="CP371" s="500"/>
      <c r="CQ371" s="500"/>
      <c r="CR371" s="550"/>
      <c r="CS371" s="473"/>
      <c r="CT371" s="498"/>
      <c r="CU371" s="498"/>
      <c r="CV371" s="473"/>
      <c r="CW371" s="473"/>
      <c r="CX371" s="473"/>
      <c r="CY371" s="502"/>
      <c r="CZ371" s="500"/>
      <c r="DA371" s="474"/>
      <c r="DB371" s="499"/>
      <c r="DC371" s="500"/>
      <c r="DD371" s="474"/>
      <c r="DE371" s="500"/>
      <c r="DF371" s="500"/>
      <c r="DG371" s="499"/>
      <c r="DH371" s="499"/>
      <c r="DI371" s="499"/>
      <c r="DJ371" s="490"/>
      <c r="DK371" s="499"/>
      <c r="DL371" s="500"/>
      <c r="DM371" s="500"/>
      <c r="DN371" s="499"/>
      <c r="DO371" s="474"/>
      <c r="DP371" s="474"/>
      <c r="DQ371" s="474"/>
      <c r="DR371" s="474"/>
      <c r="DS371" s="474"/>
      <c r="DT371" s="474"/>
      <c r="DU371" s="474"/>
      <c r="DV371" s="474"/>
      <c r="DW371" s="474"/>
      <c r="DX371" s="474"/>
      <c r="DY371" s="474"/>
      <c r="DZ371" s="474"/>
      <c r="EA371" s="500"/>
      <c r="EB371" s="500"/>
      <c r="EC371" s="500"/>
      <c r="ED371" s="500"/>
      <c r="EE371" s="500"/>
      <c r="EF371" s="500"/>
      <c r="EG371" s="500"/>
      <c r="EH371" s="500"/>
      <c r="EI371" s="500"/>
      <c r="EJ371" s="500"/>
      <c r="EK371" s="500"/>
      <c r="EL371" s="500"/>
      <c r="EM371" s="500"/>
      <c r="EN371" s="500"/>
      <c r="EO371" s="500"/>
      <c r="EP371" s="500"/>
      <c r="EQ371" s="500"/>
      <c r="ER371" s="490"/>
      <c r="ES371" s="490"/>
      <c r="ET371" s="500"/>
      <c r="EU371" s="500"/>
    </row>
    <row r="372" spans="1:151" ht="16.5" customHeight="1">
      <c r="A372" s="500"/>
      <c r="B372" s="502"/>
      <c r="C372" s="502"/>
      <c r="D372" s="502"/>
      <c r="E372" s="502"/>
      <c r="F372" s="502"/>
      <c r="G372" s="502"/>
      <c r="H372" s="502"/>
      <c r="I372" s="502"/>
      <c r="J372" s="504"/>
      <c r="K372" s="502"/>
      <c r="L372" s="502"/>
      <c r="M372" s="502"/>
      <c r="N372" s="502"/>
      <c r="O372" s="502"/>
      <c r="P372" s="502"/>
      <c r="R372" s="502"/>
      <c r="S372" s="502"/>
      <c r="U372" s="499"/>
      <c r="V372" s="500"/>
      <c r="W372" s="502"/>
      <c r="X372" s="500"/>
      <c r="Y372" s="500"/>
      <c r="Z372" s="476"/>
      <c r="AA372" s="476"/>
      <c r="AB372" s="470"/>
      <c r="AC372" s="502"/>
      <c r="AD372" s="502"/>
      <c r="AE372" s="502"/>
      <c r="AF372" s="502"/>
      <c r="AG372" s="502"/>
      <c r="AH372" s="502"/>
      <c r="AI372" s="505"/>
      <c r="AJ372" s="502"/>
      <c r="AK372" s="502"/>
      <c r="AL372" s="502"/>
      <c r="AM372" s="502"/>
      <c r="AN372" s="502"/>
      <c r="AO372" s="502"/>
      <c r="AP372" s="502"/>
      <c r="AQ372" s="502"/>
      <c r="AR372" s="502"/>
      <c r="AS372" s="521"/>
      <c r="AT372" s="521"/>
      <c r="AU372" s="521"/>
      <c r="AV372" s="521"/>
      <c r="AW372" s="521"/>
      <c r="AX372" s="521"/>
      <c r="AY372" s="521"/>
      <c r="AZ372" s="521"/>
      <c r="BA372" s="525"/>
      <c r="BB372" s="521"/>
      <c r="BC372" s="521"/>
      <c r="BD372" s="521"/>
      <c r="BE372" s="521"/>
      <c r="BF372" s="521"/>
      <c r="BG372" s="521"/>
      <c r="BH372" s="521"/>
      <c r="BI372" s="521"/>
      <c r="BJ372" s="521"/>
      <c r="BK372" s="521"/>
      <c r="BL372" s="521"/>
      <c r="BM372" s="521"/>
      <c r="BN372" s="521"/>
      <c r="BO372" s="521"/>
      <c r="BP372" s="521"/>
      <c r="BQ372" s="521"/>
      <c r="BR372" s="521"/>
      <c r="BS372" s="521"/>
      <c r="BT372" s="517"/>
      <c r="BU372" s="511"/>
      <c r="BV372" s="511"/>
      <c r="BW372" s="511"/>
      <c r="BX372" s="516"/>
      <c r="BY372" s="516"/>
      <c r="BZ372" s="516"/>
      <c r="CA372" s="516"/>
      <c r="CB372" s="516"/>
      <c r="CC372" s="516"/>
      <c r="CD372" s="516"/>
      <c r="CE372" s="511"/>
      <c r="CF372" s="511"/>
      <c r="CG372" s="511"/>
      <c r="CH372" s="511"/>
      <c r="CI372" s="474"/>
      <c r="CJ372" s="474"/>
      <c r="CK372" s="474"/>
      <c r="CL372" s="490"/>
      <c r="CM372" s="474"/>
      <c r="CN372" s="500"/>
      <c r="CO372" s="500"/>
      <c r="CP372" s="500"/>
      <c r="CQ372" s="500"/>
      <c r="CR372" s="550"/>
      <c r="CS372" s="473"/>
      <c r="CT372" s="498"/>
      <c r="CU372" s="498"/>
      <c r="CV372" s="473"/>
      <c r="CW372" s="473"/>
      <c r="CX372" s="473"/>
      <c r="CY372" s="502"/>
      <c r="CZ372" s="500"/>
      <c r="DA372" s="474"/>
      <c r="DB372" s="499"/>
      <c r="DC372" s="500"/>
      <c r="DD372" s="474"/>
      <c r="DE372" s="500"/>
      <c r="DF372" s="500"/>
      <c r="DG372" s="499"/>
      <c r="DH372" s="499"/>
      <c r="DI372" s="499"/>
      <c r="DJ372" s="490"/>
      <c r="DK372" s="499"/>
      <c r="DL372" s="500"/>
      <c r="DM372" s="500"/>
      <c r="DN372" s="499"/>
      <c r="DO372" s="474"/>
      <c r="DP372" s="474"/>
      <c r="DQ372" s="474"/>
      <c r="DR372" s="474"/>
      <c r="DS372" s="474"/>
      <c r="DT372" s="474"/>
      <c r="DU372" s="474"/>
      <c r="DV372" s="474"/>
      <c r="DW372" s="474"/>
      <c r="DX372" s="474"/>
      <c r="DY372" s="474"/>
      <c r="DZ372" s="474"/>
      <c r="EA372" s="500"/>
      <c r="EB372" s="500"/>
      <c r="EC372" s="500"/>
      <c r="ED372" s="500"/>
      <c r="EE372" s="500"/>
      <c r="EF372" s="500"/>
      <c r="EG372" s="500"/>
      <c r="EH372" s="500"/>
      <c r="EI372" s="500"/>
      <c r="EJ372" s="500"/>
      <c r="EK372" s="500"/>
      <c r="EL372" s="500"/>
      <c r="EM372" s="500"/>
      <c r="EN372" s="500"/>
      <c r="EO372" s="500"/>
      <c r="EP372" s="500"/>
      <c r="EQ372" s="500"/>
      <c r="ER372" s="490"/>
      <c r="ES372" s="490"/>
      <c r="ET372" s="500"/>
      <c r="EU372" s="500"/>
    </row>
    <row r="373" spans="1:151" ht="16.5" customHeight="1">
      <c r="A373" s="500"/>
      <c r="B373" s="502"/>
      <c r="C373" s="502"/>
      <c r="D373" s="502"/>
      <c r="E373" s="502"/>
      <c r="F373" s="502"/>
      <c r="G373" s="502"/>
      <c r="H373" s="502"/>
      <c r="I373" s="502"/>
      <c r="J373" s="504"/>
      <c r="K373" s="502"/>
      <c r="L373" s="502"/>
      <c r="M373" s="502"/>
      <c r="N373" s="502"/>
      <c r="O373" s="502"/>
      <c r="P373" s="502"/>
      <c r="R373" s="502"/>
      <c r="S373" s="502"/>
      <c r="U373" s="499"/>
      <c r="V373" s="500"/>
      <c r="W373" s="502"/>
      <c r="X373" s="500"/>
      <c r="Y373" s="500"/>
      <c r="Z373" s="476"/>
      <c r="AA373" s="476"/>
      <c r="AB373" s="470"/>
      <c r="AC373" s="502"/>
      <c r="AD373" s="502"/>
      <c r="AE373" s="502"/>
      <c r="AF373" s="502"/>
      <c r="AG373" s="502"/>
      <c r="AH373" s="502"/>
      <c r="AI373" s="505"/>
      <c r="AJ373" s="502"/>
      <c r="AK373" s="502"/>
      <c r="AL373" s="502"/>
      <c r="AM373" s="502"/>
      <c r="AN373" s="502"/>
      <c r="AO373" s="502"/>
      <c r="AP373" s="502"/>
      <c r="AQ373" s="502"/>
      <c r="AR373" s="502"/>
      <c r="AS373" s="521"/>
      <c r="AT373" s="521"/>
      <c r="AU373" s="521"/>
      <c r="AV373" s="521"/>
      <c r="AW373" s="521"/>
      <c r="AX373" s="521"/>
      <c r="AY373" s="521"/>
      <c r="AZ373" s="521"/>
      <c r="BA373" s="525"/>
      <c r="BB373" s="521"/>
      <c r="BC373" s="521"/>
      <c r="BD373" s="521"/>
      <c r="BE373" s="521"/>
      <c r="BF373" s="521"/>
      <c r="BG373" s="521"/>
      <c r="BH373" s="521"/>
      <c r="BI373" s="521"/>
      <c r="BJ373" s="521"/>
      <c r="BK373" s="521"/>
      <c r="BL373" s="521"/>
      <c r="BM373" s="521"/>
      <c r="BN373" s="521"/>
      <c r="BO373" s="521"/>
      <c r="BP373" s="521"/>
      <c r="BQ373" s="521"/>
      <c r="BR373" s="521"/>
      <c r="BS373" s="521"/>
      <c r="BT373" s="517"/>
      <c r="BU373" s="511"/>
      <c r="BV373" s="511"/>
      <c r="BW373" s="511"/>
      <c r="BX373" s="516"/>
      <c r="BY373" s="516"/>
      <c r="BZ373" s="516"/>
      <c r="CA373" s="516"/>
      <c r="CB373" s="516"/>
      <c r="CC373" s="516"/>
      <c r="CD373" s="516"/>
      <c r="CE373" s="511"/>
      <c r="CF373" s="511"/>
      <c r="CG373" s="511"/>
      <c r="CH373" s="511"/>
      <c r="CI373" s="474"/>
      <c r="CJ373" s="474"/>
      <c r="CK373" s="474"/>
      <c r="CL373" s="490"/>
      <c r="CM373" s="474"/>
      <c r="CN373" s="500"/>
      <c r="CO373" s="500"/>
      <c r="CP373" s="500"/>
      <c r="CQ373" s="500"/>
      <c r="CR373" s="550"/>
      <c r="CS373" s="473"/>
      <c r="CT373" s="498"/>
      <c r="CU373" s="498"/>
      <c r="CV373" s="473"/>
      <c r="CW373" s="473"/>
      <c r="CX373" s="473"/>
      <c r="CY373" s="502"/>
      <c r="CZ373" s="500"/>
      <c r="DA373" s="474"/>
      <c r="DB373" s="499"/>
      <c r="DC373" s="500"/>
      <c r="DD373" s="474"/>
      <c r="DE373" s="500"/>
      <c r="DF373" s="500"/>
      <c r="DG373" s="499"/>
      <c r="DH373" s="499"/>
      <c r="DI373" s="499"/>
      <c r="DJ373" s="490"/>
      <c r="DK373" s="499"/>
      <c r="DL373" s="500"/>
      <c r="DM373" s="500"/>
      <c r="DN373" s="499"/>
      <c r="DO373" s="474"/>
      <c r="DP373" s="474"/>
      <c r="DQ373" s="474"/>
      <c r="DR373" s="474"/>
      <c r="DS373" s="474"/>
      <c r="DT373" s="474"/>
      <c r="DU373" s="474"/>
      <c r="DV373" s="474"/>
      <c r="DW373" s="474"/>
      <c r="DX373" s="474"/>
      <c r="DY373" s="474"/>
      <c r="DZ373" s="474"/>
      <c r="EA373" s="500"/>
      <c r="EB373" s="500"/>
      <c r="EC373" s="500"/>
      <c r="ED373" s="500"/>
      <c r="EE373" s="500"/>
      <c r="EF373" s="500"/>
      <c r="EG373" s="500"/>
      <c r="EH373" s="500"/>
      <c r="EI373" s="500"/>
      <c r="EJ373" s="500"/>
      <c r="EK373" s="500"/>
      <c r="EL373" s="500"/>
      <c r="EM373" s="500"/>
      <c r="EN373" s="500"/>
      <c r="EO373" s="500"/>
      <c r="EP373" s="500"/>
      <c r="EQ373" s="500"/>
      <c r="ER373" s="490"/>
      <c r="ES373" s="490"/>
      <c r="ET373" s="500"/>
      <c r="EU373" s="500"/>
    </row>
    <row r="374" spans="1:151" ht="16.5" customHeight="1">
      <c r="A374" s="500"/>
      <c r="B374" s="502"/>
      <c r="C374" s="502"/>
      <c r="D374" s="502"/>
      <c r="E374" s="502"/>
      <c r="F374" s="502"/>
      <c r="G374" s="502"/>
      <c r="H374" s="502"/>
      <c r="I374" s="502"/>
      <c r="J374" s="504"/>
      <c r="K374" s="502"/>
      <c r="L374" s="502"/>
      <c r="M374" s="502"/>
      <c r="N374" s="502"/>
      <c r="O374" s="502"/>
      <c r="P374" s="502"/>
      <c r="R374" s="502"/>
      <c r="S374" s="502"/>
      <c r="U374" s="499"/>
      <c r="V374" s="500"/>
      <c r="W374" s="502"/>
      <c r="X374" s="500"/>
      <c r="Y374" s="500"/>
      <c r="Z374" s="476"/>
      <c r="AA374" s="476"/>
      <c r="AB374" s="470"/>
      <c r="AC374" s="502"/>
      <c r="AD374" s="502"/>
      <c r="AE374" s="502"/>
      <c r="AF374" s="502"/>
      <c r="AG374" s="502"/>
      <c r="AH374" s="502"/>
      <c r="AI374" s="505"/>
      <c r="AJ374" s="502"/>
      <c r="AK374" s="502"/>
      <c r="AL374" s="502"/>
      <c r="AM374" s="502"/>
      <c r="AN374" s="502"/>
      <c r="AO374" s="502"/>
      <c r="AP374" s="502"/>
      <c r="AQ374" s="502"/>
      <c r="AR374" s="502"/>
      <c r="AS374" s="521"/>
      <c r="AT374" s="521"/>
      <c r="AU374" s="521"/>
      <c r="AV374" s="521"/>
      <c r="AW374" s="521"/>
      <c r="AX374" s="521"/>
      <c r="AY374" s="521"/>
      <c r="AZ374" s="521"/>
      <c r="BA374" s="525"/>
      <c r="BB374" s="521"/>
      <c r="BC374" s="521"/>
      <c r="BD374" s="521"/>
      <c r="BE374" s="521"/>
      <c r="BF374" s="521"/>
      <c r="BG374" s="521"/>
      <c r="BH374" s="521"/>
      <c r="BI374" s="521"/>
      <c r="BJ374" s="521"/>
      <c r="BK374" s="521"/>
      <c r="BL374" s="521"/>
      <c r="BM374" s="521"/>
      <c r="BN374" s="521"/>
      <c r="BO374" s="521"/>
      <c r="BP374" s="521"/>
      <c r="BQ374" s="521"/>
      <c r="BR374" s="521"/>
      <c r="BS374" s="521"/>
      <c r="BT374" s="517"/>
      <c r="BU374" s="511"/>
      <c r="BV374" s="511"/>
      <c r="BW374" s="511"/>
      <c r="BX374" s="516"/>
      <c r="BY374" s="516"/>
      <c r="BZ374" s="516"/>
      <c r="CA374" s="516"/>
      <c r="CB374" s="516"/>
      <c r="CC374" s="516"/>
      <c r="CD374" s="516"/>
      <c r="CE374" s="511"/>
      <c r="CF374" s="511"/>
      <c r="CG374" s="511"/>
      <c r="CH374" s="511"/>
      <c r="CI374" s="474"/>
      <c r="CJ374" s="474"/>
      <c r="CK374" s="474"/>
      <c r="CL374" s="490"/>
      <c r="CM374" s="474"/>
      <c r="CN374" s="500"/>
      <c r="CO374" s="500"/>
      <c r="CP374" s="500"/>
      <c r="CQ374" s="500"/>
      <c r="CR374" s="550"/>
      <c r="CS374" s="473"/>
      <c r="CT374" s="498"/>
      <c r="CU374" s="498"/>
      <c r="CV374" s="473"/>
      <c r="CW374" s="473"/>
      <c r="CX374" s="473"/>
      <c r="CY374" s="502"/>
      <c r="CZ374" s="500"/>
      <c r="DA374" s="474"/>
      <c r="DB374" s="499"/>
      <c r="DC374" s="500"/>
      <c r="DD374" s="474"/>
      <c r="DE374" s="500"/>
      <c r="DF374" s="500"/>
      <c r="DG374" s="499"/>
      <c r="DH374" s="499"/>
      <c r="DI374" s="499"/>
      <c r="DJ374" s="490"/>
      <c r="DK374" s="499"/>
      <c r="DL374" s="500"/>
      <c r="DM374" s="500"/>
      <c r="DN374" s="499"/>
      <c r="DO374" s="474"/>
      <c r="DP374" s="474"/>
      <c r="DQ374" s="474"/>
      <c r="DR374" s="474"/>
      <c r="DS374" s="474"/>
      <c r="DT374" s="474"/>
      <c r="DU374" s="474"/>
      <c r="DV374" s="474"/>
      <c r="DW374" s="474"/>
      <c r="DX374" s="474"/>
      <c r="DY374" s="474"/>
      <c r="DZ374" s="474"/>
      <c r="EA374" s="500"/>
      <c r="EB374" s="500"/>
      <c r="EC374" s="500"/>
      <c r="ED374" s="500"/>
      <c r="EE374" s="500"/>
      <c r="EF374" s="500"/>
      <c r="EG374" s="500"/>
      <c r="EH374" s="500"/>
      <c r="EI374" s="500"/>
      <c r="EJ374" s="500"/>
      <c r="EK374" s="500"/>
      <c r="EL374" s="500"/>
      <c r="EM374" s="500"/>
      <c r="EN374" s="500"/>
      <c r="EO374" s="500"/>
      <c r="EP374" s="500"/>
      <c r="EQ374" s="500"/>
      <c r="ER374" s="490"/>
      <c r="ES374" s="490"/>
      <c r="ET374" s="500"/>
      <c r="EU374" s="500"/>
    </row>
    <row r="375" spans="1:151" ht="16.5" customHeight="1">
      <c r="A375" s="500"/>
      <c r="B375" s="502"/>
      <c r="C375" s="502"/>
      <c r="D375" s="502"/>
      <c r="E375" s="502"/>
      <c r="F375" s="502"/>
      <c r="G375" s="502"/>
      <c r="H375" s="502"/>
      <c r="I375" s="502"/>
      <c r="J375" s="504"/>
      <c r="K375" s="502"/>
      <c r="L375" s="502"/>
      <c r="M375" s="502"/>
      <c r="N375" s="502"/>
      <c r="O375" s="502"/>
      <c r="P375" s="502"/>
      <c r="R375" s="502"/>
      <c r="S375" s="502"/>
      <c r="U375" s="499"/>
      <c r="V375" s="500"/>
      <c r="W375" s="502"/>
      <c r="X375" s="500"/>
      <c r="Y375" s="500"/>
      <c r="Z375" s="476"/>
      <c r="AA375" s="476"/>
      <c r="AB375" s="470"/>
      <c r="AC375" s="502"/>
      <c r="AD375" s="502"/>
      <c r="AE375" s="502"/>
      <c r="AF375" s="502"/>
      <c r="AG375" s="502"/>
      <c r="AH375" s="502"/>
      <c r="AI375" s="505"/>
      <c r="AJ375" s="502"/>
      <c r="AK375" s="502"/>
      <c r="AL375" s="502"/>
      <c r="AM375" s="502"/>
      <c r="AN375" s="502"/>
      <c r="AO375" s="502"/>
      <c r="AP375" s="502"/>
      <c r="AQ375" s="502"/>
      <c r="AR375" s="502"/>
      <c r="AS375" s="521"/>
      <c r="AT375" s="521"/>
      <c r="AU375" s="521"/>
      <c r="AV375" s="521"/>
      <c r="AW375" s="521"/>
      <c r="AX375" s="521"/>
      <c r="AY375" s="521"/>
      <c r="AZ375" s="521"/>
      <c r="BA375" s="525"/>
      <c r="BB375" s="521"/>
      <c r="BC375" s="521"/>
      <c r="BD375" s="521"/>
      <c r="BE375" s="521"/>
      <c r="BF375" s="521"/>
      <c r="BG375" s="521"/>
      <c r="BH375" s="521"/>
      <c r="BI375" s="521"/>
      <c r="BJ375" s="521"/>
      <c r="BK375" s="521"/>
      <c r="BL375" s="521"/>
      <c r="BM375" s="521"/>
      <c r="BN375" s="521"/>
      <c r="BO375" s="521"/>
      <c r="BP375" s="521"/>
      <c r="BQ375" s="521"/>
      <c r="BR375" s="521"/>
      <c r="BS375" s="521"/>
      <c r="BT375" s="517"/>
      <c r="BU375" s="511"/>
      <c r="BV375" s="511"/>
      <c r="BW375" s="511"/>
      <c r="BX375" s="516"/>
      <c r="BY375" s="516"/>
      <c r="BZ375" s="516"/>
      <c r="CA375" s="516"/>
      <c r="CB375" s="516"/>
      <c r="CC375" s="516"/>
      <c r="CD375" s="516"/>
      <c r="CE375" s="511"/>
      <c r="CF375" s="511"/>
      <c r="CG375" s="511"/>
      <c r="CH375" s="511"/>
      <c r="CI375" s="474"/>
      <c r="CJ375" s="474"/>
      <c r="CK375" s="474"/>
      <c r="CL375" s="490"/>
      <c r="CM375" s="474"/>
      <c r="CN375" s="500"/>
      <c r="CO375" s="500"/>
      <c r="CP375" s="500"/>
      <c r="CQ375" s="500"/>
      <c r="CR375" s="550"/>
      <c r="CS375" s="473"/>
      <c r="CT375" s="498"/>
      <c r="CU375" s="498"/>
      <c r="CV375" s="473"/>
      <c r="CW375" s="473"/>
      <c r="CX375" s="473"/>
      <c r="CY375" s="502"/>
      <c r="CZ375" s="500"/>
      <c r="DA375" s="474"/>
      <c r="DB375" s="499"/>
      <c r="DC375" s="500"/>
      <c r="DD375" s="474"/>
      <c r="DE375" s="500"/>
      <c r="DF375" s="500"/>
      <c r="DG375" s="499"/>
      <c r="DH375" s="499"/>
      <c r="DI375" s="499"/>
      <c r="DJ375" s="490"/>
      <c r="DK375" s="499"/>
      <c r="DL375" s="500"/>
      <c r="DM375" s="500"/>
      <c r="DN375" s="499"/>
      <c r="DO375" s="474"/>
      <c r="DP375" s="474"/>
      <c r="DQ375" s="474"/>
      <c r="DR375" s="474"/>
      <c r="DS375" s="474"/>
      <c r="DT375" s="474"/>
      <c r="DU375" s="474"/>
      <c r="DV375" s="474"/>
      <c r="DW375" s="474"/>
      <c r="DX375" s="474"/>
      <c r="DY375" s="474"/>
      <c r="DZ375" s="474"/>
      <c r="EA375" s="500"/>
      <c r="EB375" s="500"/>
      <c r="EC375" s="500"/>
      <c r="ED375" s="500"/>
      <c r="EE375" s="500"/>
      <c r="EF375" s="500"/>
      <c r="EG375" s="500"/>
      <c r="EH375" s="500"/>
      <c r="EI375" s="500"/>
      <c r="EJ375" s="500"/>
      <c r="EK375" s="500"/>
      <c r="EL375" s="500"/>
      <c r="EM375" s="500"/>
      <c r="EN375" s="500"/>
      <c r="EO375" s="500"/>
      <c r="EP375" s="500"/>
      <c r="EQ375" s="500"/>
      <c r="ER375" s="490"/>
      <c r="ES375" s="490"/>
      <c r="ET375" s="500"/>
      <c r="EU375" s="500"/>
    </row>
    <row r="376" spans="1:151" ht="16.5" customHeight="1">
      <c r="A376" s="500"/>
      <c r="B376" s="502"/>
      <c r="C376" s="502"/>
      <c r="D376" s="502"/>
      <c r="E376" s="502"/>
      <c r="F376" s="502"/>
      <c r="G376" s="502"/>
      <c r="H376" s="502"/>
      <c r="I376" s="502"/>
      <c r="J376" s="504"/>
      <c r="K376" s="502"/>
      <c r="L376" s="502"/>
      <c r="M376" s="502"/>
      <c r="N376" s="502"/>
      <c r="O376" s="502"/>
      <c r="P376" s="502"/>
      <c r="R376" s="502"/>
      <c r="S376" s="502"/>
      <c r="U376" s="499"/>
      <c r="V376" s="500"/>
      <c r="W376" s="502"/>
      <c r="X376" s="500"/>
      <c r="Y376" s="500"/>
      <c r="Z376" s="476"/>
      <c r="AA376" s="476"/>
      <c r="AB376" s="470"/>
      <c r="AC376" s="502"/>
      <c r="AD376" s="502"/>
      <c r="AE376" s="502"/>
      <c r="AF376" s="502"/>
      <c r="AG376" s="502"/>
      <c r="AH376" s="502"/>
      <c r="AI376" s="505"/>
      <c r="AJ376" s="502"/>
      <c r="AK376" s="502"/>
      <c r="AL376" s="502"/>
      <c r="AM376" s="502"/>
      <c r="AN376" s="502"/>
      <c r="AO376" s="502"/>
      <c r="AP376" s="502"/>
      <c r="AQ376" s="502"/>
      <c r="AR376" s="502"/>
      <c r="AS376" s="521"/>
      <c r="AT376" s="521"/>
      <c r="AU376" s="521"/>
      <c r="AV376" s="521"/>
      <c r="AW376" s="521"/>
      <c r="AX376" s="521"/>
      <c r="AY376" s="521"/>
      <c r="AZ376" s="521"/>
      <c r="BA376" s="525"/>
      <c r="BB376" s="521"/>
      <c r="BC376" s="521"/>
      <c r="BD376" s="521"/>
      <c r="BE376" s="521"/>
      <c r="BF376" s="521"/>
      <c r="BG376" s="521"/>
      <c r="BH376" s="521"/>
      <c r="BI376" s="521"/>
      <c r="BJ376" s="521"/>
      <c r="BK376" s="521"/>
      <c r="BL376" s="521"/>
      <c r="BM376" s="521"/>
      <c r="BN376" s="521"/>
      <c r="BO376" s="521"/>
      <c r="BP376" s="521"/>
      <c r="BQ376" s="521"/>
      <c r="BR376" s="521"/>
      <c r="BS376" s="521"/>
      <c r="BT376" s="517"/>
      <c r="BU376" s="511"/>
      <c r="BV376" s="511"/>
      <c r="BW376" s="511"/>
      <c r="BX376" s="516"/>
      <c r="BY376" s="516"/>
      <c r="BZ376" s="516"/>
      <c r="CA376" s="516"/>
      <c r="CB376" s="516"/>
      <c r="CC376" s="516"/>
      <c r="CD376" s="516"/>
      <c r="CE376" s="511"/>
      <c r="CF376" s="511"/>
      <c r="CG376" s="511"/>
      <c r="CH376" s="511"/>
      <c r="CI376" s="474"/>
      <c r="CJ376" s="474"/>
      <c r="CK376" s="474"/>
      <c r="CL376" s="490"/>
      <c r="CM376" s="474"/>
      <c r="CN376" s="500"/>
      <c r="CO376" s="500"/>
      <c r="CP376" s="500"/>
      <c r="CQ376" s="500"/>
      <c r="CR376" s="550"/>
      <c r="CS376" s="473"/>
      <c r="CT376" s="498"/>
      <c r="CU376" s="498"/>
      <c r="CV376" s="473"/>
      <c r="CW376" s="473"/>
      <c r="CX376" s="473"/>
      <c r="CY376" s="502"/>
      <c r="CZ376" s="500"/>
      <c r="DA376" s="474"/>
      <c r="DB376" s="499"/>
      <c r="DC376" s="500"/>
      <c r="DD376" s="474"/>
      <c r="DE376" s="500"/>
      <c r="DF376" s="500"/>
      <c r="DG376" s="499"/>
      <c r="DH376" s="499"/>
      <c r="DI376" s="499"/>
      <c r="DJ376" s="490"/>
      <c r="DK376" s="499"/>
      <c r="DL376" s="500"/>
      <c r="DM376" s="500"/>
      <c r="DN376" s="499"/>
      <c r="DO376" s="474"/>
      <c r="DP376" s="474"/>
      <c r="DQ376" s="474"/>
      <c r="DR376" s="474"/>
      <c r="DS376" s="474"/>
      <c r="DT376" s="474"/>
      <c r="DU376" s="474"/>
      <c r="DV376" s="474"/>
      <c r="DW376" s="474"/>
      <c r="DX376" s="474"/>
      <c r="DY376" s="474"/>
      <c r="DZ376" s="474"/>
      <c r="EA376" s="500"/>
      <c r="EB376" s="500"/>
      <c r="EC376" s="500"/>
      <c r="ED376" s="500"/>
      <c r="EE376" s="500"/>
      <c r="EF376" s="500"/>
      <c r="EG376" s="500"/>
      <c r="EH376" s="500"/>
      <c r="EI376" s="500"/>
      <c r="EJ376" s="500"/>
      <c r="EK376" s="500"/>
      <c r="EL376" s="500"/>
      <c r="EM376" s="500"/>
      <c r="EN376" s="500"/>
      <c r="EO376" s="500"/>
      <c r="EP376" s="500"/>
      <c r="EQ376" s="500"/>
      <c r="ER376" s="490"/>
      <c r="ES376" s="490"/>
      <c r="ET376" s="500"/>
      <c r="EU376" s="500"/>
    </row>
    <row r="377" spans="1:151" ht="16.5" customHeight="1">
      <c r="A377" s="500"/>
      <c r="B377" s="502"/>
      <c r="C377" s="502"/>
      <c r="D377" s="502"/>
      <c r="E377" s="502"/>
      <c r="F377" s="502"/>
      <c r="G377" s="502"/>
      <c r="H377" s="502"/>
      <c r="I377" s="502"/>
      <c r="J377" s="504"/>
      <c r="K377" s="502"/>
      <c r="L377" s="502"/>
      <c r="M377" s="502"/>
      <c r="N377" s="502"/>
      <c r="O377" s="502"/>
      <c r="P377" s="502"/>
      <c r="R377" s="502"/>
      <c r="S377" s="502"/>
      <c r="U377" s="499"/>
      <c r="V377" s="500"/>
      <c r="W377" s="502"/>
      <c r="X377" s="500"/>
      <c r="Y377" s="500"/>
      <c r="Z377" s="476"/>
      <c r="AA377" s="476"/>
      <c r="AB377" s="470"/>
      <c r="AC377" s="502"/>
      <c r="AD377" s="502"/>
      <c r="AE377" s="502"/>
      <c r="AF377" s="502"/>
      <c r="AG377" s="502"/>
      <c r="AH377" s="502"/>
      <c r="AI377" s="505"/>
      <c r="AJ377" s="502"/>
      <c r="AK377" s="502"/>
      <c r="AL377" s="502"/>
      <c r="AM377" s="502"/>
      <c r="AN377" s="502"/>
      <c r="AO377" s="502"/>
      <c r="AP377" s="502"/>
      <c r="AQ377" s="502"/>
      <c r="AR377" s="502"/>
      <c r="AS377" s="521"/>
      <c r="AT377" s="521"/>
      <c r="AU377" s="521"/>
      <c r="AV377" s="521"/>
      <c r="AW377" s="521"/>
      <c r="AX377" s="521"/>
      <c r="AY377" s="521"/>
      <c r="AZ377" s="521"/>
      <c r="BA377" s="525"/>
      <c r="BB377" s="521"/>
      <c r="BC377" s="521"/>
      <c r="BD377" s="521"/>
      <c r="BE377" s="521"/>
      <c r="BF377" s="521"/>
      <c r="BG377" s="521"/>
      <c r="BH377" s="521"/>
      <c r="BI377" s="521"/>
      <c r="BJ377" s="521"/>
      <c r="BK377" s="521"/>
      <c r="BL377" s="521"/>
      <c r="BM377" s="521"/>
      <c r="BN377" s="521"/>
      <c r="BO377" s="521"/>
      <c r="BP377" s="521"/>
      <c r="BQ377" s="521"/>
      <c r="BR377" s="521"/>
      <c r="BS377" s="521"/>
      <c r="BT377" s="517"/>
      <c r="BU377" s="511"/>
      <c r="BV377" s="511"/>
      <c r="BW377" s="511"/>
      <c r="BX377" s="516"/>
      <c r="BY377" s="516"/>
      <c r="BZ377" s="516"/>
      <c r="CA377" s="516"/>
      <c r="CB377" s="516"/>
      <c r="CC377" s="516"/>
      <c r="CD377" s="516"/>
      <c r="CE377" s="511"/>
      <c r="CF377" s="511"/>
      <c r="CG377" s="511"/>
      <c r="CH377" s="511"/>
      <c r="CI377" s="474"/>
      <c r="CJ377" s="474"/>
      <c r="CK377" s="474"/>
      <c r="CL377" s="490"/>
      <c r="CM377" s="474"/>
      <c r="CN377" s="500"/>
      <c r="CO377" s="500"/>
      <c r="CP377" s="500"/>
      <c r="CQ377" s="500"/>
      <c r="CR377" s="550"/>
      <c r="CS377" s="473"/>
      <c r="CT377" s="498"/>
      <c r="CU377" s="498"/>
      <c r="CV377" s="473"/>
      <c r="CW377" s="473"/>
      <c r="CX377" s="473"/>
      <c r="CY377" s="502"/>
      <c r="CZ377" s="500"/>
      <c r="DA377" s="474"/>
      <c r="DB377" s="499"/>
      <c r="DC377" s="500"/>
      <c r="DD377" s="474"/>
      <c r="DE377" s="500"/>
      <c r="DF377" s="500"/>
      <c r="DG377" s="499"/>
      <c r="DH377" s="499"/>
      <c r="DI377" s="499"/>
      <c r="DJ377" s="490"/>
      <c r="DK377" s="499"/>
      <c r="DL377" s="500"/>
      <c r="DM377" s="500"/>
      <c r="DN377" s="499"/>
      <c r="DO377" s="474"/>
      <c r="DP377" s="474"/>
      <c r="DQ377" s="474"/>
      <c r="DR377" s="474"/>
      <c r="DS377" s="474"/>
      <c r="DT377" s="474"/>
      <c r="DU377" s="474"/>
      <c r="DV377" s="474"/>
      <c r="DW377" s="474"/>
      <c r="DX377" s="474"/>
      <c r="DY377" s="474"/>
      <c r="DZ377" s="474"/>
      <c r="EA377" s="500"/>
      <c r="EB377" s="500"/>
      <c r="EC377" s="500"/>
      <c r="ED377" s="500"/>
      <c r="EE377" s="500"/>
      <c r="EF377" s="500"/>
      <c r="EG377" s="500"/>
      <c r="EH377" s="500"/>
      <c r="EI377" s="500"/>
      <c r="EJ377" s="500"/>
      <c r="EK377" s="500"/>
      <c r="EL377" s="500"/>
      <c r="EM377" s="500"/>
      <c r="EN377" s="500"/>
      <c r="EO377" s="500"/>
      <c r="EP377" s="500"/>
      <c r="EQ377" s="500"/>
      <c r="ER377" s="490"/>
      <c r="ES377" s="490"/>
      <c r="ET377" s="500"/>
      <c r="EU377" s="500"/>
    </row>
    <row r="378" spans="1:151" ht="16.5" customHeight="1">
      <c r="A378" s="500"/>
      <c r="B378" s="502"/>
      <c r="C378" s="502"/>
      <c r="D378" s="502"/>
      <c r="E378" s="502"/>
      <c r="F378" s="502"/>
      <c r="G378" s="502"/>
      <c r="H378" s="502"/>
      <c r="I378" s="502"/>
      <c r="J378" s="504"/>
      <c r="K378" s="502"/>
      <c r="L378" s="502"/>
      <c r="M378" s="502"/>
      <c r="N378" s="502"/>
      <c r="O378" s="502"/>
      <c r="P378" s="502"/>
      <c r="R378" s="502"/>
      <c r="S378" s="502"/>
      <c r="U378" s="499"/>
      <c r="V378" s="500"/>
      <c r="W378" s="502"/>
      <c r="X378" s="500"/>
      <c r="Y378" s="500"/>
      <c r="Z378" s="476"/>
      <c r="AA378" s="476"/>
      <c r="AB378" s="470"/>
      <c r="AC378" s="502"/>
      <c r="AD378" s="502"/>
      <c r="AE378" s="502"/>
      <c r="AF378" s="502"/>
      <c r="AG378" s="502"/>
      <c r="AH378" s="502"/>
      <c r="AI378" s="505"/>
      <c r="AJ378" s="502"/>
      <c r="AK378" s="502"/>
      <c r="AL378" s="502"/>
      <c r="AM378" s="502"/>
      <c r="AN378" s="502"/>
      <c r="AO378" s="502"/>
      <c r="AP378" s="502"/>
      <c r="AQ378" s="502"/>
      <c r="AR378" s="502"/>
      <c r="AS378" s="521"/>
      <c r="AT378" s="521"/>
      <c r="AU378" s="521"/>
      <c r="AV378" s="521"/>
      <c r="AW378" s="521"/>
      <c r="AX378" s="521"/>
      <c r="AY378" s="521"/>
      <c r="AZ378" s="521"/>
      <c r="BA378" s="525"/>
      <c r="BB378" s="521"/>
      <c r="BC378" s="521"/>
      <c r="BD378" s="521"/>
      <c r="BE378" s="521"/>
      <c r="BF378" s="521"/>
      <c r="BG378" s="521"/>
      <c r="BH378" s="521"/>
      <c r="BI378" s="521"/>
      <c r="BJ378" s="521"/>
      <c r="BK378" s="521"/>
      <c r="BL378" s="521"/>
      <c r="BM378" s="521"/>
      <c r="BN378" s="521"/>
      <c r="BO378" s="521"/>
      <c r="BP378" s="521"/>
      <c r="BQ378" s="521"/>
      <c r="BR378" s="521"/>
      <c r="BS378" s="521"/>
      <c r="BT378" s="517"/>
      <c r="BU378" s="511"/>
      <c r="BV378" s="511"/>
      <c r="BW378" s="511"/>
      <c r="BX378" s="516"/>
      <c r="BY378" s="516"/>
      <c r="BZ378" s="516"/>
      <c r="CA378" s="516"/>
      <c r="CB378" s="516"/>
      <c r="CC378" s="516"/>
      <c r="CD378" s="516"/>
      <c r="CE378" s="511"/>
      <c r="CF378" s="511"/>
      <c r="CG378" s="511"/>
      <c r="CH378" s="511"/>
      <c r="CI378" s="474"/>
      <c r="CJ378" s="474"/>
      <c r="CK378" s="474"/>
      <c r="CL378" s="490"/>
      <c r="CM378" s="474"/>
      <c r="CN378" s="500"/>
      <c r="CO378" s="500"/>
      <c r="CP378" s="500"/>
      <c r="CQ378" s="500"/>
      <c r="CR378" s="550"/>
      <c r="CS378" s="473"/>
      <c r="CT378" s="498"/>
      <c r="CU378" s="498"/>
      <c r="CV378" s="473"/>
      <c r="CW378" s="473"/>
      <c r="CX378" s="473"/>
      <c r="CY378" s="502"/>
      <c r="CZ378" s="500"/>
      <c r="DA378" s="474"/>
      <c r="DB378" s="499"/>
      <c r="DC378" s="500"/>
      <c r="DD378" s="474"/>
      <c r="DE378" s="500"/>
      <c r="DF378" s="500"/>
      <c r="DG378" s="499"/>
      <c r="DH378" s="499"/>
      <c r="DI378" s="499"/>
      <c r="DJ378" s="490"/>
      <c r="DK378" s="499"/>
      <c r="DL378" s="500"/>
      <c r="DM378" s="500"/>
      <c r="DN378" s="499"/>
      <c r="DO378" s="474"/>
      <c r="DP378" s="474"/>
      <c r="DQ378" s="474"/>
      <c r="DR378" s="474"/>
      <c r="DS378" s="474"/>
      <c r="DT378" s="474"/>
      <c r="DU378" s="474"/>
      <c r="DV378" s="474"/>
      <c r="DW378" s="474"/>
      <c r="DX378" s="474"/>
      <c r="DY378" s="474"/>
      <c r="DZ378" s="474"/>
      <c r="EA378" s="500"/>
      <c r="EB378" s="500"/>
      <c r="EC378" s="500"/>
      <c r="ED378" s="500"/>
      <c r="EE378" s="500"/>
      <c r="EF378" s="500"/>
      <c r="EG378" s="500"/>
      <c r="EH378" s="500"/>
      <c r="EI378" s="500"/>
      <c r="EJ378" s="500"/>
      <c r="EK378" s="500"/>
      <c r="EL378" s="500"/>
      <c r="EM378" s="500"/>
      <c r="EN378" s="500"/>
      <c r="EO378" s="500"/>
      <c r="EP378" s="500"/>
      <c r="EQ378" s="500"/>
      <c r="ER378" s="490"/>
      <c r="ES378" s="490"/>
      <c r="ET378" s="500"/>
      <c r="EU378" s="500"/>
    </row>
    <row r="379" spans="1:151" ht="16.5" customHeight="1">
      <c r="A379" s="500"/>
      <c r="B379" s="502"/>
      <c r="C379" s="502"/>
      <c r="D379" s="502"/>
      <c r="E379" s="502"/>
      <c r="F379" s="502"/>
      <c r="G379" s="502"/>
      <c r="H379" s="502"/>
      <c r="I379" s="502"/>
      <c r="J379" s="504"/>
      <c r="K379" s="502"/>
      <c r="L379" s="502"/>
      <c r="M379" s="502"/>
      <c r="N379" s="502"/>
      <c r="O379" s="502"/>
      <c r="P379" s="502"/>
      <c r="R379" s="502"/>
      <c r="S379" s="502"/>
      <c r="U379" s="499"/>
      <c r="V379" s="500"/>
      <c r="W379" s="502"/>
      <c r="X379" s="500"/>
      <c r="Y379" s="500"/>
      <c r="Z379" s="476"/>
      <c r="AA379" s="476"/>
      <c r="AB379" s="470"/>
      <c r="AC379" s="502"/>
      <c r="AD379" s="502"/>
      <c r="AE379" s="502"/>
      <c r="AF379" s="502"/>
      <c r="AG379" s="502"/>
      <c r="AH379" s="502"/>
      <c r="AI379" s="505"/>
      <c r="AJ379" s="502"/>
      <c r="AK379" s="502"/>
      <c r="AL379" s="502"/>
      <c r="AM379" s="502"/>
      <c r="AN379" s="502"/>
      <c r="AO379" s="502"/>
      <c r="AP379" s="502"/>
      <c r="AQ379" s="502"/>
      <c r="AR379" s="502"/>
      <c r="AS379" s="521"/>
      <c r="AT379" s="521"/>
      <c r="AU379" s="521"/>
      <c r="AV379" s="521"/>
      <c r="AW379" s="521"/>
      <c r="AX379" s="521"/>
      <c r="AY379" s="521"/>
      <c r="AZ379" s="521"/>
      <c r="BA379" s="525"/>
      <c r="BB379" s="521"/>
      <c r="BC379" s="521"/>
      <c r="BD379" s="521"/>
      <c r="BE379" s="521"/>
      <c r="BF379" s="521"/>
      <c r="BG379" s="521"/>
      <c r="BH379" s="521"/>
      <c r="BI379" s="521"/>
      <c r="BJ379" s="521"/>
      <c r="BK379" s="521"/>
      <c r="BL379" s="521"/>
      <c r="BM379" s="521"/>
      <c r="BN379" s="521"/>
      <c r="BO379" s="521"/>
      <c r="BP379" s="521"/>
      <c r="BQ379" s="521"/>
      <c r="BR379" s="521"/>
      <c r="BS379" s="521"/>
      <c r="BT379" s="517"/>
      <c r="BU379" s="511"/>
      <c r="BV379" s="511"/>
      <c r="BW379" s="511"/>
      <c r="BX379" s="516"/>
      <c r="BY379" s="516"/>
      <c r="BZ379" s="516"/>
      <c r="CA379" s="516"/>
      <c r="CB379" s="516"/>
      <c r="CC379" s="516"/>
      <c r="CD379" s="516"/>
      <c r="CE379" s="511"/>
      <c r="CF379" s="511"/>
      <c r="CG379" s="511"/>
      <c r="CH379" s="511"/>
      <c r="CI379" s="474"/>
      <c r="CJ379" s="474"/>
      <c r="CK379" s="474"/>
      <c r="CL379" s="490"/>
      <c r="CM379" s="474"/>
      <c r="CN379" s="500"/>
      <c r="CO379" s="500"/>
      <c r="CP379" s="500"/>
      <c r="CQ379" s="500"/>
      <c r="CR379" s="550"/>
      <c r="CS379" s="473"/>
      <c r="CT379" s="498"/>
      <c r="CU379" s="498"/>
      <c r="CV379" s="473"/>
      <c r="CW379" s="473"/>
      <c r="CX379" s="473"/>
      <c r="CY379" s="502"/>
      <c r="CZ379" s="500"/>
      <c r="DA379" s="474"/>
      <c r="DB379" s="499"/>
      <c r="DC379" s="500"/>
      <c r="DD379" s="474"/>
      <c r="DE379" s="500"/>
      <c r="DF379" s="500"/>
      <c r="DG379" s="499"/>
      <c r="DH379" s="499"/>
      <c r="DI379" s="499"/>
      <c r="DJ379" s="490"/>
      <c r="DK379" s="499"/>
      <c r="DL379" s="500"/>
      <c r="DM379" s="500"/>
      <c r="DN379" s="499"/>
      <c r="DO379" s="474"/>
      <c r="DP379" s="474"/>
      <c r="DQ379" s="474"/>
      <c r="DR379" s="474"/>
      <c r="DS379" s="474"/>
      <c r="DT379" s="474"/>
      <c r="DU379" s="474"/>
      <c r="DV379" s="474"/>
      <c r="DW379" s="474"/>
      <c r="DX379" s="474"/>
      <c r="DY379" s="474"/>
      <c r="DZ379" s="474"/>
      <c r="EA379" s="500"/>
      <c r="EB379" s="500"/>
      <c r="EC379" s="500"/>
      <c r="ED379" s="500"/>
      <c r="EE379" s="500"/>
      <c r="EF379" s="500"/>
      <c r="EG379" s="500"/>
      <c r="EH379" s="500"/>
      <c r="EI379" s="500"/>
      <c r="EJ379" s="500"/>
      <c r="EK379" s="500"/>
      <c r="EL379" s="500"/>
      <c r="EM379" s="500"/>
      <c r="EN379" s="500"/>
      <c r="EO379" s="500"/>
      <c r="EP379" s="500"/>
      <c r="EQ379" s="500"/>
      <c r="ER379" s="490"/>
      <c r="ES379" s="490"/>
      <c r="ET379" s="500"/>
      <c r="EU379" s="500"/>
    </row>
    <row r="380" spans="1:151" ht="16.5" customHeight="1">
      <c r="A380" s="500"/>
      <c r="B380" s="502"/>
      <c r="C380" s="502"/>
      <c r="D380" s="502"/>
      <c r="E380" s="502"/>
      <c r="F380" s="502"/>
      <c r="G380" s="502"/>
      <c r="H380" s="502"/>
      <c r="I380" s="502"/>
      <c r="J380" s="504"/>
      <c r="K380" s="502"/>
      <c r="L380" s="502"/>
      <c r="M380" s="502"/>
      <c r="N380" s="502"/>
      <c r="O380" s="502"/>
      <c r="P380" s="502"/>
      <c r="R380" s="502"/>
      <c r="S380" s="502"/>
      <c r="U380" s="499"/>
      <c r="V380" s="500"/>
      <c r="W380" s="502"/>
      <c r="X380" s="500"/>
      <c r="Y380" s="500"/>
      <c r="Z380" s="476"/>
      <c r="AA380" s="476"/>
      <c r="AB380" s="470"/>
      <c r="AC380" s="502"/>
      <c r="AD380" s="502"/>
      <c r="AE380" s="502"/>
      <c r="AF380" s="502"/>
      <c r="AG380" s="502"/>
      <c r="AH380" s="502"/>
      <c r="AI380" s="505"/>
      <c r="AJ380" s="502"/>
      <c r="AK380" s="502"/>
      <c r="AL380" s="502"/>
      <c r="AM380" s="502"/>
      <c r="AN380" s="502"/>
      <c r="AO380" s="502"/>
      <c r="AP380" s="502"/>
      <c r="AQ380" s="502"/>
      <c r="AR380" s="502"/>
      <c r="AS380" s="521"/>
      <c r="AT380" s="521"/>
      <c r="AU380" s="521"/>
      <c r="AV380" s="521"/>
      <c r="AW380" s="521"/>
      <c r="AX380" s="521"/>
      <c r="AY380" s="521"/>
      <c r="AZ380" s="521"/>
      <c r="BA380" s="525"/>
      <c r="BB380" s="521"/>
      <c r="BC380" s="521"/>
      <c r="BD380" s="521"/>
      <c r="BE380" s="521"/>
      <c r="BF380" s="521"/>
      <c r="BG380" s="521"/>
      <c r="BH380" s="521"/>
      <c r="BI380" s="521"/>
      <c r="BJ380" s="521"/>
      <c r="BK380" s="521"/>
      <c r="BL380" s="521"/>
      <c r="BM380" s="521"/>
      <c r="BN380" s="521"/>
      <c r="BO380" s="521"/>
      <c r="BP380" s="521"/>
      <c r="BQ380" s="521"/>
      <c r="BR380" s="521"/>
      <c r="BS380" s="521"/>
      <c r="BT380" s="517"/>
      <c r="BU380" s="511"/>
      <c r="BV380" s="511"/>
      <c r="BW380" s="511"/>
      <c r="BX380" s="516"/>
      <c r="BY380" s="516"/>
      <c r="BZ380" s="516"/>
      <c r="CA380" s="516"/>
      <c r="CB380" s="516"/>
      <c r="CC380" s="516"/>
      <c r="CD380" s="516"/>
      <c r="CE380" s="511"/>
      <c r="CF380" s="511"/>
      <c r="CG380" s="511"/>
      <c r="CH380" s="511"/>
      <c r="CI380" s="474"/>
      <c r="CJ380" s="474"/>
      <c r="CK380" s="474"/>
      <c r="CL380" s="490"/>
      <c r="CM380" s="474"/>
      <c r="CN380" s="500"/>
      <c r="CO380" s="500"/>
      <c r="CP380" s="500"/>
      <c r="CQ380" s="500"/>
      <c r="CR380" s="550"/>
      <c r="CS380" s="473"/>
      <c r="CT380" s="498"/>
      <c r="CU380" s="498"/>
      <c r="CV380" s="473"/>
      <c r="CW380" s="473"/>
      <c r="CX380" s="473"/>
      <c r="CY380" s="502"/>
      <c r="CZ380" s="500"/>
      <c r="DA380" s="474"/>
      <c r="DB380" s="499"/>
      <c r="DC380" s="500"/>
      <c r="DD380" s="474"/>
      <c r="DE380" s="500"/>
      <c r="DF380" s="500"/>
      <c r="DG380" s="499"/>
      <c r="DH380" s="499"/>
      <c r="DI380" s="499"/>
      <c r="DJ380" s="490"/>
      <c r="DK380" s="499"/>
      <c r="DL380" s="500"/>
      <c r="DM380" s="500"/>
      <c r="DN380" s="499"/>
      <c r="DO380" s="474"/>
      <c r="DP380" s="474"/>
      <c r="DQ380" s="474"/>
      <c r="DR380" s="474"/>
      <c r="DS380" s="474"/>
      <c r="DT380" s="474"/>
      <c r="DU380" s="474"/>
      <c r="DV380" s="474"/>
      <c r="DW380" s="474"/>
      <c r="DX380" s="474"/>
      <c r="DY380" s="474"/>
      <c r="DZ380" s="474"/>
      <c r="EA380" s="500"/>
      <c r="EB380" s="500"/>
      <c r="EC380" s="500"/>
      <c r="ED380" s="500"/>
      <c r="EE380" s="500"/>
      <c r="EF380" s="500"/>
      <c r="EG380" s="500"/>
      <c r="EH380" s="500"/>
      <c r="EI380" s="500"/>
      <c r="EJ380" s="500"/>
      <c r="EK380" s="500"/>
      <c r="EL380" s="500"/>
      <c r="EM380" s="500"/>
      <c r="EN380" s="500"/>
      <c r="EO380" s="500"/>
      <c r="EP380" s="500"/>
      <c r="EQ380" s="500"/>
      <c r="ER380" s="490"/>
      <c r="ES380" s="490"/>
      <c r="ET380" s="500"/>
      <c r="EU380" s="500"/>
    </row>
    <row r="381" spans="1:151" ht="16.5" customHeight="1">
      <c r="A381" s="500"/>
      <c r="B381" s="502"/>
      <c r="C381" s="502"/>
      <c r="D381" s="502"/>
      <c r="E381" s="502"/>
      <c r="F381" s="502"/>
      <c r="G381" s="502"/>
      <c r="H381" s="502"/>
      <c r="I381" s="502"/>
      <c r="J381" s="504"/>
      <c r="K381" s="502"/>
      <c r="L381" s="502"/>
      <c r="M381" s="502"/>
      <c r="N381" s="502"/>
      <c r="O381" s="502"/>
      <c r="P381" s="502"/>
      <c r="R381" s="502"/>
      <c r="S381" s="502"/>
      <c r="U381" s="499"/>
      <c r="V381" s="500"/>
      <c r="W381" s="502"/>
      <c r="X381" s="500"/>
      <c r="Y381" s="500"/>
      <c r="Z381" s="476"/>
      <c r="AA381" s="476"/>
      <c r="AB381" s="470"/>
      <c r="AC381" s="502"/>
      <c r="AD381" s="502"/>
      <c r="AE381" s="502"/>
      <c r="AF381" s="502"/>
      <c r="AG381" s="502"/>
      <c r="AH381" s="502"/>
      <c r="AI381" s="505"/>
      <c r="AJ381" s="502"/>
      <c r="AK381" s="502"/>
      <c r="AL381" s="502"/>
      <c r="AM381" s="502"/>
      <c r="AN381" s="502"/>
      <c r="AO381" s="502"/>
      <c r="AP381" s="502"/>
      <c r="AQ381" s="502"/>
      <c r="AR381" s="502"/>
      <c r="AS381" s="521"/>
      <c r="AT381" s="521"/>
      <c r="AU381" s="521"/>
      <c r="AV381" s="521"/>
      <c r="AW381" s="521"/>
      <c r="AX381" s="521"/>
      <c r="AY381" s="521"/>
      <c r="AZ381" s="521"/>
      <c r="BA381" s="525"/>
      <c r="BB381" s="521"/>
      <c r="BC381" s="521"/>
      <c r="BD381" s="521"/>
      <c r="BE381" s="521"/>
      <c r="BF381" s="521"/>
      <c r="BG381" s="521"/>
      <c r="BH381" s="521"/>
      <c r="BI381" s="521"/>
      <c r="BJ381" s="521"/>
      <c r="BK381" s="521"/>
      <c r="BL381" s="521"/>
      <c r="BM381" s="521"/>
      <c r="BN381" s="521"/>
      <c r="BO381" s="521"/>
      <c r="BP381" s="521"/>
      <c r="BQ381" s="521"/>
      <c r="BR381" s="521"/>
      <c r="BS381" s="521"/>
      <c r="BT381" s="517"/>
      <c r="BU381" s="511"/>
      <c r="BV381" s="511"/>
      <c r="BW381" s="511"/>
      <c r="BX381" s="516"/>
      <c r="BY381" s="516"/>
      <c r="BZ381" s="516"/>
      <c r="CA381" s="516"/>
      <c r="CB381" s="516"/>
      <c r="CC381" s="516"/>
      <c r="CD381" s="516"/>
      <c r="CE381" s="511"/>
      <c r="CF381" s="511"/>
      <c r="CG381" s="511"/>
      <c r="CH381" s="511"/>
      <c r="CI381" s="474"/>
      <c r="CJ381" s="474"/>
      <c r="CK381" s="474"/>
      <c r="CL381" s="490"/>
      <c r="CM381" s="474"/>
      <c r="CN381" s="500"/>
      <c r="CO381" s="500"/>
      <c r="CP381" s="500"/>
      <c r="CQ381" s="500"/>
      <c r="CR381" s="550"/>
      <c r="CS381" s="473"/>
      <c r="CT381" s="498"/>
      <c r="CU381" s="498"/>
      <c r="CV381" s="473"/>
      <c r="CW381" s="473"/>
      <c r="CX381" s="473"/>
      <c r="CY381" s="502"/>
      <c r="CZ381" s="500"/>
      <c r="DA381" s="474"/>
      <c r="DB381" s="499"/>
      <c r="DC381" s="500"/>
      <c r="DD381" s="474"/>
      <c r="DE381" s="500"/>
      <c r="DF381" s="500"/>
      <c r="DG381" s="499"/>
      <c r="DH381" s="499"/>
      <c r="DI381" s="499"/>
      <c r="DJ381" s="490"/>
      <c r="DK381" s="499"/>
      <c r="DL381" s="500"/>
      <c r="DM381" s="500"/>
      <c r="DN381" s="499"/>
      <c r="DO381" s="474"/>
      <c r="DP381" s="474"/>
      <c r="DQ381" s="474"/>
      <c r="DR381" s="474"/>
      <c r="DS381" s="474"/>
      <c r="DT381" s="474"/>
      <c r="DU381" s="474"/>
      <c r="DV381" s="474"/>
      <c r="DW381" s="474"/>
      <c r="DX381" s="474"/>
      <c r="DY381" s="474"/>
      <c r="DZ381" s="474"/>
      <c r="EA381" s="500"/>
      <c r="EB381" s="500"/>
      <c r="EC381" s="500"/>
      <c r="ED381" s="500"/>
      <c r="EE381" s="500"/>
      <c r="EF381" s="500"/>
      <c r="EG381" s="500"/>
      <c r="EH381" s="500"/>
      <c r="EI381" s="500"/>
      <c r="EJ381" s="500"/>
      <c r="EK381" s="500"/>
      <c r="EL381" s="500"/>
      <c r="EM381" s="500"/>
      <c r="EN381" s="500"/>
      <c r="EO381" s="500"/>
      <c r="EP381" s="500"/>
      <c r="EQ381" s="500"/>
      <c r="ER381" s="490"/>
      <c r="ES381" s="490"/>
      <c r="ET381" s="500"/>
      <c r="EU381" s="500"/>
    </row>
    <row r="382" spans="1:151" ht="16.5" customHeight="1">
      <c r="A382" s="500"/>
      <c r="B382" s="502"/>
      <c r="C382" s="502"/>
      <c r="D382" s="502"/>
      <c r="E382" s="502"/>
      <c r="F382" s="502"/>
      <c r="G382" s="502"/>
      <c r="H382" s="502"/>
      <c r="I382" s="502"/>
      <c r="J382" s="504"/>
      <c r="K382" s="502"/>
      <c r="L382" s="502"/>
      <c r="M382" s="502"/>
      <c r="N382" s="502"/>
      <c r="O382" s="502"/>
      <c r="P382" s="502"/>
      <c r="R382" s="502"/>
      <c r="S382" s="502"/>
      <c r="U382" s="499"/>
      <c r="V382" s="500"/>
      <c r="W382" s="502"/>
      <c r="X382" s="500"/>
      <c r="Y382" s="500"/>
      <c r="Z382" s="476"/>
      <c r="AA382" s="476"/>
      <c r="AB382" s="470"/>
      <c r="AC382" s="502"/>
      <c r="AD382" s="502"/>
      <c r="AE382" s="502"/>
      <c r="AF382" s="502"/>
      <c r="AG382" s="502"/>
      <c r="AH382" s="502"/>
      <c r="AI382" s="505"/>
      <c r="AJ382" s="502"/>
      <c r="AK382" s="502"/>
      <c r="AL382" s="502"/>
      <c r="AM382" s="502"/>
      <c r="AN382" s="502"/>
      <c r="AO382" s="502"/>
      <c r="AP382" s="502"/>
      <c r="AQ382" s="502"/>
      <c r="AR382" s="502"/>
      <c r="AS382" s="521"/>
      <c r="AT382" s="521"/>
      <c r="AU382" s="521"/>
      <c r="AV382" s="521"/>
      <c r="AW382" s="521"/>
      <c r="AX382" s="521"/>
      <c r="AY382" s="521"/>
      <c r="AZ382" s="521"/>
      <c r="BA382" s="525"/>
      <c r="BB382" s="521"/>
      <c r="BC382" s="521"/>
      <c r="BD382" s="521"/>
      <c r="BE382" s="521"/>
      <c r="BF382" s="521"/>
      <c r="BG382" s="521"/>
      <c r="BH382" s="521"/>
      <c r="BI382" s="521"/>
      <c r="BJ382" s="521"/>
      <c r="BK382" s="521"/>
      <c r="BL382" s="521"/>
      <c r="BM382" s="521"/>
      <c r="BN382" s="521"/>
      <c r="BO382" s="521"/>
      <c r="BP382" s="521"/>
      <c r="BQ382" s="521"/>
      <c r="BR382" s="521"/>
      <c r="BS382" s="521"/>
      <c r="BT382" s="517"/>
      <c r="BU382" s="511"/>
      <c r="BV382" s="511"/>
      <c r="BW382" s="511"/>
      <c r="BX382" s="516"/>
      <c r="BY382" s="516"/>
      <c r="BZ382" s="516"/>
      <c r="CA382" s="516"/>
      <c r="CB382" s="516"/>
      <c r="CC382" s="516"/>
      <c r="CD382" s="516"/>
      <c r="CE382" s="511"/>
      <c r="CF382" s="511"/>
      <c r="CG382" s="511"/>
      <c r="CH382" s="511"/>
      <c r="CI382" s="474"/>
      <c r="CJ382" s="474"/>
      <c r="CK382" s="474"/>
      <c r="CL382" s="490"/>
      <c r="CM382" s="474"/>
      <c r="CN382" s="500"/>
      <c r="CO382" s="500"/>
      <c r="CP382" s="500"/>
      <c r="CQ382" s="500"/>
      <c r="CR382" s="550"/>
      <c r="CS382" s="473"/>
      <c r="CT382" s="498"/>
      <c r="CU382" s="498"/>
      <c r="CV382" s="473"/>
      <c r="CW382" s="473"/>
      <c r="CX382" s="473"/>
      <c r="CY382" s="502"/>
      <c r="CZ382" s="500"/>
      <c r="DA382" s="474"/>
      <c r="DB382" s="499"/>
      <c r="DC382" s="500"/>
      <c r="DD382" s="474"/>
      <c r="DE382" s="500"/>
      <c r="DF382" s="500"/>
      <c r="DG382" s="499"/>
      <c r="DH382" s="499"/>
      <c r="DI382" s="499"/>
      <c r="DJ382" s="490"/>
      <c r="DK382" s="499"/>
      <c r="DL382" s="500"/>
      <c r="DM382" s="500"/>
      <c r="DN382" s="499"/>
      <c r="DO382" s="474"/>
      <c r="DP382" s="474"/>
      <c r="DQ382" s="474"/>
      <c r="DR382" s="474"/>
      <c r="DS382" s="474"/>
      <c r="DT382" s="474"/>
      <c r="DU382" s="474"/>
      <c r="DV382" s="474"/>
      <c r="DW382" s="474"/>
      <c r="DX382" s="474"/>
      <c r="DY382" s="474"/>
      <c r="DZ382" s="474"/>
      <c r="EA382" s="500"/>
      <c r="EB382" s="500"/>
      <c r="EC382" s="500"/>
      <c r="ED382" s="500"/>
      <c r="EE382" s="500"/>
      <c r="EF382" s="500"/>
      <c r="EG382" s="500"/>
      <c r="EH382" s="500"/>
      <c r="EI382" s="500"/>
      <c r="EJ382" s="500"/>
      <c r="EK382" s="500"/>
      <c r="EL382" s="500"/>
      <c r="EM382" s="500"/>
      <c r="EN382" s="500"/>
      <c r="EO382" s="500"/>
      <c r="EP382" s="500"/>
      <c r="EQ382" s="500"/>
      <c r="ER382" s="490"/>
      <c r="ES382" s="490"/>
      <c r="ET382" s="500"/>
      <c r="EU382" s="500"/>
    </row>
    <row r="383" spans="1:151" ht="16.5" customHeight="1">
      <c r="A383" s="500"/>
      <c r="B383" s="502"/>
      <c r="C383" s="502"/>
      <c r="D383" s="502"/>
      <c r="E383" s="502"/>
      <c r="F383" s="502"/>
      <c r="G383" s="502"/>
      <c r="H383" s="502"/>
      <c r="I383" s="502"/>
      <c r="J383" s="504"/>
      <c r="K383" s="502"/>
      <c r="L383" s="502"/>
      <c r="M383" s="502"/>
      <c r="N383" s="502"/>
      <c r="O383" s="502"/>
      <c r="P383" s="502"/>
      <c r="R383" s="502"/>
      <c r="S383" s="502"/>
      <c r="U383" s="499"/>
      <c r="V383" s="500"/>
      <c r="W383" s="502"/>
      <c r="X383" s="500"/>
      <c r="Y383" s="500"/>
      <c r="Z383" s="476"/>
      <c r="AA383" s="476"/>
      <c r="AB383" s="470"/>
      <c r="AC383" s="502"/>
      <c r="AD383" s="502"/>
      <c r="AE383" s="502"/>
      <c r="AF383" s="502"/>
      <c r="AG383" s="502"/>
      <c r="AH383" s="502"/>
      <c r="AI383" s="505"/>
      <c r="AJ383" s="502"/>
      <c r="AK383" s="502"/>
      <c r="AL383" s="502"/>
      <c r="AM383" s="502"/>
      <c r="AN383" s="502"/>
      <c r="AO383" s="502"/>
      <c r="AP383" s="502"/>
      <c r="AQ383" s="502"/>
      <c r="AR383" s="502"/>
      <c r="AS383" s="521"/>
      <c r="AT383" s="521"/>
      <c r="AU383" s="521"/>
      <c r="AV383" s="521"/>
      <c r="AW383" s="521"/>
      <c r="AX383" s="521"/>
      <c r="AY383" s="521"/>
      <c r="AZ383" s="521"/>
      <c r="BA383" s="525"/>
      <c r="BB383" s="521"/>
      <c r="BC383" s="521"/>
      <c r="BD383" s="521"/>
      <c r="BE383" s="521"/>
      <c r="BF383" s="521"/>
      <c r="BG383" s="521"/>
      <c r="BH383" s="521"/>
      <c r="BI383" s="521"/>
      <c r="BJ383" s="521"/>
      <c r="BK383" s="521"/>
      <c r="BL383" s="521"/>
      <c r="BM383" s="521"/>
      <c r="BN383" s="521"/>
      <c r="BO383" s="521"/>
      <c r="BP383" s="521"/>
      <c r="BQ383" s="521"/>
      <c r="BR383" s="521"/>
      <c r="BS383" s="521"/>
      <c r="BT383" s="517"/>
      <c r="BU383" s="511"/>
      <c r="BV383" s="511"/>
      <c r="BW383" s="511"/>
      <c r="BX383" s="516"/>
      <c r="BY383" s="516"/>
      <c r="BZ383" s="516"/>
      <c r="CA383" s="516"/>
      <c r="CB383" s="516"/>
      <c r="CC383" s="516"/>
      <c r="CD383" s="516"/>
      <c r="CE383" s="511"/>
      <c r="CF383" s="511"/>
      <c r="CG383" s="511"/>
      <c r="CH383" s="511"/>
      <c r="CI383" s="474"/>
      <c r="CJ383" s="474"/>
      <c r="CK383" s="474"/>
      <c r="CL383" s="490"/>
      <c r="CM383" s="474"/>
      <c r="CN383" s="500"/>
      <c r="CO383" s="500"/>
      <c r="CP383" s="500"/>
      <c r="CQ383" s="500"/>
      <c r="CR383" s="550"/>
      <c r="CS383" s="473"/>
      <c r="CT383" s="498"/>
      <c r="CU383" s="498"/>
      <c r="CV383" s="473"/>
      <c r="CW383" s="473"/>
      <c r="CX383" s="473"/>
      <c r="CY383" s="502"/>
      <c r="CZ383" s="500"/>
      <c r="DA383" s="474"/>
      <c r="DB383" s="499"/>
      <c r="DC383" s="500"/>
      <c r="DD383" s="474"/>
      <c r="DE383" s="500"/>
      <c r="DF383" s="500"/>
      <c r="DG383" s="499"/>
      <c r="DH383" s="499"/>
      <c r="DI383" s="499"/>
      <c r="DJ383" s="490"/>
      <c r="DK383" s="499"/>
      <c r="DL383" s="500"/>
      <c r="DM383" s="500"/>
      <c r="DN383" s="499"/>
      <c r="DO383" s="474"/>
      <c r="DP383" s="474"/>
      <c r="DQ383" s="474"/>
      <c r="DR383" s="474"/>
      <c r="DS383" s="474"/>
      <c r="DT383" s="474"/>
      <c r="DU383" s="474"/>
      <c r="DV383" s="474"/>
      <c r="DW383" s="474"/>
      <c r="DX383" s="474"/>
      <c r="DY383" s="474"/>
      <c r="DZ383" s="474"/>
      <c r="EA383" s="500"/>
      <c r="EB383" s="500"/>
      <c r="EC383" s="500"/>
      <c r="ED383" s="500"/>
      <c r="EE383" s="500"/>
      <c r="EF383" s="500"/>
      <c r="EG383" s="500"/>
      <c r="EH383" s="500"/>
      <c r="EI383" s="500"/>
      <c r="EJ383" s="500"/>
      <c r="EK383" s="500"/>
      <c r="EL383" s="500"/>
      <c r="EM383" s="500"/>
      <c r="EN383" s="500"/>
      <c r="EO383" s="500"/>
      <c r="EP383" s="500"/>
      <c r="EQ383" s="500"/>
      <c r="ER383" s="490"/>
      <c r="ES383" s="490"/>
      <c r="ET383" s="500"/>
      <c r="EU383" s="500"/>
    </row>
    <row r="384" spans="1:151" ht="16.5" customHeight="1">
      <c r="A384" s="500"/>
      <c r="B384" s="502"/>
      <c r="C384" s="502"/>
      <c r="D384" s="502"/>
      <c r="E384" s="502"/>
      <c r="F384" s="502"/>
      <c r="G384" s="502"/>
      <c r="H384" s="502"/>
      <c r="I384" s="502"/>
      <c r="J384" s="504"/>
      <c r="K384" s="502"/>
      <c r="L384" s="502"/>
      <c r="M384" s="502"/>
      <c r="N384" s="502"/>
      <c r="O384" s="502"/>
      <c r="P384" s="502"/>
      <c r="R384" s="502"/>
      <c r="S384" s="502"/>
      <c r="U384" s="499"/>
      <c r="V384" s="500"/>
      <c r="W384" s="502"/>
      <c r="X384" s="500"/>
      <c r="Y384" s="500"/>
      <c r="Z384" s="476"/>
      <c r="AA384" s="476"/>
      <c r="AB384" s="470"/>
      <c r="AC384" s="502"/>
      <c r="AD384" s="502"/>
      <c r="AE384" s="502"/>
      <c r="AF384" s="502"/>
      <c r="AG384" s="502"/>
      <c r="AH384" s="502"/>
      <c r="AI384" s="505"/>
      <c r="AJ384" s="502"/>
      <c r="AK384" s="502"/>
      <c r="AL384" s="502"/>
      <c r="AM384" s="502"/>
      <c r="AN384" s="502"/>
      <c r="AO384" s="502"/>
      <c r="AP384" s="502"/>
      <c r="AQ384" s="502"/>
      <c r="AR384" s="502"/>
      <c r="AS384" s="521"/>
      <c r="AT384" s="521"/>
      <c r="AU384" s="521"/>
      <c r="AV384" s="521"/>
      <c r="AW384" s="521"/>
      <c r="AX384" s="521"/>
      <c r="AY384" s="521"/>
      <c r="AZ384" s="521"/>
      <c r="BA384" s="525"/>
      <c r="BB384" s="521"/>
      <c r="BC384" s="521"/>
      <c r="BD384" s="521"/>
      <c r="BE384" s="521"/>
      <c r="BF384" s="521"/>
      <c r="BG384" s="521"/>
      <c r="BH384" s="521"/>
      <c r="BI384" s="521"/>
      <c r="BJ384" s="521"/>
      <c r="BK384" s="521"/>
      <c r="BL384" s="521"/>
      <c r="BM384" s="521"/>
      <c r="BN384" s="521"/>
      <c r="BO384" s="521"/>
      <c r="BP384" s="521"/>
      <c r="BQ384" s="521"/>
      <c r="BR384" s="521"/>
      <c r="BS384" s="521"/>
      <c r="BT384" s="517"/>
      <c r="BU384" s="511"/>
      <c r="BV384" s="511"/>
      <c r="BW384" s="511"/>
      <c r="BX384" s="516"/>
      <c r="BY384" s="516"/>
      <c r="BZ384" s="516"/>
      <c r="CA384" s="516"/>
      <c r="CB384" s="516"/>
      <c r="CC384" s="516"/>
      <c r="CD384" s="516"/>
      <c r="CE384" s="511"/>
      <c r="CF384" s="511"/>
      <c r="CG384" s="511"/>
      <c r="CH384" s="511"/>
      <c r="CI384" s="474"/>
      <c r="CJ384" s="474"/>
      <c r="CK384" s="474"/>
      <c r="CL384" s="490"/>
      <c r="CM384" s="474"/>
      <c r="CN384" s="500"/>
      <c r="CO384" s="500"/>
      <c r="CP384" s="500"/>
      <c r="CQ384" s="500"/>
      <c r="CR384" s="550"/>
      <c r="CS384" s="473"/>
      <c r="CT384" s="498"/>
      <c r="CU384" s="498"/>
      <c r="CV384" s="473"/>
      <c r="CW384" s="473"/>
      <c r="CX384" s="473"/>
      <c r="CY384" s="502"/>
      <c r="CZ384" s="500"/>
      <c r="DA384" s="474"/>
      <c r="DB384" s="499"/>
      <c r="DC384" s="500"/>
      <c r="DD384" s="474"/>
      <c r="DE384" s="500"/>
      <c r="DF384" s="500"/>
      <c r="DG384" s="499"/>
      <c r="DH384" s="499"/>
      <c r="DI384" s="499"/>
      <c r="DJ384" s="490"/>
      <c r="DK384" s="499"/>
      <c r="DL384" s="500"/>
      <c r="DM384" s="500"/>
      <c r="DN384" s="499"/>
      <c r="DO384" s="474"/>
      <c r="DP384" s="474"/>
      <c r="DQ384" s="474"/>
      <c r="DR384" s="474"/>
      <c r="DS384" s="474"/>
      <c r="DT384" s="474"/>
      <c r="DU384" s="474"/>
      <c r="DV384" s="474"/>
      <c r="DW384" s="474"/>
      <c r="DX384" s="474"/>
      <c r="DY384" s="474"/>
      <c r="DZ384" s="474"/>
      <c r="EA384" s="500"/>
      <c r="EB384" s="500"/>
      <c r="EC384" s="500"/>
      <c r="ED384" s="500"/>
      <c r="EE384" s="500"/>
      <c r="EF384" s="500"/>
      <c r="EG384" s="500"/>
      <c r="EH384" s="500"/>
      <c r="EI384" s="500"/>
      <c r="EJ384" s="500"/>
      <c r="EK384" s="500"/>
      <c r="EL384" s="500"/>
      <c r="EM384" s="500"/>
      <c r="EN384" s="500"/>
      <c r="EO384" s="500"/>
      <c r="EP384" s="500"/>
      <c r="EQ384" s="500"/>
      <c r="ER384" s="490"/>
      <c r="ES384" s="490"/>
      <c r="ET384" s="500"/>
      <c r="EU384" s="500"/>
    </row>
    <row r="385" spans="1:151" ht="16.5" customHeight="1">
      <c r="A385" s="500"/>
      <c r="B385" s="502"/>
      <c r="C385" s="502"/>
      <c r="D385" s="502"/>
      <c r="E385" s="502"/>
      <c r="F385" s="502"/>
      <c r="G385" s="502"/>
      <c r="H385" s="502"/>
      <c r="I385" s="502"/>
      <c r="J385" s="504"/>
      <c r="K385" s="502"/>
      <c r="L385" s="502"/>
      <c r="M385" s="502"/>
      <c r="N385" s="502"/>
      <c r="O385" s="502"/>
      <c r="P385" s="502"/>
      <c r="R385" s="502"/>
      <c r="S385" s="502"/>
      <c r="U385" s="499"/>
      <c r="V385" s="500"/>
      <c r="W385" s="502"/>
      <c r="X385" s="500"/>
      <c r="Y385" s="500"/>
      <c r="Z385" s="476"/>
      <c r="AA385" s="476"/>
      <c r="AB385" s="470"/>
      <c r="AC385" s="502"/>
      <c r="AD385" s="502"/>
      <c r="AE385" s="502"/>
      <c r="AF385" s="502"/>
      <c r="AG385" s="502"/>
      <c r="AH385" s="502"/>
      <c r="AI385" s="505"/>
      <c r="AJ385" s="502"/>
      <c r="AK385" s="502"/>
      <c r="AL385" s="502"/>
      <c r="AM385" s="502"/>
      <c r="AN385" s="502"/>
      <c r="AO385" s="502"/>
      <c r="AP385" s="502"/>
      <c r="AQ385" s="502"/>
      <c r="AR385" s="502"/>
      <c r="AS385" s="521"/>
      <c r="AT385" s="521"/>
      <c r="AU385" s="521"/>
      <c r="AV385" s="521"/>
      <c r="AW385" s="521"/>
      <c r="AX385" s="521"/>
      <c r="AY385" s="521"/>
      <c r="AZ385" s="521"/>
      <c r="BA385" s="525"/>
      <c r="BB385" s="521"/>
      <c r="BC385" s="521"/>
      <c r="BD385" s="521"/>
      <c r="BE385" s="521"/>
      <c r="BF385" s="521"/>
      <c r="BG385" s="521"/>
      <c r="BH385" s="521"/>
      <c r="BI385" s="521"/>
      <c r="BJ385" s="521"/>
      <c r="BK385" s="521"/>
      <c r="BL385" s="521"/>
      <c r="BM385" s="521"/>
      <c r="BN385" s="521"/>
      <c r="BO385" s="521"/>
      <c r="BP385" s="521"/>
      <c r="BQ385" s="521"/>
      <c r="BR385" s="521"/>
      <c r="BS385" s="521"/>
      <c r="BT385" s="517"/>
      <c r="BU385" s="511"/>
      <c r="BV385" s="511"/>
      <c r="BW385" s="511"/>
      <c r="BX385" s="516"/>
      <c r="BY385" s="516"/>
      <c r="BZ385" s="516"/>
      <c r="CA385" s="516"/>
      <c r="CB385" s="516"/>
      <c r="CC385" s="516"/>
      <c r="CD385" s="516"/>
      <c r="CE385" s="511"/>
      <c r="CF385" s="511"/>
      <c r="CG385" s="511"/>
      <c r="CH385" s="511"/>
      <c r="CI385" s="474"/>
      <c r="CJ385" s="474"/>
      <c r="CK385" s="474"/>
      <c r="CL385" s="490"/>
      <c r="CM385" s="474"/>
      <c r="CN385" s="500"/>
      <c r="CO385" s="500"/>
      <c r="CP385" s="500"/>
      <c r="CQ385" s="500"/>
      <c r="CR385" s="550"/>
      <c r="CS385" s="473"/>
      <c r="CT385" s="498"/>
      <c r="CU385" s="498"/>
      <c r="CV385" s="473"/>
      <c r="CW385" s="473"/>
      <c r="CX385" s="473"/>
      <c r="CY385" s="502"/>
      <c r="CZ385" s="500"/>
      <c r="DA385" s="474"/>
      <c r="DB385" s="499"/>
      <c r="DC385" s="500"/>
      <c r="DD385" s="474"/>
      <c r="DE385" s="500"/>
      <c r="DF385" s="500"/>
      <c r="DG385" s="499"/>
      <c r="DH385" s="499"/>
      <c r="DI385" s="499"/>
      <c r="DJ385" s="490"/>
      <c r="DK385" s="499"/>
      <c r="DL385" s="500"/>
      <c r="DM385" s="500"/>
      <c r="DN385" s="499"/>
      <c r="DO385" s="474"/>
      <c r="DP385" s="474"/>
      <c r="DQ385" s="474"/>
      <c r="DR385" s="474"/>
      <c r="DS385" s="474"/>
      <c r="DT385" s="474"/>
      <c r="DU385" s="474"/>
      <c r="DV385" s="474"/>
      <c r="DW385" s="474"/>
      <c r="DX385" s="474"/>
      <c r="DY385" s="474"/>
      <c r="DZ385" s="474"/>
      <c r="EA385" s="500"/>
      <c r="EB385" s="500"/>
      <c r="EC385" s="500"/>
      <c r="ED385" s="500"/>
      <c r="EE385" s="500"/>
      <c r="EF385" s="500"/>
      <c r="EG385" s="500"/>
      <c r="EH385" s="500"/>
      <c r="EI385" s="500"/>
      <c r="EJ385" s="500"/>
      <c r="EK385" s="500"/>
      <c r="EL385" s="500"/>
      <c r="EM385" s="500"/>
      <c r="EN385" s="500"/>
      <c r="EO385" s="500"/>
      <c r="EP385" s="500"/>
      <c r="EQ385" s="500"/>
      <c r="ER385" s="490"/>
      <c r="ES385" s="490"/>
      <c r="ET385" s="500"/>
      <c r="EU385" s="500"/>
    </row>
    <row r="386" spans="1:151" ht="16.5" customHeight="1">
      <c r="A386" s="500"/>
      <c r="B386" s="502"/>
      <c r="C386" s="502"/>
      <c r="D386" s="502"/>
      <c r="E386" s="502"/>
      <c r="F386" s="502"/>
      <c r="G386" s="502"/>
      <c r="H386" s="502"/>
      <c r="I386" s="502"/>
      <c r="J386" s="504"/>
      <c r="K386" s="502"/>
      <c r="L386" s="502"/>
      <c r="M386" s="502"/>
      <c r="N386" s="502"/>
      <c r="O386" s="502"/>
      <c r="P386" s="502"/>
      <c r="R386" s="502"/>
      <c r="S386" s="502"/>
      <c r="U386" s="499"/>
      <c r="V386" s="500"/>
      <c r="W386" s="502"/>
      <c r="X386" s="500"/>
      <c r="Y386" s="500"/>
      <c r="Z386" s="476"/>
      <c r="AA386" s="476"/>
      <c r="AB386" s="470"/>
      <c r="AC386" s="502"/>
      <c r="AD386" s="502"/>
      <c r="AE386" s="502"/>
      <c r="AF386" s="502"/>
      <c r="AG386" s="502"/>
      <c r="AH386" s="502"/>
      <c r="AI386" s="505"/>
      <c r="AJ386" s="502"/>
      <c r="AK386" s="502"/>
      <c r="AL386" s="502"/>
      <c r="AM386" s="502"/>
      <c r="AN386" s="502"/>
      <c r="AO386" s="502"/>
      <c r="AP386" s="502"/>
      <c r="AQ386" s="502"/>
      <c r="AR386" s="502"/>
      <c r="AS386" s="521"/>
      <c r="AT386" s="521"/>
      <c r="AU386" s="521"/>
      <c r="AV386" s="521"/>
      <c r="AW386" s="521"/>
      <c r="AX386" s="521"/>
      <c r="AY386" s="521"/>
      <c r="AZ386" s="521"/>
      <c r="BA386" s="525"/>
      <c r="BB386" s="521"/>
      <c r="BC386" s="521"/>
      <c r="BD386" s="521"/>
      <c r="BE386" s="521"/>
      <c r="BF386" s="521"/>
      <c r="BG386" s="521"/>
      <c r="BH386" s="521"/>
      <c r="BI386" s="521"/>
      <c r="BJ386" s="521"/>
      <c r="BK386" s="521"/>
      <c r="BL386" s="521"/>
      <c r="BM386" s="521"/>
      <c r="BN386" s="521"/>
      <c r="BO386" s="521"/>
      <c r="BP386" s="521"/>
      <c r="BQ386" s="521"/>
      <c r="BR386" s="521"/>
      <c r="BS386" s="521"/>
      <c r="BT386" s="517"/>
      <c r="BU386" s="511"/>
      <c r="BV386" s="511"/>
      <c r="BW386" s="511"/>
      <c r="BX386" s="516"/>
      <c r="BY386" s="516"/>
      <c r="BZ386" s="516"/>
      <c r="CA386" s="516"/>
      <c r="CB386" s="516"/>
      <c r="CC386" s="516"/>
      <c r="CD386" s="516"/>
      <c r="CE386" s="511"/>
      <c r="CF386" s="511"/>
      <c r="CG386" s="511"/>
      <c r="CH386" s="511"/>
      <c r="CI386" s="474"/>
      <c r="CJ386" s="474"/>
      <c r="CK386" s="474"/>
      <c r="CL386" s="490"/>
      <c r="CM386" s="474"/>
      <c r="CN386" s="500"/>
      <c r="CO386" s="500"/>
      <c r="CP386" s="500"/>
      <c r="CQ386" s="500"/>
      <c r="CR386" s="550"/>
      <c r="CS386" s="473"/>
      <c r="CT386" s="498"/>
      <c r="CU386" s="498"/>
      <c r="CV386" s="473"/>
      <c r="CW386" s="473"/>
      <c r="CX386" s="473"/>
      <c r="CY386" s="502"/>
      <c r="CZ386" s="500"/>
      <c r="DA386" s="474"/>
      <c r="DB386" s="499"/>
      <c r="DC386" s="500"/>
      <c r="DD386" s="474"/>
      <c r="DE386" s="500"/>
      <c r="DF386" s="500"/>
      <c r="DG386" s="499"/>
      <c r="DH386" s="499"/>
      <c r="DI386" s="499"/>
      <c r="DJ386" s="490"/>
      <c r="DK386" s="499"/>
      <c r="DL386" s="500"/>
      <c r="DM386" s="500"/>
      <c r="DN386" s="499"/>
      <c r="DO386" s="474"/>
      <c r="DP386" s="474"/>
      <c r="DQ386" s="474"/>
      <c r="DR386" s="474"/>
      <c r="DS386" s="474"/>
      <c r="DT386" s="474"/>
      <c r="DU386" s="474"/>
      <c r="DV386" s="474"/>
      <c r="DW386" s="474"/>
      <c r="DX386" s="474"/>
      <c r="DY386" s="474"/>
      <c r="DZ386" s="474"/>
      <c r="EA386" s="500"/>
      <c r="EB386" s="500"/>
      <c r="EC386" s="500"/>
      <c r="ED386" s="500"/>
      <c r="EE386" s="500"/>
      <c r="EF386" s="500"/>
      <c r="EG386" s="500"/>
      <c r="EH386" s="500"/>
      <c r="EI386" s="500"/>
      <c r="EJ386" s="500"/>
      <c r="EK386" s="500"/>
      <c r="EL386" s="500"/>
      <c r="EM386" s="500"/>
      <c r="EN386" s="500"/>
      <c r="EO386" s="500"/>
      <c r="EP386" s="500"/>
      <c r="EQ386" s="500"/>
      <c r="ER386" s="490"/>
      <c r="ES386" s="490"/>
      <c r="ET386" s="500"/>
      <c r="EU386" s="500"/>
    </row>
    <row r="387" spans="1:151" ht="16.5" customHeight="1">
      <c r="A387" s="500"/>
      <c r="B387" s="502"/>
      <c r="C387" s="502"/>
      <c r="D387" s="502"/>
      <c r="E387" s="502"/>
      <c r="F387" s="502"/>
      <c r="G387" s="502"/>
      <c r="H387" s="502"/>
      <c r="I387" s="502"/>
      <c r="J387" s="504"/>
      <c r="K387" s="502"/>
      <c r="L387" s="502"/>
      <c r="M387" s="502"/>
      <c r="N387" s="502"/>
      <c r="O387" s="502"/>
      <c r="P387" s="502"/>
      <c r="R387" s="502"/>
      <c r="S387" s="502"/>
      <c r="U387" s="499"/>
      <c r="V387" s="500"/>
      <c r="W387" s="502"/>
      <c r="X387" s="500"/>
      <c r="Y387" s="500"/>
      <c r="Z387" s="476"/>
      <c r="AA387" s="476"/>
      <c r="AB387" s="470"/>
      <c r="AC387" s="502"/>
      <c r="AD387" s="502"/>
      <c r="AE387" s="502"/>
      <c r="AF387" s="502"/>
      <c r="AG387" s="502"/>
      <c r="AH387" s="502"/>
      <c r="AI387" s="505"/>
      <c r="AJ387" s="502"/>
      <c r="AK387" s="502"/>
      <c r="AL387" s="502"/>
      <c r="AM387" s="502"/>
      <c r="AN387" s="502"/>
      <c r="AO387" s="502"/>
      <c r="AP387" s="502"/>
      <c r="AQ387" s="502"/>
      <c r="AR387" s="502"/>
      <c r="AS387" s="521"/>
      <c r="AT387" s="521"/>
      <c r="AU387" s="521"/>
      <c r="AV387" s="521"/>
      <c r="AW387" s="521"/>
      <c r="AX387" s="521"/>
      <c r="AY387" s="521"/>
      <c r="AZ387" s="521"/>
      <c r="BA387" s="525"/>
      <c r="BB387" s="521"/>
      <c r="BC387" s="521"/>
      <c r="BD387" s="521"/>
      <c r="BE387" s="521"/>
      <c r="BF387" s="521"/>
      <c r="BG387" s="521"/>
      <c r="BH387" s="521"/>
      <c r="BI387" s="521"/>
      <c r="BJ387" s="521"/>
      <c r="BK387" s="521"/>
      <c r="BL387" s="521"/>
      <c r="BM387" s="521"/>
      <c r="BN387" s="521"/>
      <c r="BO387" s="521"/>
      <c r="BP387" s="521"/>
      <c r="BQ387" s="521"/>
      <c r="BR387" s="521"/>
      <c r="BS387" s="521"/>
      <c r="BT387" s="517"/>
      <c r="BU387" s="511"/>
      <c r="BV387" s="511"/>
      <c r="BW387" s="511"/>
      <c r="BX387" s="516"/>
      <c r="BY387" s="516"/>
      <c r="BZ387" s="516"/>
      <c r="CA387" s="516"/>
      <c r="CB387" s="516"/>
      <c r="CC387" s="516"/>
      <c r="CD387" s="516"/>
      <c r="CE387" s="511"/>
      <c r="CF387" s="511"/>
      <c r="CG387" s="511"/>
      <c r="CH387" s="511"/>
      <c r="CI387" s="474"/>
      <c r="CJ387" s="474"/>
      <c r="CK387" s="474"/>
      <c r="CL387" s="490"/>
      <c r="CM387" s="474"/>
      <c r="CN387" s="500"/>
      <c r="CO387" s="500"/>
      <c r="CP387" s="500"/>
      <c r="CQ387" s="500"/>
      <c r="CR387" s="550"/>
      <c r="CS387" s="473"/>
      <c r="CT387" s="498"/>
      <c r="CU387" s="498"/>
      <c r="CV387" s="473"/>
      <c r="CW387" s="473"/>
      <c r="CX387" s="473"/>
      <c r="CY387" s="502"/>
      <c r="CZ387" s="500"/>
      <c r="DA387" s="474"/>
      <c r="DB387" s="499"/>
      <c r="DC387" s="500"/>
      <c r="DD387" s="474"/>
      <c r="DE387" s="500"/>
      <c r="DF387" s="500"/>
      <c r="DG387" s="499"/>
      <c r="DH387" s="499"/>
      <c r="DI387" s="499"/>
      <c r="DJ387" s="490"/>
      <c r="DK387" s="499"/>
      <c r="DL387" s="500"/>
      <c r="DM387" s="500"/>
      <c r="DN387" s="499"/>
      <c r="DO387" s="474"/>
      <c r="DP387" s="474"/>
      <c r="DQ387" s="474"/>
      <c r="DR387" s="474"/>
      <c r="DS387" s="474"/>
      <c r="DT387" s="474"/>
      <c r="DU387" s="474"/>
      <c r="DV387" s="474"/>
      <c r="DW387" s="474"/>
      <c r="DX387" s="474"/>
      <c r="DY387" s="474"/>
      <c r="DZ387" s="474"/>
      <c r="EA387" s="500"/>
      <c r="EB387" s="500"/>
      <c r="EC387" s="500"/>
      <c r="ED387" s="500"/>
      <c r="EE387" s="500"/>
      <c r="EF387" s="500"/>
      <c r="EG387" s="500"/>
      <c r="EH387" s="500"/>
      <c r="EI387" s="500"/>
      <c r="EJ387" s="500"/>
      <c r="EK387" s="500"/>
      <c r="EL387" s="500"/>
      <c r="EM387" s="500"/>
      <c r="EN387" s="500"/>
      <c r="EO387" s="500"/>
      <c r="EP387" s="500"/>
      <c r="EQ387" s="500"/>
      <c r="ER387" s="490"/>
      <c r="ES387" s="490"/>
      <c r="ET387" s="500"/>
      <c r="EU387" s="500"/>
    </row>
    <row r="388" spans="1:151" ht="16.5" customHeight="1">
      <c r="A388" s="500"/>
      <c r="B388" s="502"/>
      <c r="C388" s="502"/>
      <c r="D388" s="502"/>
      <c r="E388" s="502"/>
      <c r="F388" s="502"/>
      <c r="G388" s="502"/>
      <c r="H388" s="502"/>
      <c r="I388" s="502"/>
      <c r="J388" s="504"/>
      <c r="K388" s="502"/>
      <c r="L388" s="502"/>
      <c r="M388" s="502"/>
      <c r="N388" s="502"/>
      <c r="O388" s="502"/>
      <c r="P388" s="502"/>
      <c r="R388" s="502"/>
      <c r="S388" s="502"/>
      <c r="U388" s="499"/>
      <c r="V388" s="500"/>
      <c r="W388" s="502"/>
      <c r="X388" s="500"/>
      <c r="Y388" s="500"/>
      <c r="Z388" s="476"/>
      <c r="AA388" s="476"/>
      <c r="AB388" s="470"/>
      <c r="AC388" s="502"/>
      <c r="AD388" s="502"/>
      <c r="AE388" s="502"/>
      <c r="AF388" s="502"/>
      <c r="AG388" s="502"/>
      <c r="AH388" s="502"/>
      <c r="AI388" s="505"/>
      <c r="AJ388" s="502"/>
      <c r="AK388" s="502"/>
      <c r="AL388" s="502"/>
      <c r="AM388" s="502"/>
      <c r="AN388" s="502"/>
      <c r="AO388" s="502"/>
      <c r="AP388" s="502"/>
      <c r="AQ388" s="502"/>
      <c r="AR388" s="502"/>
      <c r="AS388" s="521"/>
      <c r="AT388" s="521"/>
      <c r="AU388" s="521"/>
      <c r="AV388" s="521"/>
      <c r="AW388" s="521"/>
      <c r="AX388" s="521"/>
      <c r="AY388" s="521"/>
      <c r="AZ388" s="521"/>
      <c r="BA388" s="525"/>
      <c r="BB388" s="521"/>
      <c r="BC388" s="521"/>
      <c r="BD388" s="521"/>
      <c r="BE388" s="521"/>
      <c r="BF388" s="521"/>
      <c r="BG388" s="521"/>
      <c r="BH388" s="521"/>
      <c r="BI388" s="521"/>
      <c r="BJ388" s="521"/>
      <c r="BK388" s="521"/>
      <c r="BL388" s="521"/>
      <c r="BM388" s="521"/>
      <c r="BN388" s="521"/>
      <c r="BO388" s="521"/>
      <c r="BP388" s="521"/>
      <c r="BQ388" s="521"/>
      <c r="BR388" s="521"/>
      <c r="BS388" s="521"/>
      <c r="BT388" s="517"/>
      <c r="BU388" s="511"/>
      <c r="BV388" s="511"/>
      <c r="BW388" s="511"/>
      <c r="BX388" s="516"/>
      <c r="BY388" s="516"/>
      <c r="BZ388" s="516"/>
      <c r="CA388" s="516"/>
      <c r="CB388" s="516"/>
      <c r="CC388" s="516"/>
      <c r="CD388" s="516"/>
      <c r="CE388" s="511"/>
      <c r="CF388" s="511"/>
      <c r="CG388" s="511"/>
      <c r="CH388" s="511"/>
      <c r="CI388" s="474"/>
      <c r="CJ388" s="474"/>
      <c r="CK388" s="474"/>
      <c r="CL388" s="490"/>
      <c r="CM388" s="474"/>
      <c r="CN388" s="500"/>
      <c r="CO388" s="500"/>
      <c r="CP388" s="500"/>
      <c r="CQ388" s="500"/>
      <c r="CR388" s="550"/>
      <c r="CS388" s="473"/>
      <c r="CT388" s="498"/>
      <c r="CU388" s="498"/>
      <c r="CV388" s="473"/>
      <c r="CW388" s="473"/>
      <c r="CX388" s="473"/>
      <c r="CY388" s="502"/>
      <c r="CZ388" s="500"/>
      <c r="DA388" s="474"/>
      <c r="DB388" s="499"/>
      <c r="DC388" s="500"/>
      <c r="DD388" s="474"/>
      <c r="DE388" s="500"/>
      <c r="DF388" s="500"/>
      <c r="DG388" s="499"/>
      <c r="DH388" s="499"/>
      <c r="DI388" s="499"/>
      <c r="DJ388" s="490"/>
      <c r="DK388" s="499"/>
      <c r="DL388" s="500"/>
      <c r="DM388" s="500"/>
      <c r="DN388" s="499"/>
      <c r="DO388" s="474"/>
      <c r="DP388" s="474"/>
      <c r="DQ388" s="474"/>
      <c r="DR388" s="474"/>
      <c r="DS388" s="474"/>
      <c r="DT388" s="474"/>
      <c r="DU388" s="474"/>
      <c r="DV388" s="474"/>
      <c r="DW388" s="474"/>
      <c r="DX388" s="474"/>
      <c r="DY388" s="474"/>
      <c r="DZ388" s="474"/>
      <c r="EA388" s="500"/>
      <c r="EB388" s="500"/>
      <c r="EC388" s="500"/>
      <c r="ED388" s="500"/>
      <c r="EE388" s="500"/>
      <c r="EF388" s="500"/>
      <c r="EG388" s="500"/>
      <c r="EH388" s="500"/>
      <c r="EI388" s="500"/>
      <c r="EJ388" s="500"/>
      <c r="EK388" s="500"/>
      <c r="EL388" s="500"/>
      <c r="EM388" s="500"/>
      <c r="EN388" s="500"/>
      <c r="EO388" s="500"/>
      <c r="EP388" s="500"/>
      <c r="EQ388" s="500"/>
      <c r="ER388" s="490"/>
      <c r="ES388" s="490"/>
      <c r="ET388" s="500"/>
      <c r="EU388" s="500"/>
    </row>
    <row r="389" spans="1:151" ht="16.5" customHeight="1">
      <c r="A389" s="500"/>
      <c r="B389" s="502"/>
      <c r="C389" s="502"/>
      <c r="D389" s="502"/>
      <c r="E389" s="502"/>
      <c r="F389" s="502"/>
      <c r="G389" s="502"/>
      <c r="H389" s="502"/>
      <c r="I389" s="502"/>
      <c r="J389" s="504"/>
      <c r="K389" s="502"/>
      <c r="L389" s="502"/>
      <c r="M389" s="502"/>
      <c r="N389" s="502"/>
      <c r="O389" s="502"/>
      <c r="P389" s="502"/>
      <c r="R389" s="502"/>
      <c r="S389" s="502"/>
      <c r="U389" s="499"/>
      <c r="V389" s="500"/>
      <c r="W389" s="502"/>
      <c r="X389" s="500"/>
      <c r="Y389" s="500"/>
      <c r="Z389" s="476"/>
      <c r="AA389" s="476"/>
      <c r="AB389" s="470"/>
      <c r="AC389" s="502"/>
      <c r="AD389" s="502"/>
      <c r="AE389" s="502"/>
      <c r="AF389" s="502"/>
      <c r="AG389" s="502"/>
      <c r="AH389" s="502"/>
      <c r="AI389" s="505"/>
      <c r="AJ389" s="502"/>
      <c r="AK389" s="502"/>
      <c r="AL389" s="502"/>
      <c r="AM389" s="502"/>
      <c r="AN389" s="502"/>
      <c r="AO389" s="502"/>
      <c r="AP389" s="502"/>
      <c r="AQ389" s="502"/>
      <c r="AR389" s="502"/>
      <c r="AS389" s="521"/>
      <c r="AT389" s="521"/>
      <c r="AU389" s="521"/>
      <c r="AV389" s="521"/>
      <c r="AW389" s="521"/>
      <c r="AX389" s="521"/>
      <c r="AY389" s="521"/>
      <c r="AZ389" s="521"/>
      <c r="BA389" s="525"/>
      <c r="BB389" s="521"/>
      <c r="BC389" s="521"/>
      <c r="BD389" s="521"/>
      <c r="BE389" s="521"/>
      <c r="BF389" s="521"/>
      <c r="BG389" s="521"/>
      <c r="BH389" s="521"/>
      <c r="BI389" s="521"/>
      <c r="BJ389" s="521"/>
      <c r="BK389" s="521"/>
      <c r="BL389" s="521"/>
      <c r="BM389" s="521"/>
      <c r="BN389" s="521"/>
      <c r="BO389" s="521"/>
      <c r="BP389" s="521"/>
      <c r="BQ389" s="521"/>
      <c r="BR389" s="521"/>
      <c r="BS389" s="521"/>
      <c r="BT389" s="517"/>
      <c r="BU389" s="511"/>
      <c r="BV389" s="511"/>
      <c r="BW389" s="511"/>
      <c r="BX389" s="516"/>
      <c r="BY389" s="516"/>
      <c r="BZ389" s="516"/>
      <c r="CA389" s="516"/>
      <c r="CB389" s="516"/>
      <c r="CC389" s="516"/>
      <c r="CD389" s="516"/>
      <c r="CE389" s="511"/>
      <c r="CF389" s="511"/>
      <c r="CG389" s="511"/>
      <c r="CH389" s="511"/>
      <c r="CI389" s="474"/>
      <c r="CJ389" s="474"/>
      <c r="CK389" s="474"/>
      <c r="CL389" s="490"/>
      <c r="CM389" s="474"/>
      <c r="CN389" s="500"/>
      <c r="CO389" s="500"/>
      <c r="CP389" s="500"/>
      <c r="CQ389" s="500"/>
      <c r="CR389" s="550"/>
      <c r="CS389" s="473"/>
      <c r="CT389" s="498"/>
      <c r="CU389" s="498"/>
      <c r="CV389" s="473"/>
      <c r="CW389" s="473"/>
      <c r="CX389" s="473"/>
      <c r="CY389" s="502"/>
      <c r="CZ389" s="500"/>
      <c r="DA389" s="474"/>
      <c r="DB389" s="499"/>
      <c r="DC389" s="500"/>
      <c r="DD389" s="474"/>
      <c r="DE389" s="500"/>
      <c r="DF389" s="500"/>
      <c r="DG389" s="499"/>
      <c r="DH389" s="499"/>
      <c r="DI389" s="499"/>
      <c r="DJ389" s="490"/>
      <c r="DK389" s="499"/>
      <c r="DL389" s="500"/>
      <c r="DM389" s="500"/>
      <c r="DN389" s="499"/>
      <c r="DO389" s="474"/>
      <c r="DP389" s="474"/>
      <c r="DQ389" s="474"/>
      <c r="DR389" s="474"/>
      <c r="DS389" s="474"/>
      <c r="DT389" s="474"/>
      <c r="DU389" s="474"/>
      <c r="DV389" s="474"/>
      <c r="DW389" s="474"/>
      <c r="DX389" s="474"/>
      <c r="DY389" s="474"/>
      <c r="DZ389" s="474"/>
      <c r="EA389" s="500"/>
      <c r="EB389" s="500"/>
      <c r="EC389" s="500"/>
      <c r="ED389" s="500"/>
      <c r="EE389" s="500"/>
      <c r="EF389" s="500"/>
      <c r="EG389" s="500"/>
      <c r="EH389" s="500"/>
      <c r="EI389" s="500"/>
      <c r="EJ389" s="500"/>
      <c r="EK389" s="500"/>
      <c r="EL389" s="500"/>
      <c r="EM389" s="500"/>
      <c r="EN389" s="500"/>
      <c r="EO389" s="500"/>
      <c r="EP389" s="500"/>
      <c r="EQ389" s="500"/>
      <c r="ER389" s="490"/>
      <c r="ES389" s="490"/>
      <c r="ET389" s="500"/>
      <c r="EU389" s="500"/>
    </row>
    <row r="390" spans="1:151" ht="16.5" customHeight="1">
      <c r="A390" s="500"/>
      <c r="B390" s="502"/>
      <c r="C390" s="502"/>
      <c r="D390" s="502"/>
      <c r="E390" s="502"/>
      <c r="F390" s="502"/>
      <c r="G390" s="502"/>
      <c r="H390" s="502"/>
      <c r="I390" s="502"/>
      <c r="J390" s="504"/>
      <c r="K390" s="502"/>
      <c r="L390" s="502"/>
      <c r="M390" s="502"/>
      <c r="N390" s="502"/>
      <c r="O390" s="502"/>
      <c r="P390" s="502"/>
      <c r="R390" s="502"/>
      <c r="S390" s="502"/>
      <c r="U390" s="499"/>
      <c r="V390" s="500"/>
      <c r="W390" s="502"/>
      <c r="X390" s="500"/>
      <c r="Y390" s="500"/>
      <c r="Z390" s="476"/>
      <c r="AA390" s="476"/>
      <c r="AB390" s="470"/>
      <c r="AC390" s="502"/>
      <c r="AD390" s="502"/>
      <c r="AE390" s="502"/>
      <c r="AF390" s="502"/>
      <c r="AG390" s="502"/>
      <c r="AH390" s="502"/>
      <c r="AI390" s="505"/>
      <c r="AJ390" s="502"/>
      <c r="AK390" s="502"/>
      <c r="AL390" s="502"/>
      <c r="AM390" s="502"/>
      <c r="AN390" s="502"/>
      <c r="AO390" s="502"/>
      <c r="AP390" s="502"/>
      <c r="AQ390" s="502"/>
      <c r="AR390" s="502"/>
      <c r="AS390" s="521"/>
      <c r="AT390" s="521"/>
      <c r="AU390" s="521"/>
      <c r="AV390" s="521"/>
      <c r="AW390" s="521"/>
      <c r="AX390" s="521"/>
      <c r="AY390" s="521"/>
      <c r="AZ390" s="521"/>
      <c r="BA390" s="525"/>
      <c r="BB390" s="521"/>
      <c r="BC390" s="521"/>
      <c r="BD390" s="521"/>
      <c r="BE390" s="521"/>
      <c r="BF390" s="521"/>
      <c r="BG390" s="521"/>
      <c r="BH390" s="521"/>
      <c r="BI390" s="521"/>
      <c r="BJ390" s="521"/>
      <c r="BK390" s="521"/>
      <c r="BL390" s="521"/>
      <c r="BM390" s="521"/>
      <c r="BN390" s="521"/>
      <c r="BO390" s="521"/>
      <c r="BP390" s="521"/>
      <c r="BQ390" s="521"/>
      <c r="BR390" s="521"/>
      <c r="BS390" s="521"/>
      <c r="BT390" s="517"/>
      <c r="BU390" s="511"/>
      <c r="BV390" s="511"/>
      <c r="BW390" s="511"/>
      <c r="BX390" s="516"/>
      <c r="BY390" s="516"/>
      <c r="BZ390" s="516"/>
      <c r="CA390" s="516"/>
      <c r="CB390" s="516"/>
      <c r="CC390" s="516"/>
      <c r="CD390" s="516"/>
      <c r="CE390" s="511"/>
      <c r="CF390" s="511"/>
      <c r="CG390" s="511"/>
      <c r="CH390" s="511"/>
      <c r="CI390" s="474"/>
      <c r="CJ390" s="474"/>
      <c r="CK390" s="474"/>
      <c r="CL390" s="490"/>
      <c r="CM390" s="474"/>
      <c r="CN390" s="500"/>
      <c r="CO390" s="500"/>
      <c r="CP390" s="500"/>
      <c r="CQ390" s="500"/>
      <c r="CR390" s="550"/>
      <c r="CS390" s="473"/>
      <c r="CT390" s="498"/>
      <c r="CU390" s="498"/>
      <c r="CV390" s="473"/>
      <c r="CW390" s="473"/>
      <c r="CX390" s="473"/>
      <c r="CY390" s="502"/>
      <c r="CZ390" s="500"/>
      <c r="DA390" s="474"/>
      <c r="DB390" s="499"/>
      <c r="DC390" s="500"/>
      <c r="DD390" s="474"/>
      <c r="DE390" s="500"/>
      <c r="DF390" s="500"/>
      <c r="DG390" s="499"/>
      <c r="DH390" s="499"/>
      <c r="DI390" s="499"/>
      <c r="DJ390" s="490"/>
      <c r="DK390" s="499"/>
      <c r="DL390" s="500"/>
      <c r="DM390" s="500"/>
      <c r="DN390" s="499"/>
      <c r="DO390" s="474"/>
      <c r="DP390" s="474"/>
      <c r="DQ390" s="474"/>
      <c r="DR390" s="474"/>
      <c r="DS390" s="474"/>
      <c r="DT390" s="474"/>
      <c r="DU390" s="474"/>
      <c r="DV390" s="474"/>
      <c r="DW390" s="474"/>
      <c r="DX390" s="474"/>
      <c r="DY390" s="474"/>
      <c r="DZ390" s="474"/>
      <c r="EA390" s="500"/>
      <c r="EB390" s="500"/>
      <c r="EC390" s="500"/>
      <c r="ED390" s="500"/>
      <c r="EE390" s="500"/>
      <c r="EF390" s="500"/>
      <c r="EG390" s="500"/>
      <c r="EH390" s="500"/>
      <c r="EI390" s="500"/>
      <c r="EJ390" s="500"/>
      <c r="EK390" s="500"/>
      <c r="EL390" s="500"/>
      <c r="EM390" s="500"/>
      <c r="EN390" s="500"/>
      <c r="EO390" s="500"/>
      <c r="EP390" s="500"/>
      <c r="EQ390" s="500"/>
      <c r="ER390" s="490"/>
      <c r="ES390" s="490"/>
      <c r="ET390" s="500"/>
      <c r="EU390" s="500"/>
    </row>
    <row r="391" spans="1:151" ht="16.5" customHeight="1">
      <c r="A391" s="500"/>
      <c r="B391" s="502"/>
      <c r="C391" s="502"/>
      <c r="D391" s="502"/>
      <c r="E391" s="502"/>
      <c r="F391" s="502"/>
      <c r="G391" s="502"/>
      <c r="H391" s="502"/>
      <c r="I391" s="502"/>
      <c r="J391" s="504"/>
      <c r="K391" s="502"/>
      <c r="L391" s="502"/>
      <c r="M391" s="502"/>
      <c r="N391" s="502"/>
      <c r="O391" s="502"/>
      <c r="P391" s="502"/>
      <c r="R391" s="502"/>
      <c r="S391" s="502"/>
      <c r="U391" s="499"/>
      <c r="V391" s="500"/>
      <c r="W391" s="502"/>
      <c r="X391" s="500"/>
      <c r="Y391" s="500"/>
      <c r="Z391" s="476"/>
      <c r="AA391" s="476"/>
      <c r="AB391" s="470"/>
      <c r="AC391" s="502"/>
      <c r="AD391" s="502"/>
      <c r="AE391" s="502"/>
      <c r="AF391" s="502"/>
      <c r="AG391" s="502"/>
      <c r="AH391" s="502"/>
      <c r="AI391" s="505"/>
      <c r="AJ391" s="502"/>
      <c r="AK391" s="502"/>
      <c r="AL391" s="502"/>
      <c r="AM391" s="502"/>
      <c r="AN391" s="502"/>
      <c r="AO391" s="502"/>
      <c r="AP391" s="502"/>
      <c r="AQ391" s="502"/>
      <c r="AR391" s="502"/>
      <c r="AS391" s="521"/>
      <c r="AT391" s="521"/>
      <c r="AU391" s="521"/>
      <c r="AV391" s="521"/>
      <c r="AW391" s="521"/>
      <c r="AX391" s="521"/>
      <c r="AY391" s="521"/>
      <c r="AZ391" s="521"/>
      <c r="BA391" s="525"/>
      <c r="BB391" s="521"/>
      <c r="BC391" s="521"/>
      <c r="BD391" s="521"/>
      <c r="BE391" s="521"/>
      <c r="BF391" s="521"/>
      <c r="BG391" s="521"/>
      <c r="BH391" s="521"/>
      <c r="BI391" s="521"/>
      <c r="BJ391" s="521"/>
      <c r="BK391" s="521"/>
      <c r="BL391" s="521"/>
      <c r="BM391" s="521"/>
      <c r="BN391" s="521"/>
      <c r="BO391" s="521"/>
      <c r="BP391" s="521"/>
      <c r="BQ391" s="521"/>
      <c r="BR391" s="521"/>
      <c r="BS391" s="521"/>
      <c r="BT391" s="517"/>
      <c r="BU391" s="511"/>
      <c r="BV391" s="511"/>
      <c r="BW391" s="511"/>
      <c r="BX391" s="516"/>
      <c r="BY391" s="516"/>
      <c r="BZ391" s="516"/>
      <c r="CA391" s="516"/>
      <c r="CB391" s="516"/>
      <c r="CC391" s="516"/>
      <c r="CD391" s="516"/>
      <c r="CE391" s="511"/>
      <c r="CF391" s="511"/>
      <c r="CG391" s="511"/>
      <c r="CH391" s="511"/>
      <c r="CI391" s="474"/>
      <c r="CJ391" s="474"/>
      <c r="CK391" s="474"/>
      <c r="CL391" s="490"/>
      <c r="CM391" s="474"/>
      <c r="CN391" s="500"/>
      <c r="CO391" s="500"/>
      <c r="CP391" s="500"/>
      <c r="CQ391" s="500"/>
      <c r="CR391" s="550"/>
      <c r="CS391" s="473"/>
      <c r="CT391" s="498"/>
      <c r="CU391" s="498"/>
      <c r="CV391" s="473"/>
      <c r="CW391" s="473"/>
      <c r="CX391" s="473"/>
      <c r="CY391" s="502"/>
      <c r="CZ391" s="500"/>
      <c r="DA391" s="474"/>
      <c r="DB391" s="499"/>
      <c r="DC391" s="500"/>
      <c r="DD391" s="474"/>
      <c r="DE391" s="500"/>
      <c r="DF391" s="500"/>
      <c r="DG391" s="499"/>
      <c r="DH391" s="499"/>
      <c r="DI391" s="499"/>
      <c r="DJ391" s="490"/>
      <c r="DK391" s="499"/>
      <c r="DL391" s="500"/>
      <c r="DM391" s="500"/>
      <c r="DN391" s="499"/>
      <c r="DO391" s="474"/>
      <c r="DP391" s="474"/>
      <c r="DQ391" s="474"/>
      <c r="DR391" s="474"/>
      <c r="DS391" s="474"/>
      <c r="DT391" s="474"/>
      <c r="DU391" s="474"/>
      <c r="DV391" s="474"/>
      <c r="DW391" s="474"/>
      <c r="DX391" s="474"/>
      <c r="DY391" s="474"/>
      <c r="DZ391" s="474"/>
      <c r="EA391" s="500"/>
      <c r="EB391" s="500"/>
      <c r="EC391" s="500"/>
      <c r="ED391" s="500"/>
      <c r="EE391" s="500"/>
      <c r="EF391" s="500"/>
      <c r="EG391" s="500"/>
      <c r="EH391" s="500"/>
      <c r="EI391" s="500"/>
      <c r="EJ391" s="500"/>
      <c r="EK391" s="500"/>
      <c r="EL391" s="500"/>
      <c r="EM391" s="500"/>
      <c r="EN391" s="500"/>
      <c r="EO391" s="500"/>
      <c r="EP391" s="500"/>
      <c r="EQ391" s="500"/>
      <c r="ER391" s="490"/>
      <c r="ES391" s="490"/>
      <c r="ET391" s="500"/>
      <c r="EU391" s="500"/>
    </row>
    <row r="392" spans="1:151" ht="16.5" customHeight="1">
      <c r="A392" s="500"/>
      <c r="B392" s="502"/>
      <c r="C392" s="502"/>
      <c r="D392" s="502"/>
      <c r="E392" s="502"/>
      <c r="F392" s="502"/>
      <c r="G392" s="502"/>
      <c r="H392" s="502"/>
      <c r="I392" s="502"/>
      <c r="J392" s="504"/>
      <c r="K392" s="502"/>
      <c r="L392" s="502"/>
      <c r="M392" s="502"/>
      <c r="N392" s="502"/>
      <c r="O392" s="502"/>
      <c r="P392" s="502"/>
      <c r="R392" s="502"/>
      <c r="S392" s="502"/>
      <c r="U392" s="499"/>
      <c r="V392" s="500"/>
      <c r="W392" s="502"/>
      <c r="X392" s="500"/>
      <c r="Y392" s="500"/>
      <c r="Z392" s="476"/>
      <c r="AA392" s="476"/>
      <c r="AB392" s="470"/>
      <c r="AC392" s="502"/>
      <c r="AD392" s="502"/>
      <c r="AE392" s="502"/>
      <c r="AF392" s="502"/>
      <c r="AG392" s="502"/>
      <c r="AH392" s="502"/>
      <c r="AI392" s="505"/>
      <c r="AJ392" s="502"/>
      <c r="AK392" s="502"/>
      <c r="AL392" s="502"/>
      <c r="AM392" s="502"/>
      <c r="AN392" s="502"/>
      <c r="AO392" s="502"/>
      <c r="AP392" s="502"/>
      <c r="AQ392" s="502"/>
      <c r="AR392" s="502"/>
      <c r="AS392" s="521"/>
      <c r="AT392" s="521"/>
      <c r="AU392" s="521"/>
      <c r="AV392" s="521"/>
      <c r="AW392" s="521"/>
      <c r="AX392" s="521"/>
      <c r="AY392" s="521"/>
      <c r="AZ392" s="521"/>
      <c r="BA392" s="525"/>
      <c r="BB392" s="521"/>
      <c r="BC392" s="521"/>
      <c r="BD392" s="521"/>
      <c r="BE392" s="521"/>
      <c r="BF392" s="521"/>
      <c r="BG392" s="521"/>
      <c r="BH392" s="521"/>
      <c r="BI392" s="521"/>
      <c r="BJ392" s="521"/>
      <c r="BK392" s="521"/>
      <c r="BL392" s="521"/>
      <c r="BM392" s="521"/>
      <c r="BN392" s="521"/>
      <c r="BO392" s="521"/>
      <c r="BP392" s="521"/>
      <c r="BQ392" s="521"/>
      <c r="BR392" s="521"/>
      <c r="BS392" s="521"/>
      <c r="BT392" s="517"/>
      <c r="BU392" s="511"/>
      <c r="BV392" s="511"/>
      <c r="BW392" s="511"/>
      <c r="BX392" s="516"/>
      <c r="BY392" s="516"/>
      <c r="BZ392" s="516"/>
      <c r="CA392" s="516"/>
      <c r="CB392" s="516"/>
      <c r="CC392" s="516"/>
      <c r="CD392" s="516"/>
      <c r="CE392" s="511"/>
      <c r="CF392" s="511"/>
      <c r="CG392" s="511"/>
      <c r="CH392" s="511"/>
      <c r="CI392" s="474"/>
      <c r="CJ392" s="474"/>
      <c r="CK392" s="474"/>
      <c r="CL392" s="490"/>
      <c r="CM392" s="474"/>
      <c r="CN392" s="500"/>
      <c r="CO392" s="500"/>
      <c r="CP392" s="500"/>
      <c r="CQ392" s="500"/>
      <c r="CR392" s="550"/>
      <c r="CS392" s="473"/>
      <c r="CT392" s="498"/>
      <c r="CU392" s="498"/>
      <c r="CV392" s="473"/>
      <c r="CW392" s="473"/>
      <c r="CX392" s="473"/>
      <c r="CY392" s="502"/>
      <c r="CZ392" s="500"/>
      <c r="DA392" s="474"/>
      <c r="DB392" s="499"/>
      <c r="DC392" s="500"/>
      <c r="DD392" s="474"/>
      <c r="DE392" s="500"/>
      <c r="DF392" s="500"/>
      <c r="DG392" s="499"/>
      <c r="DH392" s="499"/>
      <c r="DI392" s="499"/>
      <c r="DJ392" s="490"/>
      <c r="DK392" s="499"/>
      <c r="DL392" s="500"/>
      <c r="DM392" s="500"/>
      <c r="DN392" s="499"/>
      <c r="DO392" s="474"/>
      <c r="DP392" s="474"/>
      <c r="DQ392" s="474"/>
      <c r="DR392" s="474"/>
      <c r="DS392" s="474"/>
      <c r="DT392" s="474"/>
      <c r="DU392" s="474"/>
      <c r="DV392" s="474"/>
      <c r="DW392" s="474"/>
      <c r="DX392" s="474"/>
      <c r="DY392" s="474"/>
      <c r="DZ392" s="474"/>
      <c r="EA392" s="500"/>
      <c r="EB392" s="500"/>
      <c r="EC392" s="500"/>
      <c r="ED392" s="500"/>
      <c r="EE392" s="500"/>
      <c r="EF392" s="500"/>
      <c r="EG392" s="500"/>
      <c r="EH392" s="500"/>
      <c r="EI392" s="500"/>
      <c r="EJ392" s="500"/>
      <c r="EK392" s="500"/>
      <c r="EL392" s="500"/>
      <c r="EM392" s="500"/>
      <c r="EN392" s="500"/>
      <c r="EO392" s="500"/>
      <c r="EP392" s="500"/>
      <c r="EQ392" s="500"/>
      <c r="ER392" s="490"/>
      <c r="ES392" s="490"/>
      <c r="ET392" s="500"/>
      <c r="EU392" s="500"/>
    </row>
    <row r="393" spans="1:151" ht="16.5" customHeight="1">
      <c r="A393" s="500"/>
      <c r="B393" s="502"/>
      <c r="C393" s="502"/>
      <c r="D393" s="502"/>
      <c r="E393" s="502"/>
      <c r="F393" s="502"/>
      <c r="G393" s="502"/>
      <c r="H393" s="502"/>
      <c r="I393" s="502"/>
      <c r="J393" s="504"/>
      <c r="K393" s="502"/>
      <c r="L393" s="502"/>
      <c r="M393" s="502"/>
      <c r="N393" s="502"/>
      <c r="O393" s="502"/>
      <c r="P393" s="502"/>
      <c r="R393" s="502"/>
      <c r="S393" s="502"/>
      <c r="U393" s="499"/>
      <c r="V393" s="500"/>
      <c r="W393" s="502"/>
      <c r="X393" s="500"/>
      <c r="Y393" s="500"/>
      <c r="Z393" s="476"/>
      <c r="AA393" s="476"/>
      <c r="AB393" s="470"/>
      <c r="AC393" s="502"/>
      <c r="AD393" s="502"/>
      <c r="AE393" s="502"/>
      <c r="AF393" s="502"/>
      <c r="AG393" s="502"/>
      <c r="AH393" s="502"/>
      <c r="AI393" s="505"/>
      <c r="AJ393" s="502"/>
      <c r="AK393" s="502"/>
      <c r="AL393" s="502"/>
      <c r="AM393" s="502"/>
      <c r="AN393" s="502"/>
      <c r="AO393" s="502"/>
      <c r="AP393" s="502"/>
      <c r="AQ393" s="502"/>
      <c r="AR393" s="502"/>
      <c r="AS393" s="521"/>
      <c r="AT393" s="521"/>
      <c r="AU393" s="521"/>
      <c r="AV393" s="521"/>
      <c r="AW393" s="521"/>
      <c r="AX393" s="521"/>
      <c r="AY393" s="521"/>
      <c r="AZ393" s="521"/>
      <c r="BA393" s="525"/>
      <c r="BB393" s="521"/>
      <c r="BC393" s="521"/>
      <c r="BD393" s="521"/>
      <c r="BE393" s="521"/>
      <c r="BF393" s="521"/>
      <c r="BG393" s="521"/>
      <c r="BH393" s="521"/>
      <c r="BI393" s="521"/>
      <c r="BJ393" s="521"/>
      <c r="BK393" s="521"/>
      <c r="BL393" s="521"/>
      <c r="BM393" s="521"/>
      <c r="BN393" s="521"/>
      <c r="BO393" s="521"/>
      <c r="BP393" s="521"/>
      <c r="BQ393" s="521"/>
      <c r="BR393" s="521"/>
      <c r="BS393" s="521"/>
      <c r="BT393" s="517"/>
      <c r="BU393" s="511"/>
      <c r="BV393" s="511"/>
      <c r="BW393" s="511"/>
      <c r="BX393" s="516"/>
      <c r="BY393" s="516"/>
      <c r="BZ393" s="516"/>
      <c r="CA393" s="516"/>
      <c r="CB393" s="516"/>
      <c r="CC393" s="516"/>
      <c r="CD393" s="516"/>
      <c r="CE393" s="511"/>
      <c r="CF393" s="511"/>
      <c r="CG393" s="511"/>
      <c r="CH393" s="511"/>
      <c r="CI393" s="474"/>
      <c r="CJ393" s="474"/>
      <c r="CK393" s="474"/>
      <c r="CL393" s="490"/>
      <c r="CM393" s="474"/>
      <c r="CN393" s="500"/>
      <c r="CO393" s="500"/>
      <c r="CP393" s="500"/>
      <c r="CQ393" s="500"/>
      <c r="CR393" s="550"/>
      <c r="CS393" s="473"/>
      <c r="CT393" s="498"/>
      <c r="CU393" s="498"/>
      <c r="CV393" s="473"/>
      <c r="CW393" s="473"/>
      <c r="CX393" s="473"/>
      <c r="CY393" s="502"/>
      <c r="CZ393" s="500"/>
      <c r="DA393" s="474"/>
      <c r="DB393" s="499"/>
      <c r="DC393" s="500"/>
      <c r="DD393" s="474"/>
      <c r="DE393" s="500"/>
      <c r="DF393" s="500"/>
      <c r="DG393" s="499"/>
      <c r="DH393" s="499"/>
      <c r="DI393" s="499"/>
      <c r="DJ393" s="490"/>
      <c r="DK393" s="499"/>
      <c r="DL393" s="500"/>
      <c r="DM393" s="500"/>
      <c r="DN393" s="499"/>
      <c r="DO393" s="474"/>
      <c r="DP393" s="474"/>
      <c r="DQ393" s="474"/>
      <c r="DR393" s="474"/>
      <c r="DS393" s="474"/>
      <c r="DT393" s="474"/>
      <c r="DU393" s="474"/>
      <c r="DV393" s="474"/>
      <c r="DW393" s="474"/>
      <c r="DX393" s="474"/>
      <c r="DY393" s="474"/>
      <c r="DZ393" s="474"/>
      <c r="EA393" s="500"/>
      <c r="EB393" s="500"/>
      <c r="EC393" s="500"/>
      <c r="ED393" s="500"/>
      <c r="EE393" s="500"/>
      <c r="EF393" s="500"/>
      <c r="EG393" s="500"/>
      <c r="EH393" s="500"/>
      <c r="EI393" s="500"/>
      <c r="EJ393" s="500"/>
      <c r="EK393" s="500"/>
      <c r="EL393" s="500"/>
      <c r="EM393" s="500"/>
      <c r="EN393" s="500"/>
      <c r="EO393" s="500"/>
      <c r="EP393" s="500"/>
      <c r="EQ393" s="500"/>
      <c r="ER393" s="490"/>
      <c r="ES393" s="490"/>
      <c r="ET393" s="500"/>
      <c r="EU393" s="500"/>
    </row>
    <row r="394" spans="1:151" ht="16.5" customHeight="1">
      <c r="A394" s="500"/>
      <c r="B394" s="502"/>
      <c r="C394" s="502"/>
      <c r="D394" s="502"/>
      <c r="E394" s="502"/>
      <c r="F394" s="502"/>
      <c r="G394" s="502"/>
      <c r="H394" s="502"/>
      <c r="I394" s="502"/>
      <c r="J394" s="504"/>
      <c r="K394" s="502"/>
      <c r="L394" s="502"/>
      <c r="M394" s="502"/>
      <c r="N394" s="502"/>
      <c r="O394" s="502"/>
      <c r="P394" s="502"/>
      <c r="R394" s="502"/>
      <c r="S394" s="502"/>
      <c r="U394" s="499"/>
      <c r="V394" s="500"/>
      <c r="W394" s="502"/>
      <c r="X394" s="500"/>
      <c r="Y394" s="500"/>
      <c r="Z394" s="476"/>
      <c r="AA394" s="476"/>
      <c r="AB394" s="470"/>
      <c r="AC394" s="502"/>
      <c r="AD394" s="502"/>
      <c r="AE394" s="502"/>
      <c r="AF394" s="502"/>
      <c r="AG394" s="502"/>
      <c r="AH394" s="502"/>
      <c r="AI394" s="505"/>
      <c r="AJ394" s="502"/>
      <c r="AK394" s="502"/>
      <c r="AL394" s="502"/>
      <c r="AM394" s="502"/>
      <c r="AN394" s="502"/>
      <c r="AO394" s="502"/>
      <c r="AP394" s="502"/>
      <c r="AQ394" s="502"/>
      <c r="AR394" s="502"/>
      <c r="AS394" s="521"/>
      <c r="AT394" s="521"/>
      <c r="AU394" s="521"/>
      <c r="AV394" s="521"/>
      <c r="AW394" s="521"/>
      <c r="AX394" s="521"/>
      <c r="AY394" s="521"/>
      <c r="AZ394" s="521"/>
      <c r="BA394" s="525"/>
      <c r="BB394" s="521"/>
      <c r="BC394" s="521"/>
      <c r="BD394" s="521"/>
      <c r="BE394" s="521"/>
      <c r="BF394" s="521"/>
      <c r="BG394" s="521"/>
      <c r="BH394" s="521"/>
      <c r="BI394" s="521"/>
      <c r="BJ394" s="521"/>
      <c r="BK394" s="521"/>
      <c r="BL394" s="521"/>
      <c r="BM394" s="521"/>
      <c r="BN394" s="521"/>
      <c r="BO394" s="521"/>
      <c r="BP394" s="521"/>
      <c r="BQ394" s="521"/>
      <c r="BR394" s="521"/>
      <c r="BS394" s="521"/>
      <c r="BT394" s="517"/>
      <c r="BU394" s="511"/>
      <c r="BV394" s="511"/>
      <c r="BW394" s="511"/>
      <c r="BX394" s="516"/>
      <c r="BY394" s="516"/>
      <c r="BZ394" s="516"/>
      <c r="CA394" s="516"/>
      <c r="CB394" s="516"/>
      <c r="CC394" s="516"/>
      <c r="CD394" s="516"/>
      <c r="CE394" s="511"/>
      <c r="CF394" s="511"/>
      <c r="CG394" s="511"/>
      <c r="CH394" s="511"/>
      <c r="CI394" s="474"/>
      <c r="CJ394" s="474"/>
      <c r="CK394" s="474"/>
      <c r="CL394" s="490"/>
      <c r="CM394" s="474"/>
      <c r="CN394" s="500"/>
      <c r="CO394" s="500"/>
      <c r="CP394" s="500"/>
      <c r="CQ394" s="500"/>
      <c r="CR394" s="550"/>
      <c r="CS394" s="473"/>
      <c r="CT394" s="498"/>
      <c r="CU394" s="498"/>
      <c r="CV394" s="473"/>
      <c r="CW394" s="473"/>
      <c r="CX394" s="473"/>
      <c r="CY394" s="502"/>
      <c r="CZ394" s="500"/>
      <c r="DA394" s="474"/>
      <c r="DB394" s="499"/>
      <c r="DC394" s="500"/>
      <c r="DD394" s="474"/>
      <c r="DE394" s="500"/>
      <c r="DF394" s="500"/>
      <c r="DG394" s="499"/>
      <c r="DH394" s="499"/>
      <c r="DI394" s="499"/>
      <c r="DJ394" s="490"/>
      <c r="DK394" s="499"/>
      <c r="DL394" s="500"/>
      <c r="DM394" s="500"/>
      <c r="DN394" s="499"/>
      <c r="DO394" s="474"/>
      <c r="DP394" s="474"/>
      <c r="DQ394" s="474"/>
      <c r="DR394" s="474"/>
      <c r="DS394" s="474"/>
      <c r="DT394" s="474"/>
      <c r="DU394" s="474"/>
      <c r="DV394" s="474"/>
      <c r="DW394" s="474"/>
      <c r="DX394" s="474"/>
      <c r="DY394" s="474"/>
      <c r="DZ394" s="474"/>
      <c r="EA394" s="500"/>
      <c r="EB394" s="500"/>
      <c r="EC394" s="500"/>
      <c r="ED394" s="500"/>
      <c r="EE394" s="500"/>
      <c r="EF394" s="500"/>
      <c r="EG394" s="500"/>
      <c r="EH394" s="500"/>
      <c r="EI394" s="500"/>
      <c r="EJ394" s="500"/>
      <c r="EK394" s="500"/>
      <c r="EL394" s="500"/>
      <c r="EM394" s="500"/>
      <c r="EN394" s="500"/>
      <c r="EO394" s="500"/>
      <c r="EP394" s="500"/>
      <c r="EQ394" s="500"/>
      <c r="ER394" s="490"/>
      <c r="ES394" s="490"/>
      <c r="ET394" s="500"/>
      <c r="EU394" s="500"/>
    </row>
    <row r="395" spans="1:151" ht="16.5" customHeight="1">
      <c r="A395" s="500"/>
      <c r="B395" s="502"/>
      <c r="C395" s="502"/>
      <c r="D395" s="502"/>
      <c r="E395" s="502"/>
      <c r="F395" s="502"/>
      <c r="G395" s="502"/>
      <c r="H395" s="502"/>
      <c r="I395" s="502"/>
      <c r="J395" s="504"/>
      <c r="K395" s="502"/>
      <c r="L395" s="502"/>
      <c r="M395" s="502"/>
      <c r="N395" s="502"/>
      <c r="O395" s="502"/>
      <c r="P395" s="502"/>
      <c r="R395" s="502"/>
      <c r="S395" s="502"/>
      <c r="U395" s="499"/>
      <c r="V395" s="500"/>
      <c r="W395" s="502"/>
      <c r="X395" s="500"/>
      <c r="Y395" s="500"/>
      <c r="Z395" s="476"/>
      <c r="AA395" s="476"/>
      <c r="AB395" s="470"/>
      <c r="AC395" s="502"/>
      <c r="AD395" s="502"/>
      <c r="AE395" s="502"/>
      <c r="AF395" s="502"/>
      <c r="AG395" s="502"/>
      <c r="AH395" s="502"/>
      <c r="AI395" s="505"/>
      <c r="AJ395" s="502"/>
      <c r="AK395" s="502"/>
      <c r="AL395" s="502"/>
      <c r="AM395" s="502"/>
      <c r="AN395" s="502"/>
      <c r="AO395" s="502"/>
      <c r="AP395" s="502"/>
      <c r="AQ395" s="502"/>
      <c r="AR395" s="502"/>
      <c r="AS395" s="521"/>
      <c r="AT395" s="521"/>
      <c r="AU395" s="521"/>
      <c r="AV395" s="521"/>
      <c r="AW395" s="521"/>
      <c r="AX395" s="521"/>
      <c r="AY395" s="521"/>
      <c r="AZ395" s="521"/>
      <c r="BA395" s="525"/>
      <c r="BB395" s="521"/>
      <c r="BC395" s="521"/>
      <c r="BD395" s="521"/>
      <c r="BE395" s="521"/>
      <c r="BF395" s="521"/>
      <c r="BG395" s="521"/>
      <c r="BH395" s="521"/>
      <c r="BI395" s="521"/>
      <c r="BJ395" s="521"/>
      <c r="BK395" s="521"/>
      <c r="BL395" s="521"/>
      <c r="BM395" s="521"/>
      <c r="BN395" s="521"/>
      <c r="BO395" s="521"/>
      <c r="BP395" s="521"/>
      <c r="BQ395" s="521"/>
      <c r="BR395" s="521"/>
      <c r="BS395" s="521"/>
      <c r="BT395" s="517"/>
      <c r="BU395" s="511"/>
      <c r="BV395" s="511"/>
      <c r="BW395" s="511"/>
      <c r="BX395" s="516"/>
      <c r="BY395" s="516"/>
      <c r="BZ395" s="516"/>
      <c r="CA395" s="516"/>
      <c r="CB395" s="516"/>
      <c r="CC395" s="516"/>
      <c r="CD395" s="516"/>
      <c r="CE395" s="511"/>
      <c r="CF395" s="511"/>
      <c r="CG395" s="511"/>
      <c r="CH395" s="511"/>
      <c r="CI395" s="474"/>
      <c r="CJ395" s="474"/>
      <c r="CK395" s="474"/>
      <c r="CL395" s="490"/>
      <c r="CM395" s="474"/>
      <c r="CN395" s="500"/>
      <c r="CO395" s="500"/>
      <c r="CP395" s="500"/>
      <c r="CQ395" s="500"/>
      <c r="CR395" s="550"/>
      <c r="CS395" s="473"/>
      <c r="CT395" s="498"/>
      <c r="CU395" s="498"/>
      <c r="CV395" s="473"/>
      <c r="CW395" s="473"/>
      <c r="CX395" s="473"/>
      <c r="CY395" s="502"/>
      <c r="CZ395" s="500"/>
      <c r="DA395" s="474"/>
      <c r="DB395" s="499"/>
      <c r="DC395" s="500"/>
      <c r="DD395" s="474"/>
      <c r="DE395" s="500"/>
      <c r="DF395" s="500"/>
      <c r="DG395" s="499"/>
      <c r="DH395" s="499"/>
      <c r="DI395" s="499"/>
      <c r="DJ395" s="490"/>
      <c r="DK395" s="499"/>
      <c r="DL395" s="500"/>
      <c r="DM395" s="500"/>
      <c r="DN395" s="499"/>
      <c r="DO395" s="474"/>
      <c r="DP395" s="474"/>
      <c r="DQ395" s="474"/>
      <c r="DR395" s="474"/>
      <c r="DS395" s="474"/>
      <c r="DT395" s="474"/>
      <c r="DU395" s="474"/>
      <c r="DV395" s="474"/>
      <c r="DW395" s="474"/>
      <c r="DX395" s="474"/>
      <c r="DY395" s="474"/>
      <c r="DZ395" s="474"/>
      <c r="EA395" s="500"/>
      <c r="EB395" s="500"/>
      <c r="EC395" s="500"/>
      <c r="ED395" s="500"/>
      <c r="EE395" s="500"/>
      <c r="EF395" s="500"/>
      <c r="EG395" s="500"/>
      <c r="EH395" s="500"/>
      <c r="EI395" s="500"/>
      <c r="EJ395" s="500"/>
      <c r="EK395" s="500"/>
      <c r="EL395" s="500"/>
      <c r="EM395" s="500"/>
      <c r="EN395" s="500"/>
      <c r="EO395" s="500"/>
      <c r="EP395" s="500"/>
      <c r="EQ395" s="500"/>
      <c r="ER395" s="490"/>
      <c r="ES395" s="490"/>
      <c r="ET395" s="500"/>
      <c r="EU395" s="500"/>
    </row>
    <row r="396" spans="1:151" ht="16.5" customHeight="1">
      <c r="A396" s="500"/>
      <c r="B396" s="502"/>
      <c r="C396" s="502"/>
      <c r="D396" s="502"/>
      <c r="E396" s="502"/>
      <c r="F396" s="502"/>
      <c r="G396" s="502"/>
      <c r="H396" s="502"/>
      <c r="I396" s="502"/>
      <c r="J396" s="504"/>
      <c r="K396" s="502"/>
      <c r="L396" s="502"/>
      <c r="M396" s="502"/>
      <c r="N396" s="502"/>
      <c r="O396" s="502"/>
      <c r="P396" s="502"/>
      <c r="R396" s="502"/>
      <c r="S396" s="502"/>
      <c r="U396" s="499"/>
      <c r="V396" s="500"/>
      <c r="W396" s="502"/>
      <c r="X396" s="500"/>
      <c r="Y396" s="500"/>
      <c r="Z396" s="476"/>
      <c r="AA396" s="476"/>
      <c r="AB396" s="470"/>
      <c r="AC396" s="502"/>
      <c r="AD396" s="502"/>
      <c r="AE396" s="502"/>
      <c r="AF396" s="502"/>
      <c r="AG396" s="502"/>
      <c r="AH396" s="502"/>
      <c r="AI396" s="505"/>
      <c r="AJ396" s="502"/>
      <c r="AK396" s="502"/>
      <c r="AL396" s="502"/>
      <c r="AM396" s="502"/>
      <c r="AN396" s="502"/>
      <c r="AO396" s="502"/>
      <c r="AP396" s="502"/>
      <c r="AQ396" s="502"/>
      <c r="AR396" s="502"/>
      <c r="AS396" s="521"/>
      <c r="AT396" s="521"/>
      <c r="AU396" s="521"/>
      <c r="AV396" s="521"/>
      <c r="AW396" s="521"/>
      <c r="AX396" s="521"/>
      <c r="AY396" s="521"/>
      <c r="AZ396" s="521"/>
      <c r="BA396" s="525"/>
      <c r="BB396" s="521"/>
      <c r="BC396" s="521"/>
      <c r="BD396" s="521"/>
      <c r="BE396" s="521"/>
      <c r="BF396" s="521"/>
      <c r="BG396" s="521"/>
      <c r="BH396" s="521"/>
      <c r="BI396" s="521"/>
      <c r="BJ396" s="521"/>
      <c r="BK396" s="521"/>
      <c r="BL396" s="521"/>
      <c r="BM396" s="521"/>
      <c r="BN396" s="521"/>
      <c r="BO396" s="521"/>
      <c r="BP396" s="521"/>
      <c r="BQ396" s="521"/>
      <c r="BR396" s="521"/>
      <c r="BS396" s="521"/>
      <c r="BT396" s="517"/>
      <c r="BU396" s="511"/>
      <c r="BV396" s="511"/>
      <c r="BW396" s="511"/>
      <c r="BX396" s="516"/>
      <c r="BY396" s="516"/>
      <c r="BZ396" s="516"/>
      <c r="CA396" s="516"/>
      <c r="CB396" s="516"/>
      <c r="CC396" s="516"/>
      <c r="CD396" s="516"/>
      <c r="CE396" s="511"/>
      <c r="CF396" s="511"/>
      <c r="CG396" s="511"/>
      <c r="CH396" s="511"/>
      <c r="CI396" s="474"/>
      <c r="CJ396" s="474"/>
      <c r="CK396" s="474"/>
      <c r="CL396" s="490"/>
      <c r="CM396" s="474"/>
      <c r="CN396" s="500"/>
      <c r="CO396" s="500"/>
      <c r="CP396" s="500"/>
      <c r="CQ396" s="500"/>
      <c r="CR396" s="550"/>
      <c r="CS396" s="473"/>
      <c r="CT396" s="498"/>
      <c r="CU396" s="498"/>
      <c r="CV396" s="473"/>
      <c r="CW396" s="473"/>
      <c r="CX396" s="473"/>
      <c r="CY396" s="502"/>
      <c r="CZ396" s="500"/>
      <c r="DA396" s="474"/>
      <c r="DB396" s="499"/>
      <c r="DC396" s="500"/>
      <c r="DD396" s="474"/>
      <c r="DE396" s="500"/>
      <c r="DF396" s="500"/>
      <c r="DG396" s="499"/>
      <c r="DH396" s="499"/>
      <c r="DI396" s="499"/>
      <c r="DJ396" s="490"/>
      <c r="DK396" s="499"/>
      <c r="DL396" s="500"/>
      <c r="DM396" s="500"/>
      <c r="DN396" s="499"/>
      <c r="DO396" s="474"/>
      <c r="DP396" s="474"/>
      <c r="DQ396" s="474"/>
      <c r="DR396" s="474"/>
      <c r="DS396" s="474"/>
      <c r="DT396" s="474"/>
      <c r="DU396" s="474"/>
      <c r="DV396" s="474"/>
      <c r="DW396" s="474"/>
      <c r="DX396" s="474"/>
      <c r="DY396" s="474"/>
      <c r="DZ396" s="474"/>
      <c r="EA396" s="500"/>
      <c r="EB396" s="500"/>
      <c r="EC396" s="500"/>
      <c r="ED396" s="500"/>
      <c r="EE396" s="500"/>
      <c r="EF396" s="500"/>
      <c r="EG396" s="500"/>
      <c r="EH396" s="500"/>
      <c r="EI396" s="500"/>
      <c r="EJ396" s="500"/>
      <c r="EK396" s="500"/>
      <c r="EL396" s="500"/>
      <c r="EM396" s="500"/>
      <c r="EN396" s="500"/>
      <c r="EO396" s="500"/>
      <c r="EP396" s="500"/>
      <c r="EQ396" s="500"/>
      <c r="ER396" s="490"/>
      <c r="ES396" s="490"/>
      <c r="ET396" s="500"/>
      <c r="EU396" s="500"/>
    </row>
    <row r="397" spans="1:151" ht="16.5" customHeight="1">
      <c r="A397" s="500"/>
      <c r="B397" s="502"/>
      <c r="C397" s="502"/>
      <c r="D397" s="502"/>
      <c r="E397" s="502"/>
      <c r="F397" s="502"/>
      <c r="G397" s="502"/>
      <c r="H397" s="502"/>
      <c r="I397" s="502"/>
      <c r="J397" s="504"/>
      <c r="K397" s="502"/>
      <c r="L397" s="502"/>
      <c r="M397" s="502"/>
      <c r="N397" s="502"/>
      <c r="O397" s="502"/>
      <c r="P397" s="502"/>
      <c r="R397" s="502"/>
      <c r="S397" s="502"/>
      <c r="U397" s="499"/>
      <c r="V397" s="500"/>
      <c r="W397" s="502"/>
      <c r="X397" s="500"/>
      <c r="Y397" s="500"/>
      <c r="Z397" s="476"/>
      <c r="AA397" s="476"/>
      <c r="AB397" s="470"/>
      <c r="AC397" s="502"/>
      <c r="AD397" s="502"/>
      <c r="AE397" s="502"/>
      <c r="AF397" s="502"/>
      <c r="AG397" s="502"/>
      <c r="AH397" s="502"/>
      <c r="AI397" s="505"/>
      <c r="AJ397" s="502"/>
      <c r="AK397" s="502"/>
      <c r="AL397" s="502"/>
      <c r="AM397" s="502"/>
      <c r="AN397" s="502"/>
      <c r="AO397" s="502"/>
      <c r="AP397" s="502"/>
      <c r="AQ397" s="502"/>
      <c r="AR397" s="502"/>
      <c r="AS397" s="521"/>
      <c r="AT397" s="521"/>
      <c r="AU397" s="521"/>
      <c r="AV397" s="521"/>
      <c r="AW397" s="521"/>
      <c r="AX397" s="521"/>
      <c r="AY397" s="521"/>
      <c r="AZ397" s="521"/>
      <c r="BA397" s="525"/>
      <c r="BB397" s="521"/>
      <c r="BC397" s="521"/>
      <c r="BD397" s="521"/>
      <c r="BE397" s="521"/>
      <c r="BF397" s="521"/>
      <c r="BG397" s="521"/>
      <c r="BH397" s="521"/>
      <c r="BI397" s="521"/>
      <c r="BJ397" s="521"/>
      <c r="BK397" s="521"/>
      <c r="BL397" s="521"/>
      <c r="BM397" s="521"/>
      <c r="BN397" s="521"/>
      <c r="BO397" s="521"/>
      <c r="BP397" s="521"/>
      <c r="BQ397" s="521"/>
      <c r="BR397" s="521"/>
      <c r="BS397" s="521"/>
      <c r="BT397" s="517"/>
      <c r="BU397" s="511"/>
      <c r="BV397" s="511"/>
      <c r="BW397" s="511"/>
      <c r="BX397" s="516"/>
      <c r="BY397" s="516"/>
      <c r="BZ397" s="516"/>
      <c r="CA397" s="516"/>
      <c r="CB397" s="516"/>
      <c r="CC397" s="516"/>
      <c r="CD397" s="516"/>
      <c r="CE397" s="511"/>
      <c r="CF397" s="511"/>
      <c r="CG397" s="511"/>
      <c r="CH397" s="511"/>
      <c r="CI397" s="474"/>
      <c r="CJ397" s="474"/>
      <c r="CK397" s="474"/>
      <c r="CL397" s="490"/>
      <c r="CM397" s="474"/>
      <c r="CN397" s="500"/>
      <c r="CO397" s="500"/>
      <c r="CP397" s="500"/>
      <c r="CQ397" s="500"/>
      <c r="CR397" s="550"/>
      <c r="CS397" s="473"/>
      <c r="CT397" s="498"/>
      <c r="CU397" s="498"/>
      <c r="CV397" s="473"/>
      <c r="CW397" s="473"/>
      <c r="CX397" s="473"/>
      <c r="CY397" s="502"/>
      <c r="CZ397" s="500"/>
      <c r="DA397" s="474"/>
      <c r="DB397" s="499"/>
      <c r="DC397" s="500"/>
      <c r="DD397" s="474"/>
      <c r="DE397" s="500"/>
      <c r="DF397" s="500"/>
      <c r="DG397" s="499"/>
      <c r="DH397" s="499"/>
      <c r="DI397" s="499"/>
      <c r="DJ397" s="490"/>
      <c r="DK397" s="499"/>
      <c r="DL397" s="500"/>
      <c r="DM397" s="500"/>
      <c r="DN397" s="499"/>
      <c r="DO397" s="474"/>
      <c r="DP397" s="474"/>
      <c r="DQ397" s="474"/>
      <c r="DR397" s="474"/>
      <c r="DS397" s="474"/>
      <c r="DT397" s="474"/>
      <c r="DU397" s="474"/>
      <c r="DV397" s="474"/>
      <c r="DW397" s="474"/>
      <c r="DX397" s="474"/>
      <c r="DY397" s="474"/>
      <c r="DZ397" s="474"/>
      <c r="EA397" s="500"/>
      <c r="EB397" s="500"/>
      <c r="EC397" s="500"/>
      <c r="ED397" s="500"/>
      <c r="EE397" s="500"/>
      <c r="EF397" s="500"/>
      <c r="EG397" s="500"/>
      <c r="EH397" s="500"/>
      <c r="EI397" s="500"/>
      <c r="EJ397" s="500"/>
      <c r="EK397" s="500"/>
      <c r="EL397" s="500"/>
      <c r="EM397" s="500"/>
      <c r="EN397" s="500"/>
      <c r="EO397" s="500"/>
      <c r="EP397" s="500"/>
      <c r="EQ397" s="500"/>
      <c r="ER397" s="490"/>
      <c r="ES397" s="490"/>
      <c r="ET397" s="500"/>
      <c r="EU397" s="500"/>
    </row>
    <row r="398" spans="1:151" ht="16.5" customHeight="1">
      <c r="A398" s="500"/>
      <c r="B398" s="502"/>
      <c r="C398" s="502"/>
      <c r="D398" s="502"/>
      <c r="E398" s="502"/>
      <c r="F398" s="502"/>
      <c r="G398" s="502"/>
      <c r="H398" s="502"/>
      <c r="I398" s="502"/>
      <c r="J398" s="504"/>
      <c r="K398" s="502"/>
      <c r="L398" s="502"/>
      <c r="M398" s="502"/>
      <c r="N398" s="502"/>
      <c r="O398" s="502"/>
      <c r="P398" s="502"/>
      <c r="R398" s="502"/>
      <c r="S398" s="502"/>
      <c r="U398" s="499"/>
      <c r="V398" s="500"/>
      <c r="W398" s="502"/>
      <c r="X398" s="500"/>
      <c r="Y398" s="500"/>
      <c r="Z398" s="476"/>
      <c r="AA398" s="476"/>
      <c r="AB398" s="470"/>
      <c r="AC398" s="502"/>
      <c r="AD398" s="502"/>
      <c r="AE398" s="502"/>
      <c r="AF398" s="502"/>
      <c r="AG398" s="502"/>
      <c r="AH398" s="502"/>
      <c r="AI398" s="505"/>
      <c r="AJ398" s="502"/>
      <c r="AK398" s="502"/>
      <c r="AL398" s="502"/>
      <c r="AM398" s="502"/>
      <c r="AN398" s="502"/>
      <c r="AO398" s="502"/>
      <c r="AP398" s="502"/>
      <c r="AQ398" s="502"/>
      <c r="AR398" s="502"/>
      <c r="AS398" s="521"/>
      <c r="AT398" s="521"/>
      <c r="AU398" s="521"/>
      <c r="AV398" s="521"/>
      <c r="AW398" s="521"/>
      <c r="AX398" s="521"/>
      <c r="AY398" s="521"/>
      <c r="AZ398" s="521"/>
      <c r="BA398" s="525"/>
      <c r="BB398" s="521"/>
      <c r="BC398" s="521"/>
      <c r="BD398" s="521"/>
      <c r="BE398" s="521"/>
      <c r="BF398" s="521"/>
      <c r="BG398" s="521"/>
      <c r="BH398" s="521"/>
      <c r="BI398" s="521"/>
      <c r="BJ398" s="521"/>
      <c r="BK398" s="521"/>
      <c r="BL398" s="521"/>
      <c r="BM398" s="521"/>
      <c r="BN398" s="521"/>
      <c r="BO398" s="521"/>
      <c r="BP398" s="521"/>
      <c r="BQ398" s="521"/>
      <c r="BR398" s="521"/>
      <c r="BS398" s="521"/>
      <c r="BT398" s="517"/>
      <c r="BU398" s="511"/>
      <c r="BV398" s="511"/>
      <c r="BW398" s="511"/>
      <c r="BX398" s="516"/>
      <c r="BY398" s="516"/>
      <c r="BZ398" s="516"/>
      <c r="CA398" s="516"/>
      <c r="CB398" s="516"/>
      <c r="CC398" s="516"/>
      <c r="CD398" s="516"/>
      <c r="CE398" s="511"/>
      <c r="CF398" s="511"/>
      <c r="CG398" s="511"/>
      <c r="CH398" s="511"/>
      <c r="CI398" s="474"/>
      <c r="CJ398" s="474"/>
      <c r="CK398" s="474"/>
      <c r="CL398" s="490"/>
      <c r="CM398" s="474"/>
      <c r="CN398" s="500"/>
      <c r="CO398" s="500"/>
      <c r="CP398" s="500"/>
      <c r="CQ398" s="500"/>
      <c r="CR398" s="550"/>
      <c r="CS398" s="473"/>
      <c r="CT398" s="498"/>
      <c r="CU398" s="498"/>
      <c r="CV398" s="473"/>
      <c r="CW398" s="473"/>
      <c r="CX398" s="473"/>
      <c r="CY398" s="502"/>
      <c r="CZ398" s="500"/>
      <c r="DA398" s="474"/>
      <c r="DB398" s="499"/>
      <c r="DC398" s="500"/>
      <c r="DD398" s="474"/>
      <c r="DE398" s="500"/>
      <c r="DF398" s="500"/>
      <c r="DG398" s="499"/>
      <c r="DH398" s="499"/>
      <c r="DI398" s="499"/>
      <c r="DJ398" s="490"/>
      <c r="DK398" s="499"/>
      <c r="DL398" s="500"/>
      <c r="DM398" s="500"/>
      <c r="DN398" s="499"/>
      <c r="DO398" s="474"/>
      <c r="DP398" s="474"/>
      <c r="DQ398" s="474"/>
      <c r="DR398" s="474"/>
      <c r="DS398" s="474"/>
      <c r="DT398" s="474"/>
      <c r="DU398" s="474"/>
      <c r="DV398" s="474"/>
      <c r="DW398" s="474"/>
      <c r="DX398" s="474"/>
      <c r="DY398" s="474"/>
      <c r="DZ398" s="474"/>
      <c r="EA398" s="500"/>
      <c r="EB398" s="500"/>
      <c r="EC398" s="500"/>
      <c r="ED398" s="500"/>
      <c r="EE398" s="500"/>
      <c r="EF398" s="500"/>
      <c r="EG398" s="500"/>
      <c r="EH398" s="500"/>
      <c r="EI398" s="500"/>
      <c r="EJ398" s="500"/>
      <c r="EK398" s="500"/>
      <c r="EL398" s="500"/>
      <c r="EM398" s="500"/>
      <c r="EN398" s="500"/>
      <c r="EO398" s="500"/>
      <c r="EP398" s="500"/>
      <c r="EQ398" s="500"/>
      <c r="ER398" s="490"/>
      <c r="ES398" s="490"/>
      <c r="ET398" s="500"/>
      <c r="EU398" s="500"/>
    </row>
    <row r="399" spans="1:151" ht="16.5" customHeight="1">
      <c r="A399" s="500"/>
      <c r="B399" s="502"/>
      <c r="C399" s="502"/>
      <c r="D399" s="502"/>
      <c r="E399" s="502"/>
      <c r="F399" s="502"/>
      <c r="G399" s="502"/>
      <c r="H399" s="502"/>
      <c r="I399" s="502"/>
      <c r="J399" s="504"/>
      <c r="K399" s="502"/>
      <c r="L399" s="502"/>
      <c r="M399" s="502"/>
      <c r="N399" s="502"/>
      <c r="O399" s="502"/>
      <c r="P399" s="502"/>
      <c r="R399" s="502"/>
      <c r="S399" s="502"/>
      <c r="U399" s="499"/>
      <c r="V399" s="500"/>
      <c r="W399" s="502"/>
      <c r="X399" s="500"/>
      <c r="Y399" s="500"/>
      <c r="Z399" s="476"/>
      <c r="AA399" s="476"/>
      <c r="AB399" s="470"/>
      <c r="AC399" s="502"/>
      <c r="AD399" s="502"/>
      <c r="AE399" s="502"/>
      <c r="AF399" s="502"/>
      <c r="AG399" s="502"/>
      <c r="AH399" s="502"/>
      <c r="AI399" s="505"/>
      <c r="AJ399" s="502"/>
      <c r="AK399" s="502"/>
      <c r="AL399" s="502"/>
      <c r="AM399" s="502"/>
      <c r="AN399" s="502"/>
      <c r="AO399" s="502"/>
      <c r="AP399" s="502"/>
      <c r="AQ399" s="502"/>
      <c r="AR399" s="502"/>
      <c r="AS399" s="521"/>
      <c r="AT399" s="521"/>
      <c r="AU399" s="521"/>
      <c r="AV399" s="521"/>
      <c r="AW399" s="521"/>
      <c r="AX399" s="521"/>
      <c r="AY399" s="521"/>
      <c r="AZ399" s="521"/>
      <c r="BA399" s="525"/>
      <c r="BB399" s="521"/>
      <c r="BC399" s="521"/>
      <c r="BD399" s="521"/>
      <c r="BE399" s="521"/>
      <c r="BF399" s="521"/>
      <c r="BG399" s="521"/>
      <c r="BH399" s="521"/>
      <c r="BI399" s="521"/>
      <c r="BJ399" s="521"/>
      <c r="BK399" s="521"/>
      <c r="BL399" s="521"/>
      <c r="BM399" s="521"/>
      <c r="BN399" s="521"/>
      <c r="BO399" s="521"/>
      <c r="BP399" s="521"/>
      <c r="BQ399" s="521"/>
      <c r="BR399" s="521"/>
      <c r="BS399" s="521"/>
      <c r="BT399" s="517"/>
      <c r="BU399" s="511"/>
      <c r="BV399" s="511"/>
      <c r="BW399" s="511"/>
      <c r="BX399" s="516"/>
      <c r="BY399" s="516"/>
      <c r="BZ399" s="516"/>
      <c r="CA399" s="516"/>
      <c r="CB399" s="516"/>
      <c r="CC399" s="516"/>
      <c r="CD399" s="516"/>
      <c r="CE399" s="511"/>
      <c r="CF399" s="511"/>
      <c r="CG399" s="511"/>
      <c r="CH399" s="511"/>
      <c r="CI399" s="474"/>
      <c r="CJ399" s="474"/>
      <c r="CK399" s="474"/>
      <c r="CL399" s="490"/>
      <c r="CM399" s="474"/>
      <c r="CN399" s="500"/>
      <c r="CO399" s="500"/>
      <c r="CP399" s="500"/>
      <c r="CQ399" s="500"/>
      <c r="CR399" s="550"/>
      <c r="CS399" s="473"/>
      <c r="CT399" s="498"/>
      <c r="CU399" s="498"/>
      <c r="CV399" s="473"/>
      <c r="CW399" s="473"/>
      <c r="CX399" s="473"/>
      <c r="CY399" s="502"/>
      <c r="CZ399" s="500"/>
      <c r="DA399" s="474"/>
      <c r="DB399" s="499"/>
      <c r="DC399" s="500"/>
      <c r="DD399" s="474"/>
      <c r="DE399" s="500"/>
      <c r="DF399" s="500"/>
      <c r="DG399" s="499"/>
      <c r="DH399" s="499"/>
      <c r="DI399" s="499"/>
      <c r="DJ399" s="490"/>
      <c r="DK399" s="499"/>
      <c r="DL399" s="500"/>
      <c r="DM399" s="500"/>
      <c r="DN399" s="499"/>
      <c r="DO399" s="474"/>
      <c r="DP399" s="474"/>
      <c r="DQ399" s="474"/>
      <c r="DR399" s="474"/>
      <c r="DS399" s="474"/>
      <c r="DT399" s="474"/>
      <c r="DU399" s="474"/>
      <c r="DV399" s="474"/>
      <c r="DW399" s="474"/>
      <c r="DX399" s="474"/>
      <c r="DY399" s="474"/>
      <c r="DZ399" s="474"/>
      <c r="EA399" s="500"/>
      <c r="EB399" s="500"/>
      <c r="EC399" s="500"/>
      <c r="ED399" s="500"/>
      <c r="EE399" s="500"/>
      <c r="EF399" s="500"/>
      <c r="EG399" s="500"/>
      <c r="EH399" s="500"/>
      <c r="EI399" s="500"/>
      <c r="EJ399" s="500"/>
      <c r="EK399" s="500"/>
      <c r="EL399" s="500"/>
      <c r="EM399" s="500"/>
      <c r="EN399" s="500"/>
      <c r="EO399" s="500"/>
      <c r="EP399" s="500"/>
      <c r="EQ399" s="500"/>
      <c r="ER399" s="490"/>
      <c r="ES399" s="490"/>
      <c r="ET399" s="500"/>
      <c r="EU399" s="500"/>
    </row>
    <row r="400" spans="1:151" ht="16.5" customHeight="1">
      <c r="A400" s="500"/>
      <c r="B400" s="502"/>
      <c r="C400" s="502"/>
      <c r="D400" s="502"/>
      <c r="E400" s="502"/>
      <c r="F400" s="502"/>
      <c r="G400" s="502"/>
      <c r="H400" s="502"/>
      <c r="I400" s="502"/>
      <c r="J400" s="504"/>
      <c r="K400" s="502"/>
      <c r="L400" s="502"/>
      <c r="M400" s="502"/>
      <c r="N400" s="502"/>
      <c r="O400" s="502"/>
      <c r="P400" s="502"/>
      <c r="R400" s="502"/>
      <c r="S400" s="502"/>
      <c r="U400" s="499"/>
      <c r="V400" s="500"/>
      <c r="W400" s="502"/>
      <c r="X400" s="500"/>
      <c r="Y400" s="500"/>
      <c r="Z400" s="476"/>
      <c r="AA400" s="476"/>
      <c r="AB400" s="470"/>
      <c r="AC400" s="502"/>
      <c r="AD400" s="502"/>
      <c r="AE400" s="502"/>
      <c r="AF400" s="502"/>
      <c r="AG400" s="502"/>
      <c r="AH400" s="502"/>
      <c r="AI400" s="505"/>
      <c r="AJ400" s="502"/>
      <c r="AK400" s="502"/>
      <c r="AL400" s="502"/>
      <c r="AM400" s="502"/>
      <c r="AN400" s="502"/>
      <c r="AO400" s="502"/>
      <c r="AP400" s="502"/>
      <c r="AQ400" s="502"/>
      <c r="AR400" s="502"/>
      <c r="AS400" s="521"/>
      <c r="AT400" s="521"/>
      <c r="AU400" s="521"/>
      <c r="AV400" s="521"/>
      <c r="AW400" s="521"/>
      <c r="AX400" s="521"/>
      <c r="AY400" s="521"/>
      <c r="AZ400" s="521"/>
      <c r="BA400" s="525"/>
      <c r="BB400" s="521"/>
      <c r="BC400" s="521"/>
      <c r="BD400" s="521"/>
      <c r="BE400" s="521"/>
      <c r="BF400" s="521"/>
      <c r="BG400" s="521"/>
      <c r="BH400" s="521"/>
      <c r="BI400" s="521"/>
      <c r="BJ400" s="521"/>
      <c r="BK400" s="521"/>
      <c r="BL400" s="521"/>
      <c r="BM400" s="521"/>
      <c r="BN400" s="521"/>
      <c r="BO400" s="521"/>
      <c r="BP400" s="521"/>
      <c r="BQ400" s="521"/>
      <c r="BR400" s="521"/>
      <c r="BS400" s="521"/>
      <c r="BT400" s="517"/>
      <c r="BU400" s="511"/>
      <c r="BV400" s="511"/>
      <c r="BW400" s="511"/>
      <c r="BX400" s="516"/>
      <c r="BY400" s="516"/>
      <c r="BZ400" s="516"/>
      <c r="CA400" s="516"/>
      <c r="CB400" s="516"/>
      <c r="CC400" s="516"/>
      <c r="CD400" s="516"/>
      <c r="CE400" s="511"/>
      <c r="CF400" s="511"/>
      <c r="CG400" s="511"/>
      <c r="CH400" s="511"/>
      <c r="CI400" s="474"/>
      <c r="CJ400" s="474"/>
      <c r="CK400" s="474"/>
      <c r="CL400" s="490"/>
      <c r="CM400" s="474"/>
      <c r="CN400" s="500"/>
      <c r="CO400" s="500"/>
      <c r="CP400" s="500"/>
      <c r="CQ400" s="500"/>
      <c r="CR400" s="550"/>
      <c r="CS400" s="473"/>
      <c r="CT400" s="498"/>
      <c r="CU400" s="498"/>
      <c r="CV400" s="473"/>
      <c r="CW400" s="473"/>
      <c r="CX400" s="473"/>
      <c r="CY400" s="502"/>
      <c r="CZ400" s="500"/>
      <c r="DA400" s="474"/>
      <c r="DB400" s="499"/>
      <c r="DC400" s="500"/>
      <c r="DD400" s="474"/>
      <c r="DE400" s="500"/>
      <c r="DF400" s="500"/>
      <c r="DG400" s="499"/>
      <c r="DH400" s="499"/>
      <c r="DI400" s="499"/>
      <c r="DJ400" s="490"/>
      <c r="DK400" s="499"/>
      <c r="DL400" s="500"/>
      <c r="DM400" s="500"/>
      <c r="DN400" s="499"/>
      <c r="DO400" s="474"/>
      <c r="DP400" s="474"/>
      <c r="DQ400" s="474"/>
      <c r="DR400" s="474"/>
      <c r="DS400" s="474"/>
      <c r="DT400" s="474"/>
      <c r="DU400" s="474"/>
      <c r="DV400" s="474"/>
      <c r="DW400" s="474"/>
      <c r="DX400" s="474"/>
      <c r="DY400" s="474"/>
      <c r="DZ400" s="474"/>
      <c r="EA400" s="500"/>
      <c r="EB400" s="500"/>
      <c r="EC400" s="500"/>
      <c r="ED400" s="500"/>
      <c r="EE400" s="500"/>
      <c r="EF400" s="500"/>
      <c r="EG400" s="500"/>
      <c r="EH400" s="500"/>
      <c r="EI400" s="500"/>
      <c r="EJ400" s="500"/>
      <c r="EK400" s="500"/>
      <c r="EL400" s="500"/>
      <c r="EM400" s="500"/>
      <c r="EN400" s="500"/>
      <c r="EO400" s="500"/>
      <c r="EP400" s="500"/>
      <c r="EQ400" s="500"/>
      <c r="ER400" s="490"/>
      <c r="ES400" s="490"/>
      <c r="ET400" s="500"/>
      <c r="EU400" s="500"/>
    </row>
    <row r="401" spans="1:151" ht="16.5" customHeight="1">
      <c r="A401" s="500"/>
      <c r="B401" s="502"/>
      <c r="C401" s="502"/>
      <c r="D401" s="502"/>
      <c r="E401" s="502"/>
      <c r="F401" s="502"/>
      <c r="G401" s="502"/>
      <c r="H401" s="502"/>
      <c r="I401" s="502"/>
      <c r="J401" s="504"/>
      <c r="K401" s="502"/>
      <c r="L401" s="502"/>
      <c r="M401" s="502"/>
      <c r="N401" s="502"/>
      <c r="O401" s="502"/>
      <c r="P401" s="502"/>
      <c r="R401" s="502"/>
      <c r="S401" s="502"/>
      <c r="U401" s="499"/>
      <c r="V401" s="500"/>
      <c r="W401" s="502"/>
      <c r="X401" s="500"/>
      <c r="Y401" s="500"/>
      <c r="Z401" s="476"/>
      <c r="AA401" s="476"/>
      <c r="AB401" s="470"/>
      <c r="AC401" s="502"/>
      <c r="AD401" s="502"/>
      <c r="AE401" s="502"/>
      <c r="AF401" s="502"/>
      <c r="AG401" s="502"/>
      <c r="AH401" s="502"/>
      <c r="AI401" s="505"/>
      <c r="AJ401" s="502"/>
      <c r="AK401" s="502"/>
      <c r="AL401" s="502"/>
      <c r="AM401" s="502"/>
      <c r="AN401" s="502"/>
      <c r="AO401" s="502"/>
      <c r="AP401" s="502"/>
      <c r="AQ401" s="502"/>
      <c r="AR401" s="502"/>
      <c r="AS401" s="521"/>
      <c r="AT401" s="521"/>
      <c r="AU401" s="521"/>
      <c r="AV401" s="521"/>
      <c r="AW401" s="521"/>
      <c r="AX401" s="521"/>
      <c r="AY401" s="521"/>
      <c r="AZ401" s="521"/>
      <c r="BA401" s="525"/>
      <c r="BB401" s="521"/>
      <c r="BC401" s="521"/>
      <c r="BD401" s="521"/>
      <c r="BE401" s="521"/>
      <c r="BF401" s="521"/>
      <c r="BG401" s="521"/>
      <c r="BH401" s="521"/>
      <c r="BI401" s="521"/>
      <c r="BJ401" s="521"/>
      <c r="BK401" s="521"/>
      <c r="BL401" s="521"/>
      <c r="BM401" s="521"/>
      <c r="BN401" s="521"/>
      <c r="BO401" s="521"/>
      <c r="BP401" s="521"/>
      <c r="BQ401" s="521"/>
      <c r="BR401" s="521"/>
      <c r="BS401" s="521"/>
      <c r="BT401" s="517"/>
      <c r="BU401" s="511"/>
      <c r="BV401" s="511"/>
      <c r="BW401" s="511"/>
      <c r="BX401" s="516"/>
      <c r="BY401" s="516"/>
      <c r="BZ401" s="516"/>
      <c r="CA401" s="516"/>
      <c r="CB401" s="516"/>
      <c r="CC401" s="516"/>
      <c r="CD401" s="516"/>
      <c r="CE401" s="511"/>
      <c r="CF401" s="511"/>
      <c r="CG401" s="511"/>
      <c r="CH401" s="511"/>
      <c r="CI401" s="474"/>
      <c r="CJ401" s="474"/>
      <c r="CK401" s="474"/>
      <c r="CL401" s="490"/>
      <c r="CM401" s="474"/>
      <c r="CN401" s="500"/>
      <c r="CO401" s="500"/>
      <c r="CP401" s="500"/>
      <c r="CQ401" s="500"/>
      <c r="CR401" s="550"/>
      <c r="CS401" s="473"/>
      <c r="CT401" s="498"/>
      <c r="CU401" s="498"/>
      <c r="CV401" s="473"/>
      <c r="CW401" s="473"/>
      <c r="CX401" s="473"/>
      <c r="CY401" s="502"/>
      <c r="CZ401" s="500"/>
      <c r="DA401" s="474"/>
      <c r="DB401" s="499"/>
      <c r="DC401" s="500"/>
      <c r="DD401" s="474"/>
      <c r="DE401" s="500"/>
      <c r="DF401" s="500"/>
      <c r="DG401" s="499"/>
      <c r="DH401" s="499"/>
      <c r="DI401" s="499"/>
      <c r="DJ401" s="490"/>
      <c r="DK401" s="499"/>
      <c r="DL401" s="500"/>
      <c r="DM401" s="500"/>
      <c r="DN401" s="499"/>
      <c r="DO401" s="474"/>
      <c r="DP401" s="474"/>
      <c r="DQ401" s="474"/>
      <c r="DR401" s="474"/>
      <c r="DS401" s="474"/>
      <c r="DT401" s="474"/>
      <c r="DU401" s="474"/>
      <c r="DV401" s="474"/>
      <c r="DW401" s="474"/>
      <c r="DX401" s="474"/>
      <c r="DY401" s="474"/>
      <c r="DZ401" s="474"/>
      <c r="EA401" s="500"/>
      <c r="EB401" s="500"/>
      <c r="EC401" s="500"/>
      <c r="ED401" s="500"/>
      <c r="EE401" s="500"/>
      <c r="EF401" s="500"/>
      <c r="EG401" s="500"/>
      <c r="EH401" s="500"/>
      <c r="EI401" s="500"/>
      <c r="EJ401" s="500"/>
      <c r="EK401" s="500"/>
      <c r="EL401" s="500"/>
      <c r="EM401" s="500"/>
      <c r="EN401" s="500"/>
      <c r="EO401" s="500"/>
      <c r="EP401" s="500"/>
      <c r="EQ401" s="500"/>
      <c r="ER401" s="490"/>
      <c r="ES401" s="490"/>
      <c r="ET401" s="500"/>
      <c r="EU401" s="500"/>
    </row>
    <row r="402" spans="1:151" ht="16.5" customHeight="1">
      <c r="A402" s="500"/>
      <c r="B402" s="502"/>
      <c r="C402" s="502"/>
      <c r="D402" s="502"/>
      <c r="E402" s="502"/>
      <c r="F402" s="502"/>
      <c r="G402" s="502"/>
      <c r="H402" s="502"/>
      <c r="I402" s="502"/>
      <c r="J402" s="504"/>
      <c r="K402" s="502"/>
      <c r="L402" s="502"/>
      <c r="M402" s="502"/>
      <c r="N402" s="502"/>
      <c r="O402" s="502"/>
      <c r="P402" s="502"/>
      <c r="R402" s="502"/>
      <c r="S402" s="502"/>
      <c r="U402" s="499"/>
      <c r="V402" s="500"/>
      <c r="W402" s="502"/>
      <c r="X402" s="500"/>
      <c r="Y402" s="500"/>
      <c r="Z402" s="476"/>
      <c r="AA402" s="476"/>
      <c r="AB402" s="470"/>
      <c r="AC402" s="502"/>
      <c r="AD402" s="502"/>
      <c r="AE402" s="502"/>
      <c r="AF402" s="502"/>
      <c r="AG402" s="502"/>
      <c r="AH402" s="502"/>
      <c r="AI402" s="505"/>
      <c r="AJ402" s="502"/>
      <c r="AK402" s="502"/>
      <c r="AL402" s="502"/>
      <c r="AM402" s="502"/>
      <c r="AN402" s="502"/>
      <c r="AO402" s="502"/>
      <c r="AP402" s="502"/>
      <c r="AQ402" s="502"/>
      <c r="AR402" s="502"/>
      <c r="AS402" s="521"/>
      <c r="AT402" s="521"/>
      <c r="AU402" s="521"/>
      <c r="AV402" s="521"/>
      <c r="AW402" s="521"/>
      <c r="AX402" s="521"/>
      <c r="AY402" s="521"/>
      <c r="AZ402" s="521"/>
      <c r="BA402" s="525"/>
      <c r="BB402" s="521"/>
      <c r="BC402" s="521"/>
      <c r="BD402" s="521"/>
      <c r="BE402" s="521"/>
      <c r="BF402" s="521"/>
      <c r="BG402" s="521"/>
      <c r="BH402" s="521"/>
      <c r="BI402" s="521"/>
      <c r="BJ402" s="521"/>
      <c r="BK402" s="521"/>
      <c r="BL402" s="521"/>
      <c r="BM402" s="521"/>
      <c r="BN402" s="521"/>
      <c r="BO402" s="521"/>
      <c r="BP402" s="521"/>
      <c r="BQ402" s="521"/>
      <c r="BR402" s="521"/>
      <c r="BS402" s="521"/>
      <c r="BT402" s="517"/>
      <c r="BU402" s="511"/>
      <c r="BV402" s="511"/>
      <c r="BW402" s="511"/>
      <c r="BX402" s="516"/>
      <c r="BY402" s="516"/>
      <c r="BZ402" s="516"/>
      <c r="CA402" s="516"/>
      <c r="CB402" s="516"/>
      <c r="CC402" s="516"/>
      <c r="CD402" s="516"/>
      <c r="CE402" s="511"/>
      <c r="CF402" s="511"/>
      <c r="CG402" s="511"/>
      <c r="CH402" s="511"/>
      <c r="CI402" s="474"/>
      <c r="CJ402" s="474"/>
      <c r="CK402" s="474"/>
      <c r="CL402" s="490"/>
      <c r="CM402" s="474"/>
      <c r="CN402" s="500"/>
      <c r="CO402" s="500"/>
      <c r="CP402" s="500"/>
      <c r="CQ402" s="500"/>
      <c r="CR402" s="550"/>
      <c r="CS402" s="473"/>
      <c r="CT402" s="498"/>
      <c r="CU402" s="498"/>
      <c r="CV402" s="473"/>
      <c r="CW402" s="473"/>
      <c r="CX402" s="473"/>
      <c r="CY402" s="502"/>
      <c r="CZ402" s="500"/>
      <c r="DA402" s="474"/>
      <c r="DB402" s="499"/>
      <c r="DC402" s="500"/>
      <c r="DD402" s="474"/>
      <c r="DE402" s="500"/>
      <c r="DF402" s="500"/>
      <c r="DG402" s="499"/>
      <c r="DH402" s="499"/>
      <c r="DI402" s="499"/>
      <c r="DJ402" s="490"/>
      <c r="DK402" s="499"/>
      <c r="DL402" s="500"/>
      <c r="DM402" s="500"/>
      <c r="DN402" s="499"/>
      <c r="DO402" s="474"/>
      <c r="DP402" s="474"/>
      <c r="DQ402" s="474"/>
      <c r="DR402" s="474"/>
      <c r="DS402" s="474"/>
      <c r="DT402" s="474"/>
      <c r="DU402" s="474"/>
      <c r="DV402" s="474"/>
      <c r="DW402" s="474"/>
      <c r="DX402" s="474"/>
      <c r="DY402" s="474"/>
      <c r="DZ402" s="474"/>
      <c r="EA402" s="500"/>
      <c r="EB402" s="500"/>
      <c r="EC402" s="500"/>
      <c r="ED402" s="500"/>
      <c r="EE402" s="500"/>
      <c r="EF402" s="500"/>
      <c r="EG402" s="500"/>
      <c r="EH402" s="500"/>
      <c r="EI402" s="500"/>
      <c r="EJ402" s="500"/>
      <c r="EK402" s="500"/>
      <c r="EL402" s="500"/>
      <c r="EM402" s="500"/>
      <c r="EN402" s="500"/>
      <c r="EO402" s="500"/>
      <c r="EP402" s="500"/>
      <c r="EQ402" s="500"/>
      <c r="ER402" s="490"/>
      <c r="ES402" s="490"/>
      <c r="ET402" s="500"/>
      <c r="EU402" s="500"/>
    </row>
    <row r="403" spans="1:151" ht="16.5" customHeight="1">
      <c r="A403" s="500"/>
      <c r="B403" s="502"/>
      <c r="C403" s="502"/>
      <c r="D403" s="502"/>
      <c r="E403" s="502"/>
      <c r="F403" s="502"/>
      <c r="G403" s="502"/>
      <c r="H403" s="502"/>
      <c r="I403" s="502"/>
      <c r="J403" s="504"/>
      <c r="K403" s="502"/>
      <c r="L403" s="502"/>
      <c r="M403" s="502"/>
      <c r="N403" s="502"/>
      <c r="O403" s="502"/>
      <c r="P403" s="502"/>
      <c r="R403" s="502"/>
      <c r="S403" s="502"/>
      <c r="U403" s="499"/>
      <c r="V403" s="500"/>
      <c r="W403" s="502"/>
      <c r="X403" s="500"/>
      <c r="Y403" s="500"/>
      <c r="Z403" s="476"/>
      <c r="AA403" s="476"/>
      <c r="AB403" s="470"/>
      <c r="AC403" s="502"/>
      <c r="AD403" s="502"/>
      <c r="AE403" s="502"/>
      <c r="AF403" s="502"/>
      <c r="AG403" s="502"/>
      <c r="AH403" s="502"/>
      <c r="AI403" s="505"/>
      <c r="AJ403" s="502"/>
      <c r="AK403" s="502"/>
      <c r="AL403" s="502"/>
      <c r="AM403" s="502"/>
      <c r="AN403" s="502"/>
      <c r="AO403" s="502"/>
      <c r="AP403" s="502"/>
      <c r="AQ403" s="502"/>
      <c r="AR403" s="502"/>
      <c r="AS403" s="521"/>
      <c r="AT403" s="521"/>
      <c r="AU403" s="521"/>
      <c r="AV403" s="521"/>
      <c r="AW403" s="521"/>
      <c r="AX403" s="521"/>
      <c r="AY403" s="521"/>
      <c r="AZ403" s="521"/>
      <c r="BA403" s="525"/>
      <c r="BB403" s="521"/>
      <c r="BC403" s="521"/>
      <c r="BD403" s="521"/>
      <c r="BE403" s="521"/>
      <c r="BF403" s="521"/>
      <c r="BG403" s="521"/>
      <c r="BH403" s="521"/>
      <c r="BI403" s="521"/>
      <c r="BJ403" s="521"/>
      <c r="BK403" s="521"/>
      <c r="BL403" s="521"/>
      <c r="BM403" s="521"/>
      <c r="BN403" s="521"/>
      <c r="BO403" s="521"/>
      <c r="BP403" s="521"/>
      <c r="BQ403" s="521"/>
      <c r="BR403" s="521"/>
      <c r="BS403" s="521"/>
      <c r="BT403" s="517"/>
      <c r="BU403" s="511"/>
      <c r="BV403" s="511"/>
      <c r="BW403" s="511"/>
      <c r="BX403" s="516"/>
      <c r="BY403" s="516"/>
      <c r="BZ403" s="516"/>
      <c r="CA403" s="516"/>
      <c r="CB403" s="516"/>
      <c r="CC403" s="516"/>
      <c r="CD403" s="516"/>
      <c r="CE403" s="511"/>
      <c r="CF403" s="511"/>
      <c r="CG403" s="511"/>
      <c r="CH403" s="511"/>
      <c r="CI403" s="474"/>
      <c r="CJ403" s="474"/>
      <c r="CK403" s="474"/>
      <c r="CL403" s="490"/>
      <c r="CM403" s="474"/>
      <c r="CN403" s="500"/>
      <c r="CO403" s="500"/>
      <c r="CP403" s="500"/>
      <c r="CQ403" s="500"/>
      <c r="CR403" s="550"/>
      <c r="CS403" s="473"/>
      <c r="CT403" s="498"/>
      <c r="CU403" s="498"/>
      <c r="CV403" s="473"/>
      <c r="CW403" s="473"/>
      <c r="CX403" s="473"/>
      <c r="CY403" s="502"/>
      <c r="CZ403" s="500"/>
      <c r="DA403" s="474"/>
      <c r="DB403" s="499"/>
      <c r="DC403" s="500"/>
      <c r="DD403" s="474"/>
      <c r="DE403" s="500"/>
      <c r="DF403" s="500"/>
      <c r="DG403" s="499"/>
      <c r="DH403" s="499"/>
      <c r="DI403" s="499"/>
      <c r="DJ403" s="490"/>
      <c r="DK403" s="499"/>
      <c r="DL403" s="500"/>
      <c r="DM403" s="500"/>
      <c r="DN403" s="499"/>
      <c r="DO403" s="474"/>
      <c r="DP403" s="474"/>
      <c r="DQ403" s="474"/>
      <c r="DR403" s="474"/>
      <c r="DS403" s="474"/>
      <c r="DT403" s="474"/>
      <c r="DU403" s="474"/>
      <c r="DV403" s="474"/>
      <c r="DW403" s="474"/>
      <c r="DX403" s="474"/>
      <c r="DY403" s="474"/>
      <c r="DZ403" s="474"/>
      <c r="EA403" s="500"/>
      <c r="EB403" s="500"/>
      <c r="EC403" s="500"/>
      <c r="ED403" s="500"/>
      <c r="EE403" s="500"/>
      <c r="EF403" s="500"/>
      <c r="EG403" s="500"/>
      <c r="EH403" s="500"/>
      <c r="EI403" s="500"/>
      <c r="EJ403" s="500"/>
      <c r="EK403" s="500"/>
      <c r="EL403" s="500"/>
      <c r="EM403" s="500"/>
      <c r="EN403" s="500"/>
      <c r="EO403" s="500"/>
      <c r="EP403" s="500"/>
      <c r="EQ403" s="500"/>
      <c r="ER403" s="490"/>
      <c r="ES403" s="490"/>
      <c r="ET403" s="500"/>
      <c r="EU403" s="500"/>
    </row>
    <row r="404" spans="1:151" ht="16.5" customHeight="1">
      <c r="A404" s="500"/>
      <c r="B404" s="502"/>
      <c r="C404" s="502"/>
      <c r="D404" s="502"/>
      <c r="E404" s="502"/>
      <c r="F404" s="502"/>
      <c r="G404" s="502"/>
      <c r="H404" s="502"/>
      <c r="I404" s="502"/>
      <c r="J404" s="504"/>
      <c r="K404" s="502"/>
      <c r="L404" s="502"/>
      <c r="M404" s="502"/>
      <c r="N404" s="502"/>
      <c r="O404" s="502"/>
      <c r="P404" s="502"/>
      <c r="R404" s="502"/>
      <c r="S404" s="502"/>
      <c r="U404" s="499"/>
      <c r="V404" s="500"/>
      <c r="W404" s="502"/>
      <c r="X404" s="500"/>
      <c r="Y404" s="500"/>
      <c r="Z404" s="476"/>
      <c r="AA404" s="476"/>
      <c r="AB404" s="470"/>
      <c r="AC404" s="502"/>
      <c r="AD404" s="502"/>
      <c r="AE404" s="502"/>
      <c r="AF404" s="502"/>
      <c r="AG404" s="502"/>
      <c r="AH404" s="502"/>
      <c r="AI404" s="505"/>
      <c r="AJ404" s="502"/>
      <c r="AK404" s="502"/>
      <c r="AL404" s="502"/>
      <c r="AM404" s="502"/>
      <c r="AN404" s="502"/>
      <c r="AO404" s="502"/>
      <c r="AP404" s="502"/>
      <c r="AQ404" s="502"/>
      <c r="AR404" s="502"/>
      <c r="AS404" s="521"/>
      <c r="AT404" s="521"/>
      <c r="AU404" s="521"/>
      <c r="AV404" s="521"/>
      <c r="AW404" s="521"/>
      <c r="AX404" s="521"/>
      <c r="AY404" s="521"/>
      <c r="AZ404" s="521"/>
      <c r="BA404" s="525"/>
      <c r="BB404" s="521"/>
      <c r="BC404" s="521"/>
      <c r="BD404" s="521"/>
      <c r="BE404" s="521"/>
      <c r="BF404" s="521"/>
      <c r="BG404" s="521"/>
      <c r="BH404" s="521"/>
      <c r="BI404" s="521"/>
      <c r="BJ404" s="521"/>
      <c r="BK404" s="521"/>
      <c r="BL404" s="521"/>
      <c r="BM404" s="521"/>
      <c r="BN404" s="521"/>
      <c r="BO404" s="521"/>
      <c r="BP404" s="521"/>
      <c r="BQ404" s="521"/>
      <c r="BR404" s="521"/>
      <c r="BS404" s="521"/>
      <c r="BT404" s="517"/>
      <c r="BU404" s="511"/>
      <c r="BV404" s="511"/>
      <c r="BW404" s="511"/>
      <c r="BX404" s="516"/>
      <c r="BY404" s="516"/>
      <c r="BZ404" s="516"/>
      <c r="CA404" s="516"/>
      <c r="CB404" s="516"/>
      <c r="CC404" s="516"/>
      <c r="CD404" s="516"/>
      <c r="CE404" s="511"/>
      <c r="CF404" s="511"/>
      <c r="CG404" s="511"/>
      <c r="CH404" s="511"/>
      <c r="CI404" s="474"/>
      <c r="CJ404" s="474"/>
      <c r="CK404" s="474"/>
      <c r="CL404" s="490"/>
      <c r="CM404" s="474"/>
      <c r="CN404" s="500"/>
      <c r="CO404" s="500"/>
      <c r="CP404" s="500"/>
      <c r="CQ404" s="500"/>
      <c r="CR404" s="550"/>
      <c r="CS404" s="473"/>
      <c r="CT404" s="498"/>
      <c r="CU404" s="498"/>
      <c r="CV404" s="473"/>
      <c r="CW404" s="473"/>
      <c r="CX404" s="473"/>
      <c r="CY404" s="502"/>
      <c r="CZ404" s="500"/>
      <c r="DA404" s="474"/>
      <c r="DB404" s="499"/>
      <c r="DC404" s="500"/>
      <c r="DD404" s="474"/>
      <c r="DE404" s="500"/>
      <c r="DF404" s="500"/>
      <c r="DG404" s="499"/>
      <c r="DH404" s="499"/>
      <c r="DI404" s="499"/>
      <c r="DJ404" s="490"/>
      <c r="DK404" s="499"/>
      <c r="DL404" s="500"/>
      <c r="DM404" s="500"/>
      <c r="DN404" s="499"/>
      <c r="DO404" s="474"/>
      <c r="DP404" s="474"/>
      <c r="DQ404" s="474"/>
      <c r="DR404" s="474"/>
      <c r="DS404" s="474"/>
      <c r="DT404" s="474"/>
      <c r="DU404" s="474"/>
      <c r="DV404" s="474"/>
      <c r="DW404" s="474"/>
      <c r="DX404" s="474"/>
      <c r="DY404" s="474"/>
      <c r="DZ404" s="474"/>
      <c r="EA404" s="500"/>
      <c r="EB404" s="500"/>
      <c r="EC404" s="500"/>
      <c r="ED404" s="500"/>
      <c r="EE404" s="500"/>
      <c r="EF404" s="500"/>
      <c r="EG404" s="500"/>
      <c r="EH404" s="500"/>
      <c r="EI404" s="500"/>
      <c r="EJ404" s="500"/>
      <c r="EK404" s="500"/>
      <c r="EL404" s="500"/>
      <c r="EM404" s="500"/>
      <c r="EN404" s="500"/>
      <c r="EO404" s="500"/>
      <c r="EP404" s="500"/>
      <c r="EQ404" s="500"/>
      <c r="ER404" s="490"/>
      <c r="ES404" s="490"/>
      <c r="ET404" s="500"/>
      <c r="EU404" s="500"/>
    </row>
    <row r="405" spans="1:151" ht="16.5" customHeight="1">
      <c r="A405" s="500"/>
      <c r="B405" s="502"/>
      <c r="C405" s="502"/>
      <c r="D405" s="502"/>
      <c r="E405" s="502"/>
      <c r="F405" s="502"/>
      <c r="G405" s="502"/>
      <c r="H405" s="502"/>
      <c r="I405" s="502"/>
      <c r="J405" s="504"/>
      <c r="K405" s="502"/>
      <c r="L405" s="502"/>
      <c r="M405" s="502"/>
      <c r="N405" s="502"/>
      <c r="O405" s="502"/>
      <c r="P405" s="502"/>
      <c r="R405" s="502"/>
      <c r="S405" s="502"/>
      <c r="U405" s="499"/>
      <c r="V405" s="500"/>
      <c r="W405" s="502"/>
      <c r="X405" s="500"/>
      <c r="Y405" s="500"/>
      <c r="Z405" s="476"/>
      <c r="AA405" s="476"/>
      <c r="AB405" s="470"/>
      <c r="AC405" s="502"/>
      <c r="AD405" s="502"/>
      <c r="AE405" s="502"/>
      <c r="AF405" s="502"/>
      <c r="AG405" s="502"/>
      <c r="AH405" s="502"/>
      <c r="AI405" s="505"/>
      <c r="AJ405" s="502"/>
      <c r="AK405" s="502"/>
      <c r="AL405" s="502"/>
      <c r="AM405" s="502"/>
      <c r="AN405" s="502"/>
      <c r="AO405" s="502"/>
      <c r="AP405" s="502"/>
      <c r="AQ405" s="502"/>
      <c r="AR405" s="502"/>
      <c r="AS405" s="521"/>
      <c r="AT405" s="521"/>
      <c r="AU405" s="521"/>
      <c r="AV405" s="521"/>
      <c r="AW405" s="521"/>
      <c r="AX405" s="521"/>
      <c r="AY405" s="521"/>
      <c r="AZ405" s="521"/>
      <c r="BA405" s="525"/>
      <c r="BB405" s="521"/>
      <c r="BC405" s="521"/>
      <c r="BD405" s="521"/>
      <c r="BE405" s="521"/>
      <c r="BF405" s="521"/>
      <c r="BG405" s="521"/>
      <c r="BH405" s="521"/>
      <c r="BI405" s="521"/>
      <c r="BJ405" s="521"/>
      <c r="BK405" s="521"/>
      <c r="BL405" s="521"/>
      <c r="BM405" s="521"/>
      <c r="BN405" s="521"/>
      <c r="BO405" s="521"/>
      <c r="BP405" s="521"/>
      <c r="BQ405" s="521"/>
      <c r="BR405" s="521"/>
      <c r="BS405" s="521"/>
      <c r="BT405" s="517"/>
      <c r="BU405" s="511"/>
      <c r="BV405" s="511"/>
      <c r="BW405" s="511"/>
      <c r="BX405" s="516"/>
      <c r="BY405" s="516"/>
      <c r="BZ405" s="516"/>
      <c r="CA405" s="516"/>
      <c r="CB405" s="516"/>
      <c r="CC405" s="516"/>
      <c r="CD405" s="516"/>
      <c r="CE405" s="511"/>
      <c r="CF405" s="511"/>
      <c r="CG405" s="511"/>
      <c r="CH405" s="511"/>
      <c r="CI405" s="474"/>
      <c r="CJ405" s="474"/>
      <c r="CK405" s="474"/>
      <c r="CL405" s="490"/>
      <c r="CM405" s="474"/>
      <c r="CN405" s="500"/>
      <c r="CO405" s="500"/>
      <c r="CP405" s="500"/>
      <c r="CQ405" s="500"/>
      <c r="CR405" s="550"/>
      <c r="CS405" s="473"/>
      <c r="CT405" s="498"/>
      <c r="CU405" s="498"/>
      <c r="CV405" s="473"/>
      <c r="CW405" s="473"/>
      <c r="CX405" s="473"/>
      <c r="CY405" s="502"/>
      <c r="CZ405" s="500"/>
      <c r="DA405" s="474"/>
      <c r="DB405" s="499"/>
      <c r="DC405" s="500"/>
      <c r="DD405" s="474"/>
      <c r="DE405" s="500"/>
      <c r="DF405" s="500"/>
      <c r="DG405" s="499"/>
      <c r="DH405" s="499"/>
      <c r="DI405" s="499"/>
      <c r="DJ405" s="490"/>
      <c r="DK405" s="499"/>
      <c r="DL405" s="500"/>
      <c r="DM405" s="500"/>
      <c r="DN405" s="499"/>
      <c r="DO405" s="474"/>
      <c r="DP405" s="474"/>
      <c r="DQ405" s="474"/>
      <c r="DR405" s="474"/>
      <c r="DS405" s="474"/>
      <c r="DT405" s="474"/>
      <c r="DU405" s="474"/>
      <c r="DV405" s="474"/>
      <c r="DW405" s="474"/>
      <c r="DX405" s="474"/>
      <c r="DY405" s="474"/>
      <c r="DZ405" s="474"/>
      <c r="EA405" s="500"/>
      <c r="EB405" s="500"/>
      <c r="EC405" s="500"/>
      <c r="ED405" s="500"/>
      <c r="EE405" s="500"/>
      <c r="EF405" s="500"/>
      <c r="EG405" s="500"/>
      <c r="EH405" s="500"/>
      <c r="EI405" s="500"/>
      <c r="EJ405" s="500"/>
      <c r="EK405" s="500"/>
      <c r="EL405" s="500"/>
      <c r="EM405" s="500"/>
      <c r="EN405" s="500"/>
      <c r="EO405" s="500"/>
      <c r="EP405" s="500"/>
      <c r="EQ405" s="500"/>
      <c r="ER405" s="490"/>
      <c r="ES405" s="490"/>
      <c r="ET405" s="500"/>
      <c r="EU405" s="500"/>
    </row>
    <row r="406" spans="1:151" ht="16.5" customHeight="1">
      <c r="A406" s="500"/>
      <c r="B406" s="502"/>
      <c r="C406" s="502"/>
      <c r="D406" s="502"/>
      <c r="E406" s="502"/>
      <c r="F406" s="502"/>
      <c r="G406" s="502"/>
      <c r="H406" s="502"/>
      <c r="I406" s="502"/>
      <c r="J406" s="504"/>
      <c r="K406" s="502"/>
      <c r="L406" s="502"/>
      <c r="M406" s="502"/>
      <c r="N406" s="502"/>
      <c r="O406" s="502"/>
      <c r="P406" s="502"/>
      <c r="R406" s="502"/>
      <c r="S406" s="502"/>
      <c r="U406" s="499"/>
      <c r="V406" s="500"/>
      <c r="W406" s="502"/>
      <c r="X406" s="500"/>
      <c r="Y406" s="500"/>
      <c r="Z406" s="476"/>
      <c r="AA406" s="476"/>
      <c r="AB406" s="470"/>
      <c r="AC406" s="502"/>
      <c r="AD406" s="502"/>
      <c r="AE406" s="502"/>
      <c r="AF406" s="502"/>
      <c r="AG406" s="502"/>
      <c r="AH406" s="502"/>
      <c r="AI406" s="505"/>
      <c r="AJ406" s="502"/>
      <c r="AK406" s="502"/>
      <c r="AL406" s="502"/>
      <c r="AM406" s="502"/>
      <c r="AN406" s="502"/>
      <c r="AO406" s="502"/>
      <c r="AP406" s="502"/>
      <c r="AQ406" s="502"/>
      <c r="AR406" s="502"/>
      <c r="AS406" s="521"/>
      <c r="AT406" s="521"/>
      <c r="AU406" s="521"/>
      <c r="AV406" s="521"/>
      <c r="AW406" s="521"/>
      <c r="AX406" s="521"/>
      <c r="AY406" s="521"/>
      <c r="AZ406" s="521"/>
      <c r="BA406" s="525"/>
      <c r="BB406" s="521"/>
      <c r="BC406" s="521"/>
      <c r="BD406" s="521"/>
      <c r="BE406" s="521"/>
      <c r="BF406" s="521"/>
      <c r="BG406" s="521"/>
      <c r="BH406" s="521"/>
      <c r="BI406" s="521"/>
      <c r="BJ406" s="521"/>
      <c r="BK406" s="521"/>
      <c r="BL406" s="521"/>
      <c r="BM406" s="521"/>
      <c r="BN406" s="521"/>
      <c r="BO406" s="521"/>
      <c r="BP406" s="521"/>
      <c r="BQ406" s="521"/>
      <c r="BR406" s="521"/>
      <c r="BS406" s="521"/>
      <c r="BT406" s="517"/>
      <c r="BU406" s="511"/>
      <c r="BV406" s="511"/>
      <c r="BW406" s="511"/>
      <c r="BX406" s="516"/>
      <c r="BY406" s="516"/>
      <c r="BZ406" s="516"/>
      <c r="CA406" s="516"/>
      <c r="CB406" s="516"/>
      <c r="CC406" s="516"/>
      <c r="CD406" s="516"/>
      <c r="CE406" s="511"/>
      <c r="CF406" s="511"/>
      <c r="CG406" s="511"/>
      <c r="CH406" s="511"/>
      <c r="CI406" s="474"/>
      <c r="CJ406" s="474"/>
      <c r="CK406" s="474"/>
      <c r="CL406" s="490"/>
      <c r="CM406" s="474"/>
      <c r="CN406" s="500"/>
      <c r="CO406" s="500"/>
      <c r="CP406" s="500"/>
      <c r="CQ406" s="500"/>
      <c r="CR406" s="550"/>
      <c r="CS406" s="473"/>
      <c r="CT406" s="498"/>
      <c r="CU406" s="498"/>
      <c r="CV406" s="473"/>
      <c r="CW406" s="473"/>
      <c r="CX406" s="473"/>
      <c r="CY406" s="502"/>
      <c r="CZ406" s="500"/>
      <c r="DA406" s="474"/>
      <c r="DB406" s="499"/>
      <c r="DC406" s="500"/>
      <c r="DD406" s="474"/>
      <c r="DE406" s="500"/>
      <c r="DF406" s="500"/>
      <c r="DG406" s="499"/>
      <c r="DH406" s="499"/>
      <c r="DI406" s="499"/>
      <c r="DJ406" s="490"/>
      <c r="DK406" s="499"/>
      <c r="DL406" s="500"/>
      <c r="DM406" s="500"/>
      <c r="DN406" s="499"/>
      <c r="DO406" s="474"/>
      <c r="DP406" s="474"/>
      <c r="DQ406" s="474"/>
      <c r="DR406" s="474"/>
      <c r="DS406" s="474"/>
      <c r="DT406" s="474"/>
      <c r="DU406" s="474"/>
      <c r="DV406" s="474"/>
      <c r="DW406" s="474"/>
      <c r="DX406" s="474"/>
      <c r="DY406" s="474"/>
      <c r="DZ406" s="474"/>
      <c r="EA406" s="500"/>
      <c r="EB406" s="500"/>
      <c r="EC406" s="500"/>
      <c r="ED406" s="500"/>
      <c r="EE406" s="500"/>
      <c r="EF406" s="500"/>
      <c r="EG406" s="500"/>
      <c r="EH406" s="500"/>
      <c r="EI406" s="500"/>
      <c r="EJ406" s="500"/>
      <c r="EK406" s="500"/>
      <c r="EL406" s="500"/>
      <c r="EM406" s="500"/>
      <c r="EN406" s="500"/>
      <c r="EO406" s="500"/>
      <c r="EP406" s="500"/>
      <c r="EQ406" s="500"/>
      <c r="ER406" s="490"/>
      <c r="ES406" s="490"/>
      <c r="ET406" s="500"/>
      <c r="EU406" s="500"/>
    </row>
    <row r="407" spans="1:151" ht="16.5" customHeight="1">
      <c r="A407" s="500"/>
      <c r="B407" s="502"/>
      <c r="C407" s="502"/>
      <c r="D407" s="502"/>
      <c r="E407" s="502"/>
      <c r="F407" s="502"/>
      <c r="G407" s="502"/>
      <c r="H407" s="502"/>
      <c r="I407" s="502"/>
      <c r="J407" s="504"/>
      <c r="K407" s="502"/>
      <c r="L407" s="502"/>
      <c r="M407" s="502"/>
      <c r="N407" s="502"/>
      <c r="O407" s="502"/>
      <c r="P407" s="502"/>
      <c r="R407" s="502"/>
      <c r="S407" s="502"/>
      <c r="U407" s="499"/>
      <c r="V407" s="500"/>
      <c r="W407" s="502"/>
      <c r="X407" s="500"/>
      <c r="Y407" s="500"/>
      <c r="Z407" s="476"/>
      <c r="AA407" s="476"/>
      <c r="AB407" s="470"/>
      <c r="AC407" s="502"/>
      <c r="AD407" s="502"/>
      <c r="AE407" s="502"/>
      <c r="AF407" s="502"/>
      <c r="AG407" s="502"/>
      <c r="AH407" s="502"/>
      <c r="AI407" s="505"/>
      <c r="AJ407" s="502"/>
      <c r="AK407" s="502"/>
      <c r="AL407" s="502"/>
      <c r="AM407" s="502"/>
      <c r="AN407" s="502"/>
      <c r="AO407" s="502"/>
      <c r="AP407" s="502"/>
      <c r="AQ407" s="502"/>
      <c r="AR407" s="502"/>
      <c r="AS407" s="521"/>
      <c r="AT407" s="521"/>
      <c r="AU407" s="521"/>
      <c r="AV407" s="521"/>
      <c r="AW407" s="521"/>
      <c r="AX407" s="521"/>
      <c r="AY407" s="521"/>
      <c r="AZ407" s="521"/>
      <c r="BA407" s="525"/>
      <c r="BB407" s="521"/>
      <c r="BC407" s="521"/>
      <c r="BD407" s="521"/>
      <c r="BE407" s="521"/>
      <c r="BF407" s="521"/>
      <c r="BG407" s="521"/>
      <c r="BH407" s="521"/>
      <c r="BI407" s="521"/>
      <c r="BJ407" s="521"/>
      <c r="BK407" s="521"/>
      <c r="BL407" s="521"/>
      <c r="BM407" s="521"/>
      <c r="BN407" s="521"/>
      <c r="BO407" s="521"/>
      <c r="BP407" s="521"/>
      <c r="BQ407" s="521"/>
      <c r="BR407" s="521"/>
      <c r="BS407" s="521"/>
      <c r="BT407" s="517"/>
      <c r="BU407" s="511"/>
      <c r="BV407" s="511"/>
      <c r="BW407" s="511"/>
      <c r="BX407" s="516"/>
      <c r="BY407" s="516"/>
      <c r="BZ407" s="516"/>
      <c r="CA407" s="516"/>
      <c r="CB407" s="516"/>
      <c r="CC407" s="516"/>
      <c r="CD407" s="516"/>
      <c r="CE407" s="511"/>
      <c r="CF407" s="511"/>
      <c r="CG407" s="511"/>
      <c r="CH407" s="511"/>
      <c r="CI407" s="474"/>
      <c r="CJ407" s="474"/>
      <c r="CK407" s="474"/>
      <c r="CL407" s="490"/>
      <c r="CM407" s="474"/>
      <c r="CN407" s="500"/>
      <c r="CO407" s="500"/>
      <c r="CP407" s="500"/>
      <c r="CQ407" s="500"/>
      <c r="CR407" s="550"/>
      <c r="CS407" s="473"/>
      <c r="CT407" s="498"/>
      <c r="CU407" s="498"/>
      <c r="CV407" s="473"/>
      <c r="CW407" s="473"/>
      <c r="CX407" s="473"/>
      <c r="CY407" s="502"/>
      <c r="CZ407" s="500"/>
      <c r="DA407" s="474"/>
      <c r="DB407" s="499"/>
      <c r="DC407" s="500"/>
      <c r="DD407" s="474"/>
      <c r="DE407" s="500"/>
      <c r="DF407" s="500"/>
      <c r="DG407" s="499"/>
      <c r="DH407" s="499"/>
      <c r="DI407" s="499"/>
      <c r="DJ407" s="490"/>
      <c r="DK407" s="499"/>
      <c r="DL407" s="500"/>
      <c r="DM407" s="500"/>
      <c r="DN407" s="499"/>
      <c r="DO407" s="474"/>
      <c r="DP407" s="474"/>
      <c r="DQ407" s="474"/>
      <c r="DR407" s="474"/>
      <c r="DS407" s="474"/>
      <c r="DT407" s="474"/>
      <c r="DU407" s="474"/>
      <c r="DV407" s="474"/>
      <c r="DW407" s="474"/>
      <c r="DX407" s="474"/>
      <c r="DY407" s="474"/>
      <c r="DZ407" s="474"/>
      <c r="EA407" s="500"/>
      <c r="EB407" s="500"/>
      <c r="EC407" s="500"/>
      <c r="ED407" s="500"/>
      <c r="EE407" s="500"/>
      <c r="EF407" s="500"/>
      <c r="EG407" s="500"/>
      <c r="EH407" s="500"/>
      <c r="EI407" s="500"/>
      <c r="EJ407" s="500"/>
      <c r="EK407" s="500"/>
      <c r="EL407" s="500"/>
      <c r="EM407" s="500"/>
      <c r="EN407" s="500"/>
      <c r="EO407" s="500"/>
      <c r="EP407" s="500"/>
      <c r="EQ407" s="500"/>
      <c r="ER407" s="490"/>
      <c r="ES407" s="490"/>
      <c r="ET407" s="500"/>
      <c r="EU407" s="500"/>
    </row>
    <row r="408" spans="1:151" ht="16.5" customHeight="1">
      <c r="A408" s="500"/>
      <c r="B408" s="502"/>
      <c r="C408" s="502"/>
      <c r="D408" s="502"/>
      <c r="E408" s="502"/>
      <c r="F408" s="502"/>
      <c r="G408" s="502"/>
      <c r="H408" s="502"/>
      <c r="I408" s="502"/>
      <c r="J408" s="504"/>
      <c r="K408" s="502"/>
      <c r="L408" s="502"/>
      <c r="M408" s="502"/>
      <c r="N408" s="502"/>
      <c r="O408" s="502"/>
      <c r="P408" s="502"/>
      <c r="R408" s="502"/>
      <c r="S408" s="502"/>
      <c r="U408" s="499"/>
      <c r="V408" s="500"/>
      <c r="W408" s="502"/>
      <c r="X408" s="500"/>
      <c r="Y408" s="500"/>
      <c r="Z408" s="476"/>
      <c r="AA408" s="476"/>
      <c r="AB408" s="470"/>
      <c r="AC408" s="502"/>
      <c r="AD408" s="502"/>
      <c r="AE408" s="502"/>
      <c r="AF408" s="502"/>
      <c r="AG408" s="502"/>
      <c r="AH408" s="502"/>
      <c r="AI408" s="505"/>
      <c r="AJ408" s="502"/>
      <c r="AK408" s="502"/>
      <c r="AL408" s="502"/>
      <c r="AM408" s="502"/>
      <c r="AN408" s="502"/>
      <c r="AO408" s="502"/>
      <c r="AP408" s="502"/>
      <c r="AQ408" s="502"/>
      <c r="AR408" s="502"/>
      <c r="AS408" s="521"/>
      <c r="AT408" s="521"/>
      <c r="AU408" s="521"/>
      <c r="AV408" s="521"/>
      <c r="AW408" s="521"/>
      <c r="AX408" s="521"/>
      <c r="AY408" s="521"/>
      <c r="AZ408" s="521"/>
      <c r="BA408" s="525"/>
      <c r="BB408" s="521"/>
      <c r="BC408" s="521"/>
      <c r="BD408" s="521"/>
      <c r="BE408" s="521"/>
      <c r="BF408" s="521"/>
      <c r="BG408" s="521"/>
      <c r="BH408" s="521"/>
      <c r="BI408" s="521"/>
      <c r="BJ408" s="521"/>
      <c r="BK408" s="521"/>
      <c r="BL408" s="521"/>
      <c r="BM408" s="521"/>
      <c r="BN408" s="521"/>
      <c r="BO408" s="521"/>
      <c r="BP408" s="521"/>
      <c r="BQ408" s="521"/>
      <c r="BR408" s="521"/>
      <c r="BS408" s="521"/>
      <c r="BT408" s="517"/>
      <c r="BU408" s="511"/>
      <c r="BV408" s="511"/>
      <c r="BW408" s="511"/>
      <c r="BX408" s="516"/>
      <c r="BY408" s="516"/>
      <c r="BZ408" s="516"/>
      <c r="CA408" s="516"/>
      <c r="CB408" s="516"/>
      <c r="CC408" s="516"/>
      <c r="CD408" s="516"/>
      <c r="CE408" s="511"/>
      <c r="CF408" s="511"/>
      <c r="CG408" s="511"/>
      <c r="CH408" s="511"/>
      <c r="CI408" s="474"/>
      <c r="CJ408" s="474"/>
      <c r="CK408" s="474"/>
      <c r="CL408" s="490"/>
      <c r="CM408" s="474"/>
      <c r="CN408" s="500"/>
      <c r="CO408" s="500"/>
      <c r="CP408" s="500"/>
      <c r="CQ408" s="500"/>
      <c r="CR408" s="550"/>
      <c r="CS408" s="473"/>
      <c r="CT408" s="498"/>
      <c r="CU408" s="498"/>
      <c r="CV408" s="473"/>
      <c r="CW408" s="473"/>
      <c r="CX408" s="473"/>
      <c r="CY408" s="502"/>
      <c r="CZ408" s="500"/>
      <c r="DA408" s="474"/>
      <c r="DB408" s="499"/>
      <c r="DC408" s="500"/>
      <c r="DD408" s="474"/>
      <c r="DE408" s="500"/>
      <c r="DF408" s="500"/>
      <c r="DG408" s="499"/>
      <c r="DH408" s="499"/>
      <c r="DI408" s="499"/>
      <c r="DJ408" s="490"/>
      <c r="DK408" s="499"/>
      <c r="DL408" s="500"/>
      <c r="DM408" s="500"/>
      <c r="DN408" s="499"/>
      <c r="DO408" s="474"/>
      <c r="DP408" s="474"/>
      <c r="DQ408" s="474"/>
      <c r="DR408" s="474"/>
      <c r="DS408" s="474"/>
      <c r="DT408" s="474"/>
      <c r="DU408" s="474"/>
      <c r="DV408" s="474"/>
      <c r="DW408" s="474"/>
      <c r="DX408" s="474"/>
      <c r="DY408" s="474"/>
      <c r="DZ408" s="474"/>
      <c r="EA408" s="500"/>
      <c r="EB408" s="500"/>
      <c r="EC408" s="500"/>
      <c r="ED408" s="500"/>
      <c r="EE408" s="500"/>
      <c r="EF408" s="500"/>
      <c r="EG408" s="500"/>
      <c r="EH408" s="500"/>
      <c r="EI408" s="500"/>
      <c r="EJ408" s="500"/>
      <c r="EK408" s="500"/>
      <c r="EL408" s="500"/>
      <c r="EM408" s="500"/>
      <c r="EN408" s="500"/>
      <c r="EO408" s="500"/>
      <c r="EP408" s="500"/>
      <c r="EQ408" s="500"/>
      <c r="ER408" s="490"/>
      <c r="ES408" s="490"/>
      <c r="ET408" s="500"/>
      <c r="EU408" s="500"/>
    </row>
    <row r="409" spans="1:151" ht="16.5" customHeight="1">
      <c r="A409" s="500"/>
      <c r="B409" s="502"/>
      <c r="C409" s="502"/>
      <c r="D409" s="502"/>
      <c r="E409" s="502"/>
      <c r="F409" s="502"/>
      <c r="G409" s="502"/>
      <c r="H409" s="502"/>
      <c r="I409" s="502"/>
      <c r="J409" s="504"/>
      <c r="K409" s="502"/>
      <c r="L409" s="502"/>
      <c r="M409" s="502"/>
      <c r="N409" s="502"/>
      <c r="O409" s="502"/>
      <c r="P409" s="502"/>
      <c r="R409" s="502"/>
      <c r="S409" s="502"/>
      <c r="U409" s="499"/>
      <c r="V409" s="500"/>
      <c r="W409" s="502"/>
      <c r="X409" s="500"/>
      <c r="Y409" s="500"/>
      <c r="Z409" s="476"/>
      <c r="AA409" s="476"/>
      <c r="AB409" s="470"/>
      <c r="AC409" s="502"/>
      <c r="AD409" s="502"/>
      <c r="AE409" s="502"/>
      <c r="AF409" s="502"/>
      <c r="AG409" s="502"/>
      <c r="AH409" s="502"/>
      <c r="AI409" s="505"/>
      <c r="AJ409" s="502"/>
      <c r="AK409" s="502"/>
      <c r="AL409" s="502"/>
      <c r="AM409" s="502"/>
      <c r="AN409" s="502"/>
      <c r="AO409" s="502"/>
      <c r="AP409" s="502"/>
      <c r="AQ409" s="502"/>
      <c r="AR409" s="502"/>
      <c r="AS409" s="521"/>
      <c r="AT409" s="521"/>
      <c r="AU409" s="521"/>
      <c r="AV409" s="521"/>
      <c r="AW409" s="521"/>
      <c r="AX409" s="521"/>
      <c r="AY409" s="521"/>
      <c r="AZ409" s="521"/>
      <c r="BA409" s="525"/>
      <c r="BB409" s="521"/>
      <c r="BC409" s="521"/>
      <c r="BD409" s="521"/>
      <c r="BE409" s="521"/>
      <c r="BF409" s="521"/>
      <c r="BG409" s="521"/>
      <c r="BH409" s="521"/>
      <c r="BI409" s="521"/>
      <c r="BJ409" s="521"/>
      <c r="BK409" s="521"/>
      <c r="BL409" s="521"/>
      <c r="BM409" s="521"/>
      <c r="BN409" s="521"/>
      <c r="BO409" s="521"/>
      <c r="BP409" s="521"/>
      <c r="BQ409" s="521"/>
      <c r="BR409" s="521"/>
      <c r="BS409" s="521"/>
      <c r="BT409" s="517"/>
      <c r="BU409" s="511"/>
      <c r="BV409" s="511"/>
      <c r="BW409" s="511"/>
      <c r="BX409" s="516"/>
      <c r="BY409" s="516"/>
      <c r="BZ409" s="516"/>
      <c r="CA409" s="516"/>
      <c r="CB409" s="516"/>
      <c r="CC409" s="516"/>
      <c r="CD409" s="516"/>
      <c r="CE409" s="511"/>
      <c r="CF409" s="511"/>
      <c r="CG409" s="511"/>
      <c r="CH409" s="511"/>
      <c r="CI409" s="474"/>
      <c r="CJ409" s="474"/>
      <c r="CK409" s="474"/>
      <c r="CL409" s="490"/>
      <c r="CM409" s="474"/>
      <c r="CN409" s="500"/>
      <c r="CO409" s="500"/>
      <c r="CP409" s="500"/>
      <c r="CQ409" s="500"/>
      <c r="CR409" s="550"/>
      <c r="CS409" s="473"/>
      <c r="CT409" s="498"/>
      <c r="CU409" s="498"/>
      <c r="CV409" s="473"/>
      <c r="CW409" s="473"/>
      <c r="CX409" s="473"/>
      <c r="CY409" s="502"/>
      <c r="CZ409" s="500"/>
      <c r="DA409" s="474"/>
      <c r="DB409" s="499"/>
      <c r="DC409" s="500"/>
      <c r="DD409" s="474"/>
      <c r="DE409" s="500"/>
      <c r="DF409" s="500"/>
      <c r="DG409" s="499"/>
      <c r="DH409" s="499"/>
      <c r="DI409" s="499"/>
      <c r="DJ409" s="490"/>
      <c r="DK409" s="499"/>
      <c r="DL409" s="500"/>
      <c r="DM409" s="500"/>
      <c r="DN409" s="499"/>
      <c r="DO409" s="474"/>
      <c r="DP409" s="474"/>
      <c r="DQ409" s="474"/>
      <c r="DR409" s="474"/>
      <c r="DS409" s="474"/>
      <c r="DT409" s="474"/>
      <c r="DU409" s="474"/>
      <c r="DV409" s="474"/>
      <c r="DW409" s="474"/>
      <c r="DX409" s="474"/>
      <c r="DY409" s="474"/>
      <c r="DZ409" s="474"/>
      <c r="EA409" s="500"/>
      <c r="EB409" s="500"/>
      <c r="EC409" s="500"/>
      <c r="ED409" s="500"/>
      <c r="EE409" s="500"/>
      <c r="EF409" s="500"/>
      <c r="EG409" s="500"/>
      <c r="EH409" s="500"/>
      <c r="EI409" s="500"/>
      <c r="EJ409" s="500"/>
      <c r="EK409" s="500"/>
      <c r="EL409" s="500"/>
      <c r="EM409" s="500"/>
      <c r="EN409" s="500"/>
      <c r="EO409" s="500"/>
      <c r="EP409" s="500"/>
      <c r="EQ409" s="500"/>
      <c r="ER409" s="490"/>
      <c r="ES409" s="490"/>
      <c r="ET409" s="500"/>
      <c r="EU409" s="500"/>
    </row>
    <row r="410" spans="1:151" ht="16.5" customHeight="1">
      <c r="A410" s="500"/>
      <c r="B410" s="502"/>
      <c r="C410" s="502"/>
      <c r="D410" s="502"/>
      <c r="E410" s="502"/>
      <c r="F410" s="502"/>
      <c r="G410" s="502"/>
      <c r="H410" s="502"/>
      <c r="I410" s="502"/>
      <c r="J410" s="504"/>
      <c r="K410" s="502"/>
      <c r="L410" s="502"/>
      <c r="M410" s="502"/>
      <c r="N410" s="502"/>
      <c r="O410" s="502"/>
      <c r="P410" s="502"/>
      <c r="R410" s="502"/>
      <c r="S410" s="502"/>
      <c r="U410" s="499"/>
      <c r="V410" s="500"/>
      <c r="W410" s="502"/>
      <c r="X410" s="500"/>
      <c r="Y410" s="500"/>
      <c r="Z410" s="476"/>
      <c r="AA410" s="476"/>
      <c r="AB410" s="470"/>
      <c r="AC410" s="502"/>
      <c r="AD410" s="502"/>
      <c r="AE410" s="502"/>
      <c r="AF410" s="502"/>
      <c r="AG410" s="502"/>
      <c r="AH410" s="502"/>
      <c r="AI410" s="505"/>
      <c r="AJ410" s="502"/>
      <c r="AK410" s="502"/>
      <c r="AL410" s="502"/>
      <c r="AM410" s="502"/>
      <c r="AN410" s="502"/>
      <c r="AO410" s="502"/>
      <c r="AP410" s="502"/>
      <c r="AQ410" s="502"/>
      <c r="AR410" s="502"/>
      <c r="AS410" s="521"/>
      <c r="AT410" s="521"/>
      <c r="AU410" s="521"/>
      <c r="AV410" s="521"/>
      <c r="AW410" s="521"/>
      <c r="AX410" s="521"/>
      <c r="AY410" s="521"/>
      <c r="AZ410" s="521"/>
      <c r="BA410" s="525"/>
      <c r="BB410" s="521"/>
      <c r="BC410" s="521"/>
      <c r="BD410" s="521"/>
      <c r="BE410" s="521"/>
      <c r="BF410" s="521"/>
      <c r="BG410" s="521"/>
      <c r="BH410" s="521"/>
      <c r="BI410" s="521"/>
      <c r="BJ410" s="521"/>
      <c r="BK410" s="521"/>
      <c r="BL410" s="521"/>
      <c r="BM410" s="521"/>
      <c r="BN410" s="521"/>
      <c r="BO410" s="521"/>
      <c r="BP410" s="521"/>
      <c r="BQ410" s="521"/>
      <c r="BR410" s="521"/>
      <c r="BS410" s="521"/>
      <c r="BT410" s="517"/>
      <c r="BU410" s="511"/>
      <c r="BV410" s="511"/>
      <c r="BW410" s="511"/>
      <c r="BX410" s="516"/>
      <c r="BY410" s="516"/>
      <c r="BZ410" s="516"/>
      <c r="CA410" s="516"/>
      <c r="CB410" s="516"/>
      <c r="CC410" s="516"/>
      <c r="CD410" s="516"/>
      <c r="CE410" s="511"/>
      <c r="CF410" s="511"/>
      <c r="CG410" s="511"/>
      <c r="CH410" s="511"/>
      <c r="CI410" s="474"/>
      <c r="CJ410" s="474"/>
      <c r="CK410" s="474"/>
      <c r="CL410" s="490"/>
      <c r="CM410" s="474"/>
      <c r="CN410" s="500"/>
      <c r="CO410" s="500"/>
      <c r="CP410" s="500"/>
      <c r="CQ410" s="500"/>
      <c r="CR410" s="550"/>
      <c r="CS410" s="473"/>
      <c r="CT410" s="498"/>
      <c r="CU410" s="498"/>
      <c r="CV410" s="473"/>
      <c r="CW410" s="473"/>
      <c r="CX410" s="473"/>
      <c r="CY410" s="502"/>
      <c r="CZ410" s="500"/>
      <c r="DA410" s="474"/>
      <c r="DB410" s="499"/>
      <c r="DC410" s="500"/>
      <c r="DD410" s="474"/>
      <c r="DE410" s="500"/>
      <c r="DF410" s="500"/>
      <c r="DG410" s="499"/>
      <c r="DH410" s="499"/>
      <c r="DI410" s="499"/>
      <c r="DJ410" s="490"/>
      <c r="DK410" s="499"/>
      <c r="DL410" s="500"/>
      <c r="DM410" s="500"/>
      <c r="DN410" s="499"/>
      <c r="DO410" s="474"/>
      <c r="DP410" s="474"/>
      <c r="DQ410" s="474"/>
      <c r="DR410" s="474"/>
      <c r="DS410" s="474"/>
      <c r="DT410" s="474"/>
      <c r="DU410" s="474"/>
      <c r="DV410" s="474"/>
      <c r="DW410" s="474"/>
      <c r="DX410" s="474"/>
      <c r="DY410" s="474"/>
      <c r="DZ410" s="474"/>
      <c r="EA410" s="500"/>
      <c r="EB410" s="500"/>
      <c r="EC410" s="500"/>
      <c r="ED410" s="500"/>
      <c r="EE410" s="500"/>
      <c r="EF410" s="500"/>
      <c r="EG410" s="500"/>
      <c r="EH410" s="500"/>
      <c r="EI410" s="500"/>
      <c r="EJ410" s="500"/>
      <c r="EK410" s="500"/>
      <c r="EL410" s="500"/>
      <c r="EM410" s="500"/>
      <c r="EN410" s="500"/>
      <c r="EO410" s="500"/>
      <c r="EP410" s="500"/>
      <c r="EQ410" s="500"/>
      <c r="ER410" s="490"/>
      <c r="ES410" s="490"/>
      <c r="ET410" s="500"/>
      <c r="EU410" s="500"/>
    </row>
    <row r="411" spans="1:151" ht="16.5" customHeight="1">
      <c r="A411" s="500"/>
      <c r="B411" s="502"/>
      <c r="C411" s="502"/>
      <c r="D411" s="502"/>
      <c r="E411" s="502"/>
      <c r="F411" s="502"/>
      <c r="G411" s="502"/>
      <c r="H411" s="502"/>
      <c r="I411" s="502"/>
      <c r="J411" s="504"/>
      <c r="K411" s="502"/>
      <c r="L411" s="502"/>
      <c r="M411" s="502"/>
      <c r="N411" s="502"/>
      <c r="O411" s="502"/>
      <c r="P411" s="502"/>
      <c r="R411" s="502"/>
      <c r="S411" s="502"/>
      <c r="U411" s="499"/>
      <c r="V411" s="500"/>
      <c r="W411" s="502"/>
      <c r="X411" s="500"/>
      <c r="Y411" s="500"/>
      <c r="Z411" s="476"/>
      <c r="AA411" s="476"/>
      <c r="AB411" s="470"/>
      <c r="AC411" s="502"/>
      <c r="AD411" s="502"/>
      <c r="AE411" s="502"/>
      <c r="AF411" s="502"/>
      <c r="AG411" s="502"/>
      <c r="AH411" s="502"/>
      <c r="AI411" s="505"/>
      <c r="AJ411" s="502"/>
      <c r="AK411" s="502"/>
      <c r="AL411" s="502"/>
      <c r="AM411" s="502"/>
      <c r="AN411" s="502"/>
      <c r="AO411" s="502"/>
      <c r="AP411" s="502"/>
      <c r="AQ411" s="502"/>
      <c r="AR411" s="502"/>
      <c r="AS411" s="521"/>
      <c r="AT411" s="521"/>
      <c r="AU411" s="521"/>
      <c r="AV411" s="521"/>
      <c r="AW411" s="521"/>
      <c r="AX411" s="521"/>
      <c r="AY411" s="521"/>
      <c r="AZ411" s="521"/>
      <c r="BA411" s="525"/>
      <c r="BB411" s="521"/>
      <c r="BC411" s="521"/>
      <c r="BD411" s="521"/>
      <c r="BE411" s="521"/>
      <c r="BF411" s="521"/>
      <c r="BG411" s="521"/>
      <c r="BH411" s="521"/>
      <c r="BI411" s="521"/>
      <c r="BJ411" s="521"/>
      <c r="BK411" s="521"/>
      <c r="BL411" s="521"/>
      <c r="BM411" s="521"/>
      <c r="BN411" s="521"/>
      <c r="BO411" s="521"/>
      <c r="BP411" s="521"/>
      <c r="BQ411" s="521"/>
      <c r="BR411" s="521"/>
      <c r="BS411" s="521"/>
      <c r="BT411" s="517"/>
      <c r="BU411" s="511"/>
      <c r="BV411" s="511"/>
      <c r="BW411" s="511"/>
      <c r="BX411" s="516"/>
      <c r="BY411" s="516"/>
      <c r="BZ411" s="516"/>
      <c r="CA411" s="516"/>
      <c r="CB411" s="516"/>
      <c r="CC411" s="516"/>
      <c r="CD411" s="516"/>
      <c r="CE411" s="511"/>
      <c r="CF411" s="511"/>
      <c r="CG411" s="511"/>
      <c r="CH411" s="511"/>
      <c r="CI411" s="474"/>
      <c r="CJ411" s="474"/>
      <c r="CK411" s="474"/>
      <c r="CL411" s="490"/>
      <c r="CM411" s="474"/>
      <c r="CN411" s="500"/>
      <c r="CO411" s="500"/>
      <c r="CP411" s="500"/>
      <c r="CQ411" s="500"/>
      <c r="CR411" s="550"/>
      <c r="CS411" s="473"/>
      <c r="CT411" s="498"/>
      <c r="CU411" s="498"/>
      <c r="CV411" s="473"/>
      <c r="CW411" s="473"/>
      <c r="CX411" s="473"/>
      <c r="CY411" s="502"/>
      <c r="CZ411" s="500"/>
      <c r="DA411" s="474"/>
      <c r="DB411" s="499"/>
      <c r="DC411" s="500"/>
      <c r="DD411" s="474"/>
      <c r="DE411" s="500"/>
      <c r="DF411" s="500"/>
      <c r="DG411" s="499"/>
      <c r="DH411" s="499"/>
      <c r="DI411" s="499"/>
      <c r="DJ411" s="490"/>
      <c r="DK411" s="499"/>
      <c r="DL411" s="500"/>
      <c r="DM411" s="500"/>
      <c r="DN411" s="499"/>
      <c r="DO411" s="474"/>
      <c r="DP411" s="474"/>
      <c r="DQ411" s="474"/>
      <c r="DR411" s="474"/>
      <c r="DS411" s="474"/>
      <c r="DT411" s="474"/>
      <c r="DU411" s="474"/>
      <c r="DV411" s="474"/>
      <c r="DW411" s="474"/>
      <c r="DX411" s="474"/>
      <c r="DY411" s="474"/>
      <c r="DZ411" s="474"/>
      <c r="EA411" s="500"/>
      <c r="EB411" s="500"/>
      <c r="EC411" s="500"/>
      <c r="ED411" s="500"/>
      <c r="EE411" s="500"/>
      <c r="EF411" s="500"/>
      <c r="EG411" s="500"/>
      <c r="EH411" s="500"/>
      <c r="EI411" s="500"/>
      <c r="EJ411" s="500"/>
      <c r="EK411" s="500"/>
      <c r="EL411" s="500"/>
      <c r="EM411" s="500"/>
      <c r="EN411" s="500"/>
      <c r="EO411" s="500"/>
      <c r="EP411" s="500"/>
      <c r="EQ411" s="500"/>
      <c r="ER411" s="490"/>
      <c r="ES411" s="490"/>
      <c r="ET411" s="500"/>
      <c r="EU411" s="500"/>
    </row>
    <row r="412" spans="1:151" ht="16.5" customHeight="1">
      <c r="A412" s="500"/>
      <c r="B412" s="502"/>
      <c r="C412" s="502"/>
      <c r="D412" s="502"/>
      <c r="E412" s="502"/>
      <c r="F412" s="502"/>
      <c r="G412" s="502"/>
      <c r="H412" s="502"/>
      <c r="I412" s="502"/>
      <c r="J412" s="504"/>
      <c r="K412" s="502"/>
      <c r="L412" s="502"/>
      <c r="M412" s="502"/>
      <c r="N412" s="502"/>
      <c r="O412" s="502"/>
      <c r="P412" s="502"/>
      <c r="R412" s="502"/>
      <c r="S412" s="502"/>
      <c r="U412" s="499"/>
      <c r="V412" s="500"/>
      <c r="W412" s="502"/>
      <c r="X412" s="500"/>
      <c r="Y412" s="500"/>
      <c r="Z412" s="476"/>
      <c r="AA412" s="476"/>
      <c r="AB412" s="470"/>
      <c r="AC412" s="502"/>
      <c r="AD412" s="502"/>
      <c r="AE412" s="502"/>
      <c r="AF412" s="502"/>
      <c r="AG412" s="502"/>
      <c r="AH412" s="502"/>
      <c r="AI412" s="505"/>
      <c r="AJ412" s="502"/>
      <c r="AK412" s="502"/>
      <c r="AL412" s="502"/>
      <c r="AM412" s="502"/>
      <c r="AN412" s="502"/>
      <c r="AO412" s="502"/>
      <c r="AP412" s="502"/>
      <c r="AQ412" s="502"/>
      <c r="AR412" s="502"/>
      <c r="AS412" s="521"/>
      <c r="AT412" s="521"/>
      <c r="AU412" s="521"/>
      <c r="AV412" s="521"/>
      <c r="AW412" s="521"/>
      <c r="AX412" s="521"/>
      <c r="AY412" s="521"/>
      <c r="AZ412" s="521"/>
      <c r="BA412" s="525"/>
      <c r="BB412" s="521"/>
      <c r="BC412" s="521"/>
      <c r="BD412" s="521"/>
      <c r="BE412" s="521"/>
      <c r="BF412" s="521"/>
      <c r="BG412" s="521"/>
      <c r="BH412" s="521"/>
      <c r="BI412" s="521"/>
      <c r="BJ412" s="521"/>
      <c r="BK412" s="521"/>
      <c r="BL412" s="521"/>
      <c r="BM412" s="521"/>
      <c r="BN412" s="521"/>
      <c r="BO412" s="521"/>
      <c r="BP412" s="521"/>
      <c r="BQ412" s="521"/>
      <c r="BR412" s="521"/>
      <c r="BS412" s="521"/>
      <c r="BT412" s="517"/>
      <c r="BU412" s="511"/>
      <c r="BV412" s="511"/>
      <c r="BW412" s="511"/>
      <c r="BX412" s="516"/>
      <c r="BY412" s="516"/>
      <c r="BZ412" s="516"/>
      <c r="CA412" s="516"/>
      <c r="CB412" s="516"/>
      <c r="CC412" s="516"/>
      <c r="CD412" s="516"/>
      <c r="CE412" s="511"/>
      <c r="CF412" s="511"/>
      <c r="CG412" s="511"/>
      <c r="CH412" s="511"/>
      <c r="CI412" s="474"/>
      <c r="CJ412" s="474"/>
      <c r="CK412" s="474"/>
      <c r="CL412" s="490"/>
      <c r="CM412" s="474"/>
      <c r="CN412" s="500"/>
      <c r="CO412" s="500"/>
      <c r="CP412" s="500"/>
      <c r="CQ412" s="500"/>
      <c r="CR412" s="550"/>
      <c r="CS412" s="473"/>
      <c r="CT412" s="498"/>
      <c r="CU412" s="498"/>
      <c r="CV412" s="473"/>
      <c r="CW412" s="473"/>
      <c r="CX412" s="473"/>
      <c r="CY412" s="502"/>
      <c r="CZ412" s="500"/>
      <c r="DA412" s="474"/>
      <c r="DB412" s="499"/>
      <c r="DC412" s="500"/>
      <c r="DD412" s="474"/>
      <c r="DE412" s="500"/>
      <c r="DF412" s="500"/>
      <c r="DG412" s="499"/>
      <c r="DH412" s="499"/>
      <c r="DI412" s="499"/>
      <c r="DJ412" s="490"/>
      <c r="DK412" s="499"/>
      <c r="DL412" s="500"/>
      <c r="DM412" s="500"/>
      <c r="DN412" s="499"/>
      <c r="DO412" s="474"/>
      <c r="DP412" s="474"/>
      <c r="DQ412" s="474"/>
      <c r="DR412" s="474"/>
      <c r="DS412" s="474"/>
      <c r="DT412" s="474"/>
      <c r="DU412" s="474"/>
      <c r="DV412" s="474"/>
      <c r="DW412" s="474"/>
      <c r="DX412" s="474"/>
      <c r="DY412" s="474"/>
      <c r="DZ412" s="474"/>
      <c r="EA412" s="500"/>
      <c r="EB412" s="500"/>
      <c r="EC412" s="500"/>
      <c r="ED412" s="500"/>
      <c r="EE412" s="500"/>
      <c r="EF412" s="500"/>
      <c r="EG412" s="500"/>
      <c r="EH412" s="500"/>
      <c r="EI412" s="500"/>
      <c r="EJ412" s="500"/>
      <c r="EK412" s="500"/>
      <c r="EL412" s="500"/>
      <c r="EM412" s="500"/>
      <c r="EN412" s="500"/>
      <c r="EO412" s="500"/>
      <c r="EP412" s="500"/>
      <c r="EQ412" s="500"/>
      <c r="ER412" s="490"/>
      <c r="ES412" s="490"/>
      <c r="ET412" s="500"/>
      <c r="EU412" s="500"/>
    </row>
    <row r="413" spans="1:151" ht="16.5" customHeight="1">
      <c r="A413" s="500"/>
      <c r="B413" s="502"/>
      <c r="C413" s="502"/>
      <c r="D413" s="502"/>
      <c r="E413" s="502"/>
      <c r="F413" s="502"/>
      <c r="G413" s="502"/>
      <c r="H413" s="502"/>
      <c r="I413" s="502"/>
      <c r="J413" s="504"/>
      <c r="K413" s="502"/>
      <c r="L413" s="502"/>
      <c r="M413" s="502"/>
      <c r="N413" s="502"/>
      <c r="O413" s="502"/>
      <c r="P413" s="502"/>
      <c r="R413" s="502"/>
      <c r="S413" s="502"/>
      <c r="U413" s="499"/>
      <c r="V413" s="500"/>
      <c r="W413" s="502"/>
      <c r="X413" s="500"/>
      <c r="Y413" s="500"/>
      <c r="Z413" s="476"/>
      <c r="AA413" s="476"/>
      <c r="AB413" s="470"/>
      <c r="AC413" s="502"/>
      <c r="AD413" s="502"/>
      <c r="AE413" s="502"/>
      <c r="AF413" s="502"/>
      <c r="AG413" s="502"/>
      <c r="AH413" s="502"/>
      <c r="AI413" s="505"/>
      <c r="AJ413" s="502"/>
      <c r="AK413" s="502"/>
      <c r="AL413" s="502"/>
      <c r="AM413" s="502"/>
      <c r="AN413" s="502"/>
      <c r="AO413" s="502"/>
      <c r="AP413" s="502"/>
      <c r="AQ413" s="502"/>
      <c r="AR413" s="502"/>
      <c r="AS413" s="521"/>
      <c r="AT413" s="521"/>
      <c r="AU413" s="521"/>
      <c r="AV413" s="521"/>
      <c r="AW413" s="521"/>
      <c r="AX413" s="521"/>
      <c r="AY413" s="521"/>
      <c r="AZ413" s="521"/>
      <c r="BA413" s="525"/>
      <c r="BB413" s="521"/>
      <c r="BC413" s="521"/>
      <c r="BD413" s="521"/>
      <c r="BE413" s="521"/>
      <c r="BF413" s="521"/>
      <c r="BG413" s="521"/>
      <c r="BH413" s="521"/>
      <c r="BI413" s="521"/>
      <c r="BJ413" s="521"/>
      <c r="BK413" s="521"/>
      <c r="BL413" s="521"/>
      <c r="BM413" s="521"/>
      <c r="BN413" s="521"/>
      <c r="BO413" s="521"/>
      <c r="BP413" s="521"/>
      <c r="BQ413" s="521"/>
      <c r="BR413" s="521"/>
      <c r="BS413" s="521"/>
      <c r="BT413" s="517"/>
      <c r="BU413" s="511"/>
      <c r="BV413" s="511"/>
      <c r="BW413" s="511"/>
      <c r="BX413" s="516"/>
      <c r="BY413" s="516"/>
      <c r="BZ413" s="516"/>
      <c r="CA413" s="516"/>
      <c r="CB413" s="516"/>
      <c r="CC413" s="516"/>
      <c r="CD413" s="516"/>
      <c r="CE413" s="511"/>
      <c r="CF413" s="511"/>
      <c r="CG413" s="511"/>
      <c r="CH413" s="511"/>
      <c r="CI413" s="474"/>
      <c r="CJ413" s="474"/>
      <c r="CK413" s="474"/>
      <c r="CL413" s="490"/>
      <c r="CM413" s="474"/>
      <c r="CN413" s="500"/>
      <c r="CO413" s="500"/>
      <c r="CP413" s="500"/>
      <c r="CQ413" s="500"/>
      <c r="CR413" s="550"/>
      <c r="CS413" s="473"/>
      <c r="CT413" s="498"/>
      <c r="CU413" s="498"/>
      <c r="CV413" s="473"/>
      <c r="CW413" s="473"/>
      <c r="CX413" s="473"/>
      <c r="CY413" s="502"/>
      <c r="CZ413" s="500"/>
      <c r="DA413" s="474"/>
      <c r="DB413" s="499"/>
      <c r="DC413" s="500"/>
      <c r="DD413" s="474"/>
      <c r="DE413" s="500"/>
      <c r="DF413" s="500"/>
      <c r="DG413" s="499"/>
      <c r="DH413" s="499"/>
      <c r="DI413" s="499"/>
      <c r="DJ413" s="490"/>
      <c r="DK413" s="499"/>
      <c r="DL413" s="500"/>
      <c r="DM413" s="500"/>
      <c r="DN413" s="499"/>
      <c r="DO413" s="474"/>
      <c r="DP413" s="474"/>
      <c r="DQ413" s="474"/>
      <c r="DR413" s="474"/>
      <c r="DS413" s="474"/>
      <c r="DT413" s="474"/>
      <c r="DU413" s="474"/>
      <c r="DV413" s="474"/>
      <c r="DW413" s="474"/>
      <c r="DX413" s="474"/>
      <c r="DY413" s="474"/>
      <c r="DZ413" s="474"/>
      <c r="EA413" s="500"/>
      <c r="EB413" s="500"/>
      <c r="EC413" s="500"/>
      <c r="ED413" s="500"/>
      <c r="EE413" s="500"/>
      <c r="EF413" s="500"/>
      <c r="EG413" s="500"/>
      <c r="EH413" s="500"/>
      <c r="EI413" s="500"/>
      <c r="EJ413" s="500"/>
      <c r="EK413" s="500"/>
      <c r="EL413" s="500"/>
      <c r="EM413" s="500"/>
      <c r="EN413" s="500"/>
      <c r="EO413" s="500"/>
      <c r="EP413" s="500"/>
      <c r="EQ413" s="500"/>
      <c r="ER413" s="490"/>
      <c r="ES413" s="490"/>
      <c r="ET413" s="500"/>
      <c r="EU413" s="500"/>
    </row>
    <row r="414" spans="1:151" ht="16.5" customHeight="1">
      <c r="A414" s="500"/>
      <c r="B414" s="502"/>
      <c r="C414" s="502"/>
      <c r="D414" s="502"/>
      <c r="E414" s="502"/>
      <c r="F414" s="502"/>
      <c r="G414" s="502"/>
      <c r="H414" s="502"/>
      <c r="I414" s="502"/>
      <c r="J414" s="504"/>
      <c r="K414" s="502"/>
      <c r="L414" s="502"/>
      <c r="M414" s="502"/>
      <c r="N414" s="502"/>
      <c r="O414" s="502"/>
      <c r="P414" s="502"/>
      <c r="R414" s="502"/>
      <c r="S414" s="502"/>
      <c r="U414" s="499"/>
      <c r="V414" s="500"/>
      <c r="W414" s="502"/>
      <c r="X414" s="500"/>
      <c r="Y414" s="500"/>
      <c r="Z414" s="476"/>
      <c r="AA414" s="476"/>
      <c r="AB414" s="470"/>
      <c r="AC414" s="502"/>
      <c r="AD414" s="502"/>
      <c r="AE414" s="502"/>
      <c r="AF414" s="502"/>
      <c r="AG414" s="502"/>
      <c r="AH414" s="502"/>
      <c r="AI414" s="505"/>
      <c r="AJ414" s="502"/>
      <c r="AK414" s="502"/>
      <c r="AL414" s="502"/>
      <c r="AM414" s="502"/>
      <c r="AN414" s="502"/>
      <c r="AO414" s="502"/>
      <c r="AP414" s="502"/>
      <c r="AQ414" s="502"/>
      <c r="AR414" s="502"/>
      <c r="AS414" s="521"/>
      <c r="AT414" s="521"/>
      <c r="AU414" s="521"/>
      <c r="AV414" s="521"/>
      <c r="AW414" s="521"/>
      <c r="AX414" s="521"/>
      <c r="AY414" s="521"/>
      <c r="AZ414" s="521"/>
      <c r="BA414" s="525"/>
      <c r="BB414" s="521"/>
      <c r="BC414" s="521"/>
      <c r="BD414" s="521"/>
      <c r="BE414" s="521"/>
      <c r="BF414" s="521"/>
      <c r="BG414" s="521"/>
      <c r="BH414" s="521"/>
      <c r="BI414" s="521"/>
      <c r="BJ414" s="521"/>
      <c r="BK414" s="521"/>
      <c r="BL414" s="521"/>
      <c r="BM414" s="521"/>
      <c r="BN414" s="521"/>
      <c r="BO414" s="521"/>
      <c r="BP414" s="521"/>
      <c r="BQ414" s="521"/>
      <c r="BR414" s="521"/>
      <c r="BS414" s="521"/>
      <c r="BT414" s="517"/>
      <c r="BU414" s="511"/>
      <c r="BV414" s="511"/>
      <c r="BW414" s="511"/>
      <c r="BX414" s="516"/>
      <c r="BY414" s="516"/>
      <c r="BZ414" s="516"/>
      <c r="CA414" s="516"/>
      <c r="CB414" s="516"/>
      <c r="CC414" s="516"/>
      <c r="CD414" s="516"/>
      <c r="CE414" s="511"/>
      <c r="CF414" s="511"/>
      <c r="CG414" s="511"/>
      <c r="CH414" s="511"/>
      <c r="CI414" s="474"/>
      <c r="CJ414" s="474"/>
      <c r="CK414" s="474"/>
      <c r="CL414" s="490"/>
      <c r="CM414" s="474"/>
      <c r="CN414" s="500"/>
      <c r="CO414" s="500"/>
      <c r="CP414" s="500"/>
      <c r="CQ414" s="500"/>
      <c r="CR414" s="550"/>
      <c r="CS414" s="473"/>
      <c r="CT414" s="498"/>
      <c r="CU414" s="498"/>
      <c r="CV414" s="473"/>
      <c r="CW414" s="473"/>
      <c r="CX414" s="473"/>
      <c r="CY414" s="502"/>
      <c r="CZ414" s="500"/>
      <c r="DA414" s="474"/>
      <c r="DB414" s="499"/>
      <c r="DC414" s="500"/>
      <c r="DD414" s="474"/>
      <c r="DE414" s="500"/>
      <c r="DF414" s="500"/>
      <c r="DG414" s="499"/>
      <c r="DH414" s="499"/>
      <c r="DI414" s="499"/>
      <c r="DJ414" s="490"/>
      <c r="DK414" s="499"/>
      <c r="DL414" s="500"/>
      <c r="DM414" s="500"/>
      <c r="DN414" s="499"/>
      <c r="DO414" s="474"/>
      <c r="DP414" s="474"/>
      <c r="DQ414" s="474"/>
      <c r="DR414" s="474"/>
      <c r="DS414" s="474"/>
      <c r="DT414" s="474"/>
      <c r="DU414" s="474"/>
      <c r="DV414" s="474"/>
      <c r="DW414" s="474"/>
      <c r="DX414" s="474"/>
      <c r="DY414" s="474"/>
      <c r="DZ414" s="474"/>
      <c r="EA414" s="500"/>
      <c r="EB414" s="500"/>
      <c r="EC414" s="500"/>
      <c r="ED414" s="500"/>
      <c r="EE414" s="500"/>
      <c r="EF414" s="500"/>
      <c r="EG414" s="500"/>
      <c r="EH414" s="500"/>
      <c r="EI414" s="500"/>
      <c r="EJ414" s="500"/>
      <c r="EK414" s="500"/>
      <c r="EL414" s="500"/>
      <c r="EM414" s="500"/>
      <c r="EN414" s="500"/>
      <c r="EO414" s="500"/>
      <c r="EP414" s="500"/>
      <c r="EQ414" s="500"/>
      <c r="ER414" s="490"/>
      <c r="ES414" s="490"/>
      <c r="ET414" s="500"/>
      <c r="EU414" s="500"/>
    </row>
    <row r="415" spans="1:151" ht="16.5" customHeight="1">
      <c r="A415" s="500"/>
      <c r="B415" s="502"/>
      <c r="C415" s="502"/>
      <c r="D415" s="502"/>
      <c r="E415" s="502"/>
      <c r="F415" s="502"/>
      <c r="G415" s="502"/>
      <c r="H415" s="502"/>
      <c r="I415" s="502"/>
      <c r="J415" s="504"/>
      <c r="K415" s="502"/>
      <c r="L415" s="502"/>
      <c r="M415" s="502"/>
      <c r="N415" s="502"/>
      <c r="O415" s="502"/>
      <c r="P415" s="502"/>
      <c r="R415" s="502"/>
      <c r="S415" s="502"/>
      <c r="U415" s="499"/>
      <c r="V415" s="500"/>
      <c r="W415" s="502"/>
      <c r="X415" s="500"/>
      <c r="Y415" s="500"/>
      <c r="Z415" s="476"/>
      <c r="AA415" s="476"/>
      <c r="AB415" s="470"/>
      <c r="AC415" s="502"/>
      <c r="AD415" s="502"/>
      <c r="AE415" s="502"/>
      <c r="AF415" s="502"/>
      <c r="AG415" s="502"/>
      <c r="AH415" s="502"/>
      <c r="AI415" s="505"/>
      <c r="AJ415" s="502"/>
      <c r="AK415" s="502"/>
      <c r="AL415" s="502"/>
      <c r="AM415" s="502"/>
      <c r="AN415" s="502"/>
      <c r="AO415" s="502"/>
      <c r="AP415" s="502"/>
      <c r="AQ415" s="502"/>
      <c r="AR415" s="502"/>
      <c r="AS415" s="521"/>
      <c r="AT415" s="521"/>
      <c r="AU415" s="521"/>
      <c r="AV415" s="521"/>
      <c r="AW415" s="521"/>
      <c r="AX415" s="521"/>
      <c r="AY415" s="521"/>
      <c r="AZ415" s="521"/>
      <c r="BA415" s="525"/>
      <c r="BB415" s="521"/>
      <c r="BC415" s="521"/>
      <c r="BD415" s="521"/>
      <c r="BE415" s="521"/>
      <c r="BF415" s="521"/>
      <c r="BG415" s="521"/>
      <c r="BH415" s="521"/>
      <c r="BI415" s="521"/>
      <c r="BJ415" s="521"/>
      <c r="BK415" s="521"/>
      <c r="BL415" s="521"/>
      <c r="BM415" s="521"/>
      <c r="BN415" s="521"/>
      <c r="BO415" s="521"/>
      <c r="BP415" s="521"/>
      <c r="BQ415" s="521"/>
      <c r="BR415" s="521"/>
      <c r="BS415" s="521"/>
      <c r="BT415" s="517"/>
      <c r="BU415" s="511"/>
      <c r="BV415" s="511"/>
      <c r="BW415" s="511"/>
      <c r="BX415" s="516"/>
      <c r="BY415" s="516"/>
      <c r="BZ415" s="516"/>
      <c r="CA415" s="516"/>
      <c r="CB415" s="516"/>
      <c r="CC415" s="516"/>
      <c r="CD415" s="516"/>
      <c r="CE415" s="511"/>
      <c r="CF415" s="511"/>
      <c r="CG415" s="511"/>
      <c r="CH415" s="511"/>
      <c r="CI415" s="474"/>
      <c r="CJ415" s="474"/>
      <c r="CK415" s="474"/>
      <c r="CL415" s="490"/>
      <c r="CM415" s="474"/>
      <c r="CN415" s="500"/>
      <c r="CO415" s="500"/>
      <c r="CP415" s="500"/>
      <c r="CQ415" s="500"/>
      <c r="CR415" s="550"/>
      <c r="CS415" s="473"/>
      <c r="CT415" s="498"/>
      <c r="CU415" s="498"/>
      <c r="CV415" s="473"/>
      <c r="CW415" s="473"/>
      <c r="CX415" s="473"/>
      <c r="CY415" s="502"/>
      <c r="CZ415" s="500"/>
      <c r="DA415" s="474"/>
      <c r="DB415" s="499"/>
      <c r="DC415" s="500"/>
      <c r="DD415" s="474"/>
      <c r="DE415" s="500"/>
      <c r="DF415" s="500"/>
      <c r="DG415" s="499"/>
      <c r="DH415" s="499"/>
      <c r="DI415" s="499"/>
      <c r="DJ415" s="490"/>
      <c r="DK415" s="499"/>
      <c r="DL415" s="500"/>
      <c r="DM415" s="500"/>
      <c r="DN415" s="499"/>
      <c r="DO415" s="474"/>
      <c r="DP415" s="474"/>
      <c r="DQ415" s="474"/>
      <c r="DR415" s="474"/>
      <c r="DS415" s="474"/>
      <c r="DT415" s="474"/>
      <c r="DU415" s="474"/>
      <c r="DV415" s="474"/>
      <c r="DW415" s="474"/>
      <c r="DX415" s="474"/>
      <c r="DY415" s="474"/>
      <c r="DZ415" s="474"/>
      <c r="EA415" s="500"/>
      <c r="EB415" s="500"/>
      <c r="EC415" s="500"/>
      <c r="ED415" s="500"/>
      <c r="EE415" s="500"/>
      <c r="EF415" s="500"/>
      <c r="EG415" s="500"/>
      <c r="EH415" s="500"/>
      <c r="EI415" s="500"/>
      <c r="EJ415" s="500"/>
      <c r="EK415" s="500"/>
      <c r="EL415" s="500"/>
      <c r="EM415" s="500"/>
      <c r="EN415" s="500"/>
      <c r="EO415" s="500"/>
      <c r="EP415" s="500"/>
      <c r="EQ415" s="500"/>
      <c r="ER415" s="490"/>
      <c r="ES415" s="490"/>
      <c r="ET415" s="500"/>
      <c r="EU415" s="500"/>
    </row>
    <row r="416" spans="1:151" ht="16.5" customHeight="1">
      <c r="A416" s="500"/>
      <c r="B416" s="502"/>
      <c r="C416" s="502"/>
      <c r="D416" s="502"/>
      <c r="E416" s="502"/>
      <c r="F416" s="502"/>
      <c r="G416" s="502"/>
      <c r="H416" s="502"/>
      <c r="I416" s="502"/>
      <c r="J416" s="504"/>
      <c r="K416" s="502"/>
      <c r="L416" s="502"/>
      <c r="M416" s="502"/>
      <c r="N416" s="502"/>
      <c r="O416" s="502"/>
      <c r="P416" s="502"/>
      <c r="R416" s="502"/>
      <c r="S416" s="502"/>
      <c r="U416" s="499"/>
      <c r="V416" s="500"/>
      <c r="W416" s="502"/>
      <c r="X416" s="500"/>
      <c r="Y416" s="500"/>
      <c r="Z416" s="476"/>
      <c r="AA416" s="476"/>
      <c r="AB416" s="470"/>
      <c r="AC416" s="502"/>
      <c r="AD416" s="502"/>
      <c r="AE416" s="502"/>
      <c r="AF416" s="502"/>
      <c r="AG416" s="502"/>
      <c r="AH416" s="502"/>
      <c r="AI416" s="505"/>
      <c r="AJ416" s="502"/>
      <c r="AK416" s="502"/>
      <c r="AL416" s="502"/>
      <c r="AM416" s="502"/>
      <c r="AN416" s="502"/>
      <c r="AO416" s="502"/>
      <c r="AP416" s="502"/>
      <c r="AQ416" s="502"/>
      <c r="AR416" s="502"/>
      <c r="AS416" s="521"/>
      <c r="AT416" s="521"/>
      <c r="AU416" s="521"/>
      <c r="AV416" s="521"/>
      <c r="AW416" s="521"/>
      <c r="AX416" s="521"/>
      <c r="AY416" s="521"/>
      <c r="AZ416" s="521"/>
      <c r="BA416" s="525"/>
      <c r="BB416" s="521"/>
      <c r="BC416" s="521"/>
      <c r="BD416" s="521"/>
      <c r="BE416" s="521"/>
      <c r="BF416" s="521"/>
      <c r="BG416" s="521"/>
      <c r="BH416" s="521"/>
      <c r="BI416" s="521"/>
      <c r="BJ416" s="521"/>
      <c r="BK416" s="521"/>
      <c r="BL416" s="521"/>
      <c r="BM416" s="521"/>
      <c r="BN416" s="521"/>
      <c r="BO416" s="521"/>
      <c r="BP416" s="521"/>
      <c r="BQ416" s="521"/>
      <c r="BR416" s="521"/>
      <c r="BS416" s="521"/>
      <c r="BT416" s="517"/>
      <c r="BU416" s="511"/>
      <c r="BV416" s="511"/>
      <c r="BW416" s="511"/>
      <c r="BX416" s="516"/>
      <c r="BY416" s="516"/>
      <c r="BZ416" s="516"/>
      <c r="CA416" s="516"/>
      <c r="CB416" s="516"/>
      <c r="CC416" s="516"/>
      <c r="CD416" s="516"/>
      <c r="CE416" s="511"/>
      <c r="CF416" s="511"/>
      <c r="CG416" s="511"/>
      <c r="CH416" s="511"/>
      <c r="CI416" s="474"/>
      <c r="CJ416" s="474"/>
      <c r="CK416" s="474"/>
      <c r="CL416" s="490"/>
      <c r="CM416" s="474"/>
      <c r="CN416" s="500"/>
      <c r="CO416" s="500"/>
      <c r="CP416" s="500"/>
      <c r="CQ416" s="500"/>
      <c r="CR416" s="550"/>
      <c r="CS416" s="473"/>
      <c r="CT416" s="498"/>
      <c r="CU416" s="498"/>
      <c r="CV416" s="473"/>
      <c r="CW416" s="473"/>
      <c r="CX416" s="473"/>
      <c r="CY416" s="502"/>
      <c r="CZ416" s="500"/>
      <c r="DA416" s="474"/>
      <c r="DB416" s="499"/>
      <c r="DC416" s="500"/>
      <c r="DD416" s="474"/>
      <c r="DE416" s="500"/>
      <c r="DF416" s="500"/>
      <c r="DG416" s="499"/>
      <c r="DH416" s="499"/>
      <c r="DI416" s="499"/>
      <c r="DJ416" s="490"/>
      <c r="DK416" s="499"/>
      <c r="DL416" s="500"/>
      <c r="DM416" s="500"/>
      <c r="DN416" s="499"/>
      <c r="DO416" s="474"/>
      <c r="DP416" s="474"/>
      <c r="DQ416" s="474"/>
      <c r="DR416" s="474"/>
      <c r="DS416" s="474"/>
      <c r="DT416" s="474"/>
      <c r="DU416" s="474"/>
      <c r="DV416" s="474"/>
      <c r="DW416" s="474"/>
      <c r="DX416" s="474"/>
      <c r="DY416" s="474"/>
      <c r="DZ416" s="474"/>
      <c r="EA416" s="500"/>
      <c r="EB416" s="500"/>
      <c r="EC416" s="500"/>
      <c r="ED416" s="500"/>
      <c r="EE416" s="500"/>
      <c r="EF416" s="500"/>
      <c r="EG416" s="500"/>
      <c r="EH416" s="500"/>
      <c r="EI416" s="500"/>
      <c r="EJ416" s="500"/>
      <c r="EK416" s="500"/>
      <c r="EL416" s="500"/>
      <c r="EM416" s="500"/>
      <c r="EN416" s="500"/>
      <c r="EO416" s="500"/>
      <c r="EP416" s="500"/>
      <c r="EQ416" s="500"/>
      <c r="ER416" s="490"/>
      <c r="ES416" s="490"/>
      <c r="ET416" s="500"/>
      <c r="EU416" s="500"/>
    </row>
    <row r="417" spans="1:151" ht="16.5" customHeight="1">
      <c r="A417" s="500"/>
      <c r="B417" s="502"/>
      <c r="C417" s="502"/>
      <c r="D417" s="502"/>
      <c r="E417" s="502"/>
      <c r="F417" s="502"/>
      <c r="G417" s="502"/>
      <c r="H417" s="502"/>
      <c r="I417" s="502"/>
      <c r="J417" s="504"/>
      <c r="K417" s="502"/>
      <c r="L417" s="502"/>
      <c r="M417" s="502"/>
      <c r="N417" s="502"/>
      <c r="O417" s="502"/>
      <c r="P417" s="502"/>
      <c r="R417" s="502"/>
      <c r="S417" s="502"/>
      <c r="U417" s="499"/>
      <c r="V417" s="500"/>
      <c r="W417" s="502"/>
      <c r="X417" s="500"/>
      <c r="Y417" s="500"/>
      <c r="Z417" s="476"/>
      <c r="AA417" s="476"/>
      <c r="AB417" s="470"/>
      <c r="AC417" s="502"/>
      <c r="AD417" s="502"/>
      <c r="AE417" s="502"/>
      <c r="AF417" s="502"/>
      <c r="AG417" s="502"/>
      <c r="AH417" s="502"/>
      <c r="AI417" s="505"/>
      <c r="AJ417" s="502"/>
      <c r="AK417" s="502"/>
      <c r="AL417" s="502"/>
      <c r="AM417" s="502"/>
      <c r="AN417" s="502"/>
      <c r="AO417" s="502"/>
      <c r="AP417" s="502"/>
      <c r="AQ417" s="502"/>
      <c r="AR417" s="502"/>
      <c r="AS417" s="521"/>
      <c r="AT417" s="521"/>
      <c r="AU417" s="521"/>
      <c r="AV417" s="521"/>
      <c r="AW417" s="521"/>
      <c r="AX417" s="521"/>
      <c r="AY417" s="521"/>
      <c r="AZ417" s="521"/>
      <c r="BA417" s="525"/>
      <c r="BB417" s="521"/>
      <c r="BC417" s="521"/>
      <c r="BD417" s="521"/>
      <c r="BE417" s="521"/>
      <c r="BF417" s="521"/>
      <c r="BG417" s="521"/>
      <c r="BH417" s="521"/>
      <c r="BI417" s="521"/>
      <c r="BJ417" s="521"/>
      <c r="BK417" s="521"/>
      <c r="BL417" s="521"/>
      <c r="BM417" s="521"/>
      <c r="BN417" s="521"/>
      <c r="BO417" s="521"/>
      <c r="BP417" s="521"/>
      <c r="BQ417" s="521"/>
      <c r="BR417" s="521"/>
      <c r="BS417" s="521"/>
      <c r="BT417" s="517"/>
      <c r="BU417" s="511"/>
      <c r="BV417" s="511"/>
      <c r="BW417" s="511"/>
      <c r="BX417" s="516"/>
      <c r="BY417" s="516"/>
      <c r="BZ417" s="516"/>
      <c r="CA417" s="516"/>
      <c r="CB417" s="516"/>
      <c r="CC417" s="516"/>
      <c r="CD417" s="516"/>
      <c r="CE417" s="511"/>
      <c r="CF417" s="511"/>
      <c r="CG417" s="511"/>
      <c r="CH417" s="511"/>
      <c r="CI417" s="474"/>
      <c r="CJ417" s="474"/>
      <c r="CK417" s="474"/>
      <c r="CL417" s="490"/>
      <c r="CM417" s="474"/>
      <c r="CN417" s="500"/>
      <c r="CO417" s="500"/>
      <c r="CP417" s="500"/>
      <c r="CQ417" s="500"/>
      <c r="CR417" s="550"/>
      <c r="CS417" s="473"/>
      <c r="CT417" s="498"/>
      <c r="CU417" s="498"/>
      <c r="CV417" s="473"/>
      <c r="CW417" s="473"/>
      <c r="CX417" s="473"/>
      <c r="CY417" s="502"/>
      <c r="CZ417" s="500"/>
      <c r="DA417" s="474"/>
      <c r="DB417" s="499"/>
      <c r="DC417" s="500"/>
      <c r="DD417" s="474"/>
      <c r="DE417" s="500"/>
      <c r="DF417" s="500"/>
      <c r="DG417" s="499"/>
      <c r="DH417" s="499"/>
      <c r="DI417" s="499"/>
      <c r="DJ417" s="490"/>
      <c r="DK417" s="499"/>
      <c r="DL417" s="500"/>
      <c r="DM417" s="500"/>
      <c r="DN417" s="499"/>
      <c r="DO417" s="474"/>
      <c r="DP417" s="474"/>
      <c r="DQ417" s="474"/>
      <c r="DR417" s="474"/>
      <c r="DS417" s="474"/>
      <c r="DT417" s="474"/>
      <c r="DU417" s="474"/>
      <c r="DV417" s="474"/>
      <c r="DW417" s="474"/>
      <c r="DX417" s="474"/>
      <c r="DY417" s="474"/>
      <c r="DZ417" s="474"/>
      <c r="EA417" s="500"/>
      <c r="EB417" s="500"/>
      <c r="EC417" s="500"/>
      <c r="ED417" s="500"/>
      <c r="EE417" s="500"/>
      <c r="EF417" s="500"/>
      <c r="EG417" s="500"/>
      <c r="EH417" s="500"/>
      <c r="EI417" s="500"/>
      <c r="EJ417" s="500"/>
      <c r="EK417" s="500"/>
      <c r="EL417" s="500"/>
      <c r="EM417" s="500"/>
      <c r="EN417" s="500"/>
      <c r="EO417" s="500"/>
      <c r="EP417" s="500"/>
      <c r="EQ417" s="500"/>
      <c r="ER417" s="490"/>
      <c r="ES417" s="490"/>
      <c r="ET417" s="500"/>
      <c r="EU417" s="500"/>
    </row>
    <row r="418" spans="1:151" ht="16.5" customHeight="1">
      <c r="A418" s="500"/>
      <c r="B418" s="502"/>
      <c r="C418" s="502"/>
      <c r="D418" s="502"/>
      <c r="E418" s="502"/>
      <c r="F418" s="502"/>
      <c r="G418" s="502"/>
      <c r="H418" s="502"/>
      <c r="I418" s="502"/>
      <c r="J418" s="504"/>
      <c r="K418" s="502"/>
      <c r="L418" s="502"/>
      <c r="M418" s="502"/>
      <c r="N418" s="502"/>
      <c r="O418" s="502"/>
      <c r="P418" s="502"/>
      <c r="R418" s="502"/>
      <c r="S418" s="502"/>
      <c r="U418" s="499"/>
      <c r="V418" s="500"/>
      <c r="W418" s="502"/>
      <c r="X418" s="500"/>
      <c r="Y418" s="500"/>
      <c r="Z418" s="476"/>
      <c r="AA418" s="476"/>
      <c r="AB418" s="470"/>
      <c r="AC418" s="502"/>
      <c r="AD418" s="502"/>
      <c r="AE418" s="502"/>
      <c r="AF418" s="502"/>
      <c r="AG418" s="502"/>
      <c r="AH418" s="502"/>
      <c r="AI418" s="505"/>
      <c r="AJ418" s="502"/>
      <c r="AK418" s="502"/>
      <c r="AL418" s="502"/>
      <c r="AM418" s="502"/>
      <c r="AN418" s="502"/>
      <c r="AO418" s="502"/>
      <c r="AP418" s="502"/>
      <c r="AQ418" s="502"/>
      <c r="AR418" s="502"/>
      <c r="AS418" s="521"/>
      <c r="AT418" s="521"/>
      <c r="AU418" s="521"/>
      <c r="AV418" s="521"/>
      <c r="AW418" s="521"/>
      <c r="AX418" s="521"/>
      <c r="AY418" s="521"/>
      <c r="AZ418" s="521"/>
      <c r="BA418" s="525"/>
      <c r="BB418" s="521"/>
      <c r="BC418" s="521"/>
      <c r="BD418" s="521"/>
      <c r="BE418" s="521"/>
      <c r="BF418" s="521"/>
      <c r="BG418" s="521"/>
      <c r="BH418" s="521"/>
      <c r="BI418" s="521"/>
      <c r="BJ418" s="521"/>
      <c r="BK418" s="521"/>
      <c r="BL418" s="521"/>
      <c r="BM418" s="521"/>
      <c r="BN418" s="521"/>
      <c r="BO418" s="521"/>
      <c r="BP418" s="521"/>
      <c r="BQ418" s="521"/>
      <c r="BR418" s="521"/>
      <c r="BS418" s="521"/>
      <c r="BT418" s="517"/>
      <c r="BU418" s="511"/>
      <c r="BV418" s="511"/>
      <c r="BW418" s="511"/>
      <c r="BX418" s="516"/>
      <c r="BY418" s="516"/>
      <c r="BZ418" s="516"/>
      <c r="CA418" s="516"/>
      <c r="CB418" s="516"/>
      <c r="CC418" s="516"/>
      <c r="CD418" s="516"/>
      <c r="CE418" s="511"/>
      <c r="CF418" s="511"/>
      <c r="CG418" s="511"/>
      <c r="CH418" s="511"/>
      <c r="CI418" s="474"/>
      <c r="CJ418" s="474"/>
      <c r="CK418" s="474"/>
      <c r="CL418" s="490"/>
      <c r="CM418" s="474"/>
      <c r="CN418" s="500"/>
      <c r="CO418" s="500"/>
      <c r="CP418" s="500"/>
      <c r="CQ418" s="500"/>
      <c r="CR418" s="550"/>
      <c r="CS418" s="473"/>
      <c r="CT418" s="498"/>
      <c r="CU418" s="498"/>
      <c r="CV418" s="473"/>
      <c r="CW418" s="473"/>
      <c r="CX418" s="473"/>
      <c r="CY418" s="502"/>
      <c r="CZ418" s="500"/>
      <c r="DA418" s="474"/>
      <c r="DB418" s="499"/>
      <c r="DC418" s="500"/>
      <c r="DD418" s="474"/>
      <c r="DE418" s="500"/>
      <c r="DF418" s="500"/>
      <c r="DG418" s="499"/>
      <c r="DH418" s="499"/>
      <c r="DI418" s="499"/>
      <c r="DJ418" s="490"/>
      <c r="DK418" s="499"/>
      <c r="DL418" s="500"/>
      <c r="DM418" s="500"/>
      <c r="DN418" s="499"/>
      <c r="DO418" s="474"/>
      <c r="DP418" s="474"/>
      <c r="DQ418" s="474"/>
      <c r="DR418" s="474"/>
      <c r="DS418" s="474"/>
      <c r="DT418" s="474"/>
      <c r="DU418" s="474"/>
      <c r="DV418" s="474"/>
      <c r="DW418" s="474"/>
      <c r="DX418" s="474"/>
      <c r="DY418" s="474"/>
      <c r="DZ418" s="474"/>
      <c r="EA418" s="500"/>
      <c r="EB418" s="500"/>
      <c r="EC418" s="500"/>
      <c r="ED418" s="500"/>
      <c r="EE418" s="500"/>
      <c r="EF418" s="500"/>
      <c r="EG418" s="500"/>
      <c r="EH418" s="500"/>
      <c r="EI418" s="500"/>
      <c r="EJ418" s="500"/>
      <c r="EK418" s="500"/>
      <c r="EL418" s="500"/>
      <c r="EM418" s="500"/>
      <c r="EN418" s="500"/>
      <c r="EO418" s="500"/>
      <c r="EP418" s="500"/>
      <c r="EQ418" s="500"/>
      <c r="ER418" s="490"/>
      <c r="ES418" s="490"/>
      <c r="ET418" s="500"/>
      <c r="EU418" s="500"/>
    </row>
    <row r="419" spans="1:151" ht="16.5" customHeight="1">
      <c r="A419" s="500"/>
      <c r="B419" s="502"/>
      <c r="C419" s="502"/>
      <c r="D419" s="502"/>
      <c r="E419" s="502"/>
      <c r="F419" s="502"/>
      <c r="G419" s="502"/>
      <c r="H419" s="502"/>
      <c r="I419" s="502"/>
      <c r="J419" s="504"/>
      <c r="K419" s="502"/>
      <c r="L419" s="502"/>
      <c r="M419" s="502"/>
      <c r="N419" s="502"/>
      <c r="O419" s="502"/>
      <c r="P419" s="502"/>
      <c r="R419" s="502"/>
      <c r="S419" s="502"/>
      <c r="U419" s="499"/>
      <c r="V419" s="500"/>
      <c r="W419" s="502"/>
      <c r="X419" s="500"/>
      <c r="Y419" s="500"/>
      <c r="Z419" s="476"/>
      <c r="AA419" s="476"/>
      <c r="AB419" s="470"/>
      <c r="AC419" s="502"/>
      <c r="AD419" s="502"/>
      <c r="AE419" s="502"/>
      <c r="AF419" s="502"/>
      <c r="AG419" s="502"/>
      <c r="AH419" s="502"/>
      <c r="AI419" s="505"/>
      <c r="AJ419" s="502"/>
      <c r="AK419" s="502"/>
      <c r="AL419" s="502"/>
      <c r="AM419" s="502"/>
      <c r="AN419" s="502"/>
      <c r="AO419" s="502"/>
      <c r="AP419" s="502"/>
      <c r="AQ419" s="502"/>
      <c r="AR419" s="502"/>
      <c r="AS419" s="521"/>
      <c r="AT419" s="521"/>
      <c r="AU419" s="521"/>
      <c r="AV419" s="521"/>
      <c r="AW419" s="521"/>
      <c r="AX419" s="521"/>
      <c r="AY419" s="521"/>
      <c r="AZ419" s="521"/>
      <c r="BA419" s="525"/>
      <c r="BB419" s="521"/>
      <c r="BC419" s="521"/>
      <c r="BD419" s="521"/>
      <c r="BE419" s="521"/>
      <c r="BF419" s="521"/>
      <c r="BG419" s="521"/>
      <c r="BH419" s="521"/>
      <c r="BI419" s="521"/>
      <c r="BJ419" s="521"/>
      <c r="BK419" s="521"/>
      <c r="BL419" s="521"/>
      <c r="BM419" s="521"/>
      <c r="BN419" s="521"/>
      <c r="BO419" s="521"/>
      <c r="BP419" s="521"/>
      <c r="BQ419" s="521"/>
      <c r="BR419" s="521"/>
      <c r="BS419" s="521"/>
      <c r="BT419" s="517"/>
      <c r="BU419" s="511"/>
      <c r="BV419" s="511"/>
      <c r="BW419" s="511"/>
      <c r="BX419" s="516"/>
      <c r="BY419" s="516"/>
      <c r="BZ419" s="516"/>
      <c r="CA419" s="516"/>
      <c r="CB419" s="516"/>
      <c r="CC419" s="516"/>
      <c r="CD419" s="516"/>
      <c r="CE419" s="511"/>
      <c r="CF419" s="511"/>
      <c r="CG419" s="511"/>
      <c r="CH419" s="511"/>
      <c r="CI419" s="474"/>
      <c r="CJ419" s="474"/>
      <c r="CK419" s="474"/>
      <c r="CL419" s="490"/>
      <c r="CM419" s="474"/>
      <c r="CN419" s="500"/>
      <c r="CO419" s="500"/>
      <c r="CP419" s="500"/>
      <c r="CQ419" s="500"/>
      <c r="CR419" s="550"/>
      <c r="CS419" s="473"/>
      <c r="CT419" s="498"/>
      <c r="CU419" s="498"/>
      <c r="CV419" s="473"/>
      <c r="CW419" s="473"/>
      <c r="CX419" s="473"/>
      <c r="CY419" s="502"/>
      <c r="CZ419" s="500"/>
      <c r="DA419" s="474"/>
      <c r="DB419" s="499"/>
      <c r="DC419" s="500"/>
      <c r="DD419" s="474"/>
      <c r="DE419" s="500"/>
      <c r="DF419" s="500"/>
      <c r="DG419" s="499"/>
      <c r="DH419" s="499"/>
      <c r="DI419" s="499"/>
      <c r="DJ419" s="490"/>
      <c r="DK419" s="499"/>
      <c r="DL419" s="500"/>
      <c r="DM419" s="500"/>
      <c r="DN419" s="499"/>
      <c r="DO419" s="474"/>
      <c r="DP419" s="474"/>
      <c r="DQ419" s="474"/>
      <c r="DR419" s="474"/>
      <c r="DS419" s="474"/>
      <c r="DT419" s="474"/>
      <c r="DU419" s="474"/>
      <c r="DV419" s="474"/>
      <c r="DW419" s="474"/>
      <c r="DX419" s="474"/>
      <c r="DY419" s="474"/>
      <c r="DZ419" s="474"/>
      <c r="EA419" s="500"/>
      <c r="EB419" s="500"/>
      <c r="EC419" s="500"/>
      <c r="ED419" s="500"/>
      <c r="EE419" s="500"/>
      <c r="EF419" s="500"/>
      <c r="EG419" s="500"/>
      <c r="EH419" s="500"/>
      <c r="EI419" s="500"/>
      <c r="EJ419" s="500"/>
      <c r="EK419" s="500"/>
      <c r="EL419" s="500"/>
      <c r="EM419" s="500"/>
      <c r="EN419" s="500"/>
      <c r="EO419" s="500"/>
      <c r="EP419" s="500"/>
      <c r="EQ419" s="500"/>
      <c r="ER419" s="490"/>
      <c r="ES419" s="490"/>
      <c r="ET419" s="500"/>
      <c r="EU419" s="500"/>
    </row>
    <row r="420" spans="1:151" ht="16.5" customHeight="1">
      <c r="A420" s="500"/>
      <c r="B420" s="502"/>
      <c r="C420" s="502"/>
      <c r="D420" s="502"/>
      <c r="E420" s="502"/>
      <c r="F420" s="502"/>
      <c r="G420" s="502"/>
      <c r="H420" s="502"/>
      <c r="I420" s="502"/>
      <c r="J420" s="504"/>
      <c r="K420" s="502"/>
      <c r="L420" s="502"/>
      <c r="M420" s="502"/>
      <c r="N420" s="502"/>
      <c r="O420" s="502"/>
      <c r="P420" s="502"/>
      <c r="R420" s="502"/>
      <c r="S420" s="502"/>
      <c r="U420" s="499"/>
      <c r="V420" s="500"/>
      <c r="W420" s="502"/>
      <c r="X420" s="500"/>
      <c r="Y420" s="500"/>
      <c r="Z420" s="476"/>
      <c r="AA420" s="476"/>
      <c r="AB420" s="470"/>
      <c r="AC420" s="502"/>
      <c r="AD420" s="502"/>
      <c r="AE420" s="502"/>
      <c r="AF420" s="502"/>
      <c r="AG420" s="502"/>
      <c r="AH420" s="502"/>
      <c r="AI420" s="505"/>
      <c r="AJ420" s="502"/>
      <c r="AK420" s="502"/>
      <c r="AL420" s="502"/>
      <c r="AM420" s="502"/>
      <c r="AN420" s="502"/>
      <c r="AO420" s="502"/>
      <c r="AP420" s="502"/>
      <c r="AQ420" s="502"/>
      <c r="AR420" s="502"/>
      <c r="AS420" s="521"/>
      <c r="AT420" s="521"/>
      <c r="AU420" s="521"/>
      <c r="AV420" s="521"/>
      <c r="AW420" s="521"/>
      <c r="AX420" s="521"/>
      <c r="AY420" s="521"/>
      <c r="AZ420" s="521"/>
      <c r="BA420" s="525"/>
      <c r="BB420" s="521"/>
      <c r="BC420" s="521"/>
      <c r="BD420" s="521"/>
      <c r="BE420" s="521"/>
      <c r="BF420" s="521"/>
      <c r="BG420" s="521"/>
      <c r="BH420" s="521"/>
      <c r="BI420" s="521"/>
      <c r="BJ420" s="521"/>
      <c r="BK420" s="521"/>
      <c r="BL420" s="521"/>
      <c r="BM420" s="521"/>
      <c r="BN420" s="521"/>
      <c r="BO420" s="521"/>
      <c r="BP420" s="521"/>
      <c r="BQ420" s="521"/>
      <c r="BR420" s="521"/>
      <c r="BS420" s="521"/>
      <c r="BT420" s="517"/>
      <c r="BU420" s="511"/>
      <c r="BV420" s="511"/>
      <c r="BW420" s="511"/>
      <c r="BX420" s="516"/>
      <c r="BY420" s="516"/>
      <c r="BZ420" s="516"/>
      <c r="CA420" s="516"/>
      <c r="CB420" s="516"/>
      <c r="CC420" s="516"/>
      <c r="CD420" s="516"/>
      <c r="CE420" s="511"/>
      <c r="CF420" s="511"/>
      <c r="CG420" s="511"/>
      <c r="CH420" s="511"/>
      <c r="CI420" s="474"/>
      <c r="CJ420" s="474"/>
      <c r="CK420" s="474"/>
      <c r="CL420" s="490"/>
      <c r="CM420" s="474"/>
      <c r="CN420" s="500"/>
      <c r="CO420" s="500"/>
      <c r="CP420" s="500"/>
      <c r="CQ420" s="500"/>
      <c r="CR420" s="550"/>
      <c r="CS420" s="473"/>
      <c r="CT420" s="498"/>
      <c r="CU420" s="498"/>
      <c r="CV420" s="473"/>
      <c r="CW420" s="473"/>
      <c r="CX420" s="473"/>
      <c r="CY420" s="502"/>
      <c r="CZ420" s="500"/>
      <c r="DA420" s="474"/>
      <c r="DB420" s="499"/>
      <c r="DC420" s="500"/>
      <c r="DD420" s="474"/>
      <c r="DE420" s="500"/>
      <c r="DF420" s="500"/>
      <c r="DG420" s="499"/>
      <c r="DH420" s="499"/>
      <c r="DI420" s="499"/>
      <c r="DJ420" s="490"/>
      <c r="DK420" s="499"/>
      <c r="DL420" s="500"/>
      <c r="DM420" s="500"/>
      <c r="DN420" s="499"/>
      <c r="DO420" s="474"/>
      <c r="DP420" s="474"/>
      <c r="DQ420" s="474"/>
      <c r="DR420" s="474"/>
      <c r="DS420" s="474"/>
      <c r="DT420" s="474"/>
      <c r="DU420" s="474"/>
      <c r="DV420" s="474"/>
      <c r="DW420" s="474"/>
      <c r="DX420" s="474"/>
      <c r="DY420" s="474"/>
      <c r="DZ420" s="474"/>
      <c r="EA420" s="500"/>
      <c r="EB420" s="500"/>
      <c r="EC420" s="500"/>
      <c r="ED420" s="500"/>
      <c r="EE420" s="500"/>
      <c r="EF420" s="500"/>
      <c r="EG420" s="500"/>
      <c r="EH420" s="500"/>
      <c r="EI420" s="500"/>
      <c r="EJ420" s="500"/>
      <c r="EK420" s="500"/>
      <c r="EL420" s="500"/>
      <c r="EM420" s="500"/>
      <c r="EN420" s="500"/>
      <c r="EO420" s="500"/>
      <c r="EP420" s="500"/>
      <c r="EQ420" s="500"/>
      <c r="ER420" s="490"/>
      <c r="ES420" s="490"/>
      <c r="ET420" s="500"/>
      <c r="EU420" s="500"/>
    </row>
    <row r="421" spans="1:151" ht="16.5" customHeight="1">
      <c r="A421" s="500"/>
      <c r="B421" s="502"/>
      <c r="C421" s="502"/>
      <c r="D421" s="502"/>
      <c r="E421" s="502"/>
      <c r="F421" s="502"/>
      <c r="G421" s="502"/>
      <c r="H421" s="502"/>
      <c r="I421" s="502"/>
      <c r="J421" s="504"/>
      <c r="K421" s="502"/>
      <c r="L421" s="502"/>
      <c r="M421" s="502"/>
      <c r="N421" s="502"/>
      <c r="O421" s="502"/>
      <c r="P421" s="502"/>
      <c r="R421" s="502"/>
      <c r="S421" s="502"/>
      <c r="U421" s="499"/>
      <c r="V421" s="500"/>
      <c r="W421" s="502"/>
      <c r="X421" s="500"/>
      <c r="Y421" s="500"/>
      <c r="Z421" s="476"/>
      <c r="AA421" s="476"/>
      <c r="AB421" s="470"/>
      <c r="AC421" s="502"/>
      <c r="AD421" s="502"/>
      <c r="AE421" s="502"/>
      <c r="AF421" s="502"/>
      <c r="AG421" s="502"/>
      <c r="AH421" s="502"/>
      <c r="AI421" s="505"/>
      <c r="AJ421" s="502"/>
      <c r="AK421" s="502"/>
      <c r="AL421" s="502"/>
      <c r="AM421" s="502"/>
      <c r="AN421" s="502"/>
      <c r="AO421" s="502"/>
      <c r="AP421" s="502"/>
      <c r="AQ421" s="502"/>
      <c r="AR421" s="502"/>
      <c r="AS421" s="521"/>
      <c r="AT421" s="521"/>
      <c r="AU421" s="521"/>
      <c r="AV421" s="521"/>
      <c r="AW421" s="521"/>
      <c r="AX421" s="521"/>
      <c r="AY421" s="521"/>
      <c r="AZ421" s="521"/>
      <c r="BA421" s="525"/>
      <c r="BB421" s="521"/>
      <c r="BC421" s="521"/>
      <c r="BD421" s="521"/>
      <c r="BE421" s="521"/>
      <c r="BF421" s="521"/>
      <c r="BG421" s="521"/>
      <c r="BH421" s="521"/>
      <c r="BI421" s="521"/>
      <c r="BJ421" s="521"/>
      <c r="BK421" s="521"/>
      <c r="BL421" s="521"/>
      <c r="BM421" s="521"/>
      <c r="BN421" s="521"/>
      <c r="BO421" s="521"/>
      <c r="BP421" s="521"/>
      <c r="BQ421" s="521"/>
      <c r="BR421" s="521"/>
      <c r="BS421" s="521"/>
      <c r="BT421" s="517"/>
      <c r="BU421" s="511"/>
      <c r="BV421" s="511"/>
      <c r="BW421" s="511"/>
      <c r="BX421" s="516"/>
      <c r="BY421" s="516"/>
      <c r="BZ421" s="516"/>
      <c r="CA421" s="516"/>
      <c r="CB421" s="516"/>
      <c r="CC421" s="516"/>
      <c r="CD421" s="516"/>
      <c r="CE421" s="511"/>
      <c r="CF421" s="511"/>
      <c r="CG421" s="511"/>
      <c r="CH421" s="511"/>
      <c r="CI421" s="474"/>
      <c r="CJ421" s="474"/>
      <c r="CK421" s="474"/>
      <c r="CL421" s="490"/>
      <c r="CM421" s="474"/>
      <c r="CN421" s="500"/>
      <c r="CO421" s="500"/>
      <c r="CP421" s="500"/>
      <c r="CQ421" s="500"/>
      <c r="CR421" s="550"/>
      <c r="CS421" s="473"/>
      <c r="CT421" s="498"/>
      <c r="CU421" s="498"/>
      <c r="CV421" s="473"/>
      <c r="CW421" s="473"/>
      <c r="CX421" s="473"/>
      <c r="CY421" s="502"/>
      <c r="CZ421" s="500"/>
      <c r="DA421" s="474"/>
      <c r="DB421" s="499"/>
      <c r="DC421" s="500"/>
      <c r="DD421" s="474"/>
      <c r="DE421" s="500"/>
      <c r="DF421" s="500"/>
      <c r="DG421" s="499"/>
      <c r="DH421" s="499"/>
      <c r="DI421" s="499"/>
      <c r="DJ421" s="490"/>
      <c r="DK421" s="499"/>
      <c r="DL421" s="500"/>
      <c r="DM421" s="500"/>
      <c r="DN421" s="499"/>
      <c r="DO421" s="474"/>
      <c r="DP421" s="474"/>
      <c r="DQ421" s="474"/>
      <c r="DR421" s="474"/>
      <c r="DS421" s="474"/>
      <c r="DT421" s="474"/>
      <c r="DU421" s="474"/>
      <c r="DV421" s="474"/>
      <c r="DW421" s="474"/>
      <c r="DX421" s="474"/>
      <c r="DY421" s="474"/>
      <c r="DZ421" s="474"/>
      <c r="EA421" s="500"/>
      <c r="EB421" s="500"/>
      <c r="EC421" s="500"/>
      <c r="ED421" s="500"/>
      <c r="EE421" s="500"/>
      <c r="EF421" s="500"/>
      <c r="EG421" s="500"/>
      <c r="EH421" s="500"/>
      <c r="EI421" s="500"/>
      <c r="EJ421" s="500"/>
      <c r="EK421" s="500"/>
      <c r="EL421" s="500"/>
      <c r="EM421" s="500"/>
      <c r="EN421" s="500"/>
      <c r="EO421" s="500"/>
      <c r="EP421" s="500"/>
      <c r="EQ421" s="500"/>
      <c r="ER421" s="490"/>
      <c r="ES421" s="490"/>
      <c r="ET421" s="500"/>
      <c r="EU421" s="500"/>
    </row>
    <row r="422" spans="1:151" ht="16.5" customHeight="1">
      <c r="A422" s="500"/>
      <c r="B422" s="502"/>
      <c r="C422" s="502"/>
      <c r="D422" s="502"/>
      <c r="E422" s="502"/>
      <c r="F422" s="502"/>
      <c r="G422" s="502"/>
      <c r="H422" s="502"/>
      <c r="I422" s="502"/>
      <c r="J422" s="504"/>
      <c r="K422" s="502"/>
      <c r="L422" s="502"/>
      <c r="M422" s="502"/>
      <c r="N422" s="502"/>
      <c r="O422" s="502"/>
      <c r="P422" s="502"/>
      <c r="R422" s="502"/>
      <c r="S422" s="502"/>
      <c r="U422" s="499"/>
      <c r="V422" s="500"/>
      <c r="W422" s="502"/>
      <c r="X422" s="500"/>
      <c r="Y422" s="500"/>
      <c r="Z422" s="476"/>
      <c r="AA422" s="476"/>
      <c r="AB422" s="470"/>
      <c r="AC422" s="502"/>
      <c r="AD422" s="502"/>
      <c r="AE422" s="502"/>
      <c r="AF422" s="502"/>
      <c r="AG422" s="502"/>
      <c r="AH422" s="502"/>
      <c r="AI422" s="505"/>
      <c r="AJ422" s="502"/>
      <c r="AK422" s="502"/>
      <c r="AL422" s="502"/>
      <c r="AM422" s="502"/>
      <c r="AN422" s="502"/>
      <c r="AO422" s="502"/>
      <c r="AP422" s="502"/>
      <c r="AQ422" s="502"/>
      <c r="AR422" s="502"/>
      <c r="AS422" s="521"/>
      <c r="AT422" s="521"/>
      <c r="AU422" s="521"/>
      <c r="AV422" s="521"/>
      <c r="AW422" s="521"/>
      <c r="AX422" s="521"/>
      <c r="AY422" s="521"/>
      <c r="AZ422" s="521"/>
      <c r="BA422" s="525"/>
      <c r="BB422" s="521"/>
      <c r="BC422" s="521"/>
      <c r="BD422" s="521"/>
      <c r="BE422" s="521"/>
      <c r="BF422" s="521"/>
      <c r="BG422" s="521"/>
      <c r="BH422" s="521"/>
      <c r="BI422" s="521"/>
      <c r="BJ422" s="521"/>
      <c r="BK422" s="521"/>
      <c r="BL422" s="521"/>
      <c r="BM422" s="521"/>
      <c r="BN422" s="521"/>
      <c r="BO422" s="521"/>
      <c r="BP422" s="521"/>
      <c r="BQ422" s="521"/>
      <c r="BR422" s="521"/>
      <c r="BS422" s="521"/>
      <c r="BT422" s="517"/>
      <c r="BU422" s="511"/>
      <c r="BV422" s="511"/>
      <c r="BW422" s="511"/>
      <c r="BX422" s="516"/>
      <c r="BY422" s="516"/>
      <c r="BZ422" s="516"/>
      <c r="CA422" s="516"/>
      <c r="CB422" s="516"/>
      <c r="CC422" s="516"/>
      <c r="CD422" s="516"/>
      <c r="CE422" s="511"/>
      <c r="CF422" s="511"/>
      <c r="CG422" s="511"/>
      <c r="CH422" s="511"/>
      <c r="CI422" s="474"/>
      <c r="CJ422" s="474"/>
      <c r="CK422" s="474"/>
      <c r="CL422" s="490"/>
      <c r="CM422" s="474"/>
      <c r="CN422" s="500"/>
      <c r="CO422" s="500"/>
      <c r="CP422" s="500"/>
      <c r="CQ422" s="500"/>
      <c r="CR422" s="550"/>
      <c r="CS422" s="473"/>
      <c r="CT422" s="498"/>
      <c r="CU422" s="498"/>
      <c r="CV422" s="473"/>
      <c r="CW422" s="473"/>
      <c r="CX422" s="473"/>
      <c r="CY422" s="502"/>
      <c r="CZ422" s="500"/>
      <c r="DA422" s="474"/>
      <c r="DB422" s="499"/>
      <c r="DC422" s="500"/>
      <c r="DD422" s="474"/>
      <c r="DE422" s="500"/>
      <c r="DF422" s="500"/>
      <c r="DG422" s="499"/>
      <c r="DH422" s="499"/>
      <c r="DI422" s="499"/>
      <c r="DJ422" s="490"/>
      <c r="DK422" s="499"/>
      <c r="DL422" s="500"/>
      <c r="DM422" s="500"/>
      <c r="DN422" s="499"/>
      <c r="DO422" s="474"/>
      <c r="DP422" s="474"/>
      <c r="DQ422" s="474"/>
      <c r="DR422" s="474"/>
      <c r="DS422" s="474"/>
      <c r="DT422" s="474"/>
      <c r="DU422" s="474"/>
      <c r="DV422" s="474"/>
      <c r="DW422" s="474"/>
      <c r="DX422" s="474"/>
      <c r="DY422" s="474"/>
      <c r="DZ422" s="474"/>
      <c r="EA422" s="500"/>
      <c r="EB422" s="500"/>
      <c r="EC422" s="500"/>
      <c r="ED422" s="500"/>
      <c r="EE422" s="500"/>
      <c r="EF422" s="500"/>
      <c r="EG422" s="500"/>
      <c r="EH422" s="500"/>
      <c r="EI422" s="500"/>
      <c r="EJ422" s="500"/>
      <c r="EK422" s="500"/>
      <c r="EL422" s="500"/>
      <c r="EM422" s="500"/>
      <c r="EN422" s="500"/>
      <c r="EO422" s="500"/>
      <c r="EP422" s="500"/>
      <c r="EQ422" s="500"/>
      <c r="ER422" s="490"/>
      <c r="ES422" s="490"/>
      <c r="ET422" s="500"/>
      <c r="EU422" s="500"/>
    </row>
    <row r="423" spans="1:151" ht="16.5" customHeight="1">
      <c r="A423" s="500"/>
      <c r="B423" s="502"/>
      <c r="C423" s="502"/>
      <c r="D423" s="502"/>
      <c r="E423" s="502"/>
      <c r="F423" s="502"/>
      <c r="G423" s="502"/>
      <c r="H423" s="502"/>
      <c r="I423" s="502"/>
      <c r="J423" s="504"/>
      <c r="K423" s="502"/>
      <c r="L423" s="502"/>
      <c r="M423" s="502"/>
      <c r="N423" s="502"/>
      <c r="O423" s="502"/>
      <c r="P423" s="502"/>
      <c r="R423" s="502"/>
      <c r="S423" s="502"/>
      <c r="U423" s="499"/>
      <c r="V423" s="500"/>
      <c r="W423" s="502"/>
      <c r="X423" s="500"/>
      <c r="Y423" s="500"/>
      <c r="Z423" s="476"/>
      <c r="AA423" s="476"/>
      <c r="AB423" s="470"/>
      <c r="AC423" s="502"/>
      <c r="AD423" s="502"/>
      <c r="AE423" s="502"/>
      <c r="AF423" s="502"/>
      <c r="AG423" s="502"/>
      <c r="AH423" s="502"/>
      <c r="AI423" s="505"/>
      <c r="AJ423" s="502"/>
      <c r="AK423" s="502"/>
      <c r="AL423" s="502"/>
      <c r="AM423" s="502"/>
      <c r="AN423" s="502"/>
      <c r="AO423" s="502"/>
      <c r="AP423" s="502"/>
      <c r="AQ423" s="502"/>
      <c r="AR423" s="502"/>
      <c r="AS423" s="521"/>
      <c r="AT423" s="521"/>
      <c r="AU423" s="521"/>
      <c r="AV423" s="521"/>
      <c r="AW423" s="521"/>
      <c r="AX423" s="521"/>
      <c r="AY423" s="521"/>
      <c r="AZ423" s="521"/>
      <c r="BA423" s="525"/>
      <c r="BB423" s="521"/>
      <c r="BC423" s="521"/>
      <c r="BD423" s="521"/>
      <c r="BE423" s="521"/>
      <c r="BF423" s="521"/>
      <c r="BG423" s="521"/>
      <c r="BH423" s="521"/>
      <c r="BI423" s="521"/>
      <c r="BJ423" s="521"/>
      <c r="BK423" s="521"/>
      <c r="BL423" s="521"/>
      <c r="BM423" s="521"/>
      <c r="BN423" s="521"/>
      <c r="BO423" s="521"/>
      <c r="BP423" s="521"/>
      <c r="BQ423" s="521"/>
      <c r="BR423" s="521"/>
      <c r="BS423" s="521"/>
      <c r="BT423" s="517"/>
      <c r="BU423" s="511"/>
      <c r="BV423" s="511"/>
      <c r="BW423" s="511"/>
      <c r="BX423" s="516"/>
      <c r="BY423" s="516"/>
      <c r="BZ423" s="516"/>
      <c r="CA423" s="516"/>
      <c r="CB423" s="516"/>
      <c r="CC423" s="516"/>
      <c r="CD423" s="516"/>
      <c r="CE423" s="511"/>
      <c r="CF423" s="511"/>
      <c r="CG423" s="511"/>
      <c r="CH423" s="511"/>
      <c r="CI423" s="474"/>
      <c r="CJ423" s="474"/>
      <c r="CK423" s="474"/>
      <c r="CL423" s="490"/>
      <c r="CM423" s="474"/>
      <c r="CN423" s="500"/>
      <c r="CO423" s="500"/>
      <c r="CP423" s="500"/>
      <c r="CQ423" s="500"/>
      <c r="CR423" s="550"/>
      <c r="CS423" s="473"/>
      <c r="CT423" s="498"/>
      <c r="CU423" s="498"/>
      <c r="CV423" s="473"/>
      <c r="CW423" s="473"/>
      <c r="CX423" s="473"/>
      <c r="CY423" s="502"/>
      <c r="CZ423" s="500"/>
      <c r="DA423" s="474"/>
      <c r="DB423" s="499"/>
      <c r="DC423" s="500"/>
      <c r="DD423" s="474"/>
      <c r="DE423" s="500"/>
      <c r="DF423" s="500"/>
      <c r="DG423" s="499"/>
      <c r="DH423" s="499"/>
      <c r="DI423" s="499"/>
      <c r="DJ423" s="490"/>
      <c r="DK423" s="499"/>
      <c r="DL423" s="500"/>
      <c r="DM423" s="500"/>
      <c r="DN423" s="499"/>
      <c r="DO423" s="474"/>
      <c r="DP423" s="474"/>
      <c r="DQ423" s="474"/>
      <c r="DR423" s="474"/>
      <c r="DS423" s="474"/>
      <c r="DT423" s="474"/>
      <c r="DU423" s="474"/>
      <c r="DV423" s="474"/>
      <c r="DW423" s="474"/>
      <c r="DX423" s="474"/>
      <c r="DY423" s="474"/>
      <c r="DZ423" s="474"/>
      <c r="EA423" s="500"/>
      <c r="EB423" s="500"/>
      <c r="EC423" s="500"/>
      <c r="ED423" s="500"/>
      <c r="EE423" s="500"/>
      <c r="EF423" s="500"/>
      <c r="EG423" s="500"/>
      <c r="EH423" s="500"/>
      <c r="EI423" s="500"/>
      <c r="EJ423" s="500"/>
      <c r="EK423" s="500"/>
      <c r="EL423" s="500"/>
      <c r="EM423" s="500"/>
      <c r="EN423" s="500"/>
      <c r="EO423" s="500"/>
      <c r="EP423" s="500"/>
      <c r="EQ423" s="500"/>
      <c r="ER423" s="490"/>
      <c r="ES423" s="490"/>
      <c r="ET423" s="500"/>
      <c r="EU423" s="500"/>
    </row>
    <row r="424" spans="1:151" ht="16.5" customHeight="1">
      <c r="A424" s="500"/>
      <c r="B424" s="502"/>
      <c r="C424" s="502"/>
      <c r="D424" s="502"/>
      <c r="E424" s="502"/>
      <c r="F424" s="502"/>
      <c r="G424" s="502"/>
      <c r="H424" s="502"/>
      <c r="I424" s="502"/>
      <c r="J424" s="504"/>
      <c r="K424" s="502"/>
      <c r="L424" s="502"/>
      <c r="M424" s="502"/>
      <c r="N424" s="502"/>
      <c r="O424" s="502"/>
      <c r="P424" s="502"/>
      <c r="R424" s="502"/>
      <c r="S424" s="502"/>
      <c r="U424" s="499"/>
      <c r="V424" s="500"/>
      <c r="W424" s="502"/>
      <c r="X424" s="500"/>
      <c r="Y424" s="500"/>
      <c r="Z424" s="476"/>
      <c r="AA424" s="476"/>
      <c r="AB424" s="470"/>
      <c r="AC424" s="502"/>
      <c r="AD424" s="502"/>
      <c r="AE424" s="502"/>
      <c r="AF424" s="502"/>
      <c r="AG424" s="502"/>
      <c r="AH424" s="502"/>
      <c r="AI424" s="505"/>
      <c r="AJ424" s="502"/>
      <c r="AK424" s="502"/>
      <c r="AL424" s="502"/>
      <c r="AM424" s="502"/>
      <c r="AN424" s="502"/>
      <c r="AO424" s="502"/>
      <c r="AP424" s="502"/>
      <c r="AQ424" s="502"/>
      <c r="AR424" s="502"/>
      <c r="AS424" s="521"/>
      <c r="AT424" s="521"/>
      <c r="AU424" s="521"/>
      <c r="AV424" s="521"/>
      <c r="AW424" s="521"/>
      <c r="AX424" s="521"/>
      <c r="AY424" s="521"/>
      <c r="AZ424" s="521"/>
      <c r="BA424" s="525"/>
      <c r="BB424" s="521"/>
      <c r="BC424" s="521"/>
      <c r="BD424" s="521"/>
      <c r="BE424" s="521"/>
      <c r="BF424" s="521"/>
      <c r="BG424" s="521"/>
      <c r="BH424" s="521"/>
      <c r="BI424" s="521"/>
      <c r="BJ424" s="521"/>
      <c r="BK424" s="521"/>
      <c r="BL424" s="521"/>
      <c r="BM424" s="521"/>
      <c r="BN424" s="521"/>
      <c r="BO424" s="521"/>
      <c r="BP424" s="521"/>
      <c r="BQ424" s="521"/>
      <c r="BR424" s="521"/>
      <c r="BS424" s="521"/>
      <c r="BT424" s="517"/>
      <c r="BU424" s="511"/>
      <c r="BV424" s="511"/>
      <c r="BW424" s="511"/>
      <c r="BX424" s="516"/>
      <c r="BY424" s="516"/>
      <c r="BZ424" s="516"/>
      <c r="CA424" s="516"/>
      <c r="CB424" s="516"/>
      <c r="CC424" s="516"/>
      <c r="CD424" s="516"/>
      <c r="CE424" s="511"/>
      <c r="CF424" s="511"/>
      <c r="CG424" s="511"/>
      <c r="CH424" s="511"/>
      <c r="CI424" s="474"/>
      <c r="CJ424" s="474"/>
      <c r="CK424" s="474"/>
      <c r="CL424" s="490"/>
      <c r="CM424" s="474"/>
      <c r="CN424" s="500"/>
      <c r="CO424" s="500"/>
      <c r="CP424" s="500"/>
      <c r="CQ424" s="500"/>
      <c r="CR424" s="550"/>
      <c r="CS424" s="473"/>
      <c r="CT424" s="498"/>
      <c r="CU424" s="498"/>
      <c r="CV424" s="473"/>
      <c r="CW424" s="473"/>
      <c r="CX424" s="473"/>
      <c r="CY424" s="502"/>
      <c r="CZ424" s="500"/>
      <c r="DA424" s="474"/>
      <c r="DB424" s="499"/>
      <c r="DC424" s="500"/>
      <c r="DD424" s="474"/>
      <c r="DE424" s="500"/>
      <c r="DF424" s="500"/>
      <c r="DG424" s="499"/>
      <c r="DH424" s="499"/>
      <c r="DI424" s="499"/>
      <c r="DJ424" s="490"/>
      <c r="DK424" s="499"/>
      <c r="DL424" s="500"/>
      <c r="DM424" s="500"/>
      <c r="DN424" s="499"/>
      <c r="DO424" s="474"/>
      <c r="DP424" s="474"/>
      <c r="DQ424" s="474"/>
      <c r="DR424" s="474"/>
      <c r="DS424" s="474"/>
      <c r="DT424" s="474"/>
      <c r="DU424" s="474"/>
      <c r="DV424" s="474"/>
      <c r="DW424" s="474"/>
      <c r="DX424" s="474"/>
      <c r="DY424" s="474"/>
      <c r="DZ424" s="474"/>
      <c r="EA424" s="500"/>
      <c r="EB424" s="500"/>
      <c r="EC424" s="500"/>
      <c r="ED424" s="500"/>
      <c r="EE424" s="500"/>
      <c r="EF424" s="500"/>
      <c r="EG424" s="500"/>
      <c r="EH424" s="500"/>
      <c r="EI424" s="500"/>
      <c r="EJ424" s="500"/>
      <c r="EK424" s="500"/>
      <c r="EL424" s="500"/>
      <c r="EM424" s="500"/>
      <c r="EN424" s="500"/>
      <c r="EO424" s="500"/>
      <c r="EP424" s="500"/>
      <c r="EQ424" s="500"/>
      <c r="ER424" s="490"/>
      <c r="ES424" s="490"/>
      <c r="ET424" s="500"/>
      <c r="EU424" s="500"/>
    </row>
    <row r="425" spans="1:151" ht="16.5" customHeight="1">
      <c r="A425" s="500"/>
      <c r="B425" s="502"/>
      <c r="C425" s="502"/>
      <c r="D425" s="502"/>
      <c r="E425" s="502"/>
      <c r="F425" s="502"/>
      <c r="G425" s="502"/>
      <c r="H425" s="502"/>
      <c r="I425" s="502"/>
      <c r="J425" s="504"/>
      <c r="K425" s="502"/>
      <c r="L425" s="502"/>
      <c r="M425" s="502"/>
      <c r="N425" s="502"/>
      <c r="O425" s="502"/>
      <c r="P425" s="502"/>
      <c r="R425" s="502"/>
      <c r="S425" s="502"/>
      <c r="U425" s="499"/>
      <c r="V425" s="500"/>
      <c r="W425" s="502"/>
      <c r="X425" s="500"/>
      <c r="Y425" s="500"/>
      <c r="Z425" s="476"/>
      <c r="AA425" s="476"/>
      <c r="AB425" s="470"/>
      <c r="AC425" s="502"/>
      <c r="AD425" s="502"/>
      <c r="AE425" s="502"/>
      <c r="AF425" s="502"/>
      <c r="AG425" s="502"/>
      <c r="AH425" s="502"/>
      <c r="AI425" s="505"/>
      <c r="AJ425" s="502"/>
      <c r="AK425" s="502"/>
      <c r="AL425" s="502"/>
      <c r="AM425" s="502"/>
      <c r="AN425" s="502"/>
      <c r="AO425" s="502"/>
      <c r="AP425" s="502"/>
      <c r="AQ425" s="502"/>
      <c r="AR425" s="502"/>
      <c r="AS425" s="521"/>
      <c r="AT425" s="521"/>
      <c r="AU425" s="521"/>
      <c r="AV425" s="521"/>
      <c r="AW425" s="521"/>
      <c r="AX425" s="521"/>
      <c r="AY425" s="521"/>
      <c r="AZ425" s="521"/>
      <c r="BA425" s="525"/>
      <c r="BB425" s="521"/>
      <c r="BC425" s="521"/>
      <c r="BD425" s="521"/>
      <c r="BE425" s="521"/>
      <c r="BF425" s="521"/>
      <c r="BG425" s="521"/>
      <c r="BH425" s="521"/>
      <c r="BI425" s="521"/>
      <c r="BJ425" s="521"/>
      <c r="BK425" s="521"/>
      <c r="BL425" s="521"/>
      <c r="BM425" s="521"/>
      <c r="BN425" s="521"/>
      <c r="BO425" s="521"/>
      <c r="BP425" s="521"/>
      <c r="BQ425" s="521"/>
      <c r="BR425" s="521"/>
      <c r="BS425" s="521"/>
      <c r="BT425" s="517"/>
      <c r="BU425" s="511"/>
      <c r="BV425" s="511"/>
      <c r="BW425" s="511"/>
      <c r="BX425" s="516"/>
      <c r="BY425" s="516"/>
      <c r="BZ425" s="516"/>
      <c r="CA425" s="516"/>
      <c r="CB425" s="516"/>
      <c r="CC425" s="516"/>
      <c r="CD425" s="516"/>
      <c r="CE425" s="511"/>
      <c r="CF425" s="511"/>
      <c r="CG425" s="511"/>
      <c r="CH425" s="511"/>
      <c r="CI425" s="474"/>
      <c r="CJ425" s="474"/>
      <c r="CK425" s="474"/>
      <c r="CL425" s="490"/>
      <c r="CM425" s="474"/>
      <c r="CN425" s="500"/>
      <c r="CO425" s="500"/>
      <c r="CP425" s="500"/>
      <c r="CQ425" s="500"/>
      <c r="CR425" s="550"/>
      <c r="CS425" s="473"/>
      <c r="CT425" s="498"/>
      <c r="CU425" s="498"/>
      <c r="CV425" s="473"/>
      <c r="CW425" s="473"/>
      <c r="CX425" s="473"/>
      <c r="CY425" s="502"/>
      <c r="CZ425" s="500"/>
      <c r="DA425" s="474"/>
      <c r="DB425" s="499"/>
      <c r="DC425" s="500"/>
      <c r="DD425" s="474"/>
      <c r="DE425" s="500"/>
      <c r="DF425" s="500"/>
      <c r="DG425" s="499"/>
      <c r="DH425" s="499"/>
      <c r="DI425" s="499"/>
      <c r="DJ425" s="490"/>
      <c r="DK425" s="499"/>
      <c r="DL425" s="500"/>
      <c r="DM425" s="500"/>
      <c r="DN425" s="499"/>
      <c r="DO425" s="474"/>
      <c r="DP425" s="474"/>
      <c r="DQ425" s="474"/>
      <c r="DR425" s="474"/>
      <c r="DS425" s="474"/>
      <c r="DT425" s="474"/>
      <c r="DU425" s="474"/>
      <c r="DV425" s="474"/>
      <c r="DW425" s="474"/>
      <c r="DX425" s="474"/>
      <c r="DY425" s="474"/>
      <c r="DZ425" s="474"/>
      <c r="EA425" s="500"/>
      <c r="EB425" s="500"/>
      <c r="EC425" s="500"/>
      <c r="ED425" s="500"/>
      <c r="EE425" s="500"/>
      <c r="EF425" s="500"/>
      <c r="EG425" s="500"/>
      <c r="EH425" s="500"/>
      <c r="EI425" s="500"/>
      <c r="EJ425" s="500"/>
      <c r="EK425" s="500"/>
      <c r="EL425" s="500"/>
      <c r="EM425" s="500"/>
      <c r="EN425" s="500"/>
      <c r="EO425" s="500"/>
      <c r="EP425" s="500"/>
      <c r="EQ425" s="500"/>
      <c r="ER425" s="490"/>
      <c r="ES425" s="490"/>
      <c r="ET425" s="500"/>
      <c r="EU425" s="500"/>
    </row>
    <row r="426" spans="1:151" ht="16.5" customHeight="1">
      <c r="A426" s="500"/>
      <c r="B426" s="502"/>
      <c r="C426" s="502"/>
      <c r="D426" s="502"/>
      <c r="E426" s="502"/>
      <c r="F426" s="502"/>
      <c r="G426" s="502"/>
      <c r="H426" s="502"/>
      <c r="I426" s="502"/>
      <c r="J426" s="504"/>
      <c r="K426" s="502"/>
      <c r="L426" s="502"/>
      <c r="M426" s="502"/>
      <c r="N426" s="502"/>
      <c r="O426" s="502"/>
      <c r="P426" s="502"/>
      <c r="R426" s="502"/>
      <c r="S426" s="502"/>
      <c r="U426" s="499"/>
      <c r="V426" s="500"/>
      <c r="W426" s="502"/>
      <c r="X426" s="500"/>
      <c r="Y426" s="500"/>
      <c r="Z426" s="476"/>
      <c r="AA426" s="476"/>
      <c r="AB426" s="470"/>
      <c r="AC426" s="502"/>
      <c r="AD426" s="502"/>
      <c r="AE426" s="502"/>
      <c r="AF426" s="502"/>
      <c r="AG426" s="502"/>
      <c r="AH426" s="502"/>
      <c r="AI426" s="505"/>
      <c r="AJ426" s="502"/>
      <c r="AK426" s="502"/>
      <c r="AL426" s="502"/>
      <c r="AM426" s="502"/>
      <c r="AN426" s="502"/>
      <c r="AO426" s="502"/>
      <c r="AP426" s="502"/>
      <c r="AQ426" s="502"/>
      <c r="AR426" s="502"/>
      <c r="AS426" s="521"/>
      <c r="AT426" s="521"/>
      <c r="AU426" s="521"/>
      <c r="AV426" s="521"/>
      <c r="AW426" s="521"/>
      <c r="AX426" s="521"/>
      <c r="AY426" s="521"/>
      <c r="AZ426" s="521"/>
      <c r="BA426" s="525"/>
      <c r="BB426" s="521"/>
      <c r="BC426" s="521"/>
      <c r="BD426" s="521"/>
      <c r="BE426" s="521"/>
      <c r="BF426" s="521"/>
      <c r="BG426" s="521"/>
      <c r="BH426" s="521"/>
      <c r="BI426" s="521"/>
      <c r="BJ426" s="521"/>
      <c r="BK426" s="521"/>
      <c r="BL426" s="521"/>
      <c r="BM426" s="521"/>
      <c r="BN426" s="521"/>
      <c r="BO426" s="521"/>
      <c r="BP426" s="521"/>
      <c r="BQ426" s="521"/>
      <c r="BR426" s="521"/>
      <c r="BS426" s="521"/>
      <c r="BT426" s="517"/>
      <c r="BU426" s="511"/>
      <c r="BV426" s="511"/>
      <c r="BW426" s="511"/>
      <c r="BX426" s="516"/>
      <c r="BY426" s="516"/>
      <c r="BZ426" s="516"/>
      <c r="CA426" s="516"/>
      <c r="CB426" s="516"/>
      <c r="CC426" s="516"/>
      <c r="CD426" s="516"/>
      <c r="CE426" s="511"/>
      <c r="CF426" s="511"/>
      <c r="CG426" s="511"/>
      <c r="CH426" s="511"/>
      <c r="CI426" s="474"/>
      <c r="CJ426" s="474"/>
      <c r="CK426" s="474"/>
      <c r="CL426" s="490"/>
      <c r="CM426" s="474"/>
      <c r="CN426" s="500"/>
      <c r="CO426" s="500"/>
      <c r="CP426" s="500"/>
      <c r="CQ426" s="500"/>
      <c r="CR426" s="550"/>
      <c r="CS426" s="473"/>
      <c r="CT426" s="498"/>
      <c r="CU426" s="498"/>
      <c r="CV426" s="473"/>
      <c r="CW426" s="473"/>
      <c r="CX426" s="473"/>
      <c r="CY426" s="502"/>
      <c r="CZ426" s="500"/>
      <c r="DA426" s="474"/>
      <c r="DB426" s="499"/>
      <c r="DC426" s="500"/>
      <c r="DD426" s="474"/>
      <c r="DE426" s="500"/>
      <c r="DF426" s="500"/>
      <c r="DG426" s="499"/>
      <c r="DH426" s="499"/>
      <c r="DI426" s="499"/>
      <c r="DJ426" s="490"/>
      <c r="DK426" s="499"/>
      <c r="DL426" s="500"/>
      <c r="DM426" s="500"/>
      <c r="DN426" s="499"/>
      <c r="DO426" s="474"/>
      <c r="DP426" s="474"/>
      <c r="DQ426" s="474"/>
      <c r="DR426" s="474"/>
      <c r="DS426" s="474"/>
      <c r="DT426" s="474"/>
      <c r="DU426" s="474"/>
      <c r="DV426" s="474"/>
      <c r="DW426" s="474"/>
      <c r="DX426" s="474"/>
      <c r="DY426" s="474"/>
      <c r="DZ426" s="474"/>
      <c r="EA426" s="500"/>
      <c r="EB426" s="500"/>
      <c r="EC426" s="500"/>
      <c r="ED426" s="500"/>
      <c r="EE426" s="500"/>
      <c r="EF426" s="500"/>
      <c r="EG426" s="500"/>
      <c r="EH426" s="500"/>
      <c r="EI426" s="500"/>
      <c r="EJ426" s="500"/>
      <c r="EK426" s="500"/>
      <c r="EL426" s="500"/>
      <c r="EM426" s="500"/>
      <c r="EN426" s="500"/>
      <c r="EO426" s="500"/>
      <c r="EP426" s="500"/>
      <c r="EQ426" s="500"/>
      <c r="ER426" s="490"/>
      <c r="ES426" s="490"/>
      <c r="ET426" s="500"/>
      <c r="EU426" s="500"/>
    </row>
    <row r="427" spans="1:151" ht="16.5" customHeight="1">
      <c r="A427" s="500"/>
      <c r="B427" s="502"/>
      <c r="C427" s="502"/>
      <c r="D427" s="502"/>
      <c r="E427" s="502"/>
      <c r="F427" s="502"/>
      <c r="G427" s="502"/>
      <c r="H427" s="502"/>
      <c r="I427" s="502"/>
      <c r="J427" s="504"/>
      <c r="K427" s="502"/>
      <c r="L427" s="502"/>
      <c r="M427" s="502"/>
      <c r="N427" s="502"/>
      <c r="O427" s="502"/>
      <c r="P427" s="502"/>
      <c r="R427" s="502"/>
      <c r="S427" s="502"/>
      <c r="U427" s="499"/>
      <c r="V427" s="500"/>
      <c r="W427" s="502"/>
      <c r="X427" s="500"/>
      <c r="Y427" s="500"/>
      <c r="Z427" s="476"/>
      <c r="AA427" s="476"/>
      <c r="AB427" s="470"/>
      <c r="AC427" s="502"/>
      <c r="AD427" s="502"/>
      <c r="AE427" s="502"/>
      <c r="AF427" s="502"/>
      <c r="AG427" s="502"/>
      <c r="AH427" s="502"/>
      <c r="AI427" s="505"/>
      <c r="AJ427" s="502"/>
      <c r="AK427" s="502"/>
      <c r="AL427" s="502"/>
      <c r="AM427" s="502"/>
      <c r="AN427" s="502"/>
      <c r="AO427" s="502"/>
      <c r="AP427" s="502"/>
      <c r="AQ427" s="502"/>
      <c r="AR427" s="502"/>
      <c r="AS427" s="521"/>
      <c r="AT427" s="521"/>
      <c r="AU427" s="521"/>
      <c r="AV427" s="521"/>
      <c r="AW427" s="521"/>
      <c r="AX427" s="521"/>
      <c r="AY427" s="521"/>
      <c r="AZ427" s="521"/>
      <c r="BA427" s="525"/>
      <c r="BB427" s="521"/>
      <c r="BC427" s="521"/>
      <c r="BD427" s="521"/>
      <c r="BE427" s="521"/>
      <c r="BF427" s="521"/>
      <c r="BG427" s="521"/>
      <c r="BH427" s="521"/>
      <c r="BI427" s="521"/>
      <c r="BJ427" s="521"/>
      <c r="BK427" s="521"/>
      <c r="BL427" s="521"/>
      <c r="BM427" s="521"/>
      <c r="BN427" s="521"/>
      <c r="BO427" s="521"/>
      <c r="BP427" s="521"/>
      <c r="BQ427" s="521"/>
      <c r="BR427" s="521"/>
      <c r="BS427" s="521"/>
      <c r="BT427" s="517"/>
      <c r="BU427" s="511"/>
      <c r="BV427" s="511"/>
      <c r="BW427" s="511"/>
      <c r="BX427" s="516"/>
      <c r="BY427" s="516"/>
      <c r="BZ427" s="516"/>
      <c r="CA427" s="516"/>
      <c r="CB427" s="516"/>
      <c r="CC427" s="516"/>
      <c r="CD427" s="516"/>
      <c r="CE427" s="511"/>
      <c r="CF427" s="511"/>
      <c r="CG427" s="511"/>
      <c r="CH427" s="511"/>
      <c r="CI427" s="474"/>
      <c r="CJ427" s="474"/>
      <c r="CK427" s="474"/>
      <c r="CL427" s="490"/>
      <c r="CM427" s="474"/>
      <c r="CN427" s="500"/>
      <c r="CO427" s="500"/>
      <c r="CP427" s="500"/>
      <c r="CQ427" s="500"/>
      <c r="CR427" s="550"/>
      <c r="CS427" s="473"/>
      <c r="CT427" s="498"/>
      <c r="CU427" s="498"/>
      <c r="CV427" s="473"/>
      <c r="CW427" s="473"/>
      <c r="CX427" s="473"/>
      <c r="CY427" s="502"/>
      <c r="CZ427" s="500"/>
      <c r="DA427" s="474"/>
      <c r="DB427" s="499"/>
      <c r="DC427" s="500"/>
      <c r="DD427" s="474"/>
      <c r="DE427" s="500"/>
      <c r="DF427" s="500"/>
      <c r="DG427" s="499"/>
      <c r="DH427" s="499"/>
      <c r="DI427" s="499"/>
      <c r="DJ427" s="490"/>
      <c r="DK427" s="499"/>
      <c r="DL427" s="500"/>
      <c r="DM427" s="500"/>
      <c r="DN427" s="499"/>
      <c r="DO427" s="474"/>
      <c r="DP427" s="474"/>
      <c r="DQ427" s="474"/>
      <c r="DR427" s="474"/>
      <c r="DS427" s="474"/>
      <c r="DT427" s="474"/>
      <c r="DU427" s="474"/>
      <c r="DV427" s="474"/>
      <c r="DW427" s="474"/>
      <c r="DX427" s="474"/>
      <c r="DY427" s="474"/>
      <c r="DZ427" s="474"/>
      <c r="EA427" s="500"/>
      <c r="EB427" s="500"/>
      <c r="EC427" s="500"/>
      <c r="ED427" s="500"/>
      <c r="EE427" s="500"/>
      <c r="EF427" s="500"/>
      <c r="EG427" s="500"/>
      <c r="EH427" s="500"/>
      <c r="EI427" s="500"/>
      <c r="EJ427" s="500"/>
      <c r="EK427" s="500"/>
      <c r="EL427" s="500"/>
      <c r="EM427" s="500"/>
      <c r="EN427" s="500"/>
      <c r="EO427" s="500"/>
      <c r="EP427" s="500"/>
      <c r="EQ427" s="500"/>
      <c r="ER427" s="490"/>
      <c r="ES427" s="490"/>
      <c r="ET427" s="500"/>
      <c r="EU427" s="500"/>
    </row>
    <row r="428" spans="1:151" ht="16.5" customHeight="1">
      <c r="A428" s="500"/>
      <c r="B428" s="502"/>
      <c r="C428" s="502"/>
      <c r="D428" s="502"/>
      <c r="E428" s="502"/>
      <c r="F428" s="502"/>
      <c r="G428" s="502"/>
      <c r="H428" s="502"/>
      <c r="I428" s="502"/>
      <c r="J428" s="504"/>
      <c r="K428" s="502"/>
      <c r="L428" s="502"/>
      <c r="M428" s="502"/>
      <c r="N428" s="502"/>
      <c r="O428" s="502"/>
      <c r="P428" s="502"/>
      <c r="R428" s="502"/>
      <c r="S428" s="502"/>
      <c r="U428" s="499"/>
      <c r="V428" s="500"/>
      <c r="W428" s="502"/>
      <c r="X428" s="500"/>
      <c r="Y428" s="500"/>
      <c r="Z428" s="476"/>
      <c r="AA428" s="476"/>
      <c r="AB428" s="470"/>
      <c r="AC428" s="502"/>
      <c r="AD428" s="502"/>
      <c r="AE428" s="502"/>
      <c r="AF428" s="502"/>
      <c r="AG428" s="502"/>
      <c r="AH428" s="502"/>
      <c r="AI428" s="505"/>
      <c r="AJ428" s="502"/>
      <c r="AK428" s="502"/>
      <c r="AL428" s="502"/>
      <c r="AM428" s="502"/>
      <c r="AN428" s="502"/>
      <c r="AO428" s="502"/>
      <c r="AP428" s="502"/>
      <c r="AQ428" s="502"/>
      <c r="AR428" s="502"/>
      <c r="AS428" s="521"/>
      <c r="AT428" s="521"/>
      <c r="AU428" s="521"/>
      <c r="AV428" s="521"/>
      <c r="AW428" s="521"/>
      <c r="AX428" s="521"/>
      <c r="AY428" s="521"/>
      <c r="AZ428" s="521"/>
      <c r="BA428" s="525"/>
      <c r="BB428" s="521"/>
      <c r="BC428" s="521"/>
      <c r="BD428" s="521"/>
      <c r="BE428" s="521"/>
      <c r="BF428" s="521"/>
      <c r="BG428" s="521"/>
      <c r="BH428" s="521"/>
      <c r="BI428" s="521"/>
      <c r="BJ428" s="521"/>
      <c r="BK428" s="521"/>
      <c r="BL428" s="521"/>
      <c r="BM428" s="521"/>
      <c r="BN428" s="521"/>
      <c r="BO428" s="521"/>
      <c r="BP428" s="521"/>
      <c r="BQ428" s="521"/>
      <c r="BR428" s="521"/>
      <c r="BS428" s="521"/>
      <c r="BT428" s="517"/>
      <c r="BU428" s="511"/>
      <c r="BV428" s="511"/>
      <c r="BW428" s="511"/>
      <c r="BX428" s="516"/>
      <c r="BY428" s="516"/>
      <c r="BZ428" s="516"/>
      <c r="CA428" s="516"/>
      <c r="CB428" s="516"/>
      <c r="CC428" s="516"/>
      <c r="CD428" s="516"/>
      <c r="CE428" s="511"/>
      <c r="CF428" s="511"/>
      <c r="CG428" s="511"/>
      <c r="CH428" s="511"/>
      <c r="CI428" s="474"/>
      <c r="CJ428" s="474"/>
      <c r="CK428" s="474"/>
      <c r="CL428" s="490"/>
      <c r="CM428" s="474"/>
      <c r="CN428" s="500"/>
      <c r="CO428" s="500"/>
      <c r="CP428" s="500"/>
      <c r="CQ428" s="500"/>
      <c r="CR428" s="550"/>
      <c r="CS428" s="473"/>
      <c r="CT428" s="498"/>
      <c r="CU428" s="498"/>
      <c r="CV428" s="473"/>
      <c r="CW428" s="473"/>
      <c r="CX428" s="473"/>
      <c r="CY428" s="502"/>
      <c r="CZ428" s="500"/>
      <c r="DA428" s="474"/>
      <c r="DB428" s="499"/>
      <c r="DC428" s="500"/>
      <c r="DD428" s="474"/>
      <c r="DE428" s="500"/>
      <c r="DF428" s="500"/>
      <c r="DG428" s="499"/>
      <c r="DH428" s="499"/>
      <c r="DI428" s="499"/>
      <c r="DJ428" s="490"/>
      <c r="DK428" s="499"/>
      <c r="DL428" s="500"/>
      <c r="DM428" s="500"/>
      <c r="DN428" s="499"/>
      <c r="DO428" s="474"/>
      <c r="DP428" s="474"/>
      <c r="DQ428" s="474"/>
      <c r="DR428" s="474"/>
      <c r="DS428" s="474"/>
      <c r="DT428" s="474"/>
      <c r="DU428" s="474"/>
      <c r="DV428" s="474"/>
      <c r="DW428" s="474"/>
      <c r="DX428" s="474"/>
      <c r="DY428" s="474"/>
      <c r="DZ428" s="474"/>
      <c r="EA428" s="500"/>
      <c r="EB428" s="500"/>
      <c r="EC428" s="500"/>
      <c r="ED428" s="500"/>
      <c r="EE428" s="500"/>
      <c r="EF428" s="500"/>
      <c r="EG428" s="500"/>
      <c r="EH428" s="500"/>
      <c r="EI428" s="500"/>
      <c r="EJ428" s="500"/>
      <c r="EK428" s="500"/>
      <c r="EL428" s="500"/>
      <c r="EM428" s="500"/>
      <c r="EN428" s="500"/>
      <c r="EO428" s="500"/>
      <c r="EP428" s="500"/>
      <c r="EQ428" s="500"/>
      <c r="ER428" s="490"/>
      <c r="ES428" s="490"/>
      <c r="ET428" s="500"/>
      <c r="EU428" s="500"/>
    </row>
    <row r="429" spans="1:151" ht="16.5" customHeight="1">
      <c r="A429" s="500"/>
      <c r="B429" s="502"/>
      <c r="C429" s="502"/>
      <c r="D429" s="502"/>
      <c r="E429" s="502"/>
      <c r="F429" s="502"/>
      <c r="G429" s="502"/>
      <c r="H429" s="502"/>
      <c r="I429" s="502"/>
      <c r="J429" s="504"/>
      <c r="K429" s="502"/>
      <c r="L429" s="502"/>
      <c r="M429" s="502"/>
      <c r="N429" s="502"/>
      <c r="O429" s="502"/>
      <c r="P429" s="502"/>
      <c r="R429" s="502"/>
      <c r="S429" s="502"/>
      <c r="U429" s="499"/>
      <c r="V429" s="500"/>
      <c r="W429" s="502"/>
      <c r="X429" s="500"/>
      <c r="Y429" s="500"/>
      <c r="Z429" s="476"/>
      <c r="AA429" s="476"/>
      <c r="AB429" s="470"/>
      <c r="AC429" s="502"/>
      <c r="AD429" s="502"/>
      <c r="AE429" s="502"/>
      <c r="AF429" s="502"/>
      <c r="AG429" s="502"/>
      <c r="AH429" s="502"/>
      <c r="AI429" s="505"/>
      <c r="AJ429" s="502"/>
      <c r="AK429" s="502"/>
      <c r="AL429" s="502"/>
      <c r="AM429" s="502"/>
      <c r="AN429" s="502"/>
      <c r="AO429" s="502"/>
      <c r="AP429" s="502"/>
      <c r="AQ429" s="502"/>
      <c r="AR429" s="502"/>
      <c r="AS429" s="521"/>
      <c r="AT429" s="521"/>
      <c r="AU429" s="521"/>
      <c r="AV429" s="521"/>
      <c r="AW429" s="521"/>
      <c r="AX429" s="521"/>
      <c r="AY429" s="521"/>
      <c r="AZ429" s="521"/>
      <c r="BA429" s="525"/>
      <c r="BB429" s="521"/>
      <c r="BC429" s="521"/>
      <c r="BD429" s="521"/>
      <c r="BE429" s="521"/>
      <c r="BF429" s="521"/>
      <c r="BG429" s="521"/>
      <c r="BH429" s="521"/>
      <c r="BI429" s="521"/>
      <c r="BJ429" s="521"/>
      <c r="BK429" s="521"/>
      <c r="BL429" s="521"/>
      <c r="BM429" s="521"/>
      <c r="BN429" s="521"/>
      <c r="BO429" s="521"/>
      <c r="BP429" s="521"/>
      <c r="BQ429" s="521"/>
      <c r="BR429" s="521"/>
      <c r="BS429" s="521"/>
      <c r="BT429" s="517"/>
      <c r="BU429" s="511"/>
      <c r="BV429" s="511"/>
      <c r="BW429" s="511"/>
      <c r="BX429" s="516"/>
      <c r="BY429" s="516"/>
      <c r="BZ429" s="516"/>
      <c r="CA429" s="516"/>
      <c r="CB429" s="516"/>
      <c r="CC429" s="516"/>
      <c r="CD429" s="516"/>
      <c r="CE429" s="511"/>
      <c r="CF429" s="511"/>
      <c r="CG429" s="511"/>
      <c r="CH429" s="511"/>
      <c r="CI429" s="474"/>
      <c r="CJ429" s="474"/>
      <c r="CK429" s="474"/>
      <c r="CL429" s="490"/>
      <c r="CM429" s="474"/>
      <c r="CN429" s="500"/>
      <c r="CO429" s="500"/>
      <c r="CP429" s="500"/>
      <c r="CQ429" s="500"/>
      <c r="CR429" s="550"/>
      <c r="CS429" s="473"/>
      <c r="CT429" s="498"/>
      <c r="CU429" s="498"/>
      <c r="CV429" s="473"/>
      <c r="CW429" s="473"/>
      <c r="CX429" s="473"/>
      <c r="CY429" s="502"/>
      <c r="CZ429" s="500"/>
      <c r="DA429" s="474"/>
      <c r="DB429" s="499"/>
      <c r="DC429" s="500"/>
      <c r="DD429" s="474"/>
      <c r="DE429" s="500"/>
      <c r="DF429" s="500"/>
      <c r="DG429" s="499"/>
      <c r="DH429" s="499"/>
      <c r="DI429" s="499"/>
      <c r="DJ429" s="490"/>
      <c r="DK429" s="499"/>
      <c r="DL429" s="500"/>
      <c r="DM429" s="500"/>
      <c r="DN429" s="499"/>
      <c r="DO429" s="474"/>
      <c r="DP429" s="474"/>
      <c r="DQ429" s="474"/>
      <c r="DR429" s="474"/>
      <c r="DS429" s="474"/>
      <c r="DT429" s="474"/>
      <c r="DU429" s="474"/>
      <c r="DV429" s="474"/>
      <c r="DW429" s="474"/>
      <c r="DX429" s="474"/>
      <c r="DY429" s="474"/>
      <c r="DZ429" s="474"/>
      <c r="EA429" s="500"/>
      <c r="EB429" s="500"/>
      <c r="EC429" s="500"/>
      <c r="ED429" s="500"/>
      <c r="EE429" s="500"/>
      <c r="EF429" s="500"/>
      <c r="EG429" s="500"/>
      <c r="EH429" s="500"/>
      <c r="EI429" s="500"/>
      <c r="EJ429" s="500"/>
      <c r="EK429" s="500"/>
      <c r="EL429" s="500"/>
      <c r="EM429" s="500"/>
      <c r="EN429" s="500"/>
      <c r="EO429" s="500"/>
      <c r="EP429" s="500"/>
      <c r="EQ429" s="500"/>
      <c r="ER429" s="490"/>
      <c r="ES429" s="490"/>
      <c r="ET429" s="500"/>
      <c r="EU429" s="500"/>
    </row>
    <row r="430" spans="1:151" ht="16.5" customHeight="1">
      <c r="A430" s="500"/>
      <c r="B430" s="502"/>
      <c r="C430" s="502"/>
      <c r="D430" s="502"/>
      <c r="E430" s="502"/>
      <c r="F430" s="502"/>
      <c r="G430" s="502"/>
      <c r="H430" s="502"/>
      <c r="I430" s="502"/>
      <c r="J430" s="504"/>
      <c r="K430" s="502"/>
      <c r="L430" s="502"/>
      <c r="M430" s="502"/>
      <c r="N430" s="502"/>
      <c r="O430" s="502"/>
      <c r="P430" s="502"/>
      <c r="R430" s="502"/>
      <c r="S430" s="502"/>
      <c r="U430" s="499"/>
      <c r="V430" s="500"/>
      <c r="W430" s="502"/>
      <c r="X430" s="500"/>
      <c r="Y430" s="500"/>
      <c r="Z430" s="476"/>
      <c r="AA430" s="476"/>
      <c r="AB430" s="470"/>
      <c r="AC430" s="502"/>
      <c r="AD430" s="502"/>
      <c r="AE430" s="502"/>
      <c r="AF430" s="502"/>
      <c r="AG430" s="502"/>
      <c r="AH430" s="502"/>
      <c r="AI430" s="505"/>
      <c r="AJ430" s="502"/>
      <c r="AK430" s="502"/>
      <c r="AL430" s="502"/>
      <c r="AM430" s="502"/>
      <c r="AN430" s="502"/>
      <c r="AO430" s="502"/>
      <c r="AP430" s="502"/>
      <c r="AQ430" s="502"/>
      <c r="AR430" s="502"/>
      <c r="AS430" s="521"/>
      <c r="AT430" s="521"/>
      <c r="AU430" s="521"/>
      <c r="AV430" s="521"/>
      <c r="AW430" s="521"/>
      <c r="AX430" s="521"/>
      <c r="AY430" s="521"/>
      <c r="AZ430" s="521"/>
      <c r="BA430" s="525"/>
      <c r="BB430" s="521"/>
      <c r="BC430" s="521"/>
      <c r="BD430" s="521"/>
      <c r="BE430" s="521"/>
      <c r="BF430" s="521"/>
      <c r="BG430" s="521"/>
      <c r="BH430" s="521"/>
      <c r="BI430" s="521"/>
      <c r="BJ430" s="521"/>
      <c r="BK430" s="521"/>
      <c r="BL430" s="521"/>
      <c r="BM430" s="521"/>
      <c r="BN430" s="521"/>
      <c r="BO430" s="521"/>
      <c r="BP430" s="521"/>
      <c r="BQ430" s="521"/>
      <c r="BR430" s="521"/>
      <c r="BS430" s="521"/>
      <c r="BT430" s="517"/>
      <c r="BU430" s="511"/>
      <c r="BV430" s="511"/>
      <c r="BW430" s="511"/>
      <c r="BX430" s="516"/>
      <c r="BY430" s="516"/>
      <c r="BZ430" s="516"/>
      <c r="CA430" s="516"/>
      <c r="CB430" s="516"/>
      <c r="CC430" s="516"/>
      <c r="CD430" s="516"/>
      <c r="CE430" s="511"/>
      <c r="CF430" s="511"/>
      <c r="CG430" s="511"/>
      <c r="CH430" s="511"/>
      <c r="CI430" s="474"/>
      <c r="CJ430" s="474"/>
      <c r="CK430" s="474"/>
      <c r="CL430" s="490"/>
      <c r="CM430" s="474"/>
      <c r="CN430" s="500"/>
      <c r="CO430" s="500"/>
      <c r="CP430" s="500"/>
      <c r="CQ430" s="500"/>
      <c r="CR430" s="550"/>
      <c r="CS430" s="473"/>
      <c r="CT430" s="498"/>
      <c r="CU430" s="498"/>
      <c r="CV430" s="473"/>
      <c r="CW430" s="473"/>
      <c r="CX430" s="473"/>
      <c r="CY430" s="502"/>
      <c r="CZ430" s="500"/>
      <c r="DA430" s="474"/>
      <c r="DB430" s="499"/>
      <c r="DC430" s="500"/>
      <c r="DD430" s="474"/>
      <c r="DE430" s="500"/>
      <c r="DF430" s="500"/>
      <c r="DG430" s="499"/>
      <c r="DH430" s="499"/>
      <c r="DI430" s="499"/>
      <c r="DJ430" s="490"/>
      <c r="DK430" s="499"/>
      <c r="DL430" s="500"/>
      <c r="DM430" s="500"/>
      <c r="DN430" s="499"/>
      <c r="DO430" s="474"/>
      <c r="DP430" s="474"/>
      <c r="DQ430" s="474"/>
      <c r="DR430" s="474"/>
      <c r="DS430" s="474"/>
      <c r="DT430" s="474"/>
      <c r="DU430" s="474"/>
      <c r="DV430" s="474"/>
      <c r="DW430" s="474"/>
      <c r="DX430" s="474"/>
      <c r="DY430" s="474"/>
      <c r="DZ430" s="474"/>
      <c r="EA430" s="500"/>
      <c r="EB430" s="500"/>
      <c r="EC430" s="500"/>
      <c r="ED430" s="500"/>
      <c r="EE430" s="500"/>
      <c r="EF430" s="500"/>
      <c r="EG430" s="500"/>
      <c r="EH430" s="500"/>
      <c r="EI430" s="500"/>
      <c r="EJ430" s="500"/>
      <c r="EK430" s="500"/>
      <c r="EL430" s="500"/>
      <c r="EM430" s="500"/>
      <c r="EN430" s="500"/>
      <c r="EO430" s="500"/>
      <c r="EP430" s="500"/>
      <c r="EQ430" s="500"/>
      <c r="ER430" s="490"/>
      <c r="ES430" s="490"/>
      <c r="ET430" s="500"/>
      <c r="EU430" s="500"/>
    </row>
    <row r="431" spans="1:151" ht="16.5" customHeight="1">
      <c r="A431" s="500"/>
      <c r="B431" s="502"/>
      <c r="C431" s="502"/>
      <c r="D431" s="502"/>
      <c r="E431" s="502"/>
      <c r="F431" s="502"/>
      <c r="G431" s="502"/>
      <c r="H431" s="502"/>
      <c r="I431" s="502"/>
      <c r="J431" s="504"/>
      <c r="K431" s="502"/>
      <c r="L431" s="502"/>
      <c r="M431" s="502"/>
      <c r="N431" s="502"/>
      <c r="O431" s="502"/>
      <c r="P431" s="502"/>
      <c r="R431" s="502"/>
      <c r="S431" s="502"/>
      <c r="U431" s="499"/>
      <c r="V431" s="500"/>
      <c r="W431" s="502"/>
      <c r="X431" s="500"/>
      <c r="Y431" s="500"/>
      <c r="Z431" s="476"/>
      <c r="AA431" s="476"/>
      <c r="AB431" s="470"/>
      <c r="AC431" s="502"/>
      <c r="AD431" s="502"/>
      <c r="AE431" s="502"/>
      <c r="AF431" s="502"/>
      <c r="AG431" s="502"/>
      <c r="AH431" s="502"/>
      <c r="AI431" s="505"/>
      <c r="AJ431" s="502"/>
      <c r="AK431" s="502"/>
      <c r="AL431" s="502"/>
      <c r="AM431" s="502"/>
      <c r="AN431" s="502"/>
      <c r="AO431" s="502"/>
      <c r="AP431" s="502"/>
      <c r="AQ431" s="502"/>
      <c r="AR431" s="502"/>
      <c r="AS431" s="521"/>
      <c r="AT431" s="521"/>
      <c r="AU431" s="521"/>
      <c r="AV431" s="521"/>
      <c r="AW431" s="521"/>
      <c r="AX431" s="521"/>
      <c r="AY431" s="521"/>
      <c r="AZ431" s="521"/>
      <c r="BA431" s="525"/>
      <c r="BB431" s="521"/>
      <c r="BC431" s="521"/>
      <c r="BD431" s="521"/>
      <c r="BE431" s="521"/>
      <c r="BF431" s="521"/>
      <c r="BG431" s="521"/>
      <c r="BH431" s="521"/>
      <c r="BI431" s="521"/>
      <c r="BJ431" s="521"/>
      <c r="BK431" s="521"/>
      <c r="BL431" s="521"/>
      <c r="BM431" s="521"/>
      <c r="BN431" s="521"/>
      <c r="BO431" s="521"/>
      <c r="BP431" s="521"/>
      <c r="BQ431" s="521"/>
      <c r="BR431" s="521"/>
      <c r="BS431" s="521"/>
      <c r="BT431" s="517"/>
      <c r="BU431" s="511"/>
      <c r="BV431" s="511"/>
      <c r="BW431" s="511"/>
      <c r="BX431" s="516"/>
      <c r="BY431" s="516"/>
      <c r="BZ431" s="516"/>
      <c r="CA431" s="516"/>
      <c r="CB431" s="516"/>
      <c r="CC431" s="516"/>
      <c r="CD431" s="516"/>
      <c r="CE431" s="511"/>
      <c r="CF431" s="511"/>
      <c r="CG431" s="511"/>
      <c r="CH431" s="511"/>
      <c r="CI431" s="474"/>
      <c r="CJ431" s="474"/>
      <c r="CK431" s="474"/>
      <c r="CL431" s="490"/>
      <c r="CM431" s="474"/>
      <c r="CN431" s="500"/>
      <c r="CO431" s="500"/>
      <c r="CP431" s="500"/>
      <c r="CQ431" s="500"/>
      <c r="CR431" s="550"/>
      <c r="CS431" s="473"/>
      <c r="CT431" s="498"/>
      <c r="CU431" s="498"/>
      <c r="CV431" s="473"/>
      <c r="CW431" s="473"/>
      <c r="CX431" s="473"/>
      <c r="CY431" s="502"/>
      <c r="CZ431" s="500"/>
      <c r="DA431" s="474"/>
      <c r="DB431" s="499"/>
      <c r="DC431" s="500"/>
      <c r="DD431" s="474"/>
      <c r="DE431" s="500"/>
      <c r="DF431" s="500"/>
      <c r="DG431" s="499"/>
      <c r="DH431" s="499"/>
      <c r="DI431" s="499"/>
      <c r="DJ431" s="490"/>
      <c r="DK431" s="499"/>
      <c r="DL431" s="500"/>
      <c r="DM431" s="500"/>
      <c r="DN431" s="499"/>
      <c r="DO431" s="474"/>
      <c r="DP431" s="474"/>
      <c r="DQ431" s="474"/>
      <c r="DR431" s="474"/>
      <c r="DS431" s="474"/>
      <c r="DT431" s="474"/>
      <c r="DU431" s="474"/>
      <c r="DV431" s="474"/>
      <c r="DW431" s="474"/>
      <c r="DX431" s="474"/>
      <c r="DY431" s="474"/>
      <c r="DZ431" s="474"/>
      <c r="EA431" s="500"/>
      <c r="EB431" s="500"/>
      <c r="EC431" s="500"/>
      <c r="ED431" s="500"/>
      <c r="EE431" s="500"/>
      <c r="EF431" s="500"/>
      <c r="EG431" s="500"/>
      <c r="EH431" s="500"/>
      <c r="EI431" s="500"/>
      <c r="EJ431" s="500"/>
      <c r="EK431" s="500"/>
      <c r="EL431" s="500"/>
      <c r="EM431" s="500"/>
      <c r="EN431" s="500"/>
      <c r="EO431" s="500"/>
      <c r="EP431" s="500"/>
      <c r="EQ431" s="500"/>
      <c r="ER431" s="490"/>
      <c r="ES431" s="490"/>
      <c r="ET431" s="500"/>
      <c r="EU431" s="500"/>
    </row>
    <row r="432" spans="1:151" ht="16.5" customHeight="1">
      <c r="A432" s="500"/>
      <c r="B432" s="502"/>
      <c r="C432" s="502"/>
      <c r="D432" s="502"/>
      <c r="E432" s="502"/>
      <c r="F432" s="502"/>
      <c r="G432" s="502"/>
      <c r="H432" s="502"/>
      <c r="I432" s="502"/>
      <c r="J432" s="504"/>
      <c r="K432" s="502"/>
      <c r="L432" s="502"/>
      <c r="M432" s="502"/>
      <c r="N432" s="502"/>
      <c r="O432" s="502"/>
      <c r="P432" s="502"/>
      <c r="R432" s="502"/>
      <c r="S432" s="502"/>
      <c r="U432" s="499"/>
      <c r="V432" s="500"/>
      <c r="W432" s="502"/>
      <c r="X432" s="500"/>
      <c r="Y432" s="500"/>
      <c r="Z432" s="476"/>
      <c r="AA432" s="476"/>
      <c r="AB432" s="470"/>
      <c r="AC432" s="502"/>
      <c r="AD432" s="502"/>
      <c r="AE432" s="502"/>
      <c r="AF432" s="502"/>
      <c r="AG432" s="502"/>
      <c r="AH432" s="502"/>
      <c r="AI432" s="505"/>
      <c r="AJ432" s="502"/>
      <c r="AK432" s="502"/>
      <c r="AL432" s="502"/>
      <c r="AM432" s="502"/>
      <c r="AN432" s="502"/>
      <c r="AO432" s="502"/>
      <c r="AP432" s="502"/>
      <c r="AQ432" s="502"/>
      <c r="AR432" s="502"/>
      <c r="AS432" s="521"/>
      <c r="AT432" s="521"/>
      <c r="AU432" s="521"/>
      <c r="AV432" s="521"/>
      <c r="AW432" s="521"/>
      <c r="AX432" s="521"/>
      <c r="AY432" s="521"/>
      <c r="AZ432" s="521"/>
      <c r="BA432" s="525"/>
      <c r="BB432" s="521"/>
      <c r="BC432" s="521"/>
      <c r="BD432" s="521"/>
      <c r="BE432" s="521"/>
      <c r="BF432" s="521"/>
      <c r="BG432" s="521"/>
      <c r="BH432" s="521"/>
      <c r="BI432" s="521"/>
      <c r="BJ432" s="521"/>
      <c r="BK432" s="521"/>
      <c r="BL432" s="521"/>
      <c r="BM432" s="521"/>
      <c r="BN432" s="521"/>
      <c r="BO432" s="521"/>
      <c r="BP432" s="521"/>
      <c r="BQ432" s="521"/>
      <c r="BR432" s="521"/>
      <c r="BS432" s="521"/>
      <c r="BT432" s="517"/>
      <c r="BU432" s="511"/>
      <c r="BV432" s="511"/>
      <c r="BW432" s="511"/>
      <c r="BX432" s="516"/>
      <c r="BY432" s="516"/>
      <c r="BZ432" s="516"/>
      <c r="CA432" s="516"/>
      <c r="CB432" s="516"/>
      <c r="CC432" s="516"/>
      <c r="CD432" s="516"/>
      <c r="CE432" s="511"/>
      <c r="CF432" s="511"/>
      <c r="CG432" s="511"/>
      <c r="CH432" s="511"/>
      <c r="CI432" s="474"/>
      <c r="CJ432" s="474"/>
      <c r="CK432" s="474"/>
      <c r="CL432" s="490"/>
      <c r="CM432" s="474"/>
      <c r="CN432" s="500"/>
      <c r="CO432" s="500"/>
      <c r="CP432" s="500"/>
      <c r="CQ432" s="500"/>
      <c r="CR432" s="550"/>
      <c r="CS432" s="473"/>
      <c r="CT432" s="498"/>
      <c r="CU432" s="498"/>
      <c r="CV432" s="473"/>
      <c r="CW432" s="473"/>
      <c r="CX432" s="473"/>
      <c r="CY432" s="502"/>
      <c r="CZ432" s="500"/>
      <c r="DA432" s="474"/>
      <c r="DB432" s="499"/>
      <c r="DC432" s="500"/>
      <c r="DD432" s="474"/>
      <c r="DE432" s="500"/>
      <c r="DF432" s="500"/>
      <c r="DG432" s="499"/>
      <c r="DH432" s="499"/>
      <c r="DI432" s="499"/>
      <c r="DJ432" s="490"/>
      <c r="DK432" s="499"/>
      <c r="DL432" s="500"/>
      <c r="DM432" s="500"/>
      <c r="DN432" s="499"/>
      <c r="DO432" s="474"/>
      <c r="DP432" s="474"/>
      <c r="DQ432" s="474"/>
      <c r="DR432" s="474"/>
      <c r="DS432" s="474"/>
      <c r="DT432" s="474"/>
      <c r="DU432" s="474"/>
      <c r="DV432" s="474"/>
      <c r="DW432" s="474"/>
      <c r="DX432" s="474"/>
      <c r="DY432" s="474"/>
      <c r="DZ432" s="474"/>
      <c r="EA432" s="500"/>
      <c r="EB432" s="500"/>
      <c r="EC432" s="500"/>
      <c r="ED432" s="500"/>
      <c r="EE432" s="500"/>
      <c r="EF432" s="500"/>
      <c r="EG432" s="500"/>
      <c r="EH432" s="500"/>
      <c r="EI432" s="500"/>
      <c r="EJ432" s="500"/>
      <c r="EK432" s="500"/>
      <c r="EL432" s="500"/>
      <c r="EM432" s="500"/>
      <c r="EN432" s="500"/>
      <c r="EO432" s="500"/>
      <c r="EP432" s="500"/>
      <c r="EQ432" s="500"/>
      <c r="ER432" s="490"/>
      <c r="ES432" s="490"/>
      <c r="ET432" s="500"/>
      <c r="EU432" s="500"/>
    </row>
    <row r="433" spans="1:151" ht="16.5" customHeight="1">
      <c r="A433" s="500"/>
      <c r="B433" s="502"/>
      <c r="C433" s="502"/>
      <c r="D433" s="502"/>
      <c r="E433" s="502"/>
      <c r="F433" s="502"/>
      <c r="G433" s="502"/>
      <c r="H433" s="502"/>
      <c r="I433" s="502"/>
      <c r="J433" s="504"/>
      <c r="K433" s="502"/>
      <c r="L433" s="502"/>
      <c r="M433" s="502"/>
      <c r="N433" s="502"/>
      <c r="O433" s="502"/>
      <c r="P433" s="502"/>
      <c r="R433" s="502"/>
      <c r="S433" s="502"/>
      <c r="U433" s="499"/>
      <c r="V433" s="500"/>
      <c r="W433" s="502"/>
      <c r="X433" s="500"/>
      <c r="Y433" s="500"/>
      <c r="Z433" s="476"/>
      <c r="AA433" s="476"/>
      <c r="AB433" s="470"/>
      <c r="AC433" s="502"/>
      <c r="AD433" s="502"/>
      <c r="AE433" s="502"/>
      <c r="AF433" s="502"/>
      <c r="AG433" s="502"/>
      <c r="AH433" s="502"/>
      <c r="AI433" s="505"/>
      <c r="AJ433" s="502"/>
      <c r="AK433" s="502"/>
      <c r="AL433" s="502"/>
      <c r="AM433" s="502"/>
      <c r="AN433" s="502"/>
      <c r="AO433" s="502"/>
      <c r="AP433" s="502"/>
      <c r="AQ433" s="502"/>
      <c r="AR433" s="502"/>
      <c r="AS433" s="521"/>
      <c r="AT433" s="521"/>
      <c r="AU433" s="521"/>
      <c r="AV433" s="521"/>
      <c r="AW433" s="521"/>
      <c r="AX433" s="521"/>
      <c r="AY433" s="521"/>
      <c r="AZ433" s="521"/>
      <c r="BA433" s="525"/>
      <c r="BB433" s="521"/>
      <c r="BC433" s="521"/>
      <c r="BD433" s="521"/>
      <c r="BE433" s="521"/>
      <c r="BF433" s="521"/>
      <c r="BG433" s="521"/>
      <c r="BH433" s="521"/>
      <c r="BI433" s="521"/>
      <c r="BJ433" s="521"/>
      <c r="BK433" s="521"/>
      <c r="BL433" s="521"/>
      <c r="BM433" s="521"/>
      <c r="BN433" s="521"/>
      <c r="BO433" s="521"/>
      <c r="BP433" s="521"/>
      <c r="BQ433" s="521"/>
      <c r="BR433" s="521"/>
      <c r="BS433" s="521"/>
      <c r="BT433" s="517"/>
      <c r="BU433" s="511"/>
      <c r="BV433" s="511"/>
      <c r="BW433" s="511"/>
      <c r="BX433" s="516"/>
      <c r="BY433" s="516"/>
      <c r="BZ433" s="516"/>
      <c r="CA433" s="516"/>
      <c r="CB433" s="516"/>
      <c r="CC433" s="516"/>
      <c r="CD433" s="516"/>
      <c r="CE433" s="511"/>
      <c r="CF433" s="511"/>
      <c r="CG433" s="511"/>
      <c r="CH433" s="511"/>
      <c r="CI433" s="474"/>
      <c r="CJ433" s="474"/>
      <c r="CK433" s="474"/>
      <c r="CL433" s="490"/>
      <c r="CM433" s="474"/>
      <c r="CN433" s="500"/>
      <c r="CO433" s="500"/>
      <c r="CP433" s="500"/>
      <c r="CQ433" s="500"/>
      <c r="CR433" s="550"/>
      <c r="CS433" s="473"/>
      <c r="CT433" s="498"/>
      <c r="CU433" s="498"/>
      <c r="CV433" s="473"/>
      <c r="CW433" s="473"/>
      <c r="CX433" s="473"/>
      <c r="CY433" s="502"/>
      <c r="CZ433" s="500"/>
      <c r="DA433" s="474"/>
      <c r="DB433" s="499"/>
      <c r="DC433" s="500"/>
      <c r="DD433" s="474"/>
      <c r="DE433" s="500"/>
      <c r="DF433" s="500"/>
      <c r="DG433" s="499"/>
      <c r="DH433" s="499"/>
      <c r="DI433" s="499"/>
      <c r="DJ433" s="490"/>
      <c r="DK433" s="499"/>
      <c r="DL433" s="500"/>
      <c r="DM433" s="500"/>
      <c r="DN433" s="499"/>
      <c r="DO433" s="474"/>
      <c r="DP433" s="474"/>
      <c r="DQ433" s="474"/>
      <c r="DR433" s="474"/>
      <c r="DS433" s="474"/>
      <c r="DT433" s="474"/>
      <c r="DU433" s="474"/>
      <c r="DV433" s="474"/>
      <c r="DW433" s="474"/>
      <c r="DX433" s="474"/>
      <c r="DY433" s="474"/>
      <c r="DZ433" s="474"/>
      <c r="EA433" s="500"/>
      <c r="EB433" s="500"/>
      <c r="EC433" s="500"/>
      <c r="ED433" s="500"/>
      <c r="EE433" s="500"/>
      <c r="EF433" s="500"/>
      <c r="EG433" s="500"/>
      <c r="EH433" s="500"/>
      <c r="EI433" s="500"/>
      <c r="EJ433" s="500"/>
      <c r="EK433" s="500"/>
      <c r="EL433" s="500"/>
      <c r="EM433" s="500"/>
      <c r="EN433" s="500"/>
      <c r="EO433" s="500"/>
      <c r="EP433" s="500"/>
      <c r="EQ433" s="500"/>
      <c r="ER433" s="490"/>
      <c r="ES433" s="490"/>
      <c r="ET433" s="500"/>
      <c r="EU433" s="500"/>
    </row>
    <row r="434" spans="1:151" ht="16.5" customHeight="1">
      <c r="A434" s="500"/>
      <c r="B434" s="502"/>
      <c r="C434" s="502"/>
      <c r="D434" s="502"/>
      <c r="E434" s="502"/>
      <c r="F434" s="502"/>
      <c r="G434" s="502"/>
      <c r="H434" s="502"/>
      <c r="I434" s="502"/>
      <c r="J434" s="504"/>
      <c r="K434" s="502"/>
      <c r="L434" s="502"/>
      <c r="M434" s="502"/>
      <c r="N434" s="502"/>
      <c r="O434" s="502"/>
      <c r="P434" s="502"/>
      <c r="R434" s="502"/>
      <c r="S434" s="502"/>
      <c r="U434" s="499"/>
      <c r="V434" s="500"/>
      <c r="W434" s="502"/>
      <c r="X434" s="500"/>
      <c r="Y434" s="500"/>
      <c r="Z434" s="476"/>
      <c r="AA434" s="476"/>
      <c r="AB434" s="470"/>
      <c r="AC434" s="502"/>
      <c r="AD434" s="502"/>
      <c r="AE434" s="502"/>
      <c r="AF434" s="502"/>
      <c r="AG434" s="502"/>
      <c r="AH434" s="502"/>
      <c r="AI434" s="505"/>
      <c r="AJ434" s="502"/>
      <c r="AK434" s="502"/>
      <c r="AL434" s="502"/>
      <c r="AM434" s="502"/>
      <c r="AN434" s="502"/>
      <c r="AO434" s="502"/>
      <c r="AP434" s="502"/>
      <c r="AQ434" s="502"/>
      <c r="AR434" s="502"/>
      <c r="AS434" s="521"/>
      <c r="AT434" s="521"/>
      <c r="AU434" s="521"/>
      <c r="AV434" s="521"/>
      <c r="AW434" s="521"/>
      <c r="AX434" s="521"/>
      <c r="AY434" s="521"/>
      <c r="AZ434" s="521"/>
      <c r="BA434" s="525"/>
      <c r="BB434" s="521"/>
      <c r="BC434" s="521"/>
      <c r="BD434" s="521"/>
      <c r="BE434" s="521"/>
      <c r="BF434" s="521"/>
      <c r="BG434" s="521"/>
      <c r="BH434" s="521"/>
      <c r="BI434" s="521"/>
      <c r="BJ434" s="521"/>
      <c r="BK434" s="521"/>
      <c r="BL434" s="521"/>
      <c r="BM434" s="521"/>
      <c r="BN434" s="521"/>
      <c r="BO434" s="521"/>
      <c r="BP434" s="521"/>
      <c r="BQ434" s="521"/>
      <c r="BR434" s="521"/>
      <c r="BS434" s="521"/>
      <c r="BT434" s="517"/>
      <c r="BU434" s="511"/>
      <c r="BV434" s="511"/>
      <c r="BW434" s="511"/>
      <c r="BX434" s="516"/>
      <c r="BY434" s="516"/>
      <c r="BZ434" s="516"/>
      <c r="CA434" s="516"/>
      <c r="CB434" s="516"/>
      <c r="CC434" s="516"/>
      <c r="CD434" s="516"/>
      <c r="CE434" s="511"/>
      <c r="CF434" s="511"/>
      <c r="CG434" s="511"/>
      <c r="CH434" s="511"/>
      <c r="CI434" s="474"/>
      <c r="CJ434" s="474"/>
      <c r="CK434" s="474"/>
      <c r="CL434" s="490"/>
      <c r="CM434" s="474"/>
      <c r="CN434" s="500"/>
      <c r="CO434" s="500"/>
      <c r="CP434" s="500"/>
      <c r="CQ434" s="500"/>
      <c r="CR434" s="550"/>
      <c r="CS434" s="473"/>
      <c r="CT434" s="498"/>
      <c r="CU434" s="498"/>
      <c r="CV434" s="473"/>
      <c r="CW434" s="473"/>
      <c r="CX434" s="473"/>
      <c r="CY434" s="502"/>
      <c r="CZ434" s="500"/>
      <c r="DA434" s="474"/>
      <c r="DB434" s="499"/>
      <c r="DC434" s="500"/>
      <c r="DD434" s="474"/>
      <c r="DE434" s="500"/>
      <c r="DF434" s="500"/>
      <c r="DG434" s="499"/>
      <c r="DH434" s="499"/>
      <c r="DI434" s="499"/>
      <c r="DJ434" s="490"/>
      <c r="DK434" s="499"/>
      <c r="DL434" s="500"/>
      <c r="DM434" s="500"/>
      <c r="DN434" s="499"/>
      <c r="DO434" s="474"/>
      <c r="DP434" s="474"/>
      <c r="DQ434" s="474"/>
      <c r="DR434" s="474"/>
      <c r="DS434" s="474"/>
      <c r="DT434" s="474"/>
      <c r="DU434" s="474"/>
      <c r="DV434" s="474"/>
      <c r="DW434" s="474"/>
      <c r="DX434" s="474"/>
      <c r="DY434" s="474"/>
      <c r="DZ434" s="474"/>
      <c r="EA434" s="500"/>
      <c r="EB434" s="500"/>
      <c r="EC434" s="500"/>
      <c r="ED434" s="500"/>
      <c r="EE434" s="500"/>
      <c r="EF434" s="500"/>
      <c r="EG434" s="500"/>
      <c r="EH434" s="500"/>
      <c r="EI434" s="500"/>
      <c r="EJ434" s="500"/>
      <c r="EK434" s="500"/>
      <c r="EL434" s="500"/>
      <c r="EM434" s="500"/>
      <c r="EN434" s="500"/>
      <c r="EO434" s="500"/>
      <c r="EP434" s="500"/>
      <c r="EQ434" s="500"/>
      <c r="ER434" s="490"/>
      <c r="ES434" s="490"/>
      <c r="ET434" s="500"/>
      <c r="EU434" s="500"/>
    </row>
    <row r="435" spans="1:151" ht="16.5" customHeight="1">
      <c r="A435" s="500"/>
      <c r="B435" s="502"/>
      <c r="C435" s="502"/>
      <c r="D435" s="502"/>
      <c r="E435" s="502"/>
      <c r="F435" s="502"/>
      <c r="G435" s="502"/>
      <c r="H435" s="502"/>
      <c r="I435" s="502"/>
      <c r="J435" s="504"/>
      <c r="K435" s="502"/>
      <c r="L435" s="502"/>
      <c r="M435" s="502"/>
      <c r="N435" s="502"/>
      <c r="O435" s="502"/>
      <c r="P435" s="502"/>
      <c r="R435" s="502"/>
      <c r="S435" s="502"/>
      <c r="U435" s="499"/>
      <c r="V435" s="500"/>
      <c r="W435" s="502"/>
      <c r="X435" s="500"/>
      <c r="Y435" s="500"/>
      <c r="Z435" s="476"/>
      <c r="AA435" s="476"/>
      <c r="AB435" s="470"/>
      <c r="AC435" s="502"/>
      <c r="AD435" s="502"/>
      <c r="AE435" s="502"/>
      <c r="AF435" s="502"/>
      <c r="AG435" s="502"/>
      <c r="AH435" s="502"/>
      <c r="AI435" s="505"/>
      <c r="AJ435" s="502"/>
      <c r="AK435" s="502"/>
      <c r="AL435" s="502"/>
      <c r="AM435" s="502"/>
      <c r="AN435" s="502"/>
      <c r="AO435" s="502"/>
      <c r="AP435" s="502"/>
      <c r="AQ435" s="502"/>
      <c r="AR435" s="502"/>
      <c r="AS435" s="521"/>
      <c r="AT435" s="521"/>
      <c r="AU435" s="521"/>
      <c r="AV435" s="521"/>
      <c r="AW435" s="521"/>
      <c r="AX435" s="521"/>
      <c r="AY435" s="521"/>
      <c r="AZ435" s="521"/>
      <c r="BA435" s="525"/>
      <c r="BB435" s="521"/>
      <c r="BC435" s="521"/>
      <c r="BD435" s="521"/>
      <c r="BE435" s="521"/>
      <c r="BF435" s="521"/>
      <c r="BG435" s="521"/>
      <c r="BH435" s="521"/>
      <c r="BI435" s="521"/>
      <c r="BJ435" s="521"/>
      <c r="BK435" s="521"/>
      <c r="BL435" s="521"/>
      <c r="BM435" s="521"/>
      <c r="BN435" s="521"/>
      <c r="BO435" s="521"/>
      <c r="BP435" s="521"/>
      <c r="BQ435" s="521"/>
      <c r="BR435" s="521"/>
      <c r="BS435" s="521"/>
      <c r="BT435" s="517"/>
      <c r="BU435" s="511"/>
      <c r="BV435" s="511"/>
      <c r="BW435" s="511"/>
      <c r="BX435" s="516"/>
      <c r="BY435" s="516"/>
      <c r="BZ435" s="516"/>
      <c r="CA435" s="516"/>
      <c r="CB435" s="516"/>
      <c r="CC435" s="516"/>
      <c r="CD435" s="516"/>
      <c r="CE435" s="511"/>
      <c r="CF435" s="511"/>
      <c r="CG435" s="511"/>
      <c r="CH435" s="511"/>
      <c r="CI435" s="474"/>
      <c r="CJ435" s="474"/>
      <c r="CK435" s="474"/>
      <c r="CL435" s="490"/>
      <c r="CM435" s="474"/>
      <c r="CN435" s="500"/>
      <c r="CO435" s="500"/>
      <c r="CP435" s="500"/>
      <c r="CQ435" s="500"/>
      <c r="CR435" s="550"/>
      <c r="CS435" s="473"/>
      <c r="CT435" s="498"/>
      <c r="CU435" s="498"/>
      <c r="CV435" s="473"/>
      <c r="CW435" s="473"/>
      <c r="CX435" s="473"/>
      <c r="CY435" s="502"/>
      <c r="CZ435" s="500"/>
      <c r="DA435" s="474"/>
      <c r="DB435" s="499"/>
      <c r="DC435" s="500"/>
      <c r="DD435" s="474"/>
      <c r="DE435" s="500"/>
      <c r="DF435" s="500"/>
      <c r="DG435" s="499"/>
      <c r="DH435" s="499"/>
      <c r="DI435" s="499"/>
      <c r="DJ435" s="490"/>
      <c r="DK435" s="499"/>
      <c r="DL435" s="500"/>
      <c r="DM435" s="500"/>
      <c r="DN435" s="499"/>
      <c r="DO435" s="474"/>
      <c r="DP435" s="474"/>
      <c r="DQ435" s="474"/>
      <c r="DR435" s="474"/>
      <c r="DS435" s="474"/>
      <c r="DT435" s="474"/>
      <c r="DU435" s="474"/>
      <c r="DV435" s="474"/>
      <c r="DW435" s="474"/>
      <c r="DX435" s="474"/>
      <c r="DY435" s="474"/>
      <c r="DZ435" s="474"/>
      <c r="EA435" s="500"/>
      <c r="EB435" s="500"/>
      <c r="EC435" s="500"/>
      <c r="ED435" s="500"/>
      <c r="EE435" s="500"/>
      <c r="EF435" s="500"/>
      <c r="EG435" s="500"/>
      <c r="EH435" s="500"/>
      <c r="EI435" s="500"/>
      <c r="EJ435" s="500"/>
      <c r="EK435" s="500"/>
      <c r="EL435" s="500"/>
      <c r="EM435" s="500"/>
      <c r="EN435" s="500"/>
      <c r="EO435" s="500"/>
      <c r="EP435" s="500"/>
      <c r="EQ435" s="500"/>
      <c r="ER435" s="490"/>
      <c r="ES435" s="490"/>
      <c r="ET435" s="500"/>
      <c r="EU435" s="500"/>
    </row>
    <row r="436" spans="1:151" ht="16.5" customHeight="1">
      <c r="A436" s="500"/>
      <c r="B436" s="502"/>
      <c r="C436" s="502"/>
      <c r="D436" s="502"/>
      <c r="E436" s="502"/>
      <c r="F436" s="502"/>
      <c r="G436" s="502"/>
      <c r="H436" s="502"/>
      <c r="I436" s="502"/>
      <c r="J436" s="504"/>
      <c r="K436" s="502"/>
      <c r="L436" s="502"/>
      <c r="M436" s="502"/>
      <c r="N436" s="502"/>
      <c r="O436" s="502"/>
      <c r="P436" s="502"/>
      <c r="R436" s="502"/>
      <c r="S436" s="502"/>
      <c r="U436" s="499"/>
      <c r="V436" s="500"/>
      <c r="W436" s="502"/>
      <c r="X436" s="500"/>
      <c r="Y436" s="500"/>
      <c r="Z436" s="476"/>
      <c r="AA436" s="476"/>
      <c r="AB436" s="470"/>
      <c r="AC436" s="502"/>
      <c r="AD436" s="502"/>
      <c r="AE436" s="502"/>
      <c r="AF436" s="502"/>
      <c r="AG436" s="502"/>
      <c r="AH436" s="502"/>
      <c r="AI436" s="505"/>
      <c r="AJ436" s="502"/>
      <c r="AK436" s="502"/>
      <c r="AL436" s="502"/>
      <c r="AM436" s="502"/>
      <c r="AN436" s="502"/>
      <c r="AO436" s="502"/>
      <c r="AP436" s="502"/>
      <c r="AQ436" s="502"/>
      <c r="AR436" s="502"/>
      <c r="AS436" s="521"/>
      <c r="AT436" s="521"/>
      <c r="AU436" s="521"/>
      <c r="AV436" s="521"/>
      <c r="AW436" s="521"/>
      <c r="AX436" s="521"/>
      <c r="AY436" s="521"/>
      <c r="AZ436" s="521"/>
      <c r="BA436" s="525"/>
      <c r="BB436" s="521"/>
      <c r="BC436" s="521"/>
      <c r="BD436" s="521"/>
      <c r="BE436" s="521"/>
      <c r="BF436" s="521"/>
      <c r="BG436" s="521"/>
      <c r="BH436" s="521"/>
      <c r="BI436" s="521"/>
      <c r="BJ436" s="521"/>
      <c r="BK436" s="521"/>
      <c r="BL436" s="521"/>
      <c r="BM436" s="521"/>
      <c r="BN436" s="521"/>
      <c r="BO436" s="521"/>
      <c r="BP436" s="521"/>
      <c r="BQ436" s="521"/>
      <c r="BR436" s="521"/>
      <c r="BS436" s="521"/>
      <c r="BT436" s="517"/>
      <c r="BU436" s="511"/>
      <c r="BV436" s="511"/>
      <c r="BW436" s="511"/>
      <c r="BX436" s="516"/>
      <c r="BY436" s="516"/>
      <c r="BZ436" s="516"/>
      <c r="CA436" s="516"/>
      <c r="CB436" s="516"/>
      <c r="CC436" s="516"/>
      <c r="CD436" s="516"/>
      <c r="CE436" s="511"/>
      <c r="CF436" s="511"/>
      <c r="CG436" s="511"/>
      <c r="CH436" s="511"/>
      <c r="CI436" s="474"/>
      <c r="CJ436" s="474"/>
      <c r="CK436" s="474"/>
      <c r="CL436" s="490"/>
      <c r="CM436" s="474"/>
      <c r="CN436" s="500"/>
      <c r="CO436" s="500"/>
      <c r="CP436" s="500"/>
      <c r="CQ436" s="500"/>
      <c r="CR436" s="550"/>
      <c r="CS436" s="473"/>
      <c r="CT436" s="498"/>
      <c r="CU436" s="498"/>
      <c r="CV436" s="473"/>
      <c r="CW436" s="473"/>
      <c r="CX436" s="473"/>
      <c r="CY436" s="502"/>
      <c r="CZ436" s="500"/>
      <c r="DA436" s="474"/>
      <c r="DB436" s="499"/>
      <c r="DC436" s="500"/>
      <c r="DD436" s="474"/>
      <c r="DE436" s="500"/>
      <c r="DF436" s="500"/>
      <c r="DG436" s="499"/>
      <c r="DH436" s="499"/>
      <c r="DI436" s="499"/>
      <c r="DJ436" s="490"/>
      <c r="DK436" s="499"/>
      <c r="DL436" s="500"/>
      <c r="DM436" s="500"/>
      <c r="DN436" s="499"/>
      <c r="DO436" s="474"/>
      <c r="DP436" s="474"/>
      <c r="DQ436" s="474"/>
      <c r="DR436" s="474"/>
      <c r="DS436" s="474"/>
      <c r="DT436" s="474"/>
      <c r="DU436" s="474"/>
      <c r="DV436" s="474"/>
      <c r="DW436" s="474"/>
      <c r="DX436" s="474"/>
      <c r="DY436" s="474"/>
      <c r="DZ436" s="474"/>
      <c r="EA436" s="500"/>
      <c r="EB436" s="500"/>
      <c r="EC436" s="500"/>
      <c r="ED436" s="500"/>
      <c r="EE436" s="500"/>
      <c r="EF436" s="500"/>
      <c r="EG436" s="500"/>
      <c r="EH436" s="500"/>
      <c r="EI436" s="500"/>
      <c r="EJ436" s="500"/>
      <c r="EK436" s="500"/>
      <c r="EL436" s="500"/>
      <c r="EM436" s="500"/>
      <c r="EN436" s="500"/>
      <c r="EO436" s="500"/>
      <c r="EP436" s="500"/>
      <c r="EQ436" s="500"/>
      <c r="ER436" s="490"/>
      <c r="ES436" s="490"/>
      <c r="ET436" s="500"/>
      <c r="EU436" s="500"/>
    </row>
    <row r="437" spans="1:151" ht="16.5" customHeight="1">
      <c r="A437" s="500"/>
      <c r="B437" s="502"/>
      <c r="C437" s="502"/>
      <c r="D437" s="502"/>
      <c r="E437" s="502"/>
      <c r="F437" s="502"/>
      <c r="G437" s="502"/>
      <c r="H437" s="502"/>
      <c r="I437" s="502"/>
      <c r="J437" s="504"/>
      <c r="K437" s="502"/>
      <c r="L437" s="502"/>
      <c r="M437" s="502"/>
      <c r="N437" s="502"/>
      <c r="O437" s="502"/>
      <c r="P437" s="502"/>
      <c r="R437" s="502"/>
      <c r="S437" s="502"/>
      <c r="U437" s="499"/>
      <c r="V437" s="500"/>
      <c r="W437" s="502"/>
      <c r="X437" s="500"/>
      <c r="Y437" s="500"/>
      <c r="Z437" s="476"/>
      <c r="AA437" s="476"/>
      <c r="AB437" s="470"/>
      <c r="AC437" s="502"/>
      <c r="AD437" s="502"/>
      <c r="AE437" s="502"/>
      <c r="AF437" s="502"/>
      <c r="AG437" s="502"/>
      <c r="AH437" s="502"/>
      <c r="AI437" s="505"/>
      <c r="AJ437" s="502"/>
      <c r="AK437" s="502"/>
      <c r="AL437" s="502"/>
      <c r="AM437" s="502"/>
      <c r="AN437" s="502"/>
      <c r="AO437" s="502"/>
      <c r="AP437" s="502"/>
      <c r="AQ437" s="502"/>
      <c r="AR437" s="502"/>
      <c r="AS437" s="521"/>
      <c r="AT437" s="521"/>
      <c r="AU437" s="521"/>
      <c r="AV437" s="521"/>
      <c r="AW437" s="521"/>
      <c r="AX437" s="521"/>
      <c r="AY437" s="521"/>
      <c r="AZ437" s="521"/>
      <c r="BA437" s="525"/>
      <c r="BB437" s="521"/>
      <c r="BC437" s="521"/>
      <c r="BD437" s="521"/>
      <c r="BE437" s="521"/>
      <c r="BF437" s="521"/>
      <c r="BG437" s="521"/>
      <c r="BH437" s="521"/>
      <c r="BI437" s="521"/>
      <c r="BJ437" s="521"/>
      <c r="BK437" s="521"/>
      <c r="BL437" s="521"/>
      <c r="BM437" s="521"/>
      <c r="BN437" s="521"/>
      <c r="BO437" s="521"/>
      <c r="BP437" s="521"/>
      <c r="BQ437" s="521"/>
      <c r="BR437" s="521"/>
      <c r="BS437" s="521"/>
      <c r="BT437" s="517"/>
      <c r="BU437" s="511"/>
      <c r="BV437" s="511"/>
      <c r="BW437" s="511"/>
      <c r="BX437" s="516"/>
      <c r="BY437" s="516"/>
      <c r="BZ437" s="516"/>
      <c r="CA437" s="516"/>
      <c r="CB437" s="516"/>
      <c r="CC437" s="516"/>
      <c r="CD437" s="516"/>
      <c r="CE437" s="511"/>
      <c r="CF437" s="511"/>
      <c r="CG437" s="511"/>
      <c r="CH437" s="511"/>
      <c r="CI437" s="474"/>
      <c r="CJ437" s="474"/>
      <c r="CK437" s="474"/>
      <c r="CL437" s="490"/>
      <c r="CM437" s="474"/>
      <c r="CN437" s="500"/>
      <c r="CO437" s="500"/>
      <c r="CP437" s="500"/>
      <c r="CQ437" s="500"/>
      <c r="CR437" s="550"/>
      <c r="CS437" s="473"/>
      <c r="CT437" s="498"/>
      <c r="CU437" s="498"/>
      <c r="CV437" s="473"/>
      <c r="CW437" s="473"/>
      <c r="CX437" s="473"/>
      <c r="CY437" s="502"/>
      <c r="CZ437" s="500"/>
      <c r="DA437" s="474"/>
      <c r="DB437" s="499"/>
      <c r="DC437" s="500"/>
      <c r="DD437" s="474"/>
      <c r="DE437" s="500"/>
      <c r="DF437" s="500"/>
      <c r="DG437" s="499"/>
      <c r="DH437" s="499"/>
      <c r="DI437" s="499"/>
      <c r="DJ437" s="490"/>
      <c r="DK437" s="499"/>
      <c r="DL437" s="500"/>
      <c r="DM437" s="500"/>
      <c r="DN437" s="499"/>
      <c r="DO437" s="474"/>
      <c r="DP437" s="474"/>
      <c r="DQ437" s="474"/>
      <c r="DR437" s="474"/>
      <c r="DS437" s="474"/>
      <c r="DT437" s="474"/>
      <c r="DU437" s="474"/>
      <c r="DV437" s="474"/>
      <c r="DW437" s="474"/>
      <c r="DX437" s="474"/>
      <c r="DY437" s="474"/>
      <c r="DZ437" s="474"/>
      <c r="EA437" s="500"/>
      <c r="EB437" s="500"/>
      <c r="EC437" s="500"/>
      <c r="ED437" s="500"/>
      <c r="EE437" s="500"/>
      <c r="EF437" s="500"/>
      <c r="EG437" s="500"/>
      <c r="EH437" s="500"/>
      <c r="EI437" s="500"/>
      <c r="EJ437" s="500"/>
      <c r="EK437" s="500"/>
      <c r="EL437" s="500"/>
      <c r="EM437" s="500"/>
      <c r="EN437" s="500"/>
      <c r="EO437" s="500"/>
      <c r="EP437" s="500"/>
      <c r="EQ437" s="500"/>
      <c r="ER437" s="490"/>
      <c r="ES437" s="490"/>
      <c r="ET437" s="500"/>
      <c r="EU437" s="500"/>
    </row>
    <row r="438" spans="1:151" ht="16.5" customHeight="1">
      <c r="A438" s="500"/>
      <c r="B438" s="502"/>
      <c r="C438" s="502"/>
      <c r="D438" s="502"/>
      <c r="E438" s="502"/>
      <c r="F438" s="502"/>
      <c r="G438" s="502"/>
      <c r="H438" s="502"/>
      <c r="I438" s="502"/>
      <c r="J438" s="504"/>
      <c r="K438" s="502"/>
      <c r="L438" s="502"/>
      <c r="M438" s="502"/>
      <c r="N438" s="502"/>
      <c r="O438" s="502"/>
      <c r="P438" s="502"/>
      <c r="R438" s="502"/>
      <c r="S438" s="502"/>
      <c r="U438" s="499"/>
      <c r="V438" s="500"/>
      <c r="W438" s="502"/>
      <c r="X438" s="500"/>
      <c r="Y438" s="500"/>
      <c r="Z438" s="476"/>
      <c r="AA438" s="476"/>
      <c r="AB438" s="470"/>
      <c r="AC438" s="502"/>
      <c r="AD438" s="502"/>
      <c r="AE438" s="502"/>
      <c r="AF438" s="502"/>
      <c r="AG438" s="502"/>
      <c r="AH438" s="502"/>
      <c r="AI438" s="505"/>
      <c r="AJ438" s="502"/>
      <c r="AK438" s="502"/>
      <c r="AL438" s="502"/>
      <c r="AM438" s="502"/>
      <c r="AN438" s="502"/>
      <c r="AO438" s="502"/>
      <c r="AP438" s="502"/>
      <c r="AQ438" s="502"/>
      <c r="AR438" s="502"/>
      <c r="AS438" s="521"/>
      <c r="AT438" s="521"/>
      <c r="AU438" s="521"/>
      <c r="AV438" s="521"/>
      <c r="AW438" s="521"/>
      <c r="AX438" s="521"/>
      <c r="AY438" s="521"/>
      <c r="AZ438" s="521"/>
      <c r="BA438" s="525"/>
      <c r="BB438" s="521"/>
      <c r="BC438" s="521"/>
      <c r="BD438" s="521"/>
      <c r="BE438" s="521"/>
      <c r="BF438" s="521"/>
      <c r="BG438" s="521"/>
      <c r="BH438" s="521"/>
      <c r="BI438" s="521"/>
      <c r="BJ438" s="521"/>
      <c r="BK438" s="521"/>
      <c r="BL438" s="521"/>
      <c r="BM438" s="521"/>
      <c r="BN438" s="521"/>
      <c r="BO438" s="521"/>
      <c r="BP438" s="521"/>
      <c r="BQ438" s="521"/>
      <c r="BR438" s="521"/>
      <c r="BS438" s="521"/>
      <c r="BT438" s="517"/>
      <c r="BU438" s="511"/>
      <c r="BV438" s="511"/>
      <c r="BW438" s="511"/>
      <c r="BX438" s="516"/>
      <c r="BY438" s="516"/>
      <c r="BZ438" s="516"/>
      <c r="CA438" s="516"/>
      <c r="CB438" s="516"/>
      <c r="CC438" s="516"/>
      <c r="CD438" s="516"/>
      <c r="CE438" s="511"/>
      <c r="CF438" s="511"/>
      <c r="CG438" s="511"/>
      <c r="CH438" s="511"/>
      <c r="CI438" s="474"/>
      <c r="CJ438" s="474"/>
      <c r="CK438" s="474"/>
      <c r="CL438" s="490"/>
      <c r="CM438" s="474"/>
      <c r="CN438" s="500"/>
      <c r="CO438" s="500"/>
      <c r="CP438" s="500"/>
      <c r="CQ438" s="500"/>
      <c r="CR438" s="550"/>
      <c r="CS438" s="473"/>
      <c r="CT438" s="498"/>
      <c r="CU438" s="498"/>
      <c r="CV438" s="473"/>
      <c r="CW438" s="473"/>
      <c r="CX438" s="473"/>
      <c r="CY438" s="502"/>
      <c r="CZ438" s="500"/>
      <c r="DA438" s="474"/>
      <c r="DB438" s="499"/>
      <c r="DC438" s="500"/>
      <c r="DD438" s="474"/>
      <c r="DE438" s="500"/>
      <c r="DF438" s="500"/>
      <c r="DG438" s="499"/>
      <c r="DH438" s="499"/>
      <c r="DI438" s="499"/>
      <c r="DJ438" s="490"/>
      <c r="DK438" s="499"/>
      <c r="DL438" s="500"/>
      <c r="DM438" s="500"/>
      <c r="DN438" s="499"/>
      <c r="DO438" s="474"/>
      <c r="DP438" s="474"/>
      <c r="DQ438" s="474"/>
      <c r="DR438" s="474"/>
      <c r="DS438" s="474"/>
      <c r="DT438" s="474"/>
      <c r="DU438" s="474"/>
      <c r="DV438" s="474"/>
      <c r="DW438" s="474"/>
      <c r="DX438" s="474"/>
      <c r="DY438" s="474"/>
      <c r="DZ438" s="474"/>
      <c r="EA438" s="500"/>
      <c r="EB438" s="500"/>
      <c r="EC438" s="500"/>
      <c r="ED438" s="500"/>
      <c r="EE438" s="500"/>
      <c r="EF438" s="500"/>
      <c r="EG438" s="500"/>
      <c r="EH438" s="500"/>
      <c r="EI438" s="500"/>
      <c r="EJ438" s="500"/>
      <c r="EK438" s="500"/>
      <c r="EL438" s="500"/>
      <c r="EM438" s="500"/>
      <c r="EN438" s="500"/>
      <c r="EO438" s="500"/>
      <c r="EP438" s="500"/>
      <c r="EQ438" s="500"/>
      <c r="ER438" s="490"/>
      <c r="ES438" s="490"/>
      <c r="ET438" s="500"/>
      <c r="EU438" s="500"/>
    </row>
    <row r="439" spans="1:151" ht="16.5" customHeight="1">
      <c r="A439" s="500"/>
      <c r="B439" s="502"/>
      <c r="C439" s="502"/>
      <c r="D439" s="502"/>
      <c r="E439" s="502"/>
      <c r="F439" s="502"/>
      <c r="G439" s="502"/>
      <c r="H439" s="502"/>
      <c r="I439" s="502"/>
      <c r="J439" s="504"/>
      <c r="K439" s="502"/>
      <c r="L439" s="502"/>
      <c r="M439" s="502"/>
      <c r="N439" s="502"/>
      <c r="O439" s="502"/>
      <c r="P439" s="502"/>
      <c r="R439" s="502"/>
      <c r="S439" s="502"/>
      <c r="U439" s="499"/>
      <c r="V439" s="500"/>
      <c r="W439" s="502"/>
      <c r="X439" s="500"/>
      <c r="Y439" s="500"/>
      <c r="Z439" s="476"/>
      <c r="AA439" s="476"/>
      <c r="AB439" s="470"/>
      <c r="AC439" s="502"/>
      <c r="AD439" s="502"/>
      <c r="AE439" s="502"/>
      <c r="AF439" s="502"/>
      <c r="AG439" s="502"/>
      <c r="AH439" s="502"/>
      <c r="AI439" s="505"/>
      <c r="AJ439" s="502"/>
      <c r="AK439" s="502"/>
      <c r="AL439" s="502"/>
      <c r="AM439" s="502"/>
      <c r="AN439" s="502"/>
      <c r="AO439" s="502"/>
      <c r="AP439" s="502"/>
      <c r="AQ439" s="502"/>
      <c r="AR439" s="502"/>
      <c r="AS439" s="521"/>
      <c r="AT439" s="521"/>
      <c r="AU439" s="521"/>
      <c r="AV439" s="521"/>
      <c r="AW439" s="521"/>
      <c r="AX439" s="521"/>
      <c r="AY439" s="521"/>
      <c r="AZ439" s="521"/>
      <c r="BA439" s="525"/>
      <c r="BB439" s="521"/>
      <c r="BC439" s="521"/>
      <c r="BD439" s="521"/>
      <c r="BE439" s="521"/>
      <c r="BF439" s="521"/>
      <c r="BG439" s="521"/>
      <c r="BH439" s="521"/>
      <c r="BI439" s="521"/>
      <c r="BJ439" s="521"/>
      <c r="BK439" s="521"/>
      <c r="BL439" s="521"/>
      <c r="BM439" s="521"/>
      <c r="BN439" s="521"/>
      <c r="BO439" s="521"/>
      <c r="BP439" s="521"/>
      <c r="BQ439" s="521"/>
      <c r="BR439" s="521"/>
      <c r="BS439" s="521"/>
      <c r="BT439" s="517"/>
      <c r="BU439" s="511"/>
      <c r="BV439" s="511"/>
      <c r="BW439" s="511"/>
      <c r="BX439" s="516"/>
      <c r="BY439" s="516"/>
      <c r="BZ439" s="516"/>
      <c r="CA439" s="516"/>
      <c r="CB439" s="516"/>
      <c r="CC439" s="516"/>
      <c r="CD439" s="516"/>
      <c r="CE439" s="511"/>
      <c r="CF439" s="511"/>
      <c r="CG439" s="511"/>
      <c r="CH439" s="511"/>
      <c r="CI439" s="474"/>
      <c r="CJ439" s="474"/>
      <c r="CK439" s="474"/>
      <c r="CL439" s="490"/>
      <c r="CM439" s="474"/>
      <c r="CN439" s="500"/>
      <c r="CO439" s="500"/>
      <c r="CP439" s="500"/>
      <c r="CQ439" s="500"/>
      <c r="CR439" s="550"/>
      <c r="CS439" s="473"/>
      <c r="CT439" s="498"/>
      <c r="CU439" s="498"/>
      <c r="CV439" s="473"/>
      <c r="CW439" s="473"/>
      <c r="CX439" s="473"/>
      <c r="CY439" s="502"/>
      <c r="CZ439" s="500"/>
      <c r="DA439" s="474"/>
      <c r="DB439" s="499"/>
      <c r="DC439" s="500"/>
      <c r="DD439" s="474"/>
      <c r="DE439" s="500"/>
      <c r="DF439" s="500"/>
      <c r="DG439" s="499"/>
      <c r="DH439" s="499"/>
      <c r="DI439" s="499"/>
      <c r="DJ439" s="490"/>
      <c r="DK439" s="499"/>
      <c r="DL439" s="500"/>
      <c r="DM439" s="500"/>
      <c r="DN439" s="499"/>
      <c r="DO439" s="474"/>
      <c r="DP439" s="474"/>
      <c r="DQ439" s="474"/>
      <c r="DR439" s="474"/>
      <c r="DS439" s="474"/>
      <c r="DT439" s="474"/>
      <c r="DU439" s="474"/>
      <c r="DV439" s="474"/>
      <c r="DW439" s="474"/>
      <c r="DX439" s="474"/>
      <c r="DY439" s="474"/>
      <c r="DZ439" s="474"/>
      <c r="EA439" s="500"/>
      <c r="EB439" s="500"/>
      <c r="EC439" s="500"/>
      <c r="ED439" s="500"/>
      <c r="EE439" s="500"/>
      <c r="EF439" s="500"/>
      <c r="EG439" s="500"/>
      <c r="EH439" s="500"/>
      <c r="EI439" s="500"/>
      <c r="EJ439" s="500"/>
      <c r="EK439" s="500"/>
      <c r="EL439" s="500"/>
      <c r="EM439" s="500"/>
      <c r="EN439" s="500"/>
      <c r="EO439" s="500"/>
      <c r="EP439" s="500"/>
      <c r="EQ439" s="500"/>
      <c r="ER439" s="490"/>
      <c r="ES439" s="490"/>
      <c r="ET439" s="500"/>
      <c r="EU439" s="500"/>
    </row>
    <row r="440" spans="1:151" ht="16.5" customHeight="1">
      <c r="A440" s="500"/>
      <c r="B440" s="502"/>
      <c r="C440" s="502"/>
      <c r="D440" s="502"/>
      <c r="E440" s="502"/>
      <c r="F440" s="502"/>
      <c r="G440" s="502"/>
      <c r="H440" s="502"/>
      <c r="I440" s="502"/>
      <c r="J440" s="504"/>
      <c r="K440" s="502"/>
      <c r="L440" s="502"/>
      <c r="M440" s="502"/>
      <c r="N440" s="502"/>
      <c r="O440" s="502"/>
      <c r="P440" s="502"/>
      <c r="R440" s="502"/>
      <c r="S440" s="502"/>
      <c r="U440" s="499"/>
      <c r="V440" s="500"/>
      <c r="W440" s="502"/>
      <c r="X440" s="500"/>
      <c r="Y440" s="500"/>
      <c r="Z440" s="476"/>
      <c r="AA440" s="476"/>
      <c r="AB440" s="470"/>
      <c r="AC440" s="502"/>
      <c r="AD440" s="502"/>
      <c r="AE440" s="502"/>
      <c r="AF440" s="502"/>
      <c r="AG440" s="502"/>
      <c r="AH440" s="502"/>
      <c r="AI440" s="505"/>
      <c r="AJ440" s="502"/>
      <c r="AK440" s="502"/>
      <c r="AL440" s="502"/>
      <c r="AM440" s="502"/>
      <c r="AN440" s="502"/>
      <c r="AO440" s="502"/>
      <c r="AP440" s="502"/>
      <c r="AQ440" s="502"/>
      <c r="AR440" s="502"/>
      <c r="AS440" s="521"/>
      <c r="AT440" s="521"/>
      <c r="AU440" s="521"/>
      <c r="AV440" s="521"/>
      <c r="AW440" s="521"/>
      <c r="AX440" s="521"/>
      <c r="AY440" s="521"/>
      <c r="AZ440" s="521"/>
      <c r="BA440" s="525"/>
      <c r="BB440" s="521"/>
      <c r="BC440" s="521"/>
      <c r="BD440" s="521"/>
      <c r="BE440" s="521"/>
      <c r="BF440" s="521"/>
      <c r="BG440" s="521"/>
      <c r="BH440" s="521"/>
      <c r="BI440" s="521"/>
      <c r="BJ440" s="521"/>
      <c r="BK440" s="521"/>
      <c r="BL440" s="521"/>
      <c r="BM440" s="521"/>
      <c r="BN440" s="521"/>
      <c r="BO440" s="521"/>
      <c r="BP440" s="521"/>
      <c r="BQ440" s="521"/>
      <c r="BR440" s="521"/>
      <c r="BS440" s="521"/>
      <c r="BT440" s="517"/>
      <c r="BU440" s="511"/>
      <c r="BV440" s="511"/>
      <c r="BW440" s="511"/>
      <c r="BX440" s="516"/>
      <c r="BY440" s="516"/>
      <c r="BZ440" s="516"/>
      <c r="CA440" s="516"/>
      <c r="CB440" s="516"/>
      <c r="CC440" s="516"/>
      <c r="CD440" s="516"/>
      <c r="CE440" s="511"/>
      <c r="CF440" s="511"/>
      <c r="CG440" s="511"/>
      <c r="CH440" s="511"/>
      <c r="CI440" s="474"/>
      <c r="CJ440" s="474"/>
      <c r="CK440" s="474"/>
      <c r="CL440" s="490"/>
      <c r="CM440" s="474"/>
      <c r="CN440" s="500"/>
      <c r="CO440" s="500"/>
      <c r="CP440" s="500"/>
      <c r="CQ440" s="500"/>
      <c r="CR440" s="550"/>
      <c r="CS440" s="473"/>
      <c r="CT440" s="498"/>
      <c r="CU440" s="498"/>
      <c r="CV440" s="473"/>
      <c r="CW440" s="473"/>
      <c r="CX440" s="473"/>
      <c r="CY440" s="502"/>
      <c r="CZ440" s="500"/>
      <c r="DA440" s="474"/>
      <c r="DB440" s="499"/>
      <c r="DC440" s="500"/>
      <c r="DD440" s="474"/>
      <c r="DE440" s="500"/>
      <c r="DF440" s="500"/>
      <c r="DG440" s="499"/>
      <c r="DH440" s="499"/>
      <c r="DI440" s="499"/>
      <c r="DJ440" s="490"/>
      <c r="DK440" s="499"/>
      <c r="DL440" s="500"/>
      <c r="DM440" s="500"/>
      <c r="DN440" s="499"/>
      <c r="DO440" s="474"/>
      <c r="DP440" s="474"/>
      <c r="DQ440" s="474"/>
      <c r="DR440" s="474"/>
      <c r="DS440" s="474"/>
      <c r="DT440" s="474"/>
      <c r="DU440" s="474"/>
      <c r="DV440" s="474"/>
      <c r="DW440" s="474"/>
      <c r="DX440" s="474"/>
      <c r="DY440" s="474"/>
      <c r="DZ440" s="474"/>
      <c r="EA440" s="500"/>
      <c r="EB440" s="500"/>
      <c r="EC440" s="500"/>
      <c r="ED440" s="500"/>
      <c r="EE440" s="500"/>
      <c r="EF440" s="500"/>
      <c r="EG440" s="500"/>
      <c r="EH440" s="500"/>
      <c r="EI440" s="500"/>
      <c r="EJ440" s="500"/>
      <c r="EK440" s="500"/>
      <c r="EL440" s="500"/>
      <c r="EM440" s="500"/>
      <c r="EN440" s="500"/>
      <c r="EO440" s="500"/>
      <c r="EP440" s="500"/>
      <c r="EQ440" s="500"/>
      <c r="ER440" s="490"/>
      <c r="ES440" s="490"/>
      <c r="ET440" s="500"/>
      <c r="EU440" s="500"/>
    </row>
    <row r="441" spans="1:151" ht="16.5" customHeight="1">
      <c r="A441" s="500"/>
      <c r="B441" s="502"/>
      <c r="C441" s="502"/>
      <c r="D441" s="502"/>
      <c r="E441" s="502"/>
      <c r="F441" s="502"/>
      <c r="G441" s="502"/>
      <c r="H441" s="502"/>
      <c r="I441" s="502"/>
      <c r="J441" s="504"/>
      <c r="K441" s="502"/>
      <c r="L441" s="502"/>
      <c r="M441" s="502"/>
      <c r="N441" s="502"/>
      <c r="O441" s="502"/>
      <c r="P441" s="502"/>
      <c r="R441" s="502"/>
      <c r="S441" s="502"/>
      <c r="U441" s="499"/>
      <c r="V441" s="500"/>
      <c r="W441" s="502"/>
      <c r="X441" s="500"/>
      <c r="Y441" s="500"/>
      <c r="Z441" s="476"/>
      <c r="AA441" s="476"/>
      <c r="AB441" s="470"/>
      <c r="AC441" s="502"/>
      <c r="AD441" s="502"/>
      <c r="AE441" s="502"/>
      <c r="AF441" s="502"/>
      <c r="AG441" s="502"/>
      <c r="AH441" s="502"/>
      <c r="AI441" s="505"/>
      <c r="AJ441" s="502"/>
      <c r="AK441" s="502"/>
      <c r="AL441" s="502"/>
      <c r="AM441" s="502"/>
      <c r="AN441" s="502"/>
      <c r="AO441" s="502"/>
      <c r="AP441" s="502"/>
      <c r="AQ441" s="502"/>
      <c r="AR441" s="502"/>
      <c r="AS441" s="521"/>
      <c r="AT441" s="521"/>
      <c r="AU441" s="521"/>
      <c r="AV441" s="521"/>
      <c r="AW441" s="521"/>
      <c r="AX441" s="521"/>
      <c r="AY441" s="521"/>
      <c r="AZ441" s="521"/>
      <c r="BA441" s="525"/>
      <c r="BB441" s="521"/>
      <c r="BC441" s="521"/>
      <c r="BD441" s="521"/>
      <c r="BE441" s="521"/>
      <c r="BF441" s="521"/>
      <c r="BG441" s="521"/>
      <c r="BH441" s="521"/>
      <c r="BI441" s="521"/>
      <c r="BJ441" s="521"/>
      <c r="BK441" s="521"/>
      <c r="BL441" s="521"/>
      <c r="BM441" s="521"/>
      <c r="BN441" s="521"/>
      <c r="BO441" s="521"/>
      <c r="BP441" s="521"/>
      <c r="BQ441" s="521"/>
      <c r="BR441" s="521"/>
      <c r="BS441" s="521"/>
      <c r="BT441" s="517"/>
      <c r="BU441" s="511"/>
      <c r="BV441" s="511"/>
      <c r="BW441" s="511"/>
      <c r="BX441" s="516"/>
      <c r="BY441" s="516"/>
      <c r="BZ441" s="516"/>
      <c r="CA441" s="516"/>
      <c r="CB441" s="516"/>
      <c r="CC441" s="516"/>
      <c r="CD441" s="516"/>
      <c r="CE441" s="511"/>
      <c r="CF441" s="511"/>
      <c r="CG441" s="511"/>
      <c r="CH441" s="511"/>
      <c r="CI441" s="474"/>
      <c r="CJ441" s="474"/>
      <c r="CK441" s="474"/>
      <c r="CL441" s="490"/>
      <c r="CM441" s="474"/>
      <c r="CN441" s="500"/>
      <c r="CO441" s="500"/>
      <c r="CP441" s="500"/>
      <c r="CQ441" s="500"/>
      <c r="CR441" s="550"/>
      <c r="CS441" s="473"/>
      <c r="CT441" s="498"/>
      <c r="CU441" s="498"/>
      <c r="CV441" s="473"/>
      <c r="CW441" s="473"/>
      <c r="CX441" s="473"/>
      <c r="CY441" s="502"/>
      <c r="CZ441" s="500"/>
      <c r="DA441" s="474"/>
      <c r="DB441" s="499"/>
      <c r="DC441" s="500"/>
      <c r="DD441" s="474"/>
      <c r="DE441" s="500"/>
      <c r="DF441" s="500"/>
      <c r="DG441" s="499"/>
      <c r="DH441" s="499"/>
      <c r="DI441" s="499"/>
      <c r="DJ441" s="490"/>
      <c r="DK441" s="499"/>
      <c r="DL441" s="500"/>
      <c r="DM441" s="500"/>
      <c r="DN441" s="499"/>
      <c r="DO441" s="474"/>
      <c r="DP441" s="474"/>
      <c r="DQ441" s="474"/>
      <c r="DR441" s="474"/>
      <c r="DS441" s="474"/>
      <c r="DT441" s="474"/>
      <c r="DU441" s="474"/>
      <c r="DV441" s="474"/>
      <c r="DW441" s="474"/>
      <c r="DX441" s="474"/>
      <c r="DY441" s="474"/>
      <c r="DZ441" s="474"/>
      <c r="EA441" s="500"/>
      <c r="EB441" s="500"/>
      <c r="EC441" s="500"/>
      <c r="ED441" s="500"/>
      <c r="EE441" s="500"/>
      <c r="EF441" s="500"/>
      <c r="EG441" s="500"/>
      <c r="EH441" s="500"/>
      <c r="EI441" s="500"/>
      <c r="EJ441" s="500"/>
      <c r="EK441" s="500"/>
      <c r="EL441" s="500"/>
      <c r="EM441" s="500"/>
      <c r="EN441" s="500"/>
      <c r="EO441" s="500"/>
      <c r="EP441" s="500"/>
      <c r="EQ441" s="500"/>
      <c r="ER441" s="490"/>
      <c r="ES441" s="490"/>
      <c r="ET441" s="500"/>
      <c r="EU441" s="500"/>
    </row>
    <row r="442" spans="1:151" ht="16.5" customHeight="1">
      <c r="A442" s="500"/>
      <c r="B442" s="502"/>
      <c r="C442" s="502"/>
      <c r="D442" s="502"/>
      <c r="E442" s="502"/>
      <c r="F442" s="502"/>
      <c r="G442" s="502"/>
      <c r="H442" s="502"/>
      <c r="I442" s="502"/>
      <c r="J442" s="504"/>
      <c r="K442" s="502"/>
      <c r="L442" s="502"/>
      <c r="M442" s="502"/>
      <c r="N442" s="502"/>
      <c r="O442" s="502"/>
      <c r="P442" s="502"/>
      <c r="R442" s="502"/>
      <c r="S442" s="502"/>
      <c r="U442" s="499"/>
      <c r="V442" s="500"/>
      <c r="W442" s="502"/>
      <c r="X442" s="500"/>
      <c r="Y442" s="500"/>
      <c r="Z442" s="476"/>
      <c r="AA442" s="476"/>
      <c r="AB442" s="470"/>
      <c r="AC442" s="502"/>
      <c r="AD442" s="502"/>
      <c r="AE442" s="502"/>
      <c r="AF442" s="502"/>
      <c r="AG442" s="502"/>
      <c r="AH442" s="502"/>
      <c r="AI442" s="505"/>
      <c r="AJ442" s="502"/>
      <c r="AK442" s="502"/>
      <c r="AL442" s="502"/>
      <c r="AM442" s="502"/>
      <c r="AN442" s="502"/>
      <c r="AO442" s="502"/>
      <c r="AP442" s="502"/>
      <c r="AQ442" s="502"/>
      <c r="AR442" s="502"/>
      <c r="AS442" s="521"/>
      <c r="AT442" s="521"/>
      <c r="AU442" s="521"/>
      <c r="AV442" s="521"/>
      <c r="AW442" s="521"/>
      <c r="AX442" s="521"/>
      <c r="AY442" s="521"/>
      <c r="AZ442" s="521"/>
      <c r="BA442" s="525"/>
      <c r="BB442" s="521"/>
      <c r="BC442" s="521"/>
      <c r="BD442" s="521"/>
      <c r="BE442" s="521"/>
      <c r="BF442" s="521"/>
      <c r="BG442" s="521"/>
      <c r="BH442" s="521"/>
      <c r="BI442" s="521"/>
      <c r="BJ442" s="521"/>
      <c r="BK442" s="521"/>
      <c r="BL442" s="521"/>
      <c r="BM442" s="521"/>
      <c r="BN442" s="521"/>
      <c r="BO442" s="521"/>
      <c r="BP442" s="521"/>
      <c r="BQ442" s="521"/>
      <c r="BR442" s="521"/>
      <c r="BS442" s="521"/>
      <c r="BT442" s="517"/>
      <c r="BU442" s="511"/>
      <c r="BV442" s="511"/>
      <c r="BW442" s="511"/>
      <c r="BX442" s="516"/>
      <c r="BY442" s="516"/>
      <c r="BZ442" s="516"/>
      <c r="CA442" s="516"/>
      <c r="CB442" s="516"/>
      <c r="CC442" s="516"/>
      <c r="CD442" s="516"/>
      <c r="CE442" s="511"/>
      <c r="CF442" s="511"/>
      <c r="CG442" s="511"/>
      <c r="CH442" s="511"/>
      <c r="CI442" s="474"/>
      <c r="CJ442" s="474"/>
      <c r="CK442" s="474"/>
      <c r="CL442" s="490"/>
      <c r="CM442" s="474"/>
      <c r="CN442" s="500"/>
      <c r="CO442" s="500"/>
      <c r="CP442" s="500"/>
      <c r="CQ442" s="500"/>
      <c r="CR442" s="550"/>
      <c r="CS442" s="473"/>
      <c r="CT442" s="498"/>
      <c r="CU442" s="498"/>
      <c r="CV442" s="473"/>
      <c r="CW442" s="473"/>
      <c r="CX442" s="473"/>
      <c r="CY442" s="502"/>
      <c r="CZ442" s="500"/>
      <c r="DA442" s="474"/>
      <c r="DB442" s="499"/>
      <c r="DC442" s="500"/>
      <c r="DD442" s="474"/>
      <c r="DE442" s="500"/>
      <c r="DF442" s="500"/>
      <c r="DG442" s="499"/>
      <c r="DH442" s="499"/>
      <c r="DI442" s="499"/>
      <c r="DJ442" s="490"/>
      <c r="DK442" s="499"/>
      <c r="DL442" s="500"/>
      <c r="DM442" s="500"/>
      <c r="DN442" s="499"/>
      <c r="DO442" s="474"/>
      <c r="DP442" s="474"/>
      <c r="DQ442" s="474"/>
      <c r="DR442" s="474"/>
      <c r="DS442" s="474"/>
      <c r="DT442" s="474"/>
      <c r="DU442" s="474"/>
      <c r="DV442" s="474"/>
      <c r="DW442" s="474"/>
      <c r="DX442" s="474"/>
      <c r="DY442" s="474"/>
      <c r="DZ442" s="474"/>
      <c r="EA442" s="500"/>
      <c r="EB442" s="500"/>
      <c r="EC442" s="500"/>
      <c r="ED442" s="500"/>
      <c r="EE442" s="500"/>
      <c r="EF442" s="500"/>
      <c r="EG442" s="500"/>
      <c r="EH442" s="500"/>
      <c r="EI442" s="500"/>
      <c r="EJ442" s="500"/>
      <c r="EK442" s="500"/>
      <c r="EL442" s="500"/>
      <c r="EM442" s="500"/>
      <c r="EN442" s="500"/>
      <c r="EO442" s="500"/>
      <c r="EP442" s="500"/>
      <c r="EQ442" s="500"/>
      <c r="ER442" s="490"/>
      <c r="ES442" s="490"/>
      <c r="ET442" s="500"/>
      <c r="EU442" s="500"/>
    </row>
    <row r="443" spans="1:151" ht="16.5" customHeight="1">
      <c r="A443" s="500"/>
      <c r="B443" s="502"/>
      <c r="C443" s="502"/>
      <c r="D443" s="502"/>
      <c r="E443" s="502"/>
      <c r="F443" s="502"/>
      <c r="G443" s="502"/>
      <c r="H443" s="502"/>
      <c r="I443" s="502"/>
      <c r="J443" s="504"/>
      <c r="K443" s="502"/>
      <c r="L443" s="502"/>
      <c r="M443" s="502"/>
      <c r="N443" s="502"/>
      <c r="O443" s="502"/>
      <c r="P443" s="502"/>
      <c r="R443" s="502"/>
      <c r="S443" s="502"/>
      <c r="U443" s="499"/>
      <c r="V443" s="500"/>
      <c r="W443" s="502"/>
      <c r="X443" s="500"/>
      <c r="Y443" s="500"/>
      <c r="Z443" s="476"/>
      <c r="AA443" s="476"/>
      <c r="AB443" s="470"/>
      <c r="AC443" s="502"/>
      <c r="AD443" s="502"/>
      <c r="AE443" s="502"/>
      <c r="AF443" s="502"/>
      <c r="AG443" s="502"/>
      <c r="AH443" s="502"/>
      <c r="AI443" s="505"/>
      <c r="AJ443" s="502"/>
      <c r="AK443" s="502"/>
      <c r="AL443" s="502"/>
      <c r="AM443" s="502"/>
      <c r="AN443" s="502"/>
      <c r="AO443" s="502"/>
      <c r="AP443" s="502"/>
      <c r="AQ443" s="502"/>
      <c r="AR443" s="502"/>
      <c r="AS443" s="521"/>
      <c r="AT443" s="521"/>
      <c r="AU443" s="521"/>
      <c r="AV443" s="521"/>
      <c r="AW443" s="521"/>
      <c r="AX443" s="521"/>
      <c r="AY443" s="521"/>
      <c r="AZ443" s="521"/>
      <c r="BA443" s="525"/>
      <c r="BB443" s="521"/>
      <c r="BC443" s="521"/>
      <c r="BD443" s="521"/>
      <c r="BE443" s="521"/>
      <c r="BF443" s="521"/>
      <c r="BG443" s="521"/>
      <c r="BH443" s="521"/>
      <c r="BI443" s="521"/>
      <c r="BJ443" s="521"/>
      <c r="BK443" s="521"/>
      <c r="BL443" s="521"/>
      <c r="BM443" s="521"/>
      <c r="BN443" s="521"/>
      <c r="BO443" s="521"/>
      <c r="BP443" s="521"/>
      <c r="BQ443" s="521"/>
      <c r="BR443" s="521"/>
      <c r="BS443" s="521"/>
      <c r="BT443" s="517"/>
      <c r="BU443" s="511"/>
      <c r="BV443" s="511"/>
      <c r="BW443" s="511"/>
      <c r="BX443" s="516"/>
      <c r="BY443" s="516"/>
      <c r="BZ443" s="516"/>
      <c r="CA443" s="516"/>
      <c r="CB443" s="516"/>
      <c r="CC443" s="516"/>
      <c r="CD443" s="516"/>
      <c r="CE443" s="511"/>
      <c r="CF443" s="511"/>
      <c r="CG443" s="511"/>
      <c r="CH443" s="511"/>
      <c r="CI443" s="474"/>
      <c r="CJ443" s="474"/>
      <c r="CK443" s="474"/>
      <c r="CL443" s="490"/>
      <c r="CM443" s="474"/>
      <c r="CN443" s="500"/>
      <c r="CO443" s="500"/>
      <c r="CP443" s="500"/>
      <c r="CQ443" s="500"/>
      <c r="CR443" s="550"/>
      <c r="CS443" s="473"/>
      <c r="CT443" s="498"/>
      <c r="CU443" s="498"/>
      <c r="CV443" s="473"/>
      <c r="CW443" s="473"/>
      <c r="CX443" s="473"/>
      <c r="CY443" s="502"/>
      <c r="CZ443" s="500"/>
      <c r="DA443" s="474"/>
      <c r="DB443" s="499"/>
      <c r="DC443" s="500"/>
      <c r="DD443" s="474"/>
      <c r="DE443" s="500"/>
      <c r="DF443" s="500"/>
      <c r="DG443" s="499"/>
      <c r="DH443" s="499"/>
      <c r="DI443" s="499"/>
      <c r="DJ443" s="490"/>
      <c r="DK443" s="499"/>
      <c r="DL443" s="500"/>
      <c r="DM443" s="500"/>
      <c r="DN443" s="499"/>
      <c r="DO443" s="474"/>
      <c r="DP443" s="474"/>
      <c r="DQ443" s="474"/>
      <c r="DR443" s="474"/>
      <c r="DS443" s="474"/>
      <c r="DT443" s="474"/>
      <c r="DU443" s="474"/>
      <c r="DV443" s="474"/>
      <c r="DW443" s="474"/>
      <c r="DX443" s="474"/>
      <c r="DY443" s="474"/>
      <c r="DZ443" s="474"/>
      <c r="EA443" s="500"/>
      <c r="EB443" s="500"/>
      <c r="EC443" s="500"/>
      <c r="ED443" s="500"/>
      <c r="EE443" s="500"/>
      <c r="EF443" s="500"/>
      <c r="EG443" s="500"/>
      <c r="EH443" s="500"/>
      <c r="EI443" s="500"/>
      <c r="EJ443" s="500"/>
      <c r="EK443" s="500"/>
      <c r="EL443" s="500"/>
      <c r="EM443" s="500"/>
      <c r="EN443" s="500"/>
      <c r="EO443" s="500"/>
      <c r="EP443" s="500"/>
      <c r="EQ443" s="500"/>
      <c r="ER443" s="490"/>
      <c r="ES443" s="490"/>
      <c r="ET443" s="500"/>
      <c r="EU443" s="500"/>
    </row>
    <row r="444" spans="1:151" ht="16.5" customHeight="1">
      <c r="A444" s="500"/>
      <c r="B444" s="502"/>
      <c r="C444" s="502"/>
      <c r="D444" s="502"/>
      <c r="E444" s="502"/>
      <c r="F444" s="502"/>
      <c r="G444" s="502"/>
      <c r="H444" s="502"/>
      <c r="I444" s="502"/>
      <c r="J444" s="504"/>
      <c r="K444" s="502"/>
      <c r="L444" s="502"/>
      <c r="M444" s="502"/>
      <c r="N444" s="502"/>
      <c r="O444" s="502"/>
      <c r="P444" s="502"/>
      <c r="R444" s="502"/>
      <c r="S444" s="502"/>
      <c r="U444" s="499"/>
      <c r="V444" s="500"/>
      <c r="W444" s="502"/>
      <c r="X444" s="500"/>
      <c r="Y444" s="500"/>
      <c r="Z444" s="476"/>
      <c r="AA444" s="476"/>
      <c r="AB444" s="470"/>
      <c r="AC444" s="502"/>
      <c r="AD444" s="502"/>
      <c r="AE444" s="502"/>
      <c r="AF444" s="502"/>
      <c r="AG444" s="502"/>
      <c r="AH444" s="502"/>
      <c r="AI444" s="505"/>
      <c r="AJ444" s="502"/>
      <c r="AK444" s="502"/>
      <c r="AL444" s="502"/>
      <c r="AM444" s="502"/>
      <c r="AN444" s="502"/>
      <c r="AO444" s="502"/>
      <c r="AP444" s="502"/>
      <c r="AQ444" s="502"/>
      <c r="AR444" s="502"/>
      <c r="AS444" s="521"/>
      <c r="AT444" s="521"/>
      <c r="AU444" s="521"/>
      <c r="AV444" s="521"/>
      <c r="AW444" s="521"/>
      <c r="AX444" s="521"/>
      <c r="AY444" s="521"/>
      <c r="AZ444" s="521"/>
      <c r="BA444" s="525"/>
      <c r="BB444" s="521"/>
      <c r="BC444" s="521"/>
      <c r="BD444" s="521"/>
      <c r="BE444" s="521"/>
      <c r="BF444" s="521"/>
      <c r="BG444" s="521"/>
      <c r="BH444" s="521"/>
      <c r="BI444" s="521"/>
      <c r="BJ444" s="521"/>
      <c r="BK444" s="521"/>
      <c r="BL444" s="521"/>
      <c r="BM444" s="521"/>
      <c r="BN444" s="521"/>
      <c r="BO444" s="521"/>
      <c r="BP444" s="521"/>
      <c r="BQ444" s="521"/>
      <c r="BR444" s="521"/>
      <c r="BS444" s="521"/>
      <c r="BT444" s="517"/>
      <c r="BU444" s="511"/>
      <c r="BV444" s="511"/>
      <c r="BW444" s="511"/>
      <c r="BX444" s="516"/>
      <c r="BY444" s="516"/>
      <c r="BZ444" s="516"/>
      <c r="CA444" s="516"/>
      <c r="CB444" s="516"/>
      <c r="CC444" s="516"/>
      <c r="CD444" s="516"/>
      <c r="CE444" s="511"/>
      <c r="CF444" s="511"/>
      <c r="CG444" s="511"/>
      <c r="CH444" s="511"/>
      <c r="CI444" s="474"/>
      <c r="CJ444" s="474"/>
      <c r="CK444" s="474"/>
      <c r="CL444" s="490"/>
      <c r="CM444" s="474"/>
      <c r="CN444" s="500"/>
      <c r="CO444" s="500"/>
      <c r="CP444" s="500"/>
      <c r="CQ444" s="500"/>
      <c r="CR444" s="550"/>
      <c r="CS444" s="473"/>
      <c r="CT444" s="498"/>
      <c r="CU444" s="498"/>
      <c r="CV444" s="473"/>
      <c r="CW444" s="473"/>
      <c r="CX444" s="473"/>
      <c r="CY444" s="502"/>
      <c r="CZ444" s="500"/>
      <c r="DA444" s="474"/>
      <c r="DB444" s="499"/>
      <c r="DC444" s="500"/>
      <c r="DD444" s="474"/>
      <c r="DE444" s="500"/>
      <c r="DF444" s="500"/>
      <c r="DG444" s="499"/>
      <c r="DH444" s="499"/>
      <c r="DI444" s="499"/>
      <c r="DJ444" s="490"/>
      <c r="DK444" s="499"/>
      <c r="DL444" s="500"/>
      <c r="DM444" s="500"/>
      <c r="DN444" s="499"/>
      <c r="DO444" s="474"/>
      <c r="DP444" s="474"/>
      <c r="DQ444" s="474"/>
      <c r="DR444" s="474"/>
      <c r="DS444" s="474"/>
      <c r="DT444" s="474"/>
      <c r="DU444" s="474"/>
      <c r="DV444" s="474"/>
      <c r="DW444" s="474"/>
      <c r="DX444" s="474"/>
      <c r="DY444" s="474"/>
      <c r="DZ444" s="474"/>
      <c r="EA444" s="500"/>
      <c r="EB444" s="500"/>
      <c r="EC444" s="500"/>
      <c r="ED444" s="500"/>
      <c r="EE444" s="500"/>
      <c r="EF444" s="500"/>
      <c r="EG444" s="500"/>
      <c r="EH444" s="500"/>
      <c r="EI444" s="500"/>
      <c r="EJ444" s="500"/>
      <c r="EK444" s="500"/>
      <c r="EL444" s="500"/>
      <c r="EM444" s="500"/>
      <c r="EN444" s="500"/>
      <c r="EO444" s="500"/>
      <c r="EP444" s="500"/>
      <c r="EQ444" s="500"/>
      <c r="ER444" s="490"/>
      <c r="ES444" s="490"/>
      <c r="ET444" s="500"/>
      <c r="EU444" s="500"/>
    </row>
    <row r="445" spans="1:151" ht="16.5" customHeight="1">
      <c r="A445" s="500"/>
      <c r="B445" s="502"/>
      <c r="C445" s="502"/>
      <c r="D445" s="502"/>
      <c r="E445" s="502"/>
      <c r="F445" s="502"/>
      <c r="G445" s="502"/>
      <c r="H445" s="502"/>
      <c r="I445" s="502"/>
      <c r="J445" s="504"/>
      <c r="K445" s="502"/>
      <c r="L445" s="502"/>
      <c r="M445" s="502"/>
      <c r="N445" s="502"/>
      <c r="O445" s="502"/>
      <c r="P445" s="502"/>
      <c r="R445" s="502"/>
      <c r="S445" s="502"/>
      <c r="U445" s="499"/>
      <c r="V445" s="500"/>
      <c r="W445" s="502"/>
      <c r="X445" s="500"/>
      <c r="Y445" s="500"/>
      <c r="Z445" s="476"/>
      <c r="AA445" s="476"/>
      <c r="AB445" s="470"/>
      <c r="AC445" s="502"/>
      <c r="AD445" s="502"/>
      <c r="AE445" s="502"/>
      <c r="AF445" s="502"/>
      <c r="AG445" s="502"/>
      <c r="AH445" s="502"/>
      <c r="AI445" s="505"/>
      <c r="AJ445" s="502"/>
      <c r="AK445" s="502"/>
      <c r="AL445" s="502"/>
      <c r="AM445" s="502"/>
      <c r="AN445" s="502"/>
      <c r="AO445" s="502"/>
      <c r="AP445" s="502"/>
      <c r="AQ445" s="502"/>
      <c r="AR445" s="502"/>
      <c r="AS445" s="521"/>
      <c r="AT445" s="521"/>
      <c r="AU445" s="521"/>
      <c r="AV445" s="521"/>
      <c r="AW445" s="521"/>
      <c r="AX445" s="521"/>
      <c r="AY445" s="521"/>
      <c r="AZ445" s="521"/>
      <c r="BA445" s="525"/>
      <c r="BB445" s="521"/>
      <c r="BC445" s="521"/>
      <c r="BD445" s="521"/>
      <c r="BE445" s="521"/>
      <c r="BF445" s="521"/>
      <c r="BG445" s="521"/>
      <c r="BH445" s="521"/>
      <c r="BI445" s="521"/>
      <c r="BJ445" s="521"/>
      <c r="BK445" s="521"/>
      <c r="BL445" s="521"/>
      <c r="BM445" s="521"/>
      <c r="BN445" s="521"/>
      <c r="BO445" s="521"/>
      <c r="BP445" s="521"/>
      <c r="BQ445" s="521"/>
      <c r="BR445" s="521"/>
      <c r="BS445" s="521"/>
      <c r="BT445" s="517"/>
      <c r="BU445" s="511"/>
      <c r="BV445" s="511"/>
      <c r="BW445" s="511"/>
      <c r="BX445" s="516"/>
      <c r="BY445" s="516"/>
      <c r="BZ445" s="516"/>
      <c r="CA445" s="516"/>
      <c r="CB445" s="516"/>
      <c r="CC445" s="516"/>
      <c r="CD445" s="516"/>
      <c r="CE445" s="511"/>
      <c r="CF445" s="511"/>
      <c r="CG445" s="511"/>
      <c r="CH445" s="511"/>
      <c r="CI445" s="474"/>
      <c r="CJ445" s="474"/>
      <c r="CK445" s="474"/>
      <c r="CL445" s="490"/>
      <c r="CM445" s="474"/>
      <c r="CN445" s="500"/>
      <c r="CO445" s="500"/>
      <c r="CP445" s="500"/>
      <c r="CQ445" s="500"/>
      <c r="CR445" s="550"/>
      <c r="CS445" s="473"/>
      <c r="CT445" s="498"/>
      <c r="CU445" s="498"/>
      <c r="CV445" s="473"/>
      <c r="CW445" s="473"/>
      <c r="CX445" s="473"/>
      <c r="CY445" s="502"/>
      <c r="CZ445" s="500"/>
      <c r="DA445" s="474"/>
      <c r="DB445" s="499"/>
      <c r="DC445" s="500"/>
      <c r="DD445" s="474"/>
      <c r="DE445" s="500"/>
      <c r="DF445" s="500"/>
      <c r="DG445" s="499"/>
      <c r="DH445" s="499"/>
      <c r="DI445" s="499"/>
      <c r="DJ445" s="490"/>
      <c r="DK445" s="499"/>
      <c r="DL445" s="500"/>
      <c r="DM445" s="500"/>
      <c r="DN445" s="499"/>
      <c r="DO445" s="474"/>
      <c r="DP445" s="474"/>
      <c r="DQ445" s="474"/>
      <c r="DR445" s="474"/>
      <c r="DS445" s="474"/>
      <c r="DT445" s="474"/>
      <c r="DU445" s="474"/>
      <c r="DV445" s="474"/>
      <c r="DW445" s="474"/>
      <c r="DX445" s="474"/>
      <c r="DY445" s="474"/>
      <c r="DZ445" s="474"/>
      <c r="EA445" s="500"/>
      <c r="EB445" s="500"/>
      <c r="EC445" s="500"/>
      <c r="ED445" s="500"/>
      <c r="EE445" s="500"/>
      <c r="EF445" s="500"/>
      <c r="EG445" s="500"/>
      <c r="EH445" s="500"/>
      <c r="EI445" s="500"/>
      <c r="EJ445" s="500"/>
      <c r="EK445" s="500"/>
      <c r="EL445" s="500"/>
      <c r="EM445" s="500"/>
      <c r="EN445" s="500"/>
      <c r="EO445" s="500"/>
      <c r="EP445" s="500"/>
      <c r="EQ445" s="500"/>
      <c r="ER445" s="490"/>
      <c r="ES445" s="490"/>
      <c r="ET445" s="500"/>
      <c r="EU445" s="500"/>
    </row>
    <row r="446" spans="1:151" ht="16.5" customHeight="1">
      <c r="A446" s="500"/>
      <c r="B446" s="502"/>
      <c r="C446" s="502"/>
      <c r="D446" s="502"/>
      <c r="E446" s="502"/>
      <c r="F446" s="502"/>
      <c r="G446" s="502"/>
      <c r="H446" s="502"/>
      <c r="I446" s="502"/>
      <c r="J446" s="504"/>
      <c r="K446" s="502"/>
      <c r="L446" s="502"/>
      <c r="M446" s="502"/>
      <c r="N446" s="502"/>
      <c r="O446" s="502"/>
      <c r="P446" s="502"/>
      <c r="R446" s="502"/>
      <c r="S446" s="502"/>
      <c r="U446" s="499"/>
      <c r="V446" s="500"/>
      <c r="W446" s="502"/>
      <c r="X446" s="500"/>
      <c r="Y446" s="500"/>
      <c r="Z446" s="476"/>
      <c r="AA446" s="476"/>
      <c r="AB446" s="470"/>
      <c r="AC446" s="502"/>
      <c r="AD446" s="502"/>
      <c r="AE446" s="502"/>
      <c r="AF446" s="502"/>
      <c r="AG446" s="502"/>
      <c r="AH446" s="502"/>
      <c r="AI446" s="505"/>
      <c r="AJ446" s="502"/>
      <c r="AK446" s="502"/>
      <c r="AL446" s="502"/>
      <c r="AM446" s="502"/>
      <c r="AN446" s="502"/>
      <c r="AO446" s="502"/>
      <c r="AP446" s="502"/>
      <c r="AQ446" s="502"/>
      <c r="AR446" s="502"/>
      <c r="AS446" s="521"/>
      <c r="AT446" s="521"/>
      <c r="AU446" s="521"/>
      <c r="AV446" s="521"/>
      <c r="AW446" s="521"/>
      <c r="AX446" s="521"/>
      <c r="AY446" s="521"/>
      <c r="AZ446" s="521"/>
      <c r="BA446" s="525"/>
      <c r="BB446" s="521"/>
      <c r="BC446" s="521"/>
      <c r="BD446" s="521"/>
      <c r="BE446" s="521"/>
      <c r="BF446" s="521"/>
      <c r="BG446" s="521"/>
      <c r="BH446" s="521"/>
      <c r="BI446" s="521"/>
      <c r="BJ446" s="521"/>
      <c r="BK446" s="521"/>
      <c r="BL446" s="521"/>
      <c r="BM446" s="521"/>
      <c r="BN446" s="521"/>
      <c r="BO446" s="521"/>
      <c r="BP446" s="521"/>
      <c r="BQ446" s="521"/>
      <c r="BR446" s="521"/>
      <c r="BS446" s="521"/>
      <c r="BT446" s="517"/>
      <c r="BU446" s="511"/>
      <c r="BV446" s="511"/>
      <c r="BW446" s="511"/>
      <c r="BX446" s="516"/>
      <c r="BY446" s="516"/>
      <c r="BZ446" s="516"/>
      <c r="CA446" s="516"/>
      <c r="CB446" s="516"/>
      <c r="CC446" s="516"/>
      <c r="CD446" s="516"/>
      <c r="CE446" s="511"/>
      <c r="CF446" s="511"/>
      <c r="CG446" s="511"/>
      <c r="CH446" s="511"/>
      <c r="CI446" s="474"/>
      <c r="CJ446" s="474"/>
      <c r="CK446" s="474"/>
      <c r="CL446" s="490"/>
      <c r="CM446" s="474"/>
      <c r="CN446" s="500"/>
      <c r="CO446" s="500"/>
      <c r="CP446" s="500"/>
      <c r="CQ446" s="500"/>
      <c r="CR446" s="550"/>
      <c r="CS446" s="473"/>
      <c r="CT446" s="498"/>
      <c r="CU446" s="498"/>
      <c r="CV446" s="473"/>
      <c r="CW446" s="473"/>
      <c r="CX446" s="473"/>
      <c r="CY446" s="502"/>
      <c r="CZ446" s="500"/>
      <c r="DA446" s="474"/>
      <c r="DB446" s="499"/>
      <c r="DC446" s="500"/>
      <c r="DD446" s="474"/>
      <c r="DE446" s="500"/>
      <c r="DF446" s="500"/>
      <c r="DG446" s="499"/>
      <c r="DH446" s="499"/>
      <c r="DI446" s="499"/>
      <c r="DJ446" s="490"/>
      <c r="DK446" s="499"/>
      <c r="DL446" s="500"/>
      <c r="DM446" s="500"/>
      <c r="DN446" s="499"/>
      <c r="DO446" s="474"/>
      <c r="DP446" s="474"/>
      <c r="DQ446" s="474"/>
      <c r="DR446" s="474"/>
      <c r="DS446" s="474"/>
      <c r="DT446" s="474"/>
      <c r="DU446" s="474"/>
      <c r="DV446" s="474"/>
      <c r="DW446" s="474"/>
      <c r="DX446" s="474"/>
      <c r="DY446" s="474"/>
      <c r="DZ446" s="474"/>
      <c r="EA446" s="500"/>
      <c r="EB446" s="500"/>
      <c r="EC446" s="500"/>
      <c r="ED446" s="500"/>
      <c r="EE446" s="500"/>
      <c r="EF446" s="500"/>
      <c r="EG446" s="500"/>
      <c r="EH446" s="500"/>
      <c r="EI446" s="500"/>
      <c r="EJ446" s="500"/>
      <c r="EK446" s="500"/>
      <c r="EL446" s="500"/>
      <c r="EM446" s="500"/>
      <c r="EN446" s="500"/>
      <c r="EO446" s="500"/>
      <c r="EP446" s="500"/>
      <c r="EQ446" s="500"/>
      <c r="ER446" s="490"/>
      <c r="ES446" s="490"/>
      <c r="ET446" s="500"/>
      <c r="EU446" s="500"/>
    </row>
    <row r="447" spans="1:151" ht="16.5" customHeight="1">
      <c r="A447" s="500"/>
      <c r="B447" s="502"/>
      <c r="C447" s="502"/>
      <c r="D447" s="502"/>
      <c r="E447" s="502"/>
      <c r="F447" s="502"/>
      <c r="G447" s="502"/>
      <c r="H447" s="502"/>
      <c r="I447" s="502"/>
      <c r="J447" s="504"/>
      <c r="K447" s="502"/>
      <c r="L447" s="502"/>
      <c r="M447" s="502"/>
      <c r="N447" s="502"/>
      <c r="O447" s="502"/>
      <c r="P447" s="502"/>
      <c r="R447" s="502"/>
      <c r="S447" s="502"/>
      <c r="U447" s="499"/>
      <c r="V447" s="500"/>
      <c r="W447" s="502"/>
      <c r="X447" s="500"/>
      <c r="Y447" s="500"/>
      <c r="Z447" s="476"/>
      <c r="AA447" s="476"/>
      <c r="AB447" s="470"/>
      <c r="AC447" s="502"/>
      <c r="AD447" s="502"/>
      <c r="AE447" s="502"/>
      <c r="AF447" s="502"/>
      <c r="AG447" s="502"/>
      <c r="AH447" s="502"/>
      <c r="AI447" s="505"/>
      <c r="AJ447" s="502"/>
      <c r="AK447" s="502"/>
      <c r="AL447" s="502"/>
      <c r="AM447" s="502"/>
      <c r="AN447" s="502"/>
      <c r="AO447" s="502"/>
      <c r="AP447" s="502"/>
      <c r="AQ447" s="502"/>
      <c r="AR447" s="502"/>
      <c r="AS447" s="521"/>
      <c r="AT447" s="521"/>
      <c r="AU447" s="521"/>
      <c r="AV447" s="521"/>
      <c r="AW447" s="521"/>
      <c r="AX447" s="521"/>
      <c r="AY447" s="521"/>
      <c r="AZ447" s="521"/>
      <c r="BA447" s="525"/>
      <c r="BB447" s="521"/>
      <c r="BC447" s="521"/>
      <c r="BD447" s="521"/>
      <c r="BE447" s="521"/>
      <c r="BF447" s="521"/>
      <c r="BG447" s="521"/>
      <c r="BH447" s="521"/>
      <c r="BI447" s="521"/>
      <c r="BJ447" s="521"/>
      <c r="BK447" s="521"/>
      <c r="BL447" s="521"/>
      <c r="BM447" s="521"/>
      <c r="BN447" s="521"/>
      <c r="BO447" s="521"/>
      <c r="BP447" s="521"/>
      <c r="BQ447" s="521"/>
      <c r="BR447" s="521"/>
      <c r="BS447" s="521"/>
      <c r="BT447" s="517"/>
      <c r="BU447" s="511"/>
      <c r="BV447" s="511"/>
      <c r="BW447" s="511"/>
      <c r="BX447" s="516"/>
      <c r="BY447" s="516"/>
      <c r="BZ447" s="516"/>
      <c r="CA447" s="516"/>
      <c r="CB447" s="516"/>
      <c r="CC447" s="516"/>
      <c r="CD447" s="516"/>
      <c r="CE447" s="511"/>
      <c r="CF447" s="511"/>
      <c r="CG447" s="511"/>
      <c r="CH447" s="511"/>
      <c r="CI447" s="474"/>
      <c r="CJ447" s="474"/>
      <c r="CK447" s="474"/>
      <c r="CL447" s="490"/>
      <c r="CM447" s="474"/>
      <c r="CN447" s="500"/>
      <c r="CO447" s="500"/>
      <c r="CP447" s="500"/>
      <c r="CQ447" s="500"/>
      <c r="CR447" s="550"/>
      <c r="CS447" s="473"/>
      <c r="CT447" s="498"/>
      <c r="CU447" s="498"/>
      <c r="CV447" s="473"/>
      <c r="CW447" s="473"/>
      <c r="CX447" s="473"/>
      <c r="CY447" s="502"/>
      <c r="CZ447" s="500"/>
      <c r="DA447" s="474"/>
      <c r="DB447" s="499"/>
      <c r="DC447" s="500"/>
      <c r="DD447" s="474"/>
      <c r="DE447" s="500"/>
      <c r="DF447" s="500"/>
      <c r="DG447" s="499"/>
      <c r="DH447" s="499"/>
      <c r="DI447" s="499"/>
      <c r="DJ447" s="490"/>
      <c r="DK447" s="499"/>
      <c r="DL447" s="500"/>
      <c r="DM447" s="500"/>
      <c r="DN447" s="499"/>
      <c r="DO447" s="474"/>
      <c r="DP447" s="474"/>
      <c r="DQ447" s="474"/>
      <c r="DR447" s="474"/>
      <c r="DS447" s="474"/>
      <c r="DT447" s="474"/>
      <c r="DU447" s="474"/>
      <c r="DV447" s="474"/>
      <c r="DW447" s="474"/>
      <c r="DX447" s="474"/>
      <c r="DY447" s="474"/>
      <c r="DZ447" s="474"/>
      <c r="EA447" s="500"/>
      <c r="EB447" s="500"/>
      <c r="EC447" s="500"/>
      <c r="ED447" s="500"/>
      <c r="EE447" s="500"/>
      <c r="EF447" s="500"/>
      <c r="EG447" s="500"/>
      <c r="EH447" s="500"/>
      <c r="EI447" s="500"/>
      <c r="EJ447" s="500"/>
      <c r="EK447" s="500"/>
      <c r="EL447" s="500"/>
      <c r="EM447" s="500"/>
      <c r="EN447" s="500"/>
      <c r="EO447" s="500"/>
      <c r="EP447" s="500"/>
      <c r="EQ447" s="500"/>
      <c r="ER447" s="490"/>
      <c r="ES447" s="490"/>
      <c r="ET447" s="500"/>
      <c r="EU447" s="500"/>
    </row>
    <row r="448" spans="1:151" ht="16.5" customHeight="1">
      <c r="A448" s="500"/>
      <c r="B448" s="502"/>
      <c r="C448" s="502"/>
      <c r="D448" s="502"/>
      <c r="E448" s="502"/>
      <c r="F448" s="502"/>
      <c r="G448" s="502"/>
      <c r="H448" s="502"/>
      <c r="I448" s="502"/>
      <c r="J448" s="504"/>
      <c r="K448" s="502"/>
      <c r="L448" s="502"/>
      <c r="M448" s="502"/>
      <c r="N448" s="502"/>
      <c r="O448" s="502"/>
      <c r="P448" s="502"/>
      <c r="R448" s="502"/>
      <c r="S448" s="502"/>
      <c r="U448" s="499"/>
      <c r="V448" s="500"/>
      <c r="W448" s="502"/>
      <c r="X448" s="500"/>
      <c r="Y448" s="500"/>
      <c r="Z448" s="476"/>
      <c r="AA448" s="476"/>
      <c r="AB448" s="470"/>
      <c r="AC448" s="502"/>
      <c r="AD448" s="502"/>
      <c r="AE448" s="502"/>
      <c r="AF448" s="502"/>
      <c r="AG448" s="502"/>
      <c r="AH448" s="502"/>
      <c r="AI448" s="505"/>
      <c r="AJ448" s="502"/>
      <c r="AK448" s="502"/>
      <c r="AL448" s="502"/>
      <c r="AM448" s="502"/>
      <c r="AN448" s="502"/>
      <c r="AO448" s="502"/>
      <c r="AP448" s="502"/>
      <c r="AQ448" s="502"/>
      <c r="AR448" s="502"/>
      <c r="AS448" s="521"/>
      <c r="AT448" s="521"/>
      <c r="AU448" s="521"/>
      <c r="AV448" s="521"/>
      <c r="AW448" s="521"/>
      <c r="AX448" s="521"/>
      <c r="AY448" s="521"/>
      <c r="AZ448" s="521"/>
      <c r="BA448" s="525"/>
      <c r="BB448" s="521"/>
      <c r="BC448" s="521"/>
      <c r="BD448" s="521"/>
      <c r="BE448" s="521"/>
      <c r="BF448" s="521"/>
      <c r="BG448" s="521"/>
      <c r="BH448" s="521"/>
      <c r="BI448" s="521"/>
      <c r="BJ448" s="521"/>
      <c r="BK448" s="521"/>
      <c r="BL448" s="521"/>
      <c r="BM448" s="521"/>
      <c r="BN448" s="521"/>
      <c r="BO448" s="521"/>
      <c r="BP448" s="521"/>
      <c r="BQ448" s="521"/>
      <c r="BR448" s="521"/>
      <c r="BS448" s="521"/>
      <c r="BT448" s="517"/>
      <c r="BU448" s="511"/>
      <c r="BV448" s="511"/>
      <c r="BW448" s="511"/>
      <c r="BX448" s="516"/>
      <c r="BY448" s="516"/>
      <c r="BZ448" s="516"/>
      <c r="CA448" s="516"/>
      <c r="CB448" s="516"/>
      <c r="CC448" s="516"/>
      <c r="CD448" s="516"/>
      <c r="CE448" s="511"/>
      <c r="CF448" s="511"/>
      <c r="CG448" s="511"/>
      <c r="CH448" s="511"/>
      <c r="CI448" s="474"/>
      <c r="CJ448" s="474"/>
      <c r="CK448" s="474"/>
      <c r="CL448" s="490"/>
      <c r="CM448" s="474"/>
      <c r="CN448" s="500"/>
      <c r="CO448" s="500"/>
      <c r="CP448" s="500"/>
      <c r="CQ448" s="500"/>
      <c r="CR448" s="550"/>
      <c r="CS448" s="473"/>
      <c r="CT448" s="498"/>
      <c r="CU448" s="498"/>
      <c r="CV448" s="473"/>
      <c r="CW448" s="473"/>
      <c r="CX448" s="473"/>
      <c r="CY448" s="502"/>
      <c r="CZ448" s="500"/>
      <c r="DA448" s="474"/>
      <c r="DB448" s="499"/>
      <c r="DC448" s="500"/>
      <c r="DD448" s="474"/>
      <c r="DE448" s="500"/>
      <c r="DF448" s="500"/>
      <c r="DG448" s="499"/>
      <c r="DH448" s="499"/>
      <c r="DI448" s="499"/>
      <c r="DJ448" s="490"/>
      <c r="DK448" s="499"/>
      <c r="DL448" s="500"/>
      <c r="DM448" s="500"/>
      <c r="DN448" s="499"/>
      <c r="DO448" s="474"/>
      <c r="DP448" s="474"/>
      <c r="DQ448" s="474"/>
      <c r="DR448" s="474"/>
      <c r="DS448" s="474"/>
      <c r="DT448" s="474"/>
      <c r="DU448" s="474"/>
      <c r="DV448" s="474"/>
      <c r="DW448" s="474"/>
      <c r="DX448" s="474"/>
      <c r="DY448" s="474"/>
      <c r="DZ448" s="474"/>
      <c r="EA448" s="500"/>
      <c r="EB448" s="500"/>
      <c r="EC448" s="500"/>
      <c r="ED448" s="500"/>
      <c r="EE448" s="500"/>
      <c r="EF448" s="500"/>
      <c r="EG448" s="500"/>
      <c r="EH448" s="500"/>
      <c r="EI448" s="500"/>
      <c r="EJ448" s="500"/>
      <c r="EK448" s="500"/>
      <c r="EL448" s="500"/>
      <c r="EM448" s="500"/>
      <c r="EN448" s="500"/>
      <c r="EO448" s="500"/>
      <c r="EP448" s="500"/>
      <c r="EQ448" s="500"/>
      <c r="ER448" s="490"/>
      <c r="ES448" s="490"/>
      <c r="ET448" s="500"/>
      <c r="EU448" s="500"/>
    </row>
    <row r="449" spans="1:151" ht="16.5" customHeight="1">
      <c r="A449" s="500"/>
      <c r="B449" s="502"/>
      <c r="C449" s="502"/>
      <c r="D449" s="502"/>
      <c r="E449" s="502"/>
      <c r="F449" s="502"/>
      <c r="G449" s="502"/>
      <c r="H449" s="502"/>
      <c r="I449" s="502"/>
      <c r="J449" s="504"/>
      <c r="K449" s="502"/>
      <c r="L449" s="502"/>
      <c r="M449" s="502"/>
      <c r="N449" s="502"/>
      <c r="O449" s="502"/>
      <c r="P449" s="502"/>
      <c r="R449" s="502"/>
      <c r="S449" s="502"/>
      <c r="U449" s="499"/>
      <c r="V449" s="500"/>
      <c r="W449" s="502"/>
      <c r="X449" s="500"/>
      <c r="Y449" s="500"/>
      <c r="Z449" s="476"/>
      <c r="AA449" s="476"/>
      <c r="AB449" s="470"/>
      <c r="AC449" s="502"/>
      <c r="AD449" s="502"/>
      <c r="AE449" s="502"/>
      <c r="AF449" s="502"/>
      <c r="AG449" s="502"/>
      <c r="AH449" s="502"/>
      <c r="AI449" s="505"/>
      <c r="AJ449" s="502"/>
      <c r="AK449" s="502"/>
      <c r="AL449" s="502"/>
      <c r="AM449" s="502"/>
      <c r="AN449" s="502"/>
      <c r="AO449" s="502"/>
      <c r="AP449" s="502"/>
      <c r="AQ449" s="502"/>
      <c r="AR449" s="502"/>
      <c r="AS449" s="521"/>
      <c r="AT449" s="521"/>
      <c r="AU449" s="521"/>
      <c r="AV449" s="521"/>
      <c r="AW449" s="521"/>
      <c r="AX449" s="521"/>
      <c r="AY449" s="521"/>
      <c r="AZ449" s="521"/>
      <c r="BA449" s="525"/>
      <c r="BB449" s="521"/>
      <c r="BC449" s="521"/>
      <c r="BD449" s="521"/>
      <c r="BE449" s="521"/>
      <c r="BF449" s="521"/>
      <c r="BG449" s="521"/>
      <c r="BH449" s="521"/>
      <c r="BI449" s="521"/>
      <c r="BJ449" s="521"/>
      <c r="BK449" s="521"/>
      <c r="BL449" s="521"/>
      <c r="BM449" s="521"/>
      <c r="BN449" s="521"/>
      <c r="BO449" s="521"/>
      <c r="BP449" s="521"/>
      <c r="BQ449" s="521"/>
      <c r="BR449" s="521"/>
      <c r="BS449" s="521"/>
      <c r="BT449" s="517"/>
      <c r="BU449" s="511"/>
      <c r="BV449" s="511"/>
      <c r="BW449" s="511"/>
      <c r="BX449" s="516"/>
      <c r="BY449" s="516"/>
      <c r="BZ449" s="516"/>
      <c r="CA449" s="516"/>
      <c r="CB449" s="516"/>
      <c r="CC449" s="516"/>
      <c r="CD449" s="516"/>
      <c r="CE449" s="511"/>
      <c r="CF449" s="511"/>
      <c r="CG449" s="511"/>
      <c r="CH449" s="511"/>
      <c r="CI449" s="474"/>
      <c r="CJ449" s="474"/>
      <c r="CK449" s="474"/>
      <c r="CL449" s="490"/>
      <c r="CM449" s="474"/>
      <c r="CN449" s="500"/>
      <c r="CO449" s="500"/>
      <c r="CP449" s="500"/>
      <c r="CQ449" s="500"/>
      <c r="CR449" s="550"/>
      <c r="CS449" s="473"/>
      <c r="CT449" s="498"/>
      <c r="CU449" s="498"/>
      <c r="CV449" s="473"/>
      <c r="CW449" s="473"/>
      <c r="CX449" s="473"/>
      <c r="CY449" s="502"/>
      <c r="CZ449" s="500"/>
      <c r="DA449" s="474"/>
      <c r="DB449" s="499"/>
      <c r="DC449" s="500"/>
      <c r="DD449" s="474"/>
      <c r="DE449" s="500"/>
      <c r="DF449" s="500"/>
      <c r="DG449" s="499"/>
      <c r="DH449" s="499"/>
      <c r="DI449" s="499"/>
      <c r="DJ449" s="490"/>
      <c r="DK449" s="499"/>
      <c r="DL449" s="500"/>
      <c r="DM449" s="500"/>
      <c r="DN449" s="499"/>
      <c r="DO449" s="474"/>
      <c r="DP449" s="474"/>
      <c r="DQ449" s="474"/>
      <c r="DR449" s="474"/>
      <c r="DS449" s="474"/>
      <c r="DT449" s="474"/>
      <c r="DU449" s="474"/>
      <c r="DV449" s="474"/>
      <c r="DW449" s="474"/>
      <c r="DX449" s="474"/>
      <c r="DY449" s="474"/>
      <c r="DZ449" s="474"/>
      <c r="EA449" s="500"/>
      <c r="EB449" s="500"/>
      <c r="EC449" s="500"/>
      <c r="ED449" s="500"/>
      <c r="EE449" s="500"/>
      <c r="EF449" s="500"/>
      <c r="EG449" s="500"/>
      <c r="EH449" s="500"/>
      <c r="EI449" s="500"/>
      <c r="EJ449" s="500"/>
      <c r="EK449" s="500"/>
      <c r="EL449" s="500"/>
      <c r="EM449" s="500"/>
      <c r="EN449" s="500"/>
      <c r="EO449" s="500"/>
      <c r="EP449" s="500"/>
      <c r="EQ449" s="500"/>
      <c r="ER449" s="490"/>
      <c r="ES449" s="490"/>
      <c r="ET449" s="500"/>
      <c r="EU449" s="500"/>
    </row>
    <row r="450" spans="1:151" ht="16.5" customHeight="1">
      <c r="A450" s="500"/>
      <c r="B450" s="502"/>
      <c r="C450" s="502"/>
      <c r="D450" s="502"/>
      <c r="E450" s="502"/>
      <c r="F450" s="502"/>
      <c r="G450" s="502"/>
      <c r="H450" s="502"/>
      <c r="I450" s="502"/>
      <c r="J450" s="504"/>
      <c r="K450" s="502"/>
      <c r="L450" s="502"/>
      <c r="M450" s="502"/>
      <c r="N450" s="502"/>
      <c r="O450" s="502"/>
      <c r="P450" s="502"/>
      <c r="R450" s="502"/>
      <c r="S450" s="502"/>
      <c r="U450" s="499"/>
      <c r="V450" s="500"/>
      <c r="W450" s="502"/>
      <c r="X450" s="500"/>
      <c r="Y450" s="500"/>
      <c r="Z450" s="476"/>
      <c r="AA450" s="476"/>
      <c r="AB450" s="470"/>
      <c r="AC450" s="502"/>
      <c r="AD450" s="502"/>
      <c r="AE450" s="502"/>
      <c r="AF450" s="502"/>
      <c r="AG450" s="502"/>
      <c r="AH450" s="502"/>
      <c r="AI450" s="505"/>
      <c r="AJ450" s="502"/>
      <c r="AK450" s="502"/>
      <c r="AL450" s="502"/>
      <c r="AM450" s="502"/>
      <c r="AN450" s="502"/>
      <c r="AO450" s="502"/>
      <c r="AP450" s="502"/>
      <c r="AQ450" s="502"/>
      <c r="AR450" s="502"/>
      <c r="AS450" s="521"/>
      <c r="AT450" s="521"/>
      <c r="AU450" s="521"/>
      <c r="AV450" s="521"/>
      <c r="AW450" s="521"/>
      <c r="AX450" s="521"/>
      <c r="AY450" s="521"/>
      <c r="AZ450" s="521"/>
      <c r="BA450" s="525"/>
      <c r="BB450" s="521"/>
      <c r="BC450" s="521"/>
      <c r="BD450" s="521"/>
      <c r="BE450" s="521"/>
      <c r="BF450" s="521"/>
      <c r="BG450" s="521"/>
      <c r="BH450" s="521"/>
      <c r="BI450" s="521"/>
      <c r="BJ450" s="521"/>
      <c r="BK450" s="521"/>
      <c r="BL450" s="521"/>
      <c r="BM450" s="521"/>
      <c r="BN450" s="521"/>
      <c r="BO450" s="521"/>
      <c r="BP450" s="521"/>
      <c r="BQ450" s="521"/>
      <c r="BR450" s="521"/>
      <c r="BS450" s="521"/>
      <c r="BT450" s="517"/>
      <c r="BU450" s="511"/>
      <c r="BV450" s="511"/>
      <c r="BW450" s="511"/>
      <c r="BX450" s="516"/>
      <c r="BY450" s="516"/>
      <c r="BZ450" s="516"/>
      <c r="CA450" s="516"/>
      <c r="CB450" s="516"/>
      <c r="CC450" s="516"/>
      <c r="CD450" s="516"/>
      <c r="CE450" s="511"/>
      <c r="CF450" s="511"/>
      <c r="CG450" s="511"/>
      <c r="CH450" s="511"/>
      <c r="CI450" s="474"/>
      <c r="CJ450" s="474"/>
      <c r="CK450" s="474"/>
      <c r="CL450" s="490"/>
      <c r="CM450" s="474"/>
      <c r="CN450" s="500"/>
      <c r="CO450" s="500"/>
      <c r="CP450" s="500"/>
      <c r="CQ450" s="500"/>
      <c r="CR450" s="550"/>
      <c r="CS450" s="473"/>
      <c r="CT450" s="498"/>
      <c r="CU450" s="498"/>
      <c r="CV450" s="473"/>
      <c r="CW450" s="473"/>
      <c r="CX450" s="473"/>
      <c r="CY450" s="502"/>
      <c r="CZ450" s="500"/>
      <c r="DA450" s="474"/>
      <c r="DB450" s="499"/>
      <c r="DC450" s="500"/>
      <c r="DD450" s="474"/>
      <c r="DE450" s="500"/>
      <c r="DF450" s="500"/>
      <c r="DG450" s="499"/>
      <c r="DH450" s="499"/>
      <c r="DI450" s="499"/>
      <c r="DJ450" s="490"/>
      <c r="DK450" s="499"/>
      <c r="DL450" s="500"/>
      <c r="DM450" s="500"/>
      <c r="DN450" s="499"/>
      <c r="DO450" s="474"/>
      <c r="DP450" s="474"/>
      <c r="DQ450" s="474"/>
      <c r="DR450" s="474"/>
      <c r="DS450" s="474"/>
      <c r="DT450" s="474"/>
      <c r="DU450" s="474"/>
      <c r="DV450" s="474"/>
      <c r="DW450" s="474"/>
      <c r="DX450" s="474"/>
      <c r="DY450" s="474"/>
      <c r="DZ450" s="474"/>
      <c r="EA450" s="500"/>
      <c r="EB450" s="500"/>
      <c r="EC450" s="500"/>
      <c r="ED450" s="500"/>
      <c r="EE450" s="500"/>
      <c r="EF450" s="500"/>
      <c r="EG450" s="500"/>
      <c r="EH450" s="500"/>
      <c r="EI450" s="500"/>
      <c r="EJ450" s="500"/>
      <c r="EK450" s="500"/>
      <c r="EL450" s="500"/>
      <c r="EM450" s="500"/>
      <c r="EN450" s="500"/>
      <c r="EO450" s="500"/>
      <c r="EP450" s="500"/>
      <c r="EQ450" s="500"/>
      <c r="ER450" s="490"/>
      <c r="ES450" s="490"/>
      <c r="ET450" s="500"/>
      <c r="EU450" s="500"/>
    </row>
    <row r="451" spans="1:151" ht="16.5" customHeight="1">
      <c r="A451" s="500"/>
      <c r="B451" s="502"/>
      <c r="C451" s="502"/>
      <c r="D451" s="502"/>
      <c r="E451" s="502"/>
      <c r="F451" s="502"/>
      <c r="G451" s="502"/>
      <c r="H451" s="502"/>
      <c r="I451" s="502"/>
      <c r="J451" s="504"/>
      <c r="K451" s="502"/>
      <c r="L451" s="502"/>
      <c r="M451" s="502"/>
      <c r="N451" s="502"/>
      <c r="O451" s="502"/>
      <c r="P451" s="502"/>
      <c r="R451" s="502"/>
      <c r="S451" s="502"/>
      <c r="U451" s="499"/>
      <c r="V451" s="500"/>
      <c r="W451" s="502"/>
      <c r="X451" s="500"/>
      <c r="Y451" s="500"/>
      <c r="Z451" s="476"/>
      <c r="AA451" s="476"/>
      <c r="AB451" s="470"/>
      <c r="AC451" s="502"/>
      <c r="AD451" s="502"/>
      <c r="AE451" s="502"/>
      <c r="AF451" s="502"/>
      <c r="AG451" s="502"/>
      <c r="AH451" s="502"/>
      <c r="AI451" s="505"/>
      <c r="AJ451" s="502"/>
      <c r="AK451" s="502"/>
      <c r="AL451" s="502"/>
      <c r="AM451" s="502"/>
      <c r="AN451" s="502"/>
      <c r="AO451" s="502"/>
      <c r="AP451" s="502"/>
      <c r="AQ451" s="502"/>
      <c r="AR451" s="502"/>
      <c r="AS451" s="521"/>
      <c r="AT451" s="521"/>
      <c r="AU451" s="521"/>
      <c r="AV451" s="521"/>
      <c r="AW451" s="521"/>
      <c r="AX451" s="521"/>
      <c r="AY451" s="521"/>
      <c r="AZ451" s="521"/>
      <c r="BA451" s="525"/>
      <c r="BB451" s="521"/>
      <c r="BC451" s="521"/>
      <c r="BD451" s="521"/>
      <c r="BE451" s="521"/>
      <c r="BF451" s="521"/>
      <c r="BG451" s="521"/>
      <c r="BH451" s="521"/>
      <c r="BI451" s="521"/>
      <c r="BJ451" s="521"/>
      <c r="BK451" s="521"/>
      <c r="BL451" s="521"/>
      <c r="BM451" s="521"/>
      <c r="BN451" s="521"/>
      <c r="BO451" s="521"/>
      <c r="BP451" s="521"/>
      <c r="BQ451" s="521"/>
      <c r="BR451" s="521"/>
      <c r="BS451" s="521"/>
      <c r="BT451" s="517"/>
      <c r="BU451" s="511"/>
      <c r="BV451" s="511"/>
      <c r="BW451" s="511"/>
      <c r="BX451" s="516"/>
      <c r="BY451" s="516"/>
      <c r="BZ451" s="516"/>
      <c r="CA451" s="516"/>
      <c r="CB451" s="516"/>
      <c r="CC451" s="516"/>
      <c r="CD451" s="516"/>
      <c r="CE451" s="511"/>
      <c r="CF451" s="511"/>
      <c r="CG451" s="511"/>
      <c r="CH451" s="511"/>
      <c r="CI451" s="474"/>
      <c r="CJ451" s="474"/>
      <c r="CK451" s="474"/>
      <c r="CL451" s="490"/>
      <c r="CM451" s="474"/>
      <c r="CN451" s="500"/>
      <c r="CO451" s="500"/>
      <c r="CP451" s="500"/>
      <c r="CQ451" s="500"/>
      <c r="CR451" s="550"/>
      <c r="CS451" s="473"/>
      <c r="CT451" s="498"/>
      <c r="CU451" s="498"/>
      <c r="CV451" s="473"/>
      <c r="CW451" s="473"/>
      <c r="CX451" s="473"/>
      <c r="CY451" s="502"/>
      <c r="CZ451" s="500"/>
      <c r="DA451" s="474"/>
      <c r="DB451" s="499"/>
      <c r="DC451" s="500"/>
      <c r="DD451" s="474"/>
      <c r="DE451" s="500"/>
      <c r="DF451" s="500"/>
      <c r="DG451" s="499"/>
      <c r="DH451" s="499"/>
      <c r="DI451" s="499"/>
      <c r="DJ451" s="490"/>
      <c r="DK451" s="499"/>
      <c r="DL451" s="500"/>
      <c r="DM451" s="500"/>
      <c r="DN451" s="499"/>
      <c r="DO451" s="474"/>
      <c r="DP451" s="474"/>
      <c r="DQ451" s="474"/>
      <c r="DR451" s="474"/>
      <c r="DS451" s="474"/>
      <c r="DT451" s="474"/>
      <c r="DU451" s="474"/>
      <c r="DV451" s="474"/>
      <c r="DW451" s="474"/>
      <c r="DX451" s="474"/>
      <c r="DY451" s="474"/>
      <c r="DZ451" s="474"/>
      <c r="EA451" s="500"/>
      <c r="EB451" s="500"/>
      <c r="EC451" s="500"/>
      <c r="ED451" s="500"/>
      <c r="EE451" s="500"/>
      <c r="EF451" s="500"/>
      <c r="EG451" s="500"/>
      <c r="EH451" s="500"/>
      <c r="EI451" s="500"/>
      <c r="EJ451" s="500"/>
      <c r="EK451" s="500"/>
      <c r="EL451" s="500"/>
      <c r="EM451" s="500"/>
      <c r="EN451" s="500"/>
      <c r="EO451" s="500"/>
      <c r="EP451" s="500"/>
      <c r="EQ451" s="500"/>
      <c r="ER451" s="490"/>
      <c r="ES451" s="490"/>
      <c r="ET451" s="500"/>
      <c r="EU451" s="500"/>
    </row>
    <row r="452" spans="1:151" ht="16.5" customHeight="1">
      <c r="A452" s="500"/>
      <c r="B452" s="502"/>
      <c r="C452" s="502"/>
      <c r="D452" s="502"/>
      <c r="E452" s="502"/>
      <c r="F452" s="502"/>
      <c r="G452" s="502"/>
      <c r="H452" s="502"/>
      <c r="I452" s="502"/>
      <c r="J452" s="504"/>
      <c r="K452" s="502"/>
      <c r="L452" s="502"/>
      <c r="M452" s="502"/>
      <c r="N452" s="502"/>
      <c r="O452" s="502"/>
      <c r="P452" s="502"/>
      <c r="R452" s="502"/>
      <c r="S452" s="502"/>
      <c r="U452" s="499"/>
      <c r="V452" s="500"/>
      <c r="W452" s="502"/>
      <c r="X452" s="500"/>
      <c r="Y452" s="500"/>
      <c r="Z452" s="476"/>
      <c r="AA452" s="476"/>
      <c r="AB452" s="470"/>
      <c r="AC452" s="502"/>
      <c r="AD452" s="502"/>
      <c r="AE452" s="502"/>
      <c r="AF452" s="502"/>
      <c r="AG452" s="502"/>
      <c r="AH452" s="502"/>
      <c r="AI452" s="505"/>
      <c r="AJ452" s="502"/>
      <c r="AK452" s="502"/>
      <c r="AL452" s="502"/>
      <c r="AM452" s="502"/>
      <c r="AN452" s="502"/>
      <c r="AO452" s="502"/>
      <c r="AP452" s="502"/>
      <c r="AQ452" s="502"/>
      <c r="AR452" s="502"/>
      <c r="AS452" s="521"/>
      <c r="AT452" s="521"/>
      <c r="AU452" s="521"/>
      <c r="AV452" s="521"/>
      <c r="AW452" s="521"/>
      <c r="AX452" s="521"/>
      <c r="AY452" s="521"/>
      <c r="AZ452" s="521"/>
      <c r="BA452" s="525"/>
      <c r="BB452" s="521"/>
      <c r="BC452" s="521"/>
      <c r="BD452" s="521"/>
      <c r="BE452" s="521"/>
      <c r="BF452" s="521"/>
      <c r="BG452" s="521"/>
      <c r="BH452" s="521"/>
      <c r="BI452" s="521"/>
      <c r="BJ452" s="521"/>
      <c r="BK452" s="521"/>
      <c r="BL452" s="521"/>
      <c r="BM452" s="521"/>
      <c r="BN452" s="521"/>
      <c r="BO452" s="521"/>
      <c r="BP452" s="521"/>
      <c r="BQ452" s="521"/>
      <c r="BR452" s="521"/>
      <c r="BS452" s="521"/>
      <c r="BT452" s="517"/>
      <c r="BU452" s="511"/>
      <c r="BV452" s="511"/>
      <c r="BW452" s="511"/>
      <c r="BX452" s="516"/>
      <c r="BY452" s="516"/>
      <c r="BZ452" s="516"/>
      <c r="CA452" s="516"/>
      <c r="CB452" s="516"/>
      <c r="CC452" s="516"/>
      <c r="CD452" s="516"/>
      <c r="CE452" s="511"/>
      <c r="CF452" s="511"/>
      <c r="CG452" s="511"/>
      <c r="CH452" s="511"/>
      <c r="CI452" s="474"/>
      <c r="CJ452" s="474"/>
      <c r="CK452" s="474"/>
      <c r="CL452" s="490"/>
      <c r="CM452" s="474"/>
      <c r="CN452" s="500"/>
      <c r="CO452" s="500"/>
      <c r="CP452" s="500"/>
      <c r="CQ452" s="500"/>
      <c r="CR452" s="550"/>
      <c r="CS452" s="473"/>
      <c r="CT452" s="498"/>
      <c r="CU452" s="498"/>
      <c r="CV452" s="473"/>
      <c r="CW452" s="473"/>
      <c r="CX452" s="473"/>
      <c r="CY452" s="502"/>
      <c r="CZ452" s="500"/>
      <c r="DA452" s="474"/>
      <c r="DB452" s="499"/>
      <c r="DC452" s="500"/>
      <c r="DD452" s="474"/>
      <c r="DE452" s="500"/>
      <c r="DF452" s="500"/>
      <c r="DG452" s="499"/>
      <c r="DH452" s="499"/>
      <c r="DI452" s="499"/>
      <c r="DJ452" s="490"/>
      <c r="DK452" s="499"/>
      <c r="DL452" s="500"/>
      <c r="DM452" s="500"/>
      <c r="DN452" s="499"/>
      <c r="DO452" s="474"/>
      <c r="DP452" s="474"/>
      <c r="DQ452" s="474"/>
      <c r="DR452" s="474"/>
      <c r="DS452" s="474"/>
      <c r="DT452" s="474"/>
      <c r="DU452" s="474"/>
      <c r="DV452" s="474"/>
      <c r="DW452" s="474"/>
      <c r="DX452" s="474"/>
      <c r="DY452" s="474"/>
      <c r="DZ452" s="474"/>
      <c r="EA452" s="500"/>
      <c r="EB452" s="500"/>
      <c r="EC452" s="500"/>
      <c r="ED452" s="500"/>
      <c r="EE452" s="500"/>
      <c r="EF452" s="500"/>
      <c r="EG452" s="500"/>
      <c r="EH452" s="500"/>
      <c r="EI452" s="500"/>
      <c r="EJ452" s="500"/>
      <c r="EK452" s="500"/>
      <c r="EL452" s="500"/>
      <c r="EM452" s="500"/>
      <c r="EN452" s="500"/>
      <c r="EO452" s="500"/>
      <c r="EP452" s="500"/>
      <c r="EQ452" s="500"/>
      <c r="ER452" s="490"/>
      <c r="ES452" s="490"/>
      <c r="ET452" s="500"/>
      <c r="EU452" s="500"/>
    </row>
    <row r="453" spans="1:151" ht="16.5" customHeight="1">
      <c r="A453" s="500"/>
      <c r="B453" s="502"/>
      <c r="C453" s="502"/>
      <c r="D453" s="502"/>
      <c r="E453" s="502"/>
      <c r="F453" s="502"/>
      <c r="G453" s="502"/>
      <c r="H453" s="502"/>
      <c r="I453" s="502"/>
      <c r="J453" s="504"/>
      <c r="K453" s="502"/>
      <c r="L453" s="502"/>
      <c r="M453" s="502"/>
      <c r="N453" s="502"/>
      <c r="O453" s="502"/>
      <c r="P453" s="502"/>
      <c r="R453" s="502"/>
      <c r="S453" s="502"/>
      <c r="U453" s="499"/>
      <c r="V453" s="500"/>
      <c r="W453" s="502"/>
      <c r="X453" s="500"/>
      <c r="Y453" s="500"/>
      <c r="Z453" s="476"/>
      <c r="AA453" s="476"/>
      <c r="AB453" s="470"/>
      <c r="AC453" s="502"/>
      <c r="AD453" s="502"/>
      <c r="AE453" s="502"/>
      <c r="AF453" s="502"/>
      <c r="AG453" s="502"/>
      <c r="AH453" s="502"/>
      <c r="AI453" s="505"/>
      <c r="AJ453" s="502"/>
      <c r="AK453" s="502"/>
      <c r="AL453" s="502"/>
      <c r="AM453" s="502"/>
      <c r="AN453" s="502"/>
      <c r="AO453" s="502"/>
      <c r="AP453" s="502"/>
      <c r="AQ453" s="502"/>
      <c r="AR453" s="502"/>
      <c r="AS453" s="521"/>
      <c r="AT453" s="521"/>
      <c r="AU453" s="521"/>
      <c r="AV453" s="521"/>
      <c r="AW453" s="521"/>
      <c r="AX453" s="521"/>
      <c r="AY453" s="521"/>
      <c r="AZ453" s="521"/>
      <c r="BA453" s="525"/>
      <c r="BB453" s="521"/>
      <c r="BC453" s="521"/>
      <c r="BD453" s="521"/>
      <c r="BE453" s="521"/>
      <c r="BF453" s="521"/>
      <c r="BG453" s="521"/>
      <c r="BH453" s="521"/>
      <c r="BI453" s="521"/>
      <c r="BJ453" s="521"/>
      <c r="BK453" s="521"/>
      <c r="BL453" s="521"/>
      <c r="BM453" s="521"/>
      <c r="BN453" s="521"/>
      <c r="BO453" s="521"/>
      <c r="BP453" s="521"/>
      <c r="BQ453" s="521"/>
      <c r="BR453" s="521"/>
      <c r="BS453" s="521"/>
      <c r="BT453" s="517"/>
      <c r="BU453" s="511"/>
      <c r="BV453" s="511"/>
      <c r="BW453" s="511"/>
      <c r="BX453" s="516"/>
      <c r="BY453" s="516"/>
      <c r="BZ453" s="516"/>
      <c r="CA453" s="516"/>
      <c r="CB453" s="516"/>
      <c r="CC453" s="516"/>
      <c r="CD453" s="516"/>
      <c r="CE453" s="511"/>
      <c r="CF453" s="511"/>
      <c r="CG453" s="511"/>
      <c r="CH453" s="511"/>
      <c r="CI453" s="474"/>
      <c r="CJ453" s="474"/>
      <c r="CK453" s="474"/>
      <c r="CL453" s="490"/>
      <c r="CM453" s="474"/>
      <c r="CN453" s="500"/>
      <c r="CO453" s="500"/>
      <c r="CP453" s="500"/>
      <c r="CQ453" s="500"/>
      <c r="CR453" s="550"/>
      <c r="CS453" s="473"/>
      <c r="CT453" s="498"/>
      <c r="CU453" s="498"/>
      <c r="CV453" s="473"/>
      <c r="CW453" s="473"/>
      <c r="CX453" s="473"/>
      <c r="CY453" s="502"/>
      <c r="CZ453" s="500"/>
      <c r="DA453" s="474"/>
      <c r="DB453" s="499"/>
      <c r="DC453" s="500"/>
      <c r="DD453" s="474"/>
      <c r="DE453" s="500"/>
      <c r="DF453" s="500"/>
      <c r="DG453" s="499"/>
      <c r="DH453" s="499"/>
      <c r="DI453" s="499"/>
      <c r="DJ453" s="490"/>
      <c r="DK453" s="499"/>
      <c r="DL453" s="500"/>
      <c r="DM453" s="500"/>
      <c r="DN453" s="499"/>
      <c r="DO453" s="474"/>
      <c r="DP453" s="474"/>
      <c r="DQ453" s="474"/>
      <c r="DR453" s="474"/>
      <c r="DS453" s="474"/>
      <c r="DT453" s="474"/>
      <c r="DU453" s="474"/>
      <c r="DV453" s="474"/>
      <c r="DW453" s="474"/>
      <c r="DX453" s="474"/>
      <c r="DY453" s="474"/>
      <c r="DZ453" s="474"/>
      <c r="EA453" s="500"/>
      <c r="EB453" s="500"/>
      <c r="EC453" s="500"/>
      <c r="ED453" s="500"/>
      <c r="EE453" s="500"/>
      <c r="EF453" s="500"/>
      <c r="EG453" s="500"/>
      <c r="EH453" s="500"/>
      <c r="EI453" s="500"/>
      <c r="EJ453" s="500"/>
      <c r="EK453" s="500"/>
      <c r="EL453" s="500"/>
      <c r="EM453" s="500"/>
      <c r="EN453" s="500"/>
      <c r="EO453" s="500"/>
      <c r="EP453" s="500"/>
      <c r="EQ453" s="500"/>
      <c r="ER453" s="490"/>
      <c r="ES453" s="490"/>
      <c r="ET453" s="500"/>
      <c r="EU453" s="500"/>
    </row>
    <row r="454" spans="1:151" ht="16.5" customHeight="1">
      <c r="A454" s="500"/>
      <c r="B454" s="502"/>
      <c r="C454" s="502"/>
      <c r="D454" s="502"/>
      <c r="E454" s="502"/>
      <c r="F454" s="502"/>
      <c r="G454" s="502"/>
      <c r="H454" s="502"/>
      <c r="I454" s="502"/>
      <c r="J454" s="504"/>
      <c r="K454" s="502"/>
      <c r="L454" s="502"/>
      <c r="M454" s="502"/>
      <c r="N454" s="502"/>
      <c r="O454" s="502"/>
      <c r="P454" s="502"/>
      <c r="R454" s="502"/>
      <c r="S454" s="502"/>
      <c r="U454" s="499"/>
      <c r="V454" s="500"/>
      <c r="W454" s="502"/>
      <c r="X454" s="500"/>
      <c r="Y454" s="500"/>
      <c r="Z454" s="476"/>
      <c r="AA454" s="476"/>
      <c r="AB454" s="470"/>
      <c r="AC454" s="502"/>
      <c r="AD454" s="502"/>
      <c r="AE454" s="502"/>
      <c r="AF454" s="502"/>
      <c r="AG454" s="502"/>
      <c r="AH454" s="502"/>
      <c r="AI454" s="505"/>
      <c r="AJ454" s="502"/>
      <c r="AK454" s="502"/>
      <c r="AL454" s="502"/>
      <c r="AM454" s="502"/>
      <c r="AN454" s="502"/>
      <c r="AO454" s="502"/>
      <c r="AP454" s="502"/>
      <c r="AQ454" s="502"/>
      <c r="AR454" s="502"/>
      <c r="AS454" s="521"/>
      <c r="AT454" s="521"/>
      <c r="AU454" s="521"/>
      <c r="AV454" s="521"/>
      <c r="AW454" s="521"/>
      <c r="AX454" s="521"/>
      <c r="AY454" s="521"/>
      <c r="AZ454" s="521"/>
      <c r="BA454" s="525"/>
      <c r="BB454" s="521"/>
      <c r="BC454" s="521"/>
      <c r="BD454" s="521"/>
      <c r="BE454" s="521"/>
      <c r="BF454" s="521"/>
      <c r="BG454" s="521"/>
      <c r="BH454" s="521"/>
      <c r="BI454" s="521"/>
      <c r="BJ454" s="521"/>
      <c r="BK454" s="521"/>
      <c r="BL454" s="521"/>
      <c r="BM454" s="521"/>
      <c r="BN454" s="521"/>
      <c r="BO454" s="521"/>
      <c r="BP454" s="521"/>
      <c r="BQ454" s="521"/>
      <c r="BR454" s="521"/>
      <c r="BS454" s="521"/>
      <c r="BT454" s="517"/>
      <c r="BU454" s="511"/>
      <c r="BV454" s="511"/>
      <c r="BW454" s="511"/>
      <c r="BX454" s="516"/>
      <c r="BY454" s="516"/>
      <c r="BZ454" s="516"/>
      <c r="CA454" s="516"/>
      <c r="CB454" s="516"/>
      <c r="CC454" s="516"/>
      <c r="CD454" s="516"/>
      <c r="CE454" s="511"/>
      <c r="CF454" s="511"/>
      <c r="CG454" s="511"/>
      <c r="CH454" s="511"/>
      <c r="CI454" s="474"/>
      <c r="CJ454" s="474"/>
      <c r="CK454" s="474"/>
      <c r="CL454" s="490"/>
      <c r="CM454" s="474"/>
      <c r="CN454" s="500"/>
      <c r="CO454" s="500"/>
      <c r="CP454" s="500"/>
      <c r="CQ454" s="500"/>
      <c r="CR454" s="550"/>
      <c r="CS454" s="473"/>
      <c r="CT454" s="498"/>
      <c r="CU454" s="498"/>
      <c r="CV454" s="473"/>
      <c r="CW454" s="473"/>
      <c r="CX454" s="473"/>
      <c r="CY454" s="502"/>
      <c r="CZ454" s="500"/>
      <c r="DA454" s="474"/>
      <c r="DB454" s="499"/>
      <c r="DC454" s="500"/>
      <c r="DD454" s="474"/>
      <c r="DE454" s="500"/>
      <c r="DF454" s="500"/>
      <c r="DG454" s="499"/>
      <c r="DH454" s="499"/>
      <c r="DI454" s="499"/>
      <c r="DJ454" s="490"/>
      <c r="DK454" s="499"/>
      <c r="DL454" s="500"/>
      <c r="DM454" s="500"/>
      <c r="DN454" s="499"/>
      <c r="DO454" s="474"/>
      <c r="DP454" s="474"/>
      <c r="DQ454" s="474"/>
      <c r="DR454" s="474"/>
      <c r="DS454" s="474"/>
      <c r="DT454" s="474"/>
      <c r="DU454" s="474"/>
      <c r="DV454" s="474"/>
      <c r="DW454" s="474"/>
      <c r="DX454" s="474"/>
      <c r="DY454" s="474"/>
      <c r="DZ454" s="474"/>
      <c r="EA454" s="500"/>
      <c r="EB454" s="500"/>
      <c r="EC454" s="500"/>
      <c r="ED454" s="500"/>
      <c r="EE454" s="500"/>
      <c r="EF454" s="500"/>
      <c r="EG454" s="500"/>
      <c r="EH454" s="500"/>
      <c r="EI454" s="500"/>
      <c r="EJ454" s="500"/>
      <c r="EK454" s="500"/>
      <c r="EL454" s="500"/>
      <c r="EM454" s="500"/>
      <c r="EN454" s="500"/>
      <c r="EO454" s="500"/>
      <c r="EP454" s="500"/>
      <c r="EQ454" s="500"/>
      <c r="ER454" s="490"/>
      <c r="ES454" s="490"/>
      <c r="ET454" s="500"/>
      <c r="EU454" s="500"/>
    </row>
    <row r="455" spans="1:151" ht="16.5" customHeight="1">
      <c r="A455" s="500"/>
      <c r="B455" s="502"/>
      <c r="C455" s="502"/>
      <c r="D455" s="502"/>
      <c r="E455" s="502"/>
      <c r="F455" s="502"/>
      <c r="G455" s="502"/>
      <c r="H455" s="502"/>
      <c r="I455" s="502"/>
      <c r="J455" s="504"/>
      <c r="K455" s="502"/>
      <c r="L455" s="502"/>
      <c r="M455" s="502"/>
      <c r="N455" s="502"/>
      <c r="O455" s="502"/>
      <c r="P455" s="502"/>
      <c r="R455" s="502"/>
      <c r="S455" s="502"/>
      <c r="U455" s="499"/>
      <c r="V455" s="500"/>
      <c r="W455" s="502"/>
      <c r="X455" s="500"/>
      <c r="Y455" s="500"/>
      <c r="Z455" s="476"/>
      <c r="AA455" s="476"/>
      <c r="AB455" s="470"/>
      <c r="AC455" s="502"/>
      <c r="AD455" s="502"/>
      <c r="AE455" s="502"/>
      <c r="AF455" s="502"/>
      <c r="AG455" s="502"/>
      <c r="AH455" s="502"/>
      <c r="AI455" s="505"/>
      <c r="AJ455" s="502"/>
      <c r="AK455" s="502"/>
      <c r="AL455" s="502"/>
      <c r="AM455" s="502"/>
      <c r="AN455" s="502"/>
      <c r="AO455" s="502"/>
      <c r="AP455" s="502"/>
      <c r="AQ455" s="502"/>
      <c r="AR455" s="502"/>
      <c r="AS455" s="521"/>
      <c r="AT455" s="521"/>
      <c r="AU455" s="521"/>
      <c r="AV455" s="521"/>
      <c r="AW455" s="521"/>
      <c r="AX455" s="521"/>
      <c r="AY455" s="521"/>
      <c r="AZ455" s="521"/>
      <c r="BA455" s="525"/>
      <c r="BB455" s="521"/>
      <c r="BC455" s="521"/>
      <c r="BD455" s="521"/>
      <c r="BE455" s="521"/>
      <c r="BF455" s="521"/>
      <c r="BG455" s="521"/>
      <c r="BH455" s="521"/>
      <c r="BI455" s="521"/>
      <c r="BJ455" s="521"/>
      <c r="BK455" s="521"/>
      <c r="BL455" s="521"/>
      <c r="BM455" s="521"/>
      <c r="BN455" s="521"/>
      <c r="BO455" s="521"/>
      <c r="BP455" s="521"/>
      <c r="BQ455" s="521"/>
      <c r="BR455" s="521"/>
      <c r="BS455" s="521"/>
      <c r="BT455" s="517"/>
      <c r="BU455" s="511"/>
      <c r="BV455" s="511"/>
      <c r="BW455" s="511"/>
      <c r="BX455" s="516"/>
      <c r="BY455" s="516"/>
      <c r="BZ455" s="516"/>
      <c r="CA455" s="516"/>
      <c r="CB455" s="516"/>
      <c r="CC455" s="516"/>
      <c r="CD455" s="516"/>
      <c r="CE455" s="511"/>
      <c r="CF455" s="511"/>
      <c r="CG455" s="511"/>
      <c r="CH455" s="511"/>
      <c r="CI455" s="474"/>
      <c r="CJ455" s="474"/>
      <c r="CK455" s="474"/>
      <c r="CL455" s="490"/>
      <c r="CM455" s="474"/>
      <c r="CN455" s="500"/>
      <c r="CO455" s="500"/>
      <c r="CP455" s="500"/>
      <c r="CQ455" s="500"/>
      <c r="CR455" s="550"/>
      <c r="CS455" s="473"/>
      <c r="CT455" s="498"/>
      <c r="CU455" s="498"/>
      <c r="CV455" s="473"/>
      <c r="CW455" s="473"/>
      <c r="CX455" s="473"/>
      <c r="CY455" s="502"/>
      <c r="CZ455" s="500"/>
      <c r="DA455" s="474"/>
      <c r="DB455" s="499"/>
      <c r="DC455" s="500"/>
      <c r="DD455" s="474"/>
      <c r="DE455" s="500"/>
      <c r="DF455" s="500"/>
      <c r="DG455" s="499"/>
      <c r="DH455" s="499"/>
      <c r="DI455" s="499"/>
      <c r="DJ455" s="490"/>
      <c r="DK455" s="499"/>
      <c r="DL455" s="500"/>
      <c r="DM455" s="500"/>
      <c r="DN455" s="499"/>
      <c r="DO455" s="474"/>
      <c r="DP455" s="474"/>
      <c r="DQ455" s="474"/>
      <c r="DR455" s="474"/>
      <c r="DS455" s="474"/>
      <c r="DT455" s="474"/>
      <c r="DU455" s="474"/>
      <c r="DV455" s="474"/>
      <c r="DW455" s="474"/>
      <c r="DX455" s="474"/>
      <c r="DY455" s="474"/>
      <c r="DZ455" s="474"/>
      <c r="EA455" s="500"/>
      <c r="EB455" s="500"/>
      <c r="EC455" s="500"/>
      <c r="ED455" s="500"/>
      <c r="EE455" s="500"/>
      <c r="EF455" s="500"/>
      <c r="EG455" s="500"/>
      <c r="EH455" s="500"/>
      <c r="EI455" s="500"/>
      <c r="EJ455" s="500"/>
      <c r="EK455" s="500"/>
      <c r="EL455" s="500"/>
      <c r="EM455" s="500"/>
      <c r="EN455" s="500"/>
      <c r="EO455" s="500"/>
      <c r="EP455" s="500"/>
      <c r="EQ455" s="500"/>
      <c r="ER455" s="490"/>
      <c r="ES455" s="490"/>
      <c r="ET455" s="500"/>
      <c r="EU455" s="500"/>
    </row>
    <row r="456" spans="1:151" ht="16.5" customHeight="1">
      <c r="A456" s="500"/>
      <c r="B456" s="502"/>
      <c r="C456" s="502"/>
      <c r="D456" s="502"/>
      <c r="E456" s="502"/>
      <c r="F456" s="502"/>
      <c r="G456" s="502"/>
      <c r="H456" s="502"/>
      <c r="I456" s="502"/>
      <c r="J456" s="504"/>
      <c r="K456" s="502"/>
      <c r="L456" s="502"/>
      <c r="M456" s="502"/>
      <c r="N456" s="502"/>
      <c r="O456" s="502"/>
      <c r="P456" s="502"/>
      <c r="R456" s="502"/>
      <c r="S456" s="502"/>
      <c r="U456" s="499"/>
      <c r="V456" s="500"/>
      <c r="W456" s="502"/>
      <c r="X456" s="500"/>
      <c r="Y456" s="500"/>
      <c r="Z456" s="476"/>
      <c r="AA456" s="476"/>
      <c r="AB456" s="470"/>
      <c r="AC456" s="502"/>
      <c r="AD456" s="502"/>
      <c r="AE456" s="502"/>
      <c r="AF456" s="502"/>
      <c r="AG456" s="502"/>
      <c r="AH456" s="502"/>
      <c r="AI456" s="505"/>
      <c r="AJ456" s="502"/>
      <c r="AK456" s="502"/>
      <c r="AL456" s="502"/>
      <c r="AM456" s="502"/>
      <c r="AN456" s="502"/>
      <c r="AO456" s="502"/>
      <c r="AP456" s="502"/>
      <c r="AQ456" s="502"/>
      <c r="AR456" s="502"/>
      <c r="AS456" s="521"/>
      <c r="AT456" s="521"/>
      <c r="AU456" s="521"/>
      <c r="AV456" s="521"/>
      <c r="AW456" s="521"/>
      <c r="AX456" s="521"/>
      <c r="AY456" s="521"/>
      <c r="AZ456" s="521"/>
      <c r="BA456" s="525"/>
      <c r="BB456" s="521"/>
      <c r="BC456" s="521"/>
      <c r="BD456" s="521"/>
      <c r="BE456" s="521"/>
      <c r="BF456" s="521"/>
      <c r="BG456" s="521"/>
      <c r="BH456" s="521"/>
      <c r="BI456" s="521"/>
      <c r="BJ456" s="521"/>
      <c r="BK456" s="521"/>
      <c r="BL456" s="521"/>
      <c r="BM456" s="521"/>
      <c r="BN456" s="521"/>
      <c r="BO456" s="521"/>
      <c r="BP456" s="521"/>
      <c r="BQ456" s="521"/>
      <c r="BR456" s="521"/>
      <c r="BS456" s="521"/>
      <c r="BT456" s="517"/>
      <c r="BU456" s="511"/>
      <c r="BV456" s="511"/>
      <c r="BW456" s="511"/>
      <c r="BX456" s="516"/>
      <c r="BY456" s="516"/>
      <c r="BZ456" s="516"/>
      <c r="CA456" s="516"/>
      <c r="CB456" s="516"/>
      <c r="CC456" s="516"/>
      <c r="CD456" s="516"/>
      <c r="CE456" s="511"/>
      <c r="CF456" s="511"/>
      <c r="CG456" s="511"/>
      <c r="CH456" s="511"/>
      <c r="CI456" s="474"/>
      <c r="CJ456" s="474"/>
      <c r="CK456" s="474"/>
      <c r="CL456" s="490"/>
      <c r="CM456" s="474"/>
      <c r="CN456" s="500"/>
      <c r="CO456" s="500"/>
      <c r="CP456" s="500"/>
      <c r="CQ456" s="500"/>
      <c r="CR456" s="550"/>
      <c r="CS456" s="473"/>
      <c r="CT456" s="498"/>
      <c r="CU456" s="498"/>
      <c r="CV456" s="473"/>
      <c r="CW456" s="473"/>
      <c r="CX456" s="473"/>
      <c r="CY456" s="502"/>
      <c r="CZ456" s="500"/>
      <c r="DA456" s="474"/>
      <c r="DB456" s="499"/>
      <c r="DC456" s="500"/>
      <c r="DD456" s="474"/>
      <c r="DE456" s="500"/>
      <c r="DF456" s="500"/>
      <c r="DG456" s="499"/>
      <c r="DH456" s="499"/>
      <c r="DI456" s="499"/>
      <c r="DJ456" s="490"/>
      <c r="DK456" s="499"/>
      <c r="DL456" s="500"/>
      <c r="DM456" s="500"/>
      <c r="DN456" s="499"/>
      <c r="DO456" s="474"/>
      <c r="DP456" s="474"/>
      <c r="DQ456" s="474"/>
      <c r="DR456" s="474"/>
      <c r="DS456" s="474"/>
      <c r="DT456" s="474"/>
      <c r="DU456" s="474"/>
      <c r="DV456" s="474"/>
      <c r="DW456" s="474"/>
      <c r="DX456" s="474"/>
      <c r="DY456" s="474"/>
      <c r="DZ456" s="474"/>
      <c r="EA456" s="500"/>
      <c r="EB456" s="500"/>
      <c r="EC456" s="500"/>
      <c r="ED456" s="500"/>
      <c r="EE456" s="500"/>
      <c r="EF456" s="500"/>
      <c r="EG456" s="500"/>
      <c r="EH456" s="500"/>
      <c r="EI456" s="500"/>
      <c r="EJ456" s="500"/>
      <c r="EK456" s="500"/>
      <c r="EL456" s="500"/>
      <c r="EM456" s="500"/>
      <c r="EN456" s="500"/>
      <c r="EO456" s="500"/>
      <c r="EP456" s="500"/>
      <c r="EQ456" s="500"/>
      <c r="ER456" s="490"/>
      <c r="ES456" s="490"/>
      <c r="ET456" s="500"/>
      <c r="EU456" s="500"/>
    </row>
    <row r="457" spans="1:151" ht="16.5" customHeight="1">
      <c r="A457" s="500"/>
      <c r="B457" s="502"/>
      <c r="C457" s="502"/>
      <c r="D457" s="502"/>
      <c r="E457" s="502"/>
      <c r="F457" s="502"/>
      <c r="G457" s="502"/>
      <c r="H457" s="502"/>
      <c r="I457" s="502"/>
      <c r="J457" s="504"/>
      <c r="K457" s="502"/>
      <c r="L457" s="502"/>
      <c r="M457" s="502"/>
      <c r="N457" s="502"/>
      <c r="O457" s="502"/>
      <c r="P457" s="502"/>
      <c r="R457" s="502"/>
      <c r="S457" s="502"/>
      <c r="U457" s="499"/>
      <c r="V457" s="500"/>
      <c r="W457" s="502"/>
      <c r="X457" s="500"/>
      <c r="Y457" s="500"/>
      <c r="Z457" s="476"/>
      <c r="AA457" s="476"/>
      <c r="AB457" s="470"/>
      <c r="AC457" s="502"/>
      <c r="AD457" s="502"/>
      <c r="AE457" s="502"/>
      <c r="AF457" s="502"/>
      <c r="AG457" s="502"/>
      <c r="AH457" s="502"/>
      <c r="AI457" s="505"/>
      <c r="AJ457" s="502"/>
      <c r="AK457" s="502"/>
      <c r="AL457" s="502"/>
      <c r="AM457" s="502"/>
      <c r="AN457" s="502"/>
      <c r="AO457" s="502"/>
      <c r="AP457" s="502"/>
      <c r="AQ457" s="502"/>
      <c r="AR457" s="502"/>
      <c r="AS457" s="521"/>
      <c r="AT457" s="521"/>
      <c r="AU457" s="521"/>
      <c r="AV457" s="521"/>
      <c r="AW457" s="521"/>
      <c r="AX457" s="521"/>
      <c r="AY457" s="521"/>
      <c r="AZ457" s="521"/>
      <c r="BA457" s="525"/>
      <c r="BB457" s="521"/>
      <c r="BC457" s="521"/>
      <c r="BD457" s="521"/>
      <c r="BE457" s="521"/>
      <c r="BF457" s="521"/>
      <c r="BG457" s="521"/>
      <c r="BH457" s="521"/>
      <c r="BI457" s="521"/>
      <c r="BJ457" s="521"/>
      <c r="BK457" s="521"/>
      <c r="BL457" s="521"/>
      <c r="BM457" s="521"/>
      <c r="BN457" s="521"/>
      <c r="BO457" s="521"/>
      <c r="BP457" s="521"/>
      <c r="BQ457" s="521"/>
      <c r="BR457" s="521"/>
      <c r="BS457" s="521"/>
      <c r="BT457" s="517"/>
      <c r="BU457" s="511"/>
      <c r="BV457" s="511"/>
      <c r="BW457" s="511"/>
      <c r="BX457" s="516"/>
      <c r="BY457" s="516"/>
      <c r="BZ457" s="516"/>
      <c r="CA457" s="516"/>
      <c r="CB457" s="516"/>
      <c r="CC457" s="516"/>
      <c r="CD457" s="516"/>
      <c r="CE457" s="511"/>
      <c r="CF457" s="511"/>
      <c r="CG457" s="511"/>
      <c r="CH457" s="511"/>
      <c r="CI457" s="474"/>
      <c r="CJ457" s="474"/>
      <c r="CK457" s="474"/>
      <c r="CL457" s="490"/>
      <c r="CM457" s="474"/>
      <c r="CN457" s="500"/>
      <c r="CO457" s="500"/>
      <c r="CP457" s="500"/>
      <c r="CQ457" s="500"/>
      <c r="CR457" s="550"/>
      <c r="CS457" s="473"/>
      <c r="CT457" s="498"/>
      <c r="CU457" s="498"/>
      <c r="CV457" s="473"/>
      <c r="CW457" s="473"/>
      <c r="CX457" s="473"/>
      <c r="CY457" s="502"/>
      <c r="CZ457" s="500"/>
      <c r="DA457" s="474"/>
      <c r="DB457" s="499"/>
      <c r="DC457" s="500"/>
      <c r="DD457" s="474"/>
      <c r="DE457" s="500"/>
      <c r="DF457" s="500"/>
      <c r="DG457" s="499"/>
      <c r="DH457" s="499"/>
      <c r="DI457" s="499"/>
      <c r="DJ457" s="490"/>
      <c r="DK457" s="499"/>
      <c r="DL457" s="500"/>
      <c r="DM457" s="500"/>
      <c r="DN457" s="499"/>
      <c r="DO457" s="474"/>
      <c r="DP457" s="474"/>
      <c r="DQ457" s="474"/>
      <c r="DR457" s="474"/>
      <c r="DS457" s="474"/>
      <c r="DT457" s="474"/>
      <c r="DU457" s="474"/>
      <c r="DV457" s="474"/>
      <c r="DW457" s="474"/>
      <c r="DX457" s="474"/>
      <c r="DY457" s="474"/>
      <c r="DZ457" s="474"/>
      <c r="EA457" s="500"/>
      <c r="EB457" s="500"/>
      <c r="EC457" s="500"/>
      <c r="ED457" s="500"/>
      <c r="EE457" s="500"/>
      <c r="EF457" s="500"/>
      <c r="EG457" s="500"/>
      <c r="EH457" s="500"/>
      <c r="EI457" s="500"/>
      <c r="EJ457" s="500"/>
      <c r="EK457" s="500"/>
      <c r="EL457" s="500"/>
      <c r="EM457" s="500"/>
      <c r="EN457" s="500"/>
      <c r="EO457" s="500"/>
      <c r="EP457" s="500"/>
      <c r="EQ457" s="500"/>
      <c r="ER457" s="490"/>
      <c r="ES457" s="490"/>
      <c r="ET457" s="500"/>
      <c r="EU457" s="500"/>
    </row>
    <row r="458" spans="1:151" ht="16.5" customHeight="1">
      <c r="A458" s="500"/>
      <c r="B458" s="502"/>
      <c r="C458" s="502"/>
      <c r="D458" s="502"/>
      <c r="E458" s="502"/>
      <c r="F458" s="502"/>
      <c r="G458" s="502"/>
      <c r="H458" s="502"/>
      <c r="I458" s="502"/>
      <c r="J458" s="504"/>
      <c r="K458" s="502"/>
      <c r="L458" s="502"/>
      <c r="M458" s="502"/>
      <c r="N458" s="502"/>
      <c r="O458" s="502"/>
      <c r="P458" s="502"/>
      <c r="R458" s="502"/>
      <c r="S458" s="502"/>
      <c r="U458" s="499"/>
      <c r="V458" s="500"/>
      <c r="W458" s="502"/>
      <c r="X458" s="500"/>
      <c r="Y458" s="500"/>
      <c r="Z458" s="476"/>
      <c r="AA458" s="476"/>
      <c r="AB458" s="470"/>
      <c r="AC458" s="502"/>
      <c r="AD458" s="502"/>
      <c r="AE458" s="502"/>
      <c r="AF458" s="502"/>
      <c r="AG458" s="502"/>
      <c r="AH458" s="502"/>
      <c r="AI458" s="505"/>
      <c r="AJ458" s="502"/>
      <c r="AK458" s="502"/>
      <c r="AL458" s="502"/>
      <c r="AM458" s="502"/>
      <c r="AN458" s="502"/>
      <c r="AO458" s="502"/>
      <c r="AP458" s="502"/>
      <c r="AQ458" s="502"/>
      <c r="AR458" s="502"/>
      <c r="AS458" s="521"/>
      <c r="AT458" s="521"/>
      <c r="AU458" s="521"/>
      <c r="AV458" s="521"/>
      <c r="AW458" s="521"/>
      <c r="AX458" s="521"/>
      <c r="AY458" s="521"/>
      <c r="AZ458" s="521"/>
      <c r="BA458" s="525"/>
      <c r="BB458" s="521"/>
      <c r="BC458" s="521"/>
      <c r="BD458" s="521"/>
      <c r="BE458" s="521"/>
      <c r="BF458" s="521"/>
      <c r="BG458" s="521"/>
      <c r="BH458" s="521"/>
      <c r="BI458" s="521"/>
      <c r="BJ458" s="521"/>
      <c r="BK458" s="521"/>
      <c r="BL458" s="521"/>
      <c r="BM458" s="521"/>
      <c r="BN458" s="521"/>
      <c r="BO458" s="521"/>
      <c r="BP458" s="521"/>
      <c r="BQ458" s="521"/>
      <c r="BR458" s="521"/>
      <c r="BS458" s="521"/>
      <c r="BT458" s="517"/>
      <c r="BU458" s="511"/>
      <c r="BV458" s="511"/>
      <c r="BW458" s="511"/>
      <c r="BX458" s="516"/>
      <c r="BY458" s="516"/>
      <c r="BZ458" s="516"/>
      <c r="CA458" s="516"/>
      <c r="CB458" s="516"/>
      <c r="CC458" s="516"/>
      <c r="CD458" s="516"/>
      <c r="CE458" s="511"/>
      <c r="CF458" s="511"/>
      <c r="CG458" s="511"/>
      <c r="CH458" s="511"/>
      <c r="CI458" s="474"/>
      <c r="CJ458" s="474"/>
      <c r="CK458" s="474"/>
      <c r="CL458" s="490"/>
      <c r="CM458" s="474"/>
      <c r="CN458" s="500"/>
      <c r="CO458" s="500"/>
      <c r="CP458" s="500"/>
      <c r="CQ458" s="500"/>
      <c r="CR458" s="550"/>
      <c r="CS458" s="473"/>
      <c r="CT458" s="498"/>
      <c r="CU458" s="498"/>
      <c r="CV458" s="473"/>
      <c r="CW458" s="473"/>
      <c r="CX458" s="473"/>
      <c r="CY458" s="502"/>
      <c r="CZ458" s="500"/>
      <c r="DA458" s="474"/>
      <c r="DB458" s="499"/>
      <c r="DC458" s="500"/>
      <c r="DD458" s="474"/>
      <c r="DE458" s="500"/>
      <c r="DF458" s="500"/>
      <c r="DG458" s="499"/>
      <c r="DH458" s="499"/>
      <c r="DI458" s="499"/>
      <c r="DJ458" s="490"/>
      <c r="DK458" s="499"/>
      <c r="DL458" s="500"/>
      <c r="DM458" s="500"/>
      <c r="DN458" s="499"/>
      <c r="DO458" s="474"/>
      <c r="DP458" s="474"/>
      <c r="DQ458" s="474"/>
      <c r="DR458" s="474"/>
      <c r="DS458" s="474"/>
      <c r="DT458" s="474"/>
      <c r="DU458" s="474"/>
      <c r="DV458" s="474"/>
      <c r="DW458" s="474"/>
      <c r="DX458" s="474"/>
      <c r="DY458" s="474"/>
      <c r="DZ458" s="474"/>
      <c r="EA458" s="500"/>
      <c r="EB458" s="500"/>
      <c r="EC458" s="500"/>
      <c r="ED458" s="500"/>
      <c r="EE458" s="500"/>
      <c r="EF458" s="500"/>
      <c r="EG458" s="500"/>
      <c r="EH458" s="500"/>
      <c r="EI458" s="500"/>
      <c r="EJ458" s="500"/>
      <c r="EK458" s="500"/>
      <c r="EL458" s="500"/>
      <c r="EM458" s="500"/>
      <c r="EN458" s="500"/>
      <c r="EO458" s="500"/>
      <c r="EP458" s="500"/>
      <c r="EQ458" s="500"/>
      <c r="ER458" s="490"/>
      <c r="ES458" s="490"/>
      <c r="ET458" s="500"/>
      <c r="EU458" s="500"/>
    </row>
    <row r="459" spans="1:151" ht="16.5" customHeight="1">
      <c r="A459" s="500"/>
      <c r="B459" s="502"/>
      <c r="C459" s="502"/>
      <c r="D459" s="502"/>
      <c r="E459" s="502"/>
      <c r="F459" s="502"/>
      <c r="G459" s="502"/>
      <c r="H459" s="502"/>
      <c r="I459" s="502"/>
      <c r="J459" s="504"/>
      <c r="K459" s="502"/>
      <c r="L459" s="502"/>
      <c r="M459" s="502"/>
      <c r="N459" s="502"/>
      <c r="O459" s="502"/>
      <c r="P459" s="502"/>
      <c r="R459" s="502"/>
      <c r="S459" s="502"/>
      <c r="U459" s="499"/>
      <c r="V459" s="500"/>
      <c r="W459" s="502"/>
      <c r="X459" s="500"/>
      <c r="Y459" s="500"/>
      <c r="Z459" s="476"/>
      <c r="AA459" s="476"/>
      <c r="AB459" s="470"/>
      <c r="AC459" s="502"/>
      <c r="AD459" s="502"/>
      <c r="AE459" s="502"/>
      <c r="AF459" s="502"/>
      <c r="AG459" s="502"/>
      <c r="AH459" s="502"/>
      <c r="AI459" s="505"/>
      <c r="AJ459" s="502"/>
      <c r="AK459" s="502"/>
      <c r="AL459" s="502"/>
      <c r="AM459" s="502"/>
      <c r="AN459" s="502"/>
      <c r="AO459" s="502"/>
      <c r="AP459" s="502"/>
      <c r="AQ459" s="502"/>
      <c r="AR459" s="502"/>
      <c r="AS459" s="521"/>
      <c r="AT459" s="521"/>
      <c r="AU459" s="521"/>
      <c r="AV459" s="521"/>
      <c r="AW459" s="521"/>
      <c r="AX459" s="521"/>
      <c r="AY459" s="521"/>
      <c r="AZ459" s="521"/>
      <c r="BA459" s="525"/>
      <c r="BB459" s="521"/>
      <c r="BC459" s="521"/>
      <c r="BD459" s="521"/>
      <c r="BE459" s="521"/>
      <c r="BF459" s="521"/>
      <c r="BG459" s="521"/>
      <c r="BH459" s="521"/>
      <c r="BI459" s="521"/>
      <c r="BJ459" s="521"/>
      <c r="BK459" s="521"/>
      <c r="BL459" s="521"/>
      <c r="BM459" s="521"/>
      <c r="BN459" s="521"/>
      <c r="BO459" s="521"/>
      <c r="BP459" s="521"/>
      <c r="BQ459" s="521"/>
      <c r="BR459" s="521"/>
      <c r="BS459" s="521"/>
      <c r="BT459" s="517"/>
      <c r="BU459" s="511"/>
      <c r="BV459" s="511"/>
      <c r="BW459" s="511"/>
      <c r="BX459" s="516"/>
      <c r="BY459" s="516"/>
      <c r="BZ459" s="516"/>
      <c r="CA459" s="516"/>
      <c r="CB459" s="516"/>
      <c r="CC459" s="516"/>
      <c r="CD459" s="516"/>
      <c r="CE459" s="511"/>
      <c r="CF459" s="511"/>
      <c r="CG459" s="511"/>
      <c r="CH459" s="511"/>
      <c r="CI459" s="474"/>
      <c r="CJ459" s="474"/>
      <c r="CK459" s="474"/>
      <c r="CL459" s="490"/>
      <c r="CM459" s="474"/>
      <c r="CN459" s="500"/>
      <c r="CO459" s="500"/>
      <c r="CP459" s="500"/>
      <c r="CQ459" s="500"/>
      <c r="CR459" s="550"/>
      <c r="CS459" s="473"/>
      <c r="CT459" s="498"/>
      <c r="CU459" s="498"/>
      <c r="CV459" s="473"/>
      <c r="CW459" s="473"/>
      <c r="CX459" s="473"/>
      <c r="CY459" s="502"/>
      <c r="CZ459" s="500"/>
      <c r="DA459" s="474"/>
      <c r="DB459" s="499"/>
      <c r="DC459" s="500"/>
      <c r="DD459" s="474"/>
      <c r="DE459" s="500"/>
      <c r="DF459" s="500"/>
      <c r="DG459" s="499"/>
      <c r="DH459" s="499"/>
      <c r="DI459" s="499"/>
      <c r="DJ459" s="490"/>
      <c r="DK459" s="499"/>
      <c r="DL459" s="500"/>
      <c r="DM459" s="500"/>
      <c r="DN459" s="499"/>
      <c r="DO459" s="474"/>
      <c r="DP459" s="474"/>
      <c r="DQ459" s="474"/>
      <c r="DR459" s="474"/>
      <c r="DS459" s="474"/>
      <c r="DT459" s="474"/>
      <c r="DU459" s="474"/>
      <c r="DV459" s="474"/>
      <c r="DW459" s="474"/>
      <c r="DX459" s="474"/>
      <c r="DY459" s="474"/>
      <c r="DZ459" s="474"/>
      <c r="EA459" s="500"/>
      <c r="EB459" s="500"/>
      <c r="EC459" s="500"/>
      <c r="ED459" s="500"/>
      <c r="EE459" s="500"/>
      <c r="EF459" s="500"/>
      <c r="EG459" s="500"/>
      <c r="EH459" s="500"/>
      <c r="EI459" s="500"/>
      <c r="EJ459" s="500"/>
      <c r="EK459" s="500"/>
      <c r="EL459" s="500"/>
      <c r="EM459" s="500"/>
      <c r="EN459" s="500"/>
      <c r="EO459" s="500"/>
      <c r="EP459" s="500"/>
      <c r="EQ459" s="500"/>
      <c r="ER459" s="490"/>
      <c r="ES459" s="490"/>
      <c r="ET459" s="500"/>
      <c r="EU459" s="500"/>
    </row>
    <row r="460" spans="1:151" ht="16.5" customHeight="1">
      <c r="A460" s="500"/>
      <c r="B460" s="502"/>
      <c r="C460" s="502"/>
      <c r="D460" s="502"/>
      <c r="E460" s="502"/>
      <c r="F460" s="502"/>
      <c r="G460" s="502"/>
      <c r="H460" s="502"/>
      <c r="I460" s="502"/>
      <c r="J460" s="504"/>
      <c r="K460" s="502"/>
      <c r="L460" s="502"/>
      <c r="M460" s="502"/>
      <c r="N460" s="502"/>
      <c r="O460" s="502"/>
      <c r="P460" s="502"/>
      <c r="R460" s="502"/>
      <c r="S460" s="502"/>
      <c r="U460" s="499"/>
      <c r="V460" s="500"/>
      <c r="W460" s="502"/>
      <c r="X460" s="500"/>
      <c r="Y460" s="500"/>
      <c r="Z460" s="476"/>
      <c r="AA460" s="476"/>
      <c r="AB460" s="470"/>
      <c r="AC460" s="502"/>
      <c r="AD460" s="502"/>
      <c r="AE460" s="502"/>
      <c r="AF460" s="502"/>
      <c r="AG460" s="502"/>
      <c r="AH460" s="502"/>
      <c r="AI460" s="505"/>
      <c r="AJ460" s="502"/>
      <c r="AK460" s="502"/>
      <c r="AL460" s="502"/>
      <c r="AM460" s="502"/>
      <c r="AN460" s="502"/>
      <c r="AO460" s="502"/>
      <c r="AP460" s="502"/>
      <c r="AQ460" s="502"/>
      <c r="AR460" s="502"/>
      <c r="AS460" s="521"/>
      <c r="AT460" s="521"/>
      <c r="AU460" s="521"/>
      <c r="AV460" s="521"/>
      <c r="AW460" s="521"/>
      <c r="AX460" s="521"/>
      <c r="AY460" s="521"/>
      <c r="AZ460" s="521"/>
      <c r="BA460" s="525"/>
      <c r="BB460" s="521"/>
      <c r="BC460" s="521"/>
      <c r="BD460" s="521"/>
      <c r="BE460" s="521"/>
      <c r="BF460" s="521"/>
      <c r="BG460" s="521"/>
      <c r="BH460" s="521"/>
      <c r="BI460" s="521"/>
      <c r="BJ460" s="521"/>
      <c r="BK460" s="521"/>
      <c r="BL460" s="521"/>
      <c r="BM460" s="521"/>
      <c r="BN460" s="521"/>
      <c r="BO460" s="521"/>
      <c r="BP460" s="521"/>
      <c r="BQ460" s="521"/>
      <c r="BR460" s="521"/>
      <c r="BS460" s="521"/>
      <c r="BT460" s="517"/>
      <c r="BU460" s="511"/>
      <c r="BV460" s="511"/>
      <c r="BW460" s="511"/>
      <c r="BX460" s="516"/>
      <c r="BY460" s="516"/>
      <c r="BZ460" s="516"/>
      <c r="CA460" s="516"/>
      <c r="CB460" s="516"/>
      <c r="CC460" s="516"/>
      <c r="CD460" s="516"/>
      <c r="CE460" s="511"/>
      <c r="CF460" s="511"/>
      <c r="CG460" s="511"/>
      <c r="CH460" s="511"/>
      <c r="CI460" s="474"/>
      <c r="CJ460" s="474"/>
      <c r="CK460" s="474"/>
      <c r="CL460" s="490"/>
      <c r="CM460" s="474"/>
      <c r="CN460" s="500"/>
      <c r="CO460" s="500"/>
      <c r="CP460" s="500"/>
      <c r="CQ460" s="500"/>
      <c r="CR460" s="550"/>
      <c r="CS460" s="473"/>
      <c r="CT460" s="498"/>
      <c r="CU460" s="498"/>
      <c r="CV460" s="473"/>
      <c r="CW460" s="473"/>
      <c r="CX460" s="473"/>
      <c r="CY460" s="502"/>
      <c r="CZ460" s="500"/>
      <c r="DA460" s="474"/>
      <c r="DB460" s="499"/>
      <c r="DC460" s="500"/>
      <c r="DD460" s="474"/>
      <c r="DE460" s="500"/>
      <c r="DF460" s="500"/>
      <c r="DG460" s="499"/>
      <c r="DH460" s="499"/>
      <c r="DI460" s="499"/>
      <c r="DJ460" s="490"/>
      <c r="DK460" s="499"/>
      <c r="DL460" s="500"/>
      <c r="DM460" s="500"/>
      <c r="DN460" s="499"/>
      <c r="DO460" s="474"/>
      <c r="DP460" s="474"/>
      <c r="DQ460" s="474"/>
      <c r="DR460" s="474"/>
      <c r="DS460" s="474"/>
      <c r="DT460" s="474"/>
      <c r="DU460" s="474"/>
      <c r="DV460" s="474"/>
      <c r="DW460" s="474"/>
      <c r="DX460" s="474"/>
      <c r="DY460" s="474"/>
      <c r="DZ460" s="474"/>
      <c r="EA460" s="500"/>
      <c r="EB460" s="500"/>
      <c r="EC460" s="500"/>
      <c r="ED460" s="500"/>
      <c r="EE460" s="500"/>
      <c r="EF460" s="500"/>
      <c r="EG460" s="500"/>
      <c r="EH460" s="500"/>
      <c r="EI460" s="500"/>
      <c r="EJ460" s="500"/>
      <c r="EK460" s="500"/>
      <c r="EL460" s="500"/>
      <c r="EM460" s="500"/>
      <c r="EN460" s="500"/>
      <c r="EO460" s="500"/>
      <c r="EP460" s="500"/>
      <c r="EQ460" s="500"/>
      <c r="ER460" s="490"/>
      <c r="ES460" s="490"/>
      <c r="ET460" s="500"/>
      <c r="EU460" s="500"/>
    </row>
    <row r="461" spans="1:151" ht="16.5" customHeight="1">
      <c r="A461" s="500"/>
      <c r="B461" s="502"/>
      <c r="C461" s="502"/>
      <c r="D461" s="502"/>
      <c r="E461" s="502"/>
      <c r="F461" s="502"/>
      <c r="G461" s="502"/>
      <c r="H461" s="502"/>
      <c r="I461" s="502"/>
      <c r="J461" s="504"/>
      <c r="K461" s="502"/>
      <c r="L461" s="502"/>
      <c r="M461" s="502"/>
      <c r="N461" s="502"/>
      <c r="O461" s="502"/>
      <c r="P461" s="502"/>
      <c r="R461" s="502"/>
      <c r="S461" s="502"/>
      <c r="U461" s="499"/>
      <c r="V461" s="500"/>
      <c r="W461" s="502"/>
      <c r="X461" s="500"/>
      <c r="Y461" s="500"/>
      <c r="Z461" s="476"/>
      <c r="AA461" s="476"/>
      <c r="AB461" s="470"/>
      <c r="AC461" s="502"/>
      <c r="AD461" s="502"/>
      <c r="AE461" s="502"/>
      <c r="AF461" s="502"/>
      <c r="AG461" s="502"/>
      <c r="AH461" s="502"/>
      <c r="AI461" s="505"/>
      <c r="AJ461" s="502"/>
      <c r="AK461" s="502"/>
      <c r="AL461" s="502"/>
      <c r="AM461" s="502"/>
      <c r="AN461" s="502"/>
      <c r="AO461" s="502"/>
      <c r="AP461" s="502"/>
      <c r="AQ461" s="502"/>
      <c r="AR461" s="502"/>
      <c r="AS461" s="521"/>
      <c r="AT461" s="521"/>
      <c r="AU461" s="521"/>
      <c r="AV461" s="521"/>
      <c r="AW461" s="521"/>
      <c r="AX461" s="521"/>
      <c r="AY461" s="521"/>
      <c r="AZ461" s="521"/>
      <c r="BA461" s="525"/>
      <c r="BB461" s="521"/>
      <c r="BC461" s="521"/>
      <c r="BD461" s="521"/>
      <c r="BE461" s="521"/>
      <c r="BF461" s="521"/>
      <c r="BG461" s="521"/>
      <c r="BH461" s="521"/>
      <c r="BI461" s="521"/>
      <c r="BJ461" s="521"/>
      <c r="BK461" s="521"/>
      <c r="BL461" s="521"/>
      <c r="BM461" s="521"/>
      <c r="BN461" s="521"/>
      <c r="BO461" s="521"/>
      <c r="BP461" s="521"/>
      <c r="BQ461" s="521"/>
      <c r="BR461" s="521"/>
      <c r="BS461" s="521"/>
      <c r="BT461" s="517"/>
      <c r="BU461" s="511"/>
      <c r="BV461" s="511"/>
      <c r="BW461" s="511"/>
      <c r="BX461" s="516"/>
      <c r="BY461" s="516"/>
      <c r="BZ461" s="516"/>
      <c r="CA461" s="516"/>
      <c r="CB461" s="516"/>
      <c r="CC461" s="516"/>
      <c r="CD461" s="516"/>
      <c r="CE461" s="511"/>
      <c r="CF461" s="511"/>
      <c r="CG461" s="511"/>
      <c r="CH461" s="511"/>
      <c r="CI461" s="474"/>
      <c r="CJ461" s="474"/>
      <c r="CK461" s="474"/>
      <c r="CL461" s="490"/>
      <c r="CM461" s="474"/>
      <c r="CN461" s="500"/>
      <c r="CO461" s="500"/>
      <c r="CP461" s="500"/>
      <c r="CQ461" s="500"/>
      <c r="CR461" s="550"/>
      <c r="CS461" s="473"/>
      <c r="CT461" s="498"/>
      <c r="CU461" s="498"/>
      <c r="CV461" s="473"/>
      <c r="CW461" s="473"/>
      <c r="CX461" s="473"/>
      <c r="CY461" s="502"/>
      <c r="CZ461" s="500"/>
      <c r="DA461" s="474"/>
      <c r="DB461" s="499"/>
      <c r="DC461" s="500"/>
      <c r="DD461" s="474"/>
      <c r="DE461" s="500"/>
      <c r="DF461" s="500"/>
      <c r="DG461" s="499"/>
      <c r="DH461" s="499"/>
      <c r="DI461" s="499"/>
      <c r="DJ461" s="490"/>
      <c r="DK461" s="499"/>
      <c r="DL461" s="500"/>
      <c r="DM461" s="500"/>
      <c r="DN461" s="499"/>
      <c r="DO461" s="474"/>
      <c r="DP461" s="474"/>
      <c r="DQ461" s="474"/>
      <c r="DR461" s="474"/>
      <c r="DS461" s="474"/>
      <c r="DT461" s="474"/>
      <c r="DU461" s="474"/>
      <c r="DV461" s="474"/>
      <c r="DW461" s="474"/>
      <c r="DX461" s="474"/>
      <c r="DY461" s="474"/>
      <c r="DZ461" s="474"/>
      <c r="EA461" s="500"/>
      <c r="EB461" s="500"/>
      <c r="EC461" s="500"/>
      <c r="ED461" s="500"/>
      <c r="EE461" s="500"/>
      <c r="EF461" s="500"/>
      <c r="EG461" s="500"/>
      <c r="EH461" s="500"/>
      <c r="EI461" s="500"/>
      <c r="EJ461" s="500"/>
      <c r="EK461" s="500"/>
      <c r="EL461" s="500"/>
      <c r="EM461" s="500"/>
      <c r="EN461" s="500"/>
      <c r="EO461" s="500"/>
      <c r="EP461" s="500"/>
      <c r="EQ461" s="500"/>
      <c r="ER461" s="490"/>
      <c r="ES461" s="490"/>
      <c r="ET461" s="500"/>
      <c r="EU461" s="500"/>
    </row>
    <row r="462" spans="1:151" ht="16.5" customHeight="1">
      <c r="A462" s="500"/>
      <c r="B462" s="502"/>
      <c r="C462" s="502"/>
      <c r="D462" s="502"/>
      <c r="E462" s="502"/>
      <c r="F462" s="502"/>
      <c r="G462" s="502"/>
      <c r="H462" s="502"/>
      <c r="I462" s="502"/>
      <c r="J462" s="504"/>
      <c r="K462" s="502"/>
      <c r="L462" s="502"/>
      <c r="M462" s="502"/>
      <c r="N462" s="502"/>
      <c r="O462" s="502"/>
      <c r="P462" s="502"/>
      <c r="R462" s="502"/>
      <c r="S462" s="502"/>
      <c r="U462" s="499"/>
      <c r="V462" s="500"/>
      <c r="W462" s="502"/>
      <c r="X462" s="500"/>
      <c r="Y462" s="500"/>
      <c r="Z462" s="476"/>
      <c r="AA462" s="476"/>
      <c r="AB462" s="470"/>
      <c r="AC462" s="502"/>
      <c r="AD462" s="502"/>
      <c r="AE462" s="502"/>
      <c r="AF462" s="502"/>
      <c r="AG462" s="502"/>
      <c r="AH462" s="502"/>
      <c r="AI462" s="505"/>
      <c r="AJ462" s="502"/>
      <c r="AK462" s="502"/>
      <c r="AL462" s="502"/>
      <c r="AM462" s="502"/>
      <c r="AN462" s="502"/>
      <c r="AO462" s="502"/>
      <c r="AP462" s="502"/>
      <c r="AQ462" s="502"/>
      <c r="AR462" s="502"/>
      <c r="AS462" s="521"/>
      <c r="AT462" s="521"/>
      <c r="AU462" s="521"/>
      <c r="AV462" s="521"/>
      <c r="AW462" s="521"/>
      <c r="AX462" s="521"/>
      <c r="AY462" s="521"/>
      <c r="AZ462" s="521"/>
      <c r="BA462" s="525"/>
      <c r="BB462" s="521"/>
      <c r="BC462" s="521"/>
      <c r="BD462" s="521"/>
      <c r="BE462" s="521"/>
      <c r="BF462" s="521"/>
      <c r="BG462" s="521"/>
      <c r="BH462" s="521"/>
      <c r="BI462" s="521"/>
      <c r="BJ462" s="521"/>
      <c r="BK462" s="521"/>
      <c r="BL462" s="521"/>
      <c r="BM462" s="521"/>
      <c r="BN462" s="521"/>
      <c r="BO462" s="521"/>
      <c r="BP462" s="521"/>
      <c r="BQ462" s="521"/>
      <c r="BR462" s="521"/>
      <c r="BS462" s="521"/>
      <c r="BT462" s="517"/>
      <c r="BU462" s="511"/>
      <c r="BV462" s="511"/>
      <c r="BW462" s="511"/>
      <c r="BX462" s="516"/>
      <c r="BY462" s="516"/>
      <c r="BZ462" s="516"/>
      <c r="CA462" s="516"/>
      <c r="CB462" s="516"/>
      <c r="CC462" s="516"/>
      <c r="CD462" s="516"/>
      <c r="CE462" s="511"/>
      <c r="CF462" s="511"/>
      <c r="CG462" s="511"/>
      <c r="CH462" s="511"/>
      <c r="CI462" s="474"/>
      <c r="CJ462" s="474"/>
      <c r="CK462" s="474"/>
      <c r="CL462" s="490"/>
      <c r="CM462" s="474"/>
      <c r="CN462" s="500"/>
      <c r="CO462" s="500"/>
      <c r="CP462" s="500"/>
      <c r="CQ462" s="500"/>
      <c r="CR462" s="550"/>
      <c r="CS462" s="473"/>
      <c r="CT462" s="498"/>
      <c r="CU462" s="498"/>
      <c r="CV462" s="473"/>
      <c r="CW462" s="473"/>
      <c r="CX462" s="473"/>
      <c r="CY462" s="502"/>
      <c r="CZ462" s="500"/>
      <c r="DA462" s="474"/>
      <c r="DB462" s="499"/>
      <c r="DC462" s="500"/>
      <c r="DD462" s="474"/>
      <c r="DE462" s="500"/>
      <c r="DF462" s="500"/>
      <c r="DG462" s="499"/>
      <c r="DH462" s="499"/>
      <c r="DI462" s="499"/>
      <c r="DJ462" s="490"/>
      <c r="DK462" s="499"/>
      <c r="DL462" s="500"/>
      <c r="DM462" s="500"/>
      <c r="DN462" s="499"/>
      <c r="DO462" s="474"/>
      <c r="DP462" s="474"/>
      <c r="DQ462" s="474"/>
      <c r="DR462" s="474"/>
      <c r="DS462" s="474"/>
      <c r="DT462" s="474"/>
      <c r="DU462" s="474"/>
      <c r="DV462" s="474"/>
      <c r="DW462" s="474"/>
      <c r="DX462" s="474"/>
      <c r="DY462" s="474"/>
      <c r="DZ462" s="474"/>
      <c r="EA462" s="500"/>
      <c r="EB462" s="500"/>
      <c r="EC462" s="500"/>
      <c r="ED462" s="500"/>
      <c r="EE462" s="500"/>
      <c r="EF462" s="500"/>
      <c r="EG462" s="500"/>
      <c r="EH462" s="500"/>
      <c r="EI462" s="500"/>
      <c r="EJ462" s="500"/>
      <c r="EK462" s="500"/>
      <c r="EL462" s="500"/>
      <c r="EM462" s="500"/>
      <c r="EN462" s="500"/>
      <c r="EO462" s="500"/>
      <c r="EP462" s="500"/>
      <c r="EQ462" s="500"/>
      <c r="ER462" s="490"/>
      <c r="ES462" s="490"/>
      <c r="ET462" s="500"/>
      <c r="EU462" s="500"/>
    </row>
    <row r="463" spans="1:151" ht="16.5" customHeight="1">
      <c r="A463" s="500"/>
      <c r="B463" s="502"/>
      <c r="C463" s="502"/>
      <c r="D463" s="502"/>
      <c r="E463" s="502"/>
      <c r="F463" s="502"/>
      <c r="G463" s="502"/>
      <c r="H463" s="502"/>
      <c r="I463" s="502"/>
      <c r="J463" s="504"/>
      <c r="K463" s="502"/>
      <c r="L463" s="502"/>
      <c r="M463" s="502"/>
      <c r="N463" s="502"/>
      <c r="O463" s="502"/>
      <c r="P463" s="502"/>
      <c r="R463" s="502"/>
      <c r="S463" s="502"/>
      <c r="U463" s="499"/>
      <c r="V463" s="500"/>
      <c r="W463" s="502"/>
      <c r="X463" s="500"/>
      <c r="Y463" s="500"/>
      <c r="Z463" s="476"/>
      <c r="AA463" s="476"/>
      <c r="AB463" s="470"/>
      <c r="AC463" s="502"/>
      <c r="AD463" s="502"/>
      <c r="AE463" s="502"/>
      <c r="AF463" s="502"/>
      <c r="AG463" s="502"/>
      <c r="AH463" s="502"/>
      <c r="AI463" s="505"/>
      <c r="AJ463" s="502"/>
      <c r="AK463" s="502"/>
      <c r="AL463" s="502"/>
      <c r="AM463" s="502"/>
      <c r="AN463" s="502"/>
      <c r="AO463" s="502"/>
      <c r="AP463" s="502"/>
      <c r="AQ463" s="502"/>
      <c r="AR463" s="502"/>
      <c r="AS463" s="521"/>
      <c r="AT463" s="521"/>
      <c r="AU463" s="521"/>
      <c r="AV463" s="521"/>
      <c r="AW463" s="521"/>
      <c r="AX463" s="521"/>
      <c r="AY463" s="521"/>
      <c r="AZ463" s="521"/>
      <c r="BA463" s="525"/>
      <c r="BB463" s="521"/>
      <c r="BC463" s="521"/>
      <c r="BD463" s="521"/>
      <c r="BE463" s="521"/>
      <c r="BF463" s="521"/>
      <c r="BG463" s="521"/>
      <c r="BH463" s="521"/>
      <c r="BI463" s="521"/>
      <c r="BJ463" s="521"/>
      <c r="BK463" s="521"/>
      <c r="BL463" s="521"/>
      <c r="BM463" s="521"/>
      <c r="BN463" s="521"/>
      <c r="BO463" s="521"/>
      <c r="BP463" s="521"/>
      <c r="BQ463" s="521"/>
      <c r="BR463" s="521"/>
      <c r="BS463" s="521"/>
      <c r="BT463" s="517"/>
      <c r="BU463" s="511"/>
      <c r="BV463" s="511"/>
      <c r="BW463" s="511"/>
      <c r="BX463" s="516"/>
      <c r="BY463" s="516"/>
      <c r="BZ463" s="516"/>
      <c r="CA463" s="516"/>
      <c r="CB463" s="516"/>
      <c r="CC463" s="516"/>
      <c r="CD463" s="516"/>
      <c r="CE463" s="511"/>
      <c r="CF463" s="511"/>
      <c r="CG463" s="511"/>
      <c r="CH463" s="511"/>
      <c r="CI463" s="474"/>
      <c r="CJ463" s="474"/>
      <c r="CK463" s="474"/>
      <c r="CL463" s="490"/>
      <c r="CM463" s="474"/>
      <c r="CN463" s="500"/>
      <c r="CO463" s="500"/>
      <c r="CP463" s="500"/>
      <c r="CQ463" s="500"/>
      <c r="CR463" s="550"/>
      <c r="CS463" s="473"/>
      <c r="CT463" s="498"/>
      <c r="CU463" s="498"/>
      <c r="CV463" s="473"/>
      <c r="CW463" s="473"/>
      <c r="CX463" s="473"/>
      <c r="CY463" s="502"/>
      <c r="CZ463" s="500"/>
      <c r="DA463" s="474"/>
      <c r="DB463" s="499"/>
      <c r="DC463" s="500"/>
      <c r="DD463" s="474"/>
      <c r="DE463" s="500"/>
      <c r="DF463" s="500"/>
      <c r="DG463" s="499"/>
      <c r="DH463" s="499"/>
      <c r="DI463" s="499"/>
      <c r="DJ463" s="490"/>
      <c r="DK463" s="499"/>
      <c r="DL463" s="500"/>
      <c r="DM463" s="500"/>
      <c r="DN463" s="499"/>
      <c r="DO463" s="474"/>
      <c r="DP463" s="474"/>
      <c r="DQ463" s="474"/>
      <c r="DR463" s="474"/>
      <c r="DS463" s="474"/>
      <c r="DT463" s="474"/>
      <c r="DU463" s="474"/>
      <c r="DV463" s="474"/>
      <c r="DW463" s="474"/>
      <c r="DX463" s="474"/>
      <c r="DY463" s="474"/>
      <c r="DZ463" s="474"/>
      <c r="EA463" s="500"/>
      <c r="EB463" s="500"/>
      <c r="EC463" s="500"/>
      <c r="ED463" s="500"/>
      <c r="EE463" s="500"/>
      <c r="EF463" s="500"/>
      <c r="EG463" s="500"/>
      <c r="EH463" s="500"/>
      <c r="EI463" s="500"/>
      <c r="EJ463" s="500"/>
      <c r="EK463" s="500"/>
      <c r="EL463" s="500"/>
      <c r="EM463" s="500"/>
      <c r="EN463" s="500"/>
      <c r="EO463" s="500"/>
      <c r="EP463" s="500"/>
      <c r="EQ463" s="500"/>
      <c r="ER463" s="490"/>
      <c r="ES463" s="490"/>
      <c r="ET463" s="500"/>
      <c r="EU463" s="500"/>
    </row>
    <row r="464" spans="1:151" ht="16.5" customHeight="1">
      <c r="A464" s="500"/>
      <c r="B464" s="502"/>
      <c r="C464" s="502"/>
      <c r="D464" s="502"/>
      <c r="E464" s="502"/>
      <c r="F464" s="502"/>
      <c r="G464" s="502"/>
      <c r="H464" s="502"/>
      <c r="I464" s="502"/>
      <c r="J464" s="504"/>
      <c r="K464" s="502"/>
      <c r="L464" s="502"/>
      <c r="M464" s="502"/>
      <c r="N464" s="502"/>
      <c r="O464" s="502"/>
      <c r="P464" s="502"/>
      <c r="R464" s="502"/>
      <c r="S464" s="502"/>
      <c r="U464" s="499"/>
      <c r="V464" s="500"/>
      <c r="W464" s="502"/>
      <c r="X464" s="500"/>
      <c r="Y464" s="500"/>
      <c r="Z464" s="476"/>
      <c r="AA464" s="476"/>
      <c r="AB464" s="470"/>
      <c r="AC464" s="502"/>
      <c r="AD464" s="502"/>
      <c r="AE464" s="502"/>
      <c r="AF464" s="502"/>
      <c r="AG464" s="502"/>
      <c r="AH464" s="502"/>
      <c r="AI464" s="505"/>
      <c r="AJ464" s="502"/>
      <c r="AK464" s="502"/>
      <c r="AL464" s="502"/>
      <c r="AM464" s="502"/>
      <c r="AN464" s="502"/>
      <c r="AO464" s="502"/>
      <c r="AP464" s="502"/>
      <c r="AQ464" s="502"/>
      <c r="AR464" s="502"/>
      <c r="AS464" s="521"/>
      <c r="AT464" s="521"/>
      <c r="AU464" s="521"/>
      <c r="AV464" s="521"/>
      <c r="AW464" s="521"/>
      <c r="AX464" s="521"/>
      <c r="AY464" s="521"/>
      <c r="AZ464" s="521"/>
      <c r="BA464" s="525"/>
      <c r="BB464" s="521"/>
      <c r="BC464" s="521"/>
      <c r="BD464" s="521"/>
      <c r="BE464" s="521"/>
      <c r="BF464" s="521"/>
      <c r="BG464" s="521"/>
      <c r="BH464" s="521"/>
      <c r="BI464" s="521"/>
      <c r="BJ464" s="521"/>
      <c r="BK464" s="521"/>
      <c r="BL464" s="521"/>
      <c r="BM464" s="521"/>
      <c r="BN464" s="521"/>
      <c r="BO464" s="521"/>
      <c r="BP464" s="521"/>
      <c r="BQ464" s="521"/>
      <c r="BR464" s="521"/>
      <c r="BS464" s="521"/>
      <c r="BT464" s="517"/>
      <c r="BU464" s="511"/>
      <c r="BV464" s="511"/>
      <c r="BW464" s="511"/>
      <c r="BX464" s="516"/>
      <c r="BY464" s="516"/>
      <c r="BZ464" s="516"/>
      <c r="CA464" s="516"/>
      <c r="CB464" s="516"/>
      <c r="CC464" s="516"/>
      <c r="CD464" s="516"/>
      <c r="CE464" s="511"/>
      <c r="CF464" s="511"/>
      <c r="CG464" s="511"/>
      <c r="CH464" s="511"/>
      <c r="CI464" s="474"/>
      <c r="CJ464" s="474"/>
      <c r="CK464" s="474"/>
      <c r="CL464" s="490"/>
      <c r="CM464" s="474"/>
      <c r="CN464" s="500"/>
      <c r="CO464" s="500"/>
      <c r="CP464" s="500"/>
      <c r="CQ464" s="500"/>
      <c r="CR464" s="550"/>
      <c r="CS464" s="473"/>
      <c r="CT464" s="498"/>
      <c r="CU464" s="498"/>
      <c r="CV464" s="473"/>
      <c r="CW464" s="473"/>
      <c r="CX464" s="473"/>
      <c r="CY464" s="502"/>
      <c r="CZ464" s="500"/>
      <c r="DA464" s="474"/>
      <c r="DB464" s="499"/>
      <c r="DC464" s="500"/>
      <c r="DD464" s="474"/>
      <c r="DE464" s="500"/>
      <c r="DF464" s="500"/>
      <c r="DG464" s="499"/>
      <c r="DH464" s="499"/>
      <c r="DI464" s="499"/>
      <c r="DJ464" s="490"/>
      <c r="DK464" s="499"/>
      <c r="DL464" s="500"/>
      <c r="DM464" s="500"/>
      <c r="DN464" s="499"/>
      <c r="DO464" s="474"/>
      <c r="DP464" s="474"/>
      <c r="DQ464" s="474"/>
      <c r="DR464" s="474"/>
      <c r="DS464" s="474"/>
      <c r="DT464" s="474"/>
      <c r="DU464" s="474"/>
      <c r="DV464" s="474"/>
      <c r="DW464" s="474"/>
      <c r="DX464" s="474"/>
      <c r="DY464" s="474"/>
      <c r="DZ464" s="474"/>
      <c r="EA464" s="500"/>
      <c r="EB464" s="500"/>
      <c r="EC464" s="500"/>
      <c r="ED464" s="500"/>
      <c r="EE464" s="500"/>
      <c r="EF464" s="500"/>
      <c r="EG464" s="500"/>
      <c r="EH464" s="500"/>
      <c r="EI464" s="500"/>
      <c r="EJ464" s="500"/>
      <c r="EK464" s="500"/>
      <c r="EL464" s="500"/>
      <c r="EM464" s="500"/>
      <c r="EN464" s="500"/>
      <c r="EO464" s="500"/>
      <c r="EP464" s="500"/>
      <c r="EQ464" s="500"/>
      <c r="ER464" s="490"/>
      <c r="ES464" s="490"/>
      <c r="ET464" s="500"/>
      <c r="EU464" s="500"/>
    </row>
    <row r="465" spans="1:151" ht="16.5" customHeight="1">
      <c r="A465" s="500"/>
      <c r="B465" s="502"/>
      <c r="C465" s="502"/>
      <c r="D465" s="502"/>
      <c r="E465" s="502"/>
      <c r="F465" s="502"/>
      <c r="G465" s="502"/>
      <c r="H465" s="502"/>
      <c r="I465" s="502"/>
      <c r="J465" s="504"/>
      <c r="K465" s="502"/>
      <c r="L465" s="502"/>
      <c r="M465" s="502"/>
      <c r="N465" s="502"/>
      <c r="O465" s="502"/>
      <c r="P465" s="502"/>
      <c r="R465" s="502"/>
      <c r="S465" s="502"/>
      <c r="U465" s="499"/>
      <c r="V465" s="500"/>
      <c r="W465" s="502"/>
      <c r="X465" s="500"/>
      <c r="Y465" s="500"/>
      <c r="Z465" s="476"/>
      <c r="AA465" s="476"/>
      <c r="AB465" s="470"/>
      <c r="AC465" s="502"/>
      <c r="AD465" s="502"/>
      <c r="AE465" s="502"/>
      <c r="AF465" s="502"/>
      <c r="AG465" s="502"/>
      <c r="AH465" s="502"/>
      <c r="AI465" s="505"/>
      <c r="AJ465" s="502"/>
      <c r="AK465" s="502"/>
      <c r="AL465" s="502"/>
      <c r="AM465" s="502"/>
      <c r="AN465" s="502"/>
      <c r="AO465" s="502"/>
      <c r="AP465" s="502"/>
      <c r="AQ465" s="502"/>
      <c r="AR465" s="502"/>
      <c r="AS465" s="521"/>
      <c r="AT465" s="521"/>
      <c r="AU465" s="521"/>
      <c r="AV465" s="521"/>
      <c r="AW465" s="521"/>
      <c r="AX465" s="521"/>
      <c r="AY465" s="521"/>
      <c r="AZ465" s="521"/>
      <c r="BA465" s="525"/>
      <c r="BB465" s="521"/>
      <c r="BC465" s="521"/>
      <c r="BD465" s="521"/>
      <c r="BE465" s="521"/>
      <c r="BF465" s="521"/>
      <c r="BG465" s="521"/>
      <c r="BH465" s="521"/>
      <c r="BI465" s="521"/>
      <c r="BJ465" s="521"/>
      <c r="BK465" s="521"/>
      <c r="BL465" s="521"/>
      <c r="BM465" s="521"/>
      <c r="BN465" s="521"/>
      <c r="BO465" s="521"/>
      <c r="BP465" s="521"/>
      <c r="BQ465" s="521"/>
      <c r="BR465" s="521"/>
      <c r="BS465" s="521"/>
      <c r="BT465" s="517"/>
      <c r="BU465" s="511"/>
      <c r="BV465" s="511"/>
      <c r="BW465" s="511"/>
      <c r="BX465" s="516"/>
      <c r="BY465" s="516"/>
      <c r="BZ465" s="516"/>
      <c r="CA465" s="516"/>
      <c r="CB465" s="516"/>
      <c r="CC465" s="516"/>
      <c r="CD465" s="516"/>
      <c r="CE465" s="511"/>
      <c r="CF465" s="511"/>
      <c r="CG465" s="511"/>
      <c r="CH465" s="511"/>
      <c r="CI465" s="474"/>
      <c r="CJ465" s="474"/>
      <c r="CK465" s="474"/>
      <c r="CL465" s="490"/>
      <c r="CM465" s="474"/>
      <c r="CN465" s="500"/>
      <c r="CO465" s="500"/>
      <c r="CP465" s="500"/>
      <c r="CQ465" s="500"/>
      <c r="CR465" s="550"/>
      <c r="CS465" s="473"/>
      <c r="CT465" s="498"/>
      <c r="CU465" s="498"/>
      <c r="CV465" s="473"/>
      <c r="CW465" s="473"/>
      <c r="CX465" s="473"/>
      <c r="CY465" s="502"/>
      <c r="CZ465" s="500"/>
      <c r="DA465" s="474"/>
      <c r="DB465" s="499"/>
      <c r="DC465" s="500"/>
      <c r="DD465" s="474"/>
      <c r="DE465" s="500"/>
      <c r="DF465" s="500"/>
      <c r="DG465" s="499"/>
      <c r="DH465" s="499"/>
      <c r="DI465" s="499"/>
      <c r="DJ465" s="490"/>
      <c r="DK465" s="499"/>
      <c r="DL465" s="500"/>
      <c r="DM465" s="500"/>
      <c r="DN465" s="499"/>
      <c r="DO465" s="474"/>
      <c r="DP465" s="474"/>
      <c r="DQ465" s="474"/>
      <c r="DR465" s="474"/>
      <c r="DS465" s="474"/>
      <c r="DT465" s="474"/>
      <c r="DU465" s="474"/>
      <c r="DV465" s="474"/>
      <c r="DW465" s="474"/>
      <c r="DX465" s="474"/>
      <c r="DY465" s="474"/>
      <c r="DZ465" s="474"/>
      <c r="EA465" s="500"/>
      <c r="EB465" s="500"/>
      <c r="EC465" s="500"/>
      <c r="ED465" s="500"/>
      <c r="EE465" s="500"/>
      <c r="EF465" s="500"/>
      <c r="EG465" s="500"/>
      <c r="EH465" s="500"/>
      <c r="EI465" s="500"/>
      <c r="EJ465" s="500"/>
      <c r="EK465" s="500"/>
      <c r="EL465" s="500"/>
      <c r="EM465" s="500"/>
      <c r="EN465" s="500"/>
      <c r="EO465" s="500"/>
      <c r="EP465" s="500"/>
      <c r="EQ465" s="500"/>
      <c r="ER465" s="490"/>
      <c r="ES465" s="490"/>
      <c r="ET465" s="500"/>
      <c r="EU465" s="500"/>
    </row>
    <row r="466" spans="1:151" ht="16.5" customHeight="1">
      <c r="A466" s="500"/>
      <c r="B466" s="502"/>
      <c r="C466" s="502"/>
      <c r="D466" s="502"/>
      <c r="E466" s="502"/>
      <c r="F466" s="502"/>
      <c r="G466" s="502"/>
      <c r="H466" s="502"/>
      <c r="I466" s="502"/>
      <c r="J466" s="504"/>
      <c r="K466" s="502"/>
      <c r="L466" s="502"/>
      <c r="M466" s="502"/>
      <c r="N466" s="502"/>
      <c r="O466" s="502"/>
      <c r="P466" s="502"/>
      <c r="R466" s="502"/>
      <c r="S466" s="502"/>
      <c r="U466" s="499"/>
      <c r="V466" s="500"/>
      <c r="W466" s="502"/>
      <c r="X466" s="500"/>
      <c r="Y466" s="500"/>
      <c r="Z466" s="476"/>
      <c r="AA466" s="476"/>
      <c r="AB466" s="470"/>
      <c r="AC466" s="502"/>
      <c r="AD466" s="502"/>
      <c r="AE466" s="502"/>
      <c r="AF466" s="502"/>
      <c r="AG466" s="502"/>
      <c r="AH466" s="502"/>
      <c r="AI466" s="505"/>
      <c r="AJ466" s="502"/>
      <c r="AK466" s="502"/>
      <c r="AL466" s="502"/>
      <c r="AM466" s="502"/>
      <c r="AN466" s="502"/>
      <c r="AO466" s="502"/>
      <c r="AP466" s="502"/>
      <c r="AQ466" s="502"/>
      <c r="AR466" s="502"/>
      <c r="AS466" s="521"/>
      <c r="AT466" s="521"/>
      <c r="AU466" s="521"/>
      <c r="AV466" s="521"/>
      <c r="AW466" s="521"/>
      <c r="AX466" s="521"/>
      <c r="AY466" s="521"/>
      <c r="AZ466" s="521"/>
      <c r="BA466" s="525"/>
      <c r="BB466" s="521"/>
      <c r="BC466" s="521"/>
      <c r="BD466" s="521"/>
      <c r="BE466" s="521"/>
      <c r="BF466" s="521"/>
      <c r="BG466" s="521"/>
      <c r="BH466" s="521"/>
      <c r="BI466" s="521"/>
      <c r="BJ466" s="521"/>
      <c r="BK466" s="521"/>
      <c r="BL466" s="521"/>
      <c r="BM466" s="521"/>
      <c r="BN466" s="521"/>
      <c r="BO466" s="521"/>
      <c r="BP466" s="521"/>
      <c r="BQ466" s="521"/>
      <c r="BR466" s="521"/>
      <c r="BS466" s="521"/>
      <c r="BT466" s="517"/>
      <c r="BU466" s="511"/>
      <c r="BV466" s="511"/>
      <c r="BW466" s="511"/>
      <c r="BX466" s="516"/>
      <c r="BY466" s="516"/>
      <c r="BZ466" s="516"/>
      <c r="CA466" s="516"/>
      <c r="CB466" s="516"/>
      <c r="CC466" s="516"/>
      <c r="CD466" s="516"/>
      <c r="CE466" s="511"/>
      <c r="CF466" s="511"/>
      <c r="CG466" s="511"/>
      <c r="CH466" s="511"/>
      <c r="CI466" s="474"/>
      <c r="CJ466" s="474"/>
      <c r="CK466" s="474"/>
      <c r="CL466" s="490"/>
      <c r="CM466" s="474"/>
      <c r="CN466" s="500"/>
      <c r="CO466" s="500"/>
      <c r="CP466" s="500"/>
      <c r="CQ466" s="500"/>
      <c r="CR466" s="550"/>
      <c r="CS466" s="473"/>
      <c r="CT466" s="498"/>
      <c r="CU466" s="498"/>
      <c r="CV466" s="473"/>
      <c r="CW466" s="473"/>
      <c r="CX466" s="473"/>
      <c r="CY466" s="502"/>
      <c r="CZ466" s="500"/>
      <c r="DA466" s="474"/>
      <c r="DB466" s="499"/>
      <c r="DC466" s="500"/>
      <c r="DD466" s="474"/>
      <c r="DE466" s="500"/>
      <c r="DF466" s="500"/>
      <c r="DG466" s="499"/>
      <c r="DH466" s="499"/>
      <c r="DI466" s="499"/>
      <c r="DJ466" s="490"/>
      <c r="DK466" s="499"/>
      <c r="DL466" s="500"/>
      <c r="DM466" s="500"/>
      <c r="DN466" s="499"/>
      <c r="DO466" s="474"/>
      <c r="DP466" s="474"/>
      <c r="DQ466" s="474"/>
      <c r="DR466" s="474"/>
      <c r="DS466" s="474"/>
      <c r="DT466" s="474"/>
      <c r="DU466" s="474"/>
      <c r="DV466" s="474"/>
      <c r="DW466" s="474"/>
      <c r="DX466" s="474"/>
      <c r="DY466" s="474"/>
      <c r="DZ466" s="474"/>
      <c r="EA466" s="500"/>
      <c r="EB466" s="500"/>
      <c r="EC466" s="500"/>
      <c r="ED466" s="500"/>
      <c r="EE466" s="500"/>
      <c r="EF466" s="500"/>
      <c r="EG466" s="500"/>
      <c r="EH466" s="500"/>
      <c r="EI466" s="500"/>
      <c r="EJ466" s="500"/>
      <c r="EK466" s="500"/>
      <c r="EL466" s="500"/>
      <c r="EM466" s="500"/>
      <c r="EN466" s="500"/>
      <c r="EO466" s="500"/>
      <c r="EP466" s="500"/>
      <c r="EQ466" s="500"/>
      <c r="ER466" s="490"/>
      <c r="ES466" s="490"/>
      <c r="ET466" s="500"/>
      <c r="EU466" s="500"/>
    </row>
    <row r="467" spans="1:151" ht="16.5" customHeight="1">
      <c r="A467" s="500"/>
      <c r="B467" s="502"/>
      <c r="C467" s="502"/>
      <c r="D467" s="502"/>
      <c r="E467" s="502"/>
      <c r="F467" s="502"/>
      <c r="G467" s="502"/>
      <c r="H467" s="502"/>
      <c r="I467" s="502"/>
      <c r="J467" s="504"/>
      <c r="K467" s="502"/>
      <c r="L467" s="502"/>
      <c r="M467" s="502"/>
      <c r="N467" s="502"/>
      <c r="O467" s="502"/>
      <c r="P467" s="502"/>
      <c r="R467" s="502"/>
      <c r="S467" s="502"/>
      <c r="U467" s="499"/>
      <c r="V467" s="500"/>
      <c r="W467" s="502"/>
      <c r="X467" s="500"/>
      <c r="Y467" s="500"/>
      <c r="Z467" s="476"/>
      <c r="AA467" s="476"/>
      <c r="AB467" s="470"/>
      <c r="AC467" s="502"/>
      <c r="AD467" s="502"/>
      <c r="AE467" s="502"/>
      <c r="AF467" s="502"/>
      <c r="AG467" s="502"/>
      <c r="AH467" s="502"/>
      <c r="AI467" s="505"/>
      <c r="AJ467" s="502"/>
      <c r="AK467" s="502"/>
      <c r="AL467" s="502"/>
      <c r="AM467" s="502"/>
      <c r="AN467" s="502"/>
      <c r="AO467" s="502"/>
      <c r="AP467" s="502"/>
      <c r="AQ467" s="502"/>
      <c r="AR467" s="502"/>
      <c r="AS467" s="521"/>
      <c r="AT467" s="521"/>
      <c r="AU467" s="521"/>
      <c r="AV467" s="521"/>
      <c r="AW467" s="521"/>
      <c r="AX467" s="521"/>
      <c r="AY467" s="521"/>
      <c r="AZ467" s="521"/>
      <c r="BA467" s="525"/>
      <c r="BB467" s="521"/>
      <c r="BC467" s="521"/>
      <c r="BD467" s="521"/>
      <c r="BE467" s="521"/>
      <c r="BF467" s="521"/>
      <c r="BG467" s="521"/>
      <c r="BH467" s="521"/>
      <c r="BI467" s="521"/>
      <c r="BJ467" s="521"/>
      <c r="BK467" s="521"/>
      <c r="BL467" s="521"/>
      <c r="BM467" s="521"/>
      <c r="BN467" s="521"/>
      <c r="BO467" s="521"/>
      <c r="BP467" s="521"/>
      <c r="BQ467" s="521"/>
      <c r="BR467" s="521"/>
      <c r="BS467" s="521"/>
      <c r="BT467" s="517"/>
      <c r="BU467" s="511"/>
      <c r="BV467" s="511"/>
      <c r="BW467" s="511"/>
      <c r="BX467" s="516"/>
      <c r="BY467" s="516"/>
      <c r="BZ467" s="516"/>
      <c r="CA467" s="516"/>
      <c r="CB467" s="516"/>
      <c r="CC467" s="516"/>
      <c r="CD467" s="516"/>
      <c r="CE467" s="511"/>
      <c r="CF467" s="511"/>
      <c r="CG467" s="511"/>
      <c r="CH467" s="511"/>
      <c r="CI467" s="474"/>
      <c r="CJ467" s="474"/>
      <c r="CK467" s="474"/>
      <c r="CL467" s="490"/>
      <c r="CM467" s="474"/>
      <c r="CN467" s="500"/>
      <c r="CO467" s="500"/>
      <c r="CP467" s="500"/>
      <c r="CQ467" s="500"/>
      <c r="CR467" s="550"/>
      <c r="CS467" s="473"/>
      <c r="CT467" s="498"/>
      <c r="CU467" s="498"/>
      <c r="CV467" s="473"/>
      <c r="CW467" s="473"/>
      <c r="CX467" s="473"/>
      <c r="CY467" s="502"/>
      <c r="CZ467" s="500"/>
      <c r="DA467" s="474"/>
      <c r="DB467" s="499"/>
      <c r="DC467" s="500"/>
      <c r="DD467" s="474"/>
      <c r="DE467" s="500"/>
      <c r="DF467" s="500"/>
      <c r="DG467" s="499"/>
      <c r="DH467" s="499"/>
      <c r="DI467" s="499"/>
      <c r="DJ467" s="490"/>
      <c r="DK467" s="499"/>
      <c r="DL467" s="500"/>
      <c r="DM467" s="500"/>
      <c r="DN467" s="499"/>
      <c r="DO467" s="474"/>
      <c r="DP467" s="474"/>
      <c r="DQ467" s="474"/>
      <c r="DR467" s="474"/>
      <c r="DS467" s="474"/>
      <c r="DT467" s="474"/>
      <c r="DU467" s="474"/>
      <c r="DV467" s="474"/>
      <c r="DW467" s="474"/>
      <c r="DX467" s="474"/>
      <c r="DY467" s="474"/>
      <c r="DZ467" s="474"/>
      <c r="EA467" s="500"/>
      <c r="EB467" s="500"/>
      <c r="EC467" s="500"/>
      <c r="ED467" s="500"/>
      <c r="EE467" s="500"/>
      <c r="EF467" s="500"/>
      <c r="EG467" s="500"/>
      <c r="EH467" s="500"/>
      <c r="EI467" s="500"/>
      <c r="EJ467" s="500"/>
      <c r="EK467" s="500"/>
      <c r="EL467" s="500"/>
      <c r="EM467" s="500"/>
      <c r="EN467" s="500"/>
      <c r="EO467" s="500"/>
      <c r="EP467" s="500"/>
      <c r="EQ467" s="500"/>
      <c r="ER467" s="490"/>
      <c r="ES467" s="490"/>
      <c r="ET467" s="500"/>
      <c r="EU467" s="500"/>
    </row>
    <row r="468" spans="1:151" ht="16.5" customHeight="1">
      <c r="A468" s="500"/>
      <c r="B468" s="502"/>
      <c r="C468" s="502"/>
      <c r="D468" s="502"/>
      <c r="E468" s="502"/>
      <c r="F468" s="502"/>
      <c r="G468" s="502"/>
      <c r="H468" s="502"/>
      <c r="I468" s="502"/>
      <c r="J468" s="504"/>
      <c r="K468" s="502"/>
      <c r="L468" s="502"/>
      <c r="M468" s="502"/>
      <c r="N468" s="502"/>
      <c r="O468" s="502"/>
      <c r="P468" s="502"/>
      <c r="R468" s="502"/>
      <c r="S468" s="502"/>
      <c r="U468" s="499"/>
      <c r="V468" s="500"/>
      <c r="W468" s="502"/>
      <c r="X468" s="500"/>
      <c r="Y468" s="500"/>
      <c r="Z468" s="476"/>
      <c r="AA468" s="476"/>
      <c r="AB468" s="470"/>
      <c r="AC468" s="502"/>
      <c r="AD468" s="502"/>
      <c r="AE468" s="502"/>
      <c r="AF468" s="502"/>
      <c r="AG468" s="502"/>
      <c r="AH468" s="502"/>
      <c r="AI468" s="505"/>
      <c r="AJ468" s="502"/>
      <c r="AK468" s="502"/>
      <c r="AL468" s="502"/>
      <c r="AM468" s="502"/>
      <c r="AN468" s="502"/>
      <c r="AO468" s="502"/>
      <c r="AP468" s="502"/>
      <c r="AQ468" s="502"/>
      <c r="AR468" s="502"/>
      <c r="AS468" s="521"/>
      <c r="AT468" s="521"/>
      <c r="AU468" s="521"/>
      <c r="AV468" s="521"/>
      <c r="AW468" s="521"/>
      <c r="AX468" s="521"/>
      <c r="AY468" s="521"/>
      <c r="AZ468" s="521"/>
      <c r="BA468" s="525"/>
      <c r="BB468" s="521"/>
      <c r="BC468" s="521"/>
      <c r="BD468" s="521"/>
      <c r="BE468" s="521"/>
      <c r="BF468" s="521"/>
      <c r="BG468" s="521"/>
      <c r="BH468" s="521"/>
      <c r="BI468" s="521"/>
      <c r="BJ468" s="521"/>
      <c r="BK468" s="521"/>
      <c r="BL468" s="521"/>
      <c r="BM468" s="521"/>
      <c r="BN468" s="521"/>
      <c r="BO468" s="521"/>
      <c r="BP468" s="521"/>
      <c r="BQ468" s="521"/>
      <c r="BR468" s="521"/>
      <c r="BS468" s="521"/>
      <c r="BT468" s="517"/>
      <c r="BU468" s="511"/>
      <c r="BV468" s="511"/>
      <c r="BW468" s="511"/>
      <c r="BX468" s="516"/>
      <c r="BY468" s="516"/>
      <c r="BZ468" s="516"/>
      <c r="CA468" s="516"/>
      <c r="CB468" s="516"/>
      <c r="CC468" s="516"/>
      <c r="CD468" s="516"/>
      <c r="CE468" s="511"/>
      <c r="CF468" s="511"/>
      <c r="CG468" s="511"/>
      <c r="CH468" s="511"/>
      <c r="CI468" s="474"/>
      <c r="CJ468" s="474"/>
      <c r="CK468" s="474"/>
      <c r="CL468" s="490"/>
      <c r="CM468" s="474"/>
      <c r="CN468" s="500"/>
      <c r="CO468" s="500"/>
      <c r="CP468" s="500"/>
      <c r="CQ468" s="500"/>
      <c r="CR468" s="550"/>
      <c r="CS468" s="473"/>
      <c r="CT468" s="498"/>
      <c r="CU468" s="498"/>
      <c r="CV468" s="473"/>
      <c r="CW468" s="473"/>
      <c r="CX468" s="473"/>
      <c r="CY468" s="502"/>
      <c r="CZ468" s="500"/>
      <c r="DA468" s="474"/>
      <c r="DB468" s="499"/>
      <c r="DC468" s="500"/>
      <c r="DD468" s="474"/>
      <c r="DE468" s="500"/>
      <c r="DF468" s="500"/>
      <c r="DG468" s="499"/>
      <c r="DH468" s="499"/>
      <c r="DI468" s="499"/>
      <c r="DJ468" s="490"/>
      <c r="DK468" s="499"/>
      <c r="DL468" s="500"/>
      <c r="DM468" s="500"/>
      <c r="DN468" s="499"/>
      <c r="DO468" s="474"/>
      <c r="DP468" s="474"/>
      <c r="DQ468" s="474"/>
      <c r="DR468" s="474"/>
      <c r="DS468" s="474"/>
      <c r="DT468" s="474"/>
      <c r="DU468" s="474"/>
      <c r="DV468" s="474"/>
      <c r="DW468" s="474"/>
      <c r="DX468" s="474"/>
      <c r="DY468" s="474"/>
      <c r="DZ468" s="474"/>
      <c r="EA468" s="500"/>
      <c r="EB468" s="500"/>
      <c r="EC468" s="500"/>
      <c r="ED468" s="500"/>
      <c r="EE468" s="500"/>
      <c r="EF468" s="500"/>
      <c r="EG468" s="500"/>
      <c r="EH468" s="500"/>
      <c r="EI468" s="500"/>
      <c r="EJ468" s="500"/>
      <c r="EK468" s="500"/>
      <c r="EL468" s="500"/>
      <c r="EM468" s="500"/>
      <c r="EN468" s="500"/>
      <c r="EO468" s="500"/>
      <c r="EP468" s="500"/>
      <c r="EQ468" s="500"/>
      <c r="ER468" s="490"/>
      <c r="ES468" s="490"/>
      <c r="ET468" s="500"/>
      <c r="EU468" s="500"/>
    </row>
    <row r="469" spans="1:151" ht="16.5" customHeight="1">
      <c r="A469" s="500"/>
      <c r="B469" s="502"/>
      <c r="C469" s="502"/>
      <c r="D469" s="502"/>
      <c r="E469" s="502"/>
      <c r="F469" s="502"/>
      <c r="G469" s="502"/>
      <c r="H469" s="502"/>
      <c r="I469" s="502"/>
      <c r="J469" s="504"/>
      <c r="K469" s="502"/>
      <c r="L469" s="502"/>
      <c r="M469" s="502"/>
      <c r="N469" s="502"/>
      <c r="O469" s="502"/>
      <c r="P469" s="502"/>
      <c r="R469" s="502"/>
      <c r="S469" s="502"/>
      <c r="U469" s="499"/>
      <c r="V469" s="500"/>
      <c r="W469" s="502"/>
      <c r="X469" s="500"/>
      <c r="Y469" s="500"/>
      <c r="Z469" s="476"/>
      <c r="AA469" s="476"/>
      <c r="AB469" s="470"/>
      <c r="AC469" s="502"/>
      <c r="AD469" s="502"/>
      <c r="AE469" s="502"/>
      <c r="AF469" s="502"/>
      <c r="AG469" s="502"/>
      <c r="AH469" s="502"/>
      <c r="AI469" s="505"/>
      <c r="AJ469" s="502"/>
      <c r="AK469" s="502"/>
      <c r="AL469" s="502"/>
      <c r="AM469" s="502"/>
      <c r="AN469" s="502"/>
      <c r="AO469" s="502"/>
      <c r="AP469" s="502"/>
      <c r="AQ469" s="502"/>
      <c r="AR469" s="502"/>
      <c r="AS469" s="521"/>
      <c r="AT469" s="521"/>
      <c r="AU469" s="521"/>
      <c r="AV469" s="521"/>
      <c r="AW469" s="521"/>
      <c r="AX469" s="521"/>
      <c r="AY469" s="521"/>
      <c r="AZ469" s="521"/>
      <c r="BA469" s="525"/>
      <c r="BB469" s="521"/>
      <c r="BC469" s="521"/>
      <c r="BD469" s="521"/>
      <c r="BE469" s="521"/>
      <c r="BF469" s="521"/>
      <c r="BG469" s="521"/>
      <c r="BH469" s="521"/>
      <c r="BI469" s="521"/>
      <c r="BJ469" s="521"/>
      <c r="BK469" s="521"/>
      <c r="BL469" s="521"/>
      <c r="BM469" s="521"/>
      <c r="BN469" s="521"/>
      <c r="BO469" s="521"/>
      <c r="BP469" s="521"/>
      <c r="BQ469" s="521"/>
      <c r="BR469" s="521"/>
      <c r="BS469" s="521"/>
      <c r="BT469" s="517"/>
      <c r="BU469" s="511"/>
      <c r="BV469" s="511"/>
      <c r="BW469" s="511"/>
      <c r="BX469" s="516"/>
      <c r="BY469" s="516"/>
      <c r="BZ469" s="516"/>
      <c r="CA469" s="516"/>
      <c r="CB469" s="516"/>
      <c r="CC469" s="516"/>
      <c r="CD469" s="516"/>
      <c r="CE469" s="511"/>
      <c r="CF469" s="511"/>
      <c r="CG469" s="511"/>
      <c r="CH469" s="511"/>
      <c r="CI469" s="474"/>
      <c r="CJ469" s="474"/>
      <c r="CK469" s="474"/>
      <c r="CL469" s="490"/>
      <c r="CM469" s="474"/>
      <c r="CN469" s="500"/>
      <c r="CO469" s="500"/>
      <c r="CP469" s="500"/>
      <c r="CQ469" s="500"/>
      <c r="CR469" s="550"/>
      <c r="CS469" s="473"/>
      <c r="CT469" s="498"/>
      <c r="CU469" s="498"/>
      <c r="CV469" s="473"/>
      <c r="CW469" s="473"/>
      <c r="CX469" s="473"/>
      <c r="CY469" s="502"/>
      <c r="CZ469" s="500"/>
      <c r="DA469" s="474"/>
      <c r="DB469" s="499"/>
      <c r="DC469" s="500"/>
      <c r="DD469" s="474"/>
      <c r="DE469" s="500"/>
      <c r="DF469" s="500"/>
      <c r="DG469" s="499"/>
      <c r="DH469" s="499"/>
      <c r="DI469" s="499"/>
      <c r="DJ469" s="490"/>
      <c r="DK469" s="499"/>
      <c r="DL469" s="500"/>
      <c r="DM469" s="500"/>
      <c r="DN469" s="499"/>
      <c r="DO469" s="474"/>
      <c r="DP469" s="474"/>
      <c r="DQ469" s="474"/>
      <c r="DR469" s="474"/>
      <c r="DS469" s="474"/>
      <c r="DT469" s="474"/>
      <c r="DU469" s="474"/>
      <c r="DV469" s="474"/>
      <c r="DW469" s="474"/>
      <c r="DX469" s="474"/>
      <c r="DY469" s="474"/>
      <c r="DZ469" s="474"/>
      <c r="EA469" s="500"/>
      <c r="EB469" s="500"/>
      <c r="EC469" s="500"/>
      <c r="ED469" s="500"/>
      <c r="EE469" s="500"/>
      <c r="EF469" s="500"/>
      <c r="EG469" s="500"/>
      <c r="EH469" s="500"/>
      <c r="EI469" s="500"/>
      <c r="EJ469" s="500"/>
      <c r="EK469" s="500"/>
      <c r="EL469" s="500"/>
      <c r="EM469" s="500"/>
      <c r="EN469" s="500"/>
      <c r="EO469" s="500"/>
      <c r="EP469" s="500"/>
      <c r="EQ469" s="500"/>
      <c r="ER469" s="490"/>
      <c r="ES469" s="490"/>
      <c r="ET469" s="500"/>
      <c r="EU469" s="500"/>
    </row>
    <row r="470" spans="1:151" ht="16.5" customHeight="1">
      <c r="A470" s="500"/>
      <c r="B470" s="502"/>
      <c r="C470" s="502"/>
      <c r="D470" s="502"/>
      <c r="E470" s="502"/>
      <c r="F470" s="502"/>
      <c r="G470" s="502"/>
      <c r="H470" s="502"/>
      <c r="I470" s="502"/>
      <c r="J470" s="504"/>
      <c r="K470" s="502"/>
      <c r="L470" s="502"/>
      <c r="M470" s="502"/>
      <c r="N470" s="502"/>
      <c r="O470" s="502"/>
      <c r="P470" s="502"/>
      <c r="R470" s="502"/>
      <c r="S470" s="502"/>
      <c r="U470" s="499"/>
      <c r="V470" s="500"/>
      <c r="W470" s="502"/>
      <c r="X470" s="500"/>
      <c r="Y470" s="500"/>
      <c r="Z470" s="476"/>
      <c r="AA470" s="476"/>
      <c r="AB470" s="470"/>
      <c r="AC470" s="502"/>
      <c r="AD470" s="502"/>
      <c r="AE470" s="502"/>
      <c r="AF470" s="502"/>
      <c r="AG470" s="502"/>
      <c r="AH470" s="502"/>
      <c r="AI470" s="505"/>
      <c r="AJ470" s="502"/>
      <c r="AK470" s="502"/>
      <c r="AL470" s="502"/>
      <c r="AM470" s="502"/>
      <c r="AN470" s="502"/>
      <c r="AO470" s="502"/>
      <c r="AP470" s="502"/>
      <c r="AQ470" s="502"/>
      <c r="AR470" s="502"/>
      <c r="AS470" s="521"/>
      <c r="AT470" s="521"/>
      <c r="AU470" s="521"/>
      <c r="AV470" s="521"/>
      <c r="AW470" s="521"/>
      <c r="AX470" s="521"/>
      <c r="AY470" s="521"/>
      <c r="AZ470" s="521"/>
      <c r="BA470" s="525"/>
      <c r="BB470" s="521"/>
      <c r="BC470" s="521"/>
      <c r="BD470" s="521"/>
      <c r="BE470" s="521"/>
      <c r="BF470" s="521"/>
      <c r="BG470" s="521"/>
      <c r="BH470" s="521"/>
      <c r="BI470" s="521"/>
      <c r="BJ470" s="521"/>
      <c r="BK470" s="521"/>
      <c r="BL470" s="521"/>
      <c r="BM470" s="521"/>
      <c r="BN470" s="521"/>
      <c r="BO470" s="521"/>
      <c r="BP470" s="521"/>
      <c r="BQ470" s="521"/>
      <c r="BR470" s="521"/>
      <c r="BS470" s="521"/>
      <c r="BT470" s="517"/>
      <c r="BU470" s="511"/>
      <c r="BV470" s="511"/>
      <c r="BW470" s="511"/>
      <c r="BX470" s="516"/>
      <c r="BY470" s="516"/>
      <c r="BZ470" s="516"/>
      <c r="CA470" s="516"/>
      <c r="CB470" s="516"/>
      <c r="CC470" s="516"/>
      <c r="CD470" s="516"/>
      <c r="CE470" s="511"/>
      <c r="CF470" s="511"/>
      <c r="CG470" s="511"/>
      <c r="CH470" s="511"/>
      <c r="CI470" s="474"/>
      <c r="CJ470" s="474"/>
      <c r="CK470" s="474"/>
      <c r="CL470" s="490"/>
      <c r="CM470" s="474"/>
      <c r="CN470" s="500"/>
      <c r="CO470" s="500"/>
      <c r="CP470" s="500"/>
      <c r="CQ470" s="500"/>
      <c r="CR470" s="550"/>
      <c r="CS470" s="473"/>
      <c r="CT470" s="498"/>
      <c r="CU470" s="498"/>
      <c r="CV470" s="473"/>
      <c r="CW470" s="473"/>
      <c r="CX470" s="473"/>
      <c r="CY470" s="502"/>
      <c r="CZ470" s="500"/>
      <c r="DA470" s="474"/>
      <c r="DB470" s="499"/>
      <c r="DC470" s="500"/>
      <c r="DD470" s="474"/>
      <c r="DE470" s="500"/>
      <c r="DF470" s="500"/>
      <c r="DG470" s="499"/>
      <c r="DH470" s="499"/>
      <c r="DI470" s="499"/>
      <c r="DJ470" s="490"/>
      <c r="DK470" s="499"/>
      <c r="DL470" s="500"/>
      <c r="DM470" s="500"/>
      <c r="DN470" s="499"/>
      <c r="DO470" s="474"/>
      <c r="DP470" s="474"/>
      <c r="DQ470" s="474"/>
      <c r="DR470" s="474"/>
      <c r="DS470" s="474"/>
      <c r="DT470" s="474"/>
      <c r="DU470" s="474"/>
      <c r="DV470" s="474"/>
      <c r="DW470" s="474"/>
      <c r="DX470" s="474"/>
      <c r="DY470" s="474"/>
      <c r="DZ470" s="474"/>
      <c r="EA470" s="500"/>
      <c r="EB470" s="500"/>
      <c r="EC470" s="500"/>
      <c r="ED470" s="500"/>
      <c r="EE470" s="500"/>
      <c r="EF470" s="500"/>
      <c r="EG470" s="500"/>
      <c r="EH470" s="500"/>
      <c r="EI470" s="500"/>
      <c r="EJ470" s="500"/>
      <c r="EK470" s="500"/>
      <c r="EL470" s="500"/>
      <c r="EM470" s="500"/>
      <c r="EN470" s="500"/>
      <c r="EO470" s="500"/>
      <c r="EP470" s="500"/>
      <c r="EQ470" s="500"/>
      <c r="ER470" s="490"/>
      <c r="ES470" s="490"/>
      <c r="ET470" s="500"/>
      <c r="EU470" s="500"/>
    </row>
    <row r="471" spans="1:151" ht="16.5" customHeight="1">
      <c r="A471" s="500"/>
      <c r="B471" s="502"/>
      <c r="C471" s="502"/>
      <c r="D471" s="502"/>
      <c r="E471" s="502"/>
      <c r="F471" s="502"/>
      <c r="G471" s="502"/>
      <c r="H471" s="502"/>
      <c r="I471" s="502"/>
      <c r="J471" s="504"/>
      <c r="K471" s="502"/>
      <c r="L471" s="502"/>
      <c r="M471" s="502"/>
      <c r="N471" s="502"/>
      <c r="O471" s="502"/>
      <c r="P471" s="502"/>
      <c r="R471" s="502"/>
      <c r="S471" s="502"/>
      <c r="U471" s="499"/>
      <c r="V471" s="500"/>
      <c r="W471" s="502"/>
      <c r="X471" s="500"/>
      <c r="Y471" s="500"/>
      <c r="Z471" s="476"/>
      <c r="AA471" s="476"/>
      <c r="AB471" s="470"/>
      <c r="AC471" s="502"/>
      <c r="AD471" s="502"/>
      <c r="AE471" s="502"/>
      <c r="AF471" s="502"/>
      <c r="AG471" s="502"/>
      <c r="AH471" s="502"/>
      <c r="AI471" s="505"/>
      <c r="AJ471" s="502"/>
      <c r="AK471" s="502"/>
      <c r="AL471" s="502"/>
      <c r="AM471" s="502"/>
      <c r="AN471" s="502"/>
      <c r="AO471" s="502"/>
      <c r="AP471" s="502"/>
      <c r="AQ471" s="502"/>
      <c r="AR471" s="502"/>
      <c r="AS471" s="521"/>
      <c r="AT471" s="521"/>
      <c r="AU471" s="521"/>
      <c r="AV471" s="521"/>
      <c r="AW471" s="521"/>
      <c r="AX471" s="521"/>
      <c r="AY471" s="521"/>
      <c r="AZ471" s="521"/>
      <c r="BA471" s="525"/>
      <c r="BB471" s="521"/>
      <c r="BC471" s="521"/>
      <c r="BD471" s="521"/>
      <c r="BE471" s="521"/>
      <c r="BF471" s="521"/>
      <c r="BG471" s="521"/>
      <c r="BH471" s="521"/>
      <c r="BI471" s="521"/>
      <c r="BJ471" s="521"/>
      <c r="BK471" s="521"/>
      <c r="BL471" s="521"/>
      <c r="BM471" s="521"/>
      <c r="BN471" s="521"/>
      <c r="BO471" s="521"/>
      <c r="BP471" s="521"/>
      <c r="BQ471" s="521"/>
      <c r="BR471" s="521"/>
      <c r="BS471" s="521"/>
      <c r="BT471" s="517"/>
      <c r="BU471" s="511"/>
      <c r="BV471" s="511"/>
      <c r="BW471" s="511"/>
      <c r="BX471" s="516"/>
      <c r="BY471" s="516"/>
      <c r="BZ471" s="516"/>
      <c r="CA471" s="516"/>
      <c r="CB471" s="516"/>
      <c r="CC471" s="516"/>
      <c r="CD471" s="516"/>
      <c r="CE471" s="511"/>
      <c r="CF471" s="511"/>
      <c r="CG471" s="511"/>
      <c r="CH471" s="511"/>
      <c r="CI471" s="474"/>
      <c r="CJ471" s="474"/>
      <c r="CK471" s="474"/>
      <c r="CL471" s="490"/>
      <c r="CM471" s="474"/>
      <c r="CN471" s="500"/>
      <c r="CO471" s="500"/>
      <c r="CP471" s="500"/>
      <c r="CQ471" s="500"/>
      <c r="CR471" s="550"/>
      <c r="CS471" s="473"/>
      <c r="CT471" s="498"/>
      <c r="CU471" s="498"/>
      <c r="CV471" s="473"/>
      <c r="CW471" s="473"/>
      <c r="CX471" s="473"/>
      <c r="CY471" s="502"/>
      <c r="CZ471" s="500"/>
      <c r="DA471" s="474"/>
      <c r="DB471" s="499"/>
      <c r="DC471" s="500"/>
      <c r="DD471" s="474"/>
      <c r="DE471" s="500"/>
      <c r="DF471" s="500"/>
      <c r="DG471" s="499"/>
      <c r="DH471" s="499"/>
      <c r="DI471" s="499"/>
      <c r="DJ471" s="490"/>
      <c r="DK471" s="499"/>
      <c r="DL471" s="500"/>
      <c r="DM471" s="500"/>
      <c r="DN471" s="499"/>
      <c r="DO471" s="474"/>
      <c r="DP471" s="474"/>
      <c r="DQ471" s="474"/>
      <c r="DR471" s="474"/>
      <c r="DS471" s="474"/>
      <c r="DT471" s="474"/>
      <c r="DU471" s="474"/>
      <c r="DV471" s="474"/>
      <c r="DW471" s="474"/>
      <c r="DX471" s="474"/>
      <c r="DY471" s="474"/>
      <c r="DZ471" s="474"/>
      <c r="EA471" s="500"/>
      <c r="EB471" s="500"/>
      <c r="EC471" s="500"/>
      <c r="ED471" s="500"/>
      <c r="EE471" s="500"/>
      <c r="EF471" s="500"/>
      <c r="EG471" s="500"/>
      <c r="EH471" s="500"/>
      <c r="EI471" s="500"/>
      <c r="EJ471" s="500"/>
      <c r="EK471" s="500"/>
      <c r="EL471" s="500"/>
      <c r="EM471" s="500"/>
      <c r="EN471" s="500"/>
      <c r="EO471" s="500"/>
      <c r="EP471" s="500"/>
      <c r="EQ471" s="500"/>
      <c r="ER471" s="490"/>
      <c r="ES471" s="490"/>
      <c r="ET471" s="500"/>
      <c r="EU471" s="500"/>
    </row>
    <row r="472" spans="1:151" ht="16.5" customHeight="1">
      <c r="A472" s="500"/>
      <c r="B472" s="502"/>
      <c r="C472" s="502"/>
      <c r="D472" s="502"/>
      <c r="E472" s="502"/>
      <c r="F472" s="502"/>
      <c r="G472" s="502"/>
      <c r="H472" s="502"/>
      <c r="I472" s="502"/>
      <c r="J472" s="504"/>
      <c r="K472" s="502"/>
      <c r="L472" s="502"/>
      <c r="M472" s="502"/>
      <c r="N472" s="502"/>
      <c r="O472" s="502"/>
      <c r="P472" s="502"/>
      <c r="R472" s="502"/>
      <c r="S472" s="502"/>
      <c r="U472" s="499"/>
      <c r="V472" s="500"/>
      <c r="W472" s="502"/>
      <c r="X472" s="500"/>
      <c r="Y472" s="500"/>
      <c r="Z472" s="476"/>
      <c r="AA472" s="476"/>
      <c r="AB472" s="470"/>
      <c r="AC472" s="502"/>
      <c r="AD472" s="502"/>
      <c r="AE472" s="502"/>
      <c r="AF472" s="502"/>
      <c r="AG472" s="502"/>
      <c r="AH472" s="502"/>
      <c r="AI472" s="505"/>
      <c r="AJ472" s="502"/>
      <c r="AK472" s="502"/>
      <c r="AL472" s="502"/>
      <c r="AM472" s="502"/>
      <c r="AN472" s="502"/>
      <c r="AO472" s="502"/>
      <c r="AP472" s="502"/>
      <c r="AQ472" s="502"/>
      <c r="AR472" s="502"/>
      <c r="AS472" s="521"/>
      <c r="AT472" s="521"/>
      <c r="AU472" s="521"/>
      <c r="AV472" s="521"/>
      <c r="AW472" s="521"/>
      <c r="AX472" s="521"/>
      <c r="AY472" s="521"/>
      <c r="AZ472" s="521"/>
      <c r="BA472" s="525"/>
      <c r="BB472" s="521"/>
      <c r="BC472" s="521"/>
      <c r="BD472" s="521"/>
      <c r="BE472" s="521"/>
      <c r="BF472" s="521"/>
      <c r="BG472" s="521"/>
      <c r="BH472" s="521"/>
      <c r="BI472" s="521"/>
      <c r="BJ472" s="521"/>
      <c r="BK472" s="521"/>
      <c r="BL472" s="521"/>
      <c r="BM472" s="521"/>
      <c r="BN472" s="521"/>
      <c r="BO472" s="521"/>
      <c r="BP472" s="521"/>
      <c r="BQ472" s="521"/>
      <c r="BR472" s="521"/>
      <c r="BS472" s="521"/>
      <c r="BT472" s="517"/>
      <c r="BU472" s="511"/>
      <c r="BV472" s="511"/>
      <c r="BW472" s="511"/>
      <c r="BX472" s="516"/>
      <c r="BY472" s="516"/>
      <c r="BZ472" s="516"/>
      <c r="CA472" s="516"/>
      <c r="CB472" s="516"/>
      <c r="CC472" s="516"/>
      <c r="CD472" s="516"/>
      <c r="CE472" s="511"/>
      <c r="CF472" s="511"/>
      <c r="CG472" s="511"/>
      <c r="CH472" s="511"/>
      <c r="CI472" s="474"/>
      <c r="CJ472" s="474"/>
      <c r="CK472" s="474"/>
      <c r="CL472" s="490"/>
      <c r="CM472" s="474"/>
      <c r="CN472" s="500"/>
      <c r="CO472" s="500"/>
      <c r="CP472" s="500"/>
      <c r="CQ472" s="500"/>
      <c r="CR472" s="550"/>
      <c r="CS472" s="473"/>
      <c r="CT472" s="498"/>
      <c r="CU472" s="498"/>
      <c r="CV472" s="473"/>
      <c r="CW472" s="473"/>
      <c r="CX472" s="473"/>
      <c r="CY472" s="502"/>
      <c r="CZ472" s="500"/>
      <c r="DA472" s="474"/>
      <c r="DB472" s="499"/>
      <c r="DC472" s="500"/>
      <c r="DD472" s="474"/>
      <c r="DE472" s="500"/>
      <c r="DF472" s="500"/>
      <c r="DG472" s="499"/>
      <c r="DH472" s="499"/>
      <c r="DI472" s="499"/>
      <c r="DJ472" s="490"/>
      <c r="DK472" s="499"/>
      <c r="DL472" s="500"/>
      <c r="DM472" s="500"/>
      <c r="DN472" s="499"/>
      <c r="DO472" s="474"/>
      <c r="DP472" s="474"/>
      <c r="DQ472" s="474"/>
      <c r="DR472" s="474"/>
      <c r="DS472" s="474"/>
      <c r="DT472" s="474"/>
      <c r="DU472" s="474"/>
      <c r="DV472" s="474"/>
      <c r="DW472" s="474"/>
      <c r="DX472" s="474"/>
      <c r="DY472" s="474"/>
      <c r="DZ472" s="474"/>
      <c r="EA472" s="500"/>
      <c r="EB472" s="500"/>
      <c r="EC472" s="500"/>
      <c r="ED472" s="500"/>
      <c r="EE472" s="500"/>
      <c r="EF472" s="500"/>
      <c r="EG472" s="500"/>
      <c r="EH472" s="500"/>
      <c r="EI472" s="500"/>
      <c r="EJ472" s="500"/>
      <c r="EK472" s="500"/>
      <c r="EL472" s="500"/>
      <c r="EM472" s="500"/>
      <c r="EN472" s="500"/>
      <c r="EO472" s="500"/>
      <c r="EP472" s="500"/>
      <c r="EQ472" s="500"/>
      <c r="ER472" s="490"/>
      <c r="ES472" s="490"/>
      <c r="ET472" s="500"/>
      <c r="EU472" s="500"/>
    </row>
    <row r="473" spans="1:151" ht="16.5" customHeight="1">
      <c r="A473" s="500"/>
      <c r="B473" s="502"/>
      <c r="C473" s="502"/>
      <c r="D473" s="502"/>
      <c r="E473" s="502"/>
      <c r="F473" s="502"/>
      <c r="G473" s="502"/>
      <c r="H473" s="502"/>
      <c r="I473" s="502"/>
      <c r="J473" s="504"/>
      <c r="K473" s="502"/>
      <c r="L473" s="502"/>
      <c r="M473" s="502"/>
      <c r="N473" s="502"/>
      <c r="O473" s="502"/>
      <c r="P473" s="502"/>
      <c r="R473" s="502"/>
      <c r="S473" s="502"/>
      <c r="U473" s="499"/>
      <c r="V473" s="500"/>
      <c r="W473" s="502"/>
      <c r="X473" s="500"/>
      <c r="Y473" s="500"/>
      <c r="Z473" s="476"/>
      <c r="AA473" s="476"/>
      <c r="AB473" s="470"/>
      <c r="AC473" s="502"/>
      <c r="AD473" s="502"/>
      <c r="AE473" s="502"/>
      <c r="AF473" s="502"/>
      <c r="AG473" s="502"/>
      <c r="AH473" s="502"/>
      <c r="AI473" s="505"/>
      <c r="AJ473" s="502"/>
      <c r="AK473" s="502"/>
      <c r="AL473" s="502"/>
      <c r="AM473" s="502"/>
      <c r="AN473" s="502"/>
      <c r="AO473" s="502"/>
      <c r="AP473" s="502"/>
      <c r="AQ473" s="502"/>
      <c r="AR473" s="502"/>
      <c r="AS473" s="521"/>
      <c r="AT473" s="521"/>
      <c r="AU473" s="521"/>
      <c r="AV473" s="521"/>
      <c r="AW473" s="521"/>
      <c r="AX473" s="521"/>
      <c r="AY473" s="521"/>
      <c r="AZ473" s="521"/>
      <c r="BA473" s="525"/>
      <c r="BB473" s="521"/>
      <c r="BC473" s="521"/>
      <c r="BD473" s="521"/>
      <c r="BE473" s="521"/>
      <c r="BF473" s="521"/>
      <c r="BG473" s="521"/>
      <c r="BH473" s="521"/>
      <c r="BI473" s="521"/>
      <c r="BJ473" s="521"/>
      <c r="BK473" s="521"/>
      <c r="BL473" s="521"/>
      <c r="BM473" s="521"/>
      <c r="BN473" s="521"/>
      <c r="BO473" s="521"/>
      <c r="BP473" s="521"/>
      <c r="BQ473" s="521"/>
      <c r="BR473" s="521"/>
      <c r="BS473" s="521"/>
      <c r="BT473" s="517"/>
      <c r="BU473" s="511"/>
      <c r="BV473" s="511"/>
      <c r="BW473" s="511"/>
      <c r="BX473" s="516"/>
      <c r="BY473" s="516"/>
      <c r="BZ473" s="516"/>
      <c r="CA473" s="516"/>
      <c r="CB473" s="516"/>
      <c r="CC473" s="516"/>
      <c r="CD473" s="516"/>
      <c r="CE473" s="511"/>
      <c r="CF473" s="511"/>
      <c r="CG473" s="511"/>
      <c r="CH473" s="511"/>
      <c r="CI473" s="474"/>
      <c r="CJ473" s="474"/>
      <c r="CK473" s="474"/>
      <c r="CL473" s="490"/>
      <c r="CM473" s="474"/>
      <c r="CN473" s="500"/>
      <c r="CO473" s="500"/>
      <c r="CP473" s="500"/>
      <c r="CQ473" s="500"/>
      <c r="CR473" s="550"/>
      <c r="CS473" s="473"/>
      <c r="CT473" s="498"/>
      <c r="CU473" s="498"/>
      <c r="CV473" s="473"/>
      <c r="CW473" s="473"/>
      <c r="CX473" s="473"/>
      <c r="CY473" s="502"/>
      <c r="CZ473" s="500"/>
      <c r="DA473" s="474"/>
      <c r="DB473" s="499"/>
      <c r="DC473" s="500"/>
      <c r="DD473" s="474"/>
      <c r="DE473" s="500"/>
      <c r="DF473" s="500"/>
      <c r="DG473" s="499"/>
      <c r="DH473" s="499"/>
      <c r="DI473" s="499"/>
      <c r="DJ473" s="490"/>
      <c r="DK473" s="499"/>
      <c r="DL473" s="500"/>
      <c r="DM473" s="500"/>
      <c r="DN473" s="499"/>
      <c r="DO473" s="474"/>
      <c r="DP473" s="474"/>
      <c r="DQ473" s="474"/>
      <c r="DR473" s="474"/>
      <c r="DS473" s="474"/>
      <c r="DT473" s="474"/>
      <c r="DU473" s="474"/>
      <c r="DV473" s="474"/>
      <c r="DW473" s="474"/>
      <c r="DX473" s="474"/>
      <c r="DY473" s="474"/>
      <c r="DZ473" s="474"/>
      <c r="EA473" s="500"/>
      <c r="EB473" s="500"/>
      <c r="EC473" s="500"/>
      <c r="ED473" s="500"/>
      <c r="EE473" s="500"/>
      <c r="EF473" s="500"/>
      <c r="EG473" s="500"/>
      <c r="EH473" s="500"/>
      <c r="EI473" s="500"/>
      <c r="EJ473" s="500"/>
      <c r="EK473" s="500"/>
      <c r="EL473" s="500"/>
      <c r="EM473" s="500"/>
      <c r="EN473" s="500"/>
      <c r="EO473" s="500"/>
      <c r="EP473" s="500"/>
      <c r="EQ473" s="500"/>
      <c r="ER473" s="490"/>
      <c r="ES473" s="490"/>
      <c r="ET473" s="500"/>
      <c r="EU473" s="500"/>
    </row>
    <row r="474" spans="1:151" ht="16.5" customHeight="1">
      <c r="A474" s="500"/>
      <c r="B474" s="502"/>
      <c r="C474" s="502"/>
      <c r="D474" s="502"/>
      <c r="E474" s="502"/>
      <c r="F474" s="502"/>
      <c r="G474" s="502"/>
      <c r="H474" s="502"/>
      <c r="I474" s="502"/>
      <c r="J474" s="504"/>
      <c r="K474" s="502"/>
      <c r="L474" s="502"/>
      <c r="M474" s="502"/>
      <c r="N474" s="502"/>
      <c r="O474" s="502"/>
      <c r="P474" s="502"/>
      <c r="R474" s="502"/>
      <c r="S474" s="502"/>
      <c r="U474" s="499"/>
      <c r="V474" s="500"/>
      <c r="W474" s="502"/>
      <c r="X474" s="500"/>
      <c r="Y474" s="500"/>
      <c r="Z474" s="476"/>
      <c r="AA474" s="476"/>
      <c r="AB474" s="470"/>
      <c r="AC474" s="502"/>
      <c r="AD474" s="502"/>
      <c r="AE474" s="502"/>
      <c r="AF474" s="502"/>
      <c r="AG474" s="502"/>
      <c r="AH474" s="502"/>
      <c r="AI474" s="505"/>
      <c r="AJ474" s="502"/>
      <c r="AK474" s="502"/>
      <c r="AL474" s="502"/>
      <c r="AM474" s="502"/>
      <c r="AN474" s="502"/>
      <c r="AO474" s="502"/>
      <c r="AP474" s="502"/>
      <c r="AQ474" s="502"/>
      <c r="AR474" s="502"/>
      <c r="AS474" s="521"/>
      <c r="AT474" s="521"/>
      <c r="AU474" s="521"/>
      <c r="AV474" s="521"/>
      <c r="AW474" s="521"/>
      <c r="AX474" s="521"/>
      <c r="AY474" s="521"/>
      <c r="AZ474" s="521"/>
      <c r="BA474" s="525"/>
      <c r="BB474" s="521"/>
      <c r="BC474" s="521"/>
      <c r="BD474" s="521"/>
      <c r="BE474" s="521"/>
      <c r="BF474" s="521"/>
      <c r="BG474" s="521"/>
      <c r="BH474" s="521"/>
      <c r="BI474" s="521"/>
      <c r="BJ474" s="521"/>
      <c r="BK474" s="521"/>
      <c r="BL474" s="521"/>
      <c r="BM474" s="521"/>
      <c r="BN474" s="521"/>
      <c r="BO474" s="521"/>
      <c r="BP474" s="521"/>
      <c r="BQ474" s="521"/>
      <c r="BR474" s="521"/>
      <c r="BS474" s="521"/>
      <c r="BT474" s="517"/>
      <c r="BU474" s="511"/>
      <c r="BV474" s="511"/>
      <c r="BW474" s="511"/>
      <c r="BX474" s="516"/>
      <c r="BY474" s="516"/>
      <c r="BZ474" s="516"/>
      <c r="CA474" s="516"/>
      <c r="CB474" s="516"/>
      <c r="CC474" s="516"/>
      <c r="CD474" s="516"/>
      <c r="CE474" s="511"/>
      <c r="CF474" s="511"/>
      <c r="CG474" s="511"/>
      <c r="CH474" s="511"/>
      <c r="CI474" s="474"/>
      <c r="CJ474" s="474"/>
      <c r="CK474" s="474"/>
      <c r="CL474" s="490"/>
      <c r="CM474" s="474"/>
      <c r="CN474" s="500"/>
      <c r="CO474" s="500"/>
      <c r="CP474" s="500"/>
      <c r="CQ474" s="500"/>
      <c r="CR474" s="550"/>
      <c r="CS474" s="473"/>
      <c r="CT474" s="498"/>
      <c r="CU474" s="498"/>
      <c r="CV474" s="473"/>
      <c r="CW474" s="473"/>
      <c r="CX474" s="473"/>
      <c r="CY474" s="502"/>
      <c r="CZ474" s="500"/>
      <c r="DA474" s="474"/>
      <c r="DB474" s="499"/>
      <c r="DC474" s="500"/>
      <c r="DD474" s="474"/>
      <c r="DE474" s="500"/>
      <c r="DF474" s="500"/>
      <c r="DG474" s="499"/>
      <c r="DH474" s="499"/>
      <c r="DI474" s="499"/>
      <c r="DJ474" s="490"/>
      <c r="DK474" s="499"/>
      <c r="DL474" s="500"/>
      <c r="DM474" s="500"/>
      <c r="DN474" s="499"/>
      <c r="DO474" s="474"/>
      <c r="DP474" s="474"/>
      <c r="DQ474" s="474"/>
      <c r="DR474" s="474"/>
      <c r="DS474" s="474"/>
      <c r="DT474" s="474"/>
      <c r="DU474" s="474"/>
      <c r="DV474" s="474"/>
      <c r="DW474" s="474"/>
      <c r="DX474" s="474"/>
      <c r="DY474" s="474"/>
      <c r="DZ474" s="474"/>
      <c r="EA474" s="500"/>
      <c r="EB474" s="500"/>
      <c r="EC474" s="500"/>
      <c r="ED474" s="500"/>
      <c r="EE474" s="500"/>
      <c r="EF474" s="500"/>
      <c r="EG474" s="500"/>
      <c r="EH474" s="500"/>
      <c r="EI474" s="500"/>
      <c r="EJ474" s="500"/>
      <c r="EK474" s="500"/>
      <c r="EL474" s="500"/>
      <c r="EM474" s="500"/>
      <c r="EN474" s="500"/>
      <c r="EO474" s="500"/>
      <c r="EP474" s="500"/>
      <c r="EQ474" s="500"/>
      <c r="ER474" s="490"/>
      <c r="ES474" s="490"/>
      <c r="ET474" s="500"/>
      <c r="EU474" s="500"/>
    </row>
    <row r="475" spans="1:151" ht="16.5" customHeight="1">
      <c r="A475" s="500"/>
      <c r="B475" s="502"/>
      <c r="C475" s="502"/>
      <c r="D475" s="502"/>
      <c r="E475" s="502"/>
      <c r="F475" s="502"/>
      <c r="G475" s="502"/>
      <c r="H475" s="502"/>
      <c r="I475" s="502"/>
      <c r="J475" s="504"/>
      <c r="K475" s="502"/>
      <c r="L475" s="502"/>
      <c r="M475" s="502"/>
      <c r="N475" s="502"/>
      <c r="O475" s="502"/>
      <c r="P475" s="502"/>
      <c r="R475" s="502"/>
      <c r="S475" s="502"/>
      <c r="U475" s="499"/>
      <c r="V475" s="500"/>
      <c r="W475" s="502"/>
      <c r="X475" s="500"/>
      <c r="Y475" s="500"/>
      <c r="Z475" s="476"/>
      <c r="AA475" s="476"/>
      <c r="AB475" s="470"/>
      <c r="AC475" s="502"/>
      <c r="AD475" s="502"/>
      <c r="AE475" s="502"/>
      <c r="AF475" s="502"/>
      <c r="AG475" s="502"/>
      <c r="AH475" s="502"/>
      <c r="AI475" s="505"/>
      <c r="AJ475" s="502"/>
      <c r="AK475" s="502"/>
      <c r="AL475" s="502"/>
      <c r="AM475" s="502"/>
      <c r="AN475" s="502"/>
      <c r="AO475" s="502"/>
      <c r="AP475" s="502"/>
      <c r="AQ475" s="502"/>
      <c r="AR475" s="502"/>
      <c r="AS475" s="521"/>
      <c r="AT475" s="521"/>
      <c r="AU475" s="521"/>
      <c r="AV475" s="521"/>
      <c r="AW475" s="521"/>
      <c r="AX475" s="521"/>
      <c r="AY475" s="521"/>
      <c r="AZ475" s="521"/>
      <c r="BA475" s="525"/>
      <c r="BB475" s="521"/>
      <c r="BC475" s="521"/>
      <c r="BD475" s="521"/>
      <c r="BE475" s="521"/>
      <c r="BF475" s="521"/>
      <c r="BG475" s="521"/>
      <c r="BH475" s="521"/>
      <c r="BI475" s="521"/>
      <c r="BJ475" s="521"/>
      <c r="BK475" s="521"/>
      <c r="BL475" s="521"/>
      <c r="BM475" s="521"/>
      <c r="BN475" s="521"/>
      <c r="BO475" s="521"/>
      <c r="BP475" s="521"/>
      <c r="BQ475" s="521"/>
      <c r="BR475" s="521"/>
      <c r="BS475" s="521"/>
      <c r="BT475" s="517"/>
      <c r="BU475" s="511"/>
      <c r="BV475" s="511"/>
      <c r="BW475" s="511"/>
      <c r="BX475" s="516"/>
      <c r="BY475" s="516"/>
      <c r="BZ475" s="516"/>
      <c r="CA475" s="516"/>
      <c r="CB475" s="516"/>
      <c r="CC475" s="516"/>
      <c r="CD475" s="516"/>
      <c r="CE475" s="511"/>
      <c r="CF475" s="511"/>
      <c r="CG475" s="511"/>
      <c r="CH475" s="511"/>
      <c r="CI475" s="474"/>
      <c r="CJ475" s="474"/>
      <c r="CK475" s="474"/>
      <c r="CL475" s="490"/>
      <c r="CM475" s="474"/>
      <c r="CN475" s="500"/>
      <c r="CO475" s="500"/>
      <c r="CP475" s="500"/>
      <c r="CQ475" s="500"/>
      <c r="CR475" s="550"/>
      <c r="CS475" s="473"/>
      <c r="CT475" s="498"/>
      <c r="CU475" s="498"/>
      <c r="CV475" s="473"/>
      <c r="CW475" s="473"/>
      <c r="CX475" s="473"/>
      <c r="CY475" s="502"/>
      <c r="CZ475" s="500"/>
      <c r="DA475" s="474"/>
      <c r="DB475" s="499"/>
      <c r="DC475" s="500"/>
      <c r="DD475" s="474"/>
      <c r="DE475" s="500"/>
      <c r="DF475" s="500"/>
      <c r="DG475" s="499"/>
      <c r="DH475" s="499"/>
      <c r="DI475" s="499"/>
      <c r="DJ475" s="490"/>
      <c r="DK475" s="499"/>
      <c r="DL475" s="500"/>
      <c r="DM475" s="500"/>
      <c r="DN475" s="499"/>
      <c r="DO475" s="474"/>
      <c r="DP475" s="474"/>
      <c r="DQ475" s="474"/>
      <c r="DR475" s="474"/>
      <c r="DS475" s="474"/>
      <c r="DT475" s="474"/>
      <c r="DU475" s="474"/>
      <c r="DV475" s="474"/>
      <c r="DW475" s="474"/>
      <c r="DX475" s="474"/>
      <c r="DY475" s="474"/>
      <c r="DZ475" s="474"/>
      <c r="EA475" s="500"/>
      <c r="EB475" s="500"/>
      <c r="EC475" s="500"/>
      <c r="ED475" s="500"/>
      <c r="EE475" s="500"/>
      <c r="EF475" s="500"/>
      <c r="EG475" s="500"/>
      <c r="EH475" s="500"/>
      <c r="EI475" s="500"/>
      <c r="EJ475" s="500"/>
      <c r="EK475" s="500"/>
      <c r="EL475" s="500"/>
      <c r="EM475" s="500"/>
      <c r="EN475" s="500"/>
      <c r="EO475" s="500"/>
      <c r="EP475" s="500"/>
      <c r="EQ475" s="500"/>
      <c r="ER475" s="490"/>
      <c r="ES475" s="490"/>
      <c r="ET475" s="500"/>
      <c r="EU475" s="500"/>
    </row>
    <row r="476" spans="1:151" ht="16.5" customHeight="1">
      <c r="A476" s="500"/>
      <c r="B476" s="502"/>
      <c r="C476" s="502"/>
      <c r="D476" s="502"/>
      <c r="E476" s="502"/>
      <c r="F476" s="502"/>
      <c r="G476" s="502"/>
      <c r="H476" s="502"/>
      <c r="I476" s="502"/>
      <c r="J476" s="504"/>
      <c r="K476" s="502"/>
      <c r="L476" s="502"/>
      <c r="M476" s="502"/>
      <c r="N476" s="502"/>
      <c r="O476" s="502"/>
      <c r="P476" s="502"/>
      <c r="R476" s="502"/>
      <c r="S476" s="502"/>
      <c r="U476" s="499"/>
      <c r="V476" s="500"/>
      <c r="W476" s="502"/>
      <c r="X476" s="500"/>
      <c r="Y476" s="500"/>
      <c r="Z476" s="476"/>
      <c r="AA476" s="476"/>
      <c r="AB476" s="470"/>
      <c r="AC476" s="502"/>
      <c r="AD476" s="502"/>
      <c r="AE476" s="502"/>
      <c r="AF476" s="502"/>
      <c r="AG476" s="502"/>
      <c r="AH476" s="502"/>
      <c r="AI476" s="505"/>
      <c r="AJ476" s="502"/>
      <c r="AK476" s="502"/>
      <c r="AL476" s="502"/>
      <c r="AM476" s="502"/>
      <c r="AN476" s="502"/>
      <c r="AO476" s="502"/>
      <c r="AP476" s="502"/>
      <c r="AQ476" s="502"/>
      <c r="AR476" s="502"/>
      <c r="AS476" s="521"/>
      <c r="AT476" s="521"/>
      <c r="AU476" s="521"/>
      <c r="AV476" s="521"/>
      <c r="AW476" s="521"/>
      <c r="AX476" s="521"/>
      <c r="AY476" s="521"/>
      <c r="AZ476" s="521"/>
      <c r="BA476" s="525"/>
      <c r="BB476" s="521"/>
      <c r="BC476" s="521"/>
      <c r="BD476" s="521"/>
      <c r="BE476" s="521"/>
      <c r="BF476" s="521"/>
      <c r="BG476" s="521"/>
      <c r="BH476" s="521"/>
      <c r="BI476" s="521"/>
      <c r="BJ476" s="521"/>
      <c r="BK476" s="521"/>
      <c r="BL476" s="521"/>
      <c r="BM476" s="521"/>
      <c r="BN476" s="521"/>
      <c r="BO476" s="521"/>
      <c r="BP476" s="521"/>
      <c r="BQ476" s="521"/>
      <c r="BR476" s="521"/>
      <c r="BS476" s="521"/>
      <c r="BT476" s="517"/>
      <c r="BU476" s="511"/>
      <c r="BV476" s="511"/>
      <c r="BW476" s="511"/>
      <c r="BX476" s="516"/>
      <c r="BY476" s="516"/>
      <c r="BZ476" s="516"/>
      <c r="CA476" s="516"/>
      <c r="CB476" s="516"/>
      <c r="CC476" s="516"/>
      <c r="CD476" s="516"/>
      <c r="CE476" s="511"/>
      <c r="CF476" s="511"/>
      <c r="CG476" s="511"/>
      <c r="CH476" s="511"/>
      <c r="CI476" s="474"/>
      <c r="CJ476" s="474"/>
      <c r="CK476" s="474"/>
      <c r="CL476" s="490"/>
      <c r="CM476" s="474"/>
      <c r="CN476" s="500"/>
      <c r="CO476" s="500"/>
      <c r="CP476" s="500"/>
      <c r="CQ476" s="500"/>
      <c r="CR476" s="550"/>
      <c r="CS476" s="473"/>
      <c r="CT476" s="498"/>
      <c r="CU476" s="498"/>
      <c r="CV476" s="473"/>
      <c r="CW476" s="473"/>
      <c r="CX476" s="473"/>
      <c r="CY476" s="502"/>
      <c r="CZ476" s="500"/>
      <c r="DA476" s="474"/>
      <c r="DB476" s="499"/>
      <c r="DC476" s="500"/>
      <c r="DD476" s="474"/>
      <c r="DE476" s="500"/>
      <c r="DF476" s="500"/>
      <c r="DG476" s="499"/>
      <c r="DH476" s="499"/>
      <c r="DI476" s="499"/>
      <c r="DJ476" s="490"/>
      <c r="DK476" s="499"/>
      <c r="DL476" s="500"/>
      <c r="DM476" s="500"/>
      <c r="DN476" s="499"/>
      <c r="DO476" s="474"/>
      <c r="DP476" s="474"/>
      <c r="DQ476" s="474"/>
      <c r="DR476" s="474"/>
      <c r="DS476" s="474"/>
      <c r="DT476" s="474"/>
      <c r="DU476" s="474"/>
      <c r="DV476" s="474"/>
      <c r="DW476" s="474"/>
      <c r="DX476" s="474"/>
      <c r="DY476" s="474"/>
      <c r="DZ476" s="474"/>
      <c r="EA476" s="500"/>
      <c r="EB476" s="500"/>
      <c r="EC476" s="500"/>
      <c r="ED476" s="500"/>
      <c r="EE476" s="500"/>
      <c r="EF476" s="500"/>
      <c r="EG476" s="500"/>
      <c r="EH476" s="500"/>
      <c r="EI476" s="500"/>
      <c r="EJ476" s="500"/>
      <c r="EK476" s="500"/>
      <c r="EL476" s="500"/>
      <c r="EM476" s="500"/>
      <c r="EN476" s="500"/>
      <c r="EO476" s="500"/>
      <c r="EP476" s="500"/>
      <c r="EQ476" s="500"/>
      <c r="ER476" s="490"/>
      <c r="ES476" s="490"/>
      <c r="ET476" s="500"/>
      <c r="EU476" s="500"/>
    </row>
    <row r="477" spans="1:151" ht="16.5" customHeight="1">
      <c r="A477" s="500"/>
      <c r="B477" s="502"/>
      <c r="C477" s="502"/>
      <c r="D477" s="502"/>
      <c r="E477" s="502"/>
      <c r="F477" s="502"/>
      <c r="G477" s="502"/>
      <c r="H477" s="502"/>
      <c r="I477" s="502"/>
      <c r="J477" s="504"/>
      <c r="K477" s="502"/>
      <c r="L477" s="502"/>
      <c r="M477" s="502"/>
      <c r="N477" s="502"/>
      <c r="O477" s="502"/>
      <c r="P477" s="502"/>
      <c r="R477" s="502"/>
      <c r="S477" s="502"/>
      <c r="U477" s="499"/>
      <c r="V477" s="500"/>
      <c r="W477" s="502"/>
      <c r="X477" s="500"/>
      <c r="Y477" s="500"/>
      <c r="Z477" s="476"/>
      <c r="AA477" s="476"/>
      <c r="AB477" s="470"/>
      <c r="AC477" s="502"/>
      <c r="AD477" s="502"/>
      <c r="AE477" s="502"/>
      <c r="AF477" s="502"/>
      <c r="AG477" s="502"/>
      <c r="AH477" s="502"/>
      <c r="AI477" s="505"/>
      <c r="AJ477" s="502"/>
      <c r="AK477" s="502"/>
      <c r="AL477" s="502"/>
      <c r="AM477" s="502"/>
      <c r="AN477" s="502"/>
      <c r="AO477" s="502"/>
      <c r="AP477" s="502"/>
      <c r="AQ477" s="502"/>
      <c r="AR477" s="502"/>
      <c r="AS477" s="521"/>
      <c r="AT477" s="521"/>
      <c r="AU477" s="521"/>
      <c r="AV477" s="521"/>
      <c r="AW477" s="521"/>
      <c r="AX477" s="521"/>
      <c r="AY477" s="521"/>
      <c r="AZ477" s="521"/>
      <c r="BA477" s="525"/>
      <c r="BB477" s="521"/>
      <c r="BC477" s="521"/>
      <c r="BD477" s="521"/>
      <c r="BE477" s="521"/>
      <c r="BF477" s="521"/>
      <c r="BG477" s="521"/>
      <c r="BH477" s="521"/>
      <c r="BI477" s="521"/>
      <c r="BJ477" s="521"/>
      <c r="BK477" s="521"/>
      <c r="BL477" s="521"/>
      <c r="BM477" s="521"/>
      <c r="BN477" s="521"/>
      <c r="BO477" s="521"/>
      <c r="BP477" s="521"/>
      <c r="BQ477" s="521"/>
      <c r="BR477" s="521"/>
      <c r="BS477" s="521"/>
      <c r="BT477" s="517"/>
      <c r="BU477" s="511"/>
      <c r="BV477" s="511"/>
      <c r="BW477" s="511"/>
      <c r="BX477" s="516"/>
      <c r="BY477" s="516"/>
      <c r="BZ477" s="516"/>
      <c r="CA477" s="516"/>
      <c r="CB477" s="516"/>
      <c r="CC477" s="516"/>
      <c r="CD477" s="516"/>
      <c r="CE477" s="511"/>
      <c r="CF477" s="511"/>
      <c r="CG477" s="511"/>
      <c r="CH477" s="511"/>
      <c r="CI477" s="474"/>
      <c r="CJ477" s="474"/>
      <c r="CK477" s="474"/>
      <c r="CL477" s="490"/>
      <c r="CM477" s="474"/>
      <c r="CN477" s="500"/>
      <c r="CO477" s="500"/>
      <c r="CP477" s="500"/>
      <c r="CQ477" s="500"/>
      <c r="CR477" s="550"/>
      <c r="CS477" s="473"/>
      <c r="CT477" s="498"/>
      <c r="CU477" s="498"/>
      <c r="CV477" s="473"/>
      <c r="CW477" s="473"/>
      <c r="CX477" s="473"/>
      <c r="CY477" s="502"/>
      <c r="CZ477" s="500"/>
      <c r="DA477" s="474"/>
      <c r="DB477" s="499"/>
      <c r="DC477" s="500"/>
      <c r="DD477" s="474"/>
      <c r="DE477" s="500"/>
      <c r="DF477" s="500"/>
      <c r="DG477" s="499"/>
      <c r="DH477" s="499"/>
      <c r="DI477" s="499"/>
      <c r="DJ477" s="490"/>
      <c r="DK477" s="499"/>
      <c r="DL477" s="500"/>
      <c r="DM477" s="500"/>
      <c r="DN477" s="499"/>
      <c r="DO477" s="474"/>
      <c r="DP477" s="474"/>
      <c r="DQ477" s="474"/>
      <c r="DR477" s="474"/>
      <c r="DS477" s="474"/>
      <c r="DT477" s="474"/>
      <c r="DU477" s="474"/>
      <c r="DV477" s="474"/>
      <c r="DW477" s="474"/>
      <c r="DX477" s="474"/>
      <c r="DY477" s="474"/>
      <c r="DZ477" s="474"/>
      <c r="EA477" s="500"/>
      <c r="EB477" s="500"/>
      <c r="EC477" s="500"/>
      <c r="ED477" s="500"/>
      <c r="EE477" s="500"/>
      <c r="EF477" s="500"/>
      <c r="EG477" s="500"/>
      <c r="EH477" s="500"/>
      <c r="EI477" s="500"/>
      <c r="EJ477" s="500"/>
      <c r="EK477" s="500"/>
      <c r="EL477" s="500"/>
      <c r="EM477" s="500"/>
      <c r="EN477" s="500"/>
      <c r="EO477" s="500"/>
      <c r="EP477" s="500"/>
      <c r="EQ477" s="500"/>
      <c r="ER477" s="490"/>
      <c r="ES477" s="490"/>
      <c r="ET477" s="500"/>
      <c r="EU477" s="500"/>
    </row>
    <row r="478" spans="1:151" ht="16.5" customHeight="1">
      <c r="A478" s="500"/>
      <c r="B478" s="502"/>
      <c r="C478" s="502"/>
      <c r="D478" s="502"/>
      <c r="E478" s="502"/>
      <c r="F478" s="502"/>
      <c r="G478" s="502"/>
      <c r="H478" s="502"/>
      <c r="I478" s="502"/>
      <c r="J478" s="504"/>
      <c r="K478" s="502"/>
      <c r="L478" s="502"/>
      <c r="M478" s="502"/>
      <c r="N478" s="502"/>
      <c r="O478" s="502"/>
      <c r="P478" s="502"/>
      <c r="R478" s="502"/>
      <c r="S478" s="502"/>
      <c r="U478" s="499"/>
      <c r="V478" s="500"/>
      <c r="W478" s="502"/>
      <c r="X478" s="500"/>
      <c r="Y478" s="500"/>
      <c r="Z478" s="476"/>
      <c r="AA478" s="476"/>
      <c r="AB478" s="470"/>
      <c r="AC478" s="502"/>
      <c r="AD478" s="502"/>
      <c r="AE478" s="502"/>
      <c r="AF478" s="502"/>
      <c r="AG478" s="502"/>
      <c r="AH478" s="502"/>
      <c r="AI478" s="505"/>
      <c r="AJ478" s="502"/>
      <c r="AK478" s="502"/>
      <c r="AL478" s="502"/>
      <c r="AM478" s="502"/>
      <c r="AN478" s="502"/>
      <c r="AO478" s="502"/>
      <c r="AP478" s="502"/>
      <c r="AQ478" s="502"/>
      <c r="AR478" s="502"/>
      <c r="AS478" s="521"/>
      <c r="AT478" s="521"/>
      <c r="AU478" s="521"/>
      <c r="AV478" s="521"/>
      <c r="AW478" s="521"/>
      <c r="AX478" s="521"/>
      <c r="AY478" s="521"/>
      <c r="AZ478" s="521"/>
      <c r="BA478" s="525"/>
      <c r="BB478" s="521"/>
      <c r="BC478" s="521"/>
      <c r="BD478" s="521"/>
      <c r="BE478" s="521"/>
      <c r="BF478" s="521"/>
      <c r="BG478" s="521"/>
      <c r="BH478" s="521"/>
      <c r="BI478" s="521"/>
      <c r="BJ478" s="521"/>
      <c r="BK478" s="521"/>
      <c r="BL478" s="521"/>
      <c r="BM478" s="521"/>
      <c r="BN478" s="521"/>
      <c r="BO478" s="521"/>
      <c r="BP478" s="521"/>
      <c r="BQ478" s="521"/>
      <c r="BR478" s="521"/>
      <c r="BS478" s="521"/>
      <c r="BT478" s="517"/>
      <c r="BU478" s="511"/>
      <c r="BV478" s="511"/>
      <c r="BW478" s="511"/>
      <c r="BX478" s="516"/>
      <c r="BY478" s="516"/>
      <c r="BZ478" s="516"/>
      <c r="CA478" s="516"/>
      <c r="CB478" s="516"/>
      <c r="CC478" s="516"/>
      <c r="CD478" s="516"/>
      <c r="CE478" s="511"/>
      <c r="CF478" s="511"/>
      <c r="CG478" s="511"/>
      <c r="CH478" s="511"/>
      <c r="CI478" s="474"/>
      <c r="CJ478" s="474"/>
      <c r="CK478" s="474"/>
      <c r="CL478" s="490"/>
      <c r="CM478" s="474"/>
      <c r="CN478" s="500"/>
      <c r="CO478" s="500"/>
      <c r="CP478" s="500"/>
      <c r="CQ478" s="500"/>
      <c r="CR478" s="550"/>
      <c r="CS478" s="473"/>
      <c r="CT478" s="498"/>
      <c r="CU478" s="498"/>
      <c r="CV478" s="473"/>
      <c r="CW478" s="473"/>
      <c r="CX478" s="473"/>
      <c r="CY478" s="502"/>
      <c r="CZ478" s="500"/>
      <c r="DA478" s="474"/>
      <c r="DB478" s="499"/>
      <c r="DC478" s="500"/>
      <c r="DD478" s="474"/>
      <c r="DE478" s="500"/>
      <c r="DF478" s="500"/>
      <c r="DG478" s="499"/>
      <c r="DH478" s="499"/>
      <c r="DI478" s="499"/>
      <c r="DJ478" s="490"/>
      <c r="DK478" s="499"/>
      <c r="DL478" s="500"/>
      <c r="DM478" s="500"/>
      <c r="DN478" s="499"/>
      <c r="DO478" s="474"/>
      <c r="DP478" s="474"/>
      <c r="DQ478" s="474"/>
      <c r="DR478" s="474"/>
      <c r="DS478" s="474"/>
      <c r="DT478" s="474"/>
      <c r="DU478" s="474"/>
      <c r="DV478" s="474"/>
      <c r="DW478" s="474"/>
      <c r="DX478" s="474"/>
      <c r="DY478" s="474"/>
      <c r="DZ478" s="474"/>
      <c r="EA478" s="500"/>
      <c r="EB478" s="500"/>
      <c r="EC478" s="500"/>
      <c r="ED478" s="500"/>
      <c r="EE478" s="500"/>
      <c r="EF478" s="500"/>
      <c r="EG478" s="500"/>
      <c r="EH478" s="500"/>
      <c r="EI478" s="500"/>
      <c r="EJ478" s="500"/>
      <c r="EK478" s="500"/>
      <c r="EL478" s="500"/>
      <c r="EM478" s="500"/>
      <c r="EN478" s="500"/>
      <c r="EO478" s="500"/>
      <c r="EP478" s="500"/>
      <c r="EQ478" s="500"/>
      <c r="ER478" s="490"/>
      <c r="ES478" s="490"/>
      <c r="ET478" s="500"/>
      <c r="EU478" s="500"/>
    </row>
    <row r="479" spans="1:151" ht="16.5" customHeight="1">
      <c r="A479" s="500"/>
      <c r="B479" s="502"/>
      <c r="C479" s="502"/>
      <c r="D479" s="502"/>
      <c r="E479" s="502"/>
      <c r="F479" s="502"/>
      <c r="G479" s="502"/>
      <c r="H479" s="502"/>
      <c r="I479" s="502"/>
      <c r="J479" s="504"/>
      <c r="K479" s="502"/>
      <c r="L479" s="502"/>
      <c r="M479" s="502"/>
      <c r="N479" s="502"/>
      <c r="O479" s="502"/>
      <c r="P479" s="502"/>
      <c r="R479" s="502"/>
      <c r="S479" s="502"/>
      <c r="U479" s="499"/>
      <c r="V479" s="500"/>
      <c r="W479" s="502"/>
      <c r="X479" s="500"/>
      <c r="Y479" s="500"/>
      <c r="Z479" s="476"/>
      <c r="AA479" s="476"/>
      <c r="AB479" s="470"/>
      <c r="AC479" s="502"/>
      <c r="AD479" s="502"/>
      <c r="AE479" s="502"/>
      <c r="AF479" s="502"/>
      <c r="AG479" s="502"/>
      <c r="AH479" s="502"/>
      <c r="AI479" s="505"/>
      <c r="AJ479" s="502"/>
      <c r="AK479" s="502"/>
      <c r="AL479" s="502"/>
      <c r="AM479" s="502"/>
      <c r="AN479" s="502"/>
      <c r="AO479" s="502"/>
      <c r="AP479" s="502"/>
      <c r="AQ479" s="502"/>
      <c r="AR479" s="502"/>
      <c r="AS479" s="521"/>
      <c r="AT479" s="521"/>
      <c r="AU479" s="521"/>
      <c r="AV479" s="521"/>
      <c r="AW479" s="521"/>
      <c r="AX479" s="521"/>
      <c r="AY479" s="521"/>
      <c r="AZ479" s="521"/>
      <c r="BA479" s="525"/>
      <c r="BB479" s="521"/>
      <c r="BC479" s="521"/>
      <c r="BD479" s="521"/>
      <c r="BE479" s="521"/>
      <c r="BF479" s="521"/>
      <c r="BG479" s="521"/>
      <c r="BH479" s="521"/>
      <c r="BI479" s="521"/>
      <c r="BJ479" s="521"/>
      <c r="BK479" s="521"/>
      <c r="BL479" s="521"/>
      <c r="BM479" s="521"/>
      <c r="BN479" s="521"/>
      <c r="BO479" s="521"/>
      <c r="BP479" s="521"/>
      <c r="BQ479" s="521"/>
      <c r="BR479" s="521"/>
      <c r="BS479" s="521"/>
      <c r="BT479" s="517"/>
      <c r="BU479" s="511"/>
      <c r="BV479" s="511"/>
      <c r="BW479" s="511"/>
      <c r="BX479" s="516"/>
      <c r="BY479" s="516"/>
      <c r="BZ479" s="516"/>
      <c r="CA479" s="516"/>
      <c r="CB479" s="516"/>
      <c r="CC479" s="516"/>
      <c r="CD479" s="516"/>
      <c r="CE479" s="511"/>
      <c r="CF479" s="511"/>
      <c r="CG479" s="511"/>
      <c r="CH479" s="511"/>
      <c r="CI479" s="474"/>
      <c r="CJ479" s="474"/>
      <c r="CK479" s="474"/>
      <c r="CL479" s="490"/>
      <c r="CM479" s="474"/>
      <c r="CN479" s="500"/>
      <c r="CO479" s="500"/>
      <c r="CP479" s="500"/>
      <c r="CQ479" s="500"/>
      <c r="CR479" s="550"/>
      <c r="CS479" s="473"/>
      <c r="CT479" s="498"/>
      <c r="CU479" s="498"/>
      <c r="CV479" s="473"/>
      <c r="CW479" s="473"/>
      <c r="CX479" s="473"/>
      <c r="CY479" s="502"/>
      <c r="CZ479" s="500"/>
      <c r="DA479" s="474"/>
      <c r="DB479" s="499"/>
      <c r="DC479" s="500"/>
      <c r="DD479" s="474"/>
      <c r="DE479" s="500"/>
      <c r="DF479" s="500"/>
      <c r="DG479" s="499"/>
      <c r="DH479" s="499"/>
      <c r="DI479" s="499"/>
      <c r="DJ479" s="490"/>
      <c r="DK479" s="499"/>
      <c r="DL479" s="500"/>
      <c r="DM479" s="500"/>
      <c r="DN479" s="499"/>
      <c r="DO479" s="474"/>
      <c r="DP479" s="474"/>
      <c r="DQ479" s="474"/>
      <c r="DR479" s="474"/>
      <c r="DS479" s="474"/>
      <c r="DT479" s="474"/>
      <c r="DU479" s="474"/>
      <c r="DV479" s="474"/>
      <c r="DW479" s="474"/>
      <c r="DX479" s="474"/>
      <c r="DY479" s="474"/>
      <c r="DZ479" s="474"/>
      <c r="EA479" s="500"/>
      <c r="EB479" s="500"/>
      <c r="EC479" s="500"/>
      <c r="ED479" s="500"/>
      <c r="EE479" s="500"/>
      <c r="EF479" s="500"/>
      <c r="EG479" s="500"/>
      <c r="EH479" s="500"/>
      <c r="EI479" s="500"/>
      <c r="EJ479" s="500"/>
      <c r="EK479" s="500"/>
      <c r="EL479" s="500"/>
      <c r="EM479" s="500"/>
      <c r="EN479" s="500"/>
      <c r="EO479" s="500"/>
      <c r="EP479" s="500"/>
      <c r="EQ479" s="500"/>
      <c r="ER479" s="490"/>
      <c r="ES479" s="490"/>
      <c r="ET479" s="500"/>
      <c r="EU479" s="500"/>
    </row>
    <row r="480" spans="1:151" ht="16.5" customHeight="1">
      <c r="A480" s="500"/>
      <c r="B480" s="502"/>
      <c r="C480" s="502"/>
      <c r="D480" s="502"/>
      <c r="E480" s="502"/>
      <c r="F480" s="502"/>
      <c r="G480" s="502"/>
      <c r="H480" s="502"/>
      <c r="I480" s="502"/>
      <c r="J480" s="504"/>
      <c r="K480" s="502"/>
      <c r="L480" s="502"/>
      <c r="M480" s="502"/>
      <c r="N480" s="502"/>
      <c r="O480" s="502"/>
      <c r="P480" s="502"/>
      <c r="R480" s="502"/>
      <c r="S480" s="502"/>
      <c r="U480" s="499"/>
      <c r="V480" s="500"/>
      <c r="W480" s="502"/>
      <c r="X480" s="500"/>
      <c r="Y480" s="500"/>
      <c r="Z480" s="476"/>
      <c r="AA480" s="476"/>
      <c r="AB480" s="470"/>
      <c r="AC480" s="502"/>
      <c r="AD480" s="502"/>
      <c r="AE480" s="502"/>
      <c r="AF480" s="502"/>
      <c r="AG480" s="502"/>
      <c r="AH480" s="502"/>
      <c r="AI480" s="505"/>
      <c r="AJ480" s="502"/>
      <c r="AK480" s="502"/>
      <c r="AL480" s="502"/>
      <c r="AM480" s="502"/>
      <c r="AN480" s="502"/>
      <c r="AO480" s="502"/>
      <c r="AP480" s="502"/>
      <c r="AQ480" s="502"/>
      <c r="AR480" s="502"/>
      <c r="AS480" s="521"/>
      <c r="AT480" s="521"/>
      <c r="AU480" s="521"/>
      <c r="AV480" s="521"/>
      <c r="AW480" s="521"/>
      <c r="AX480" s="521"/>
      <c r="AY480" s="521"/>
      <c r="AZ480" s="521"/>
      <c r="BA480" s="525"/>
      <c r="BB480" s="521"/>
      <c r="BC480" s="521"/>
      <c r="BD480" s="521"/>
      <c r="BE480" s="521"/>
      <c r="BF480" s="521"/>
      <c r="BG480" s="521"/>
      <c r="BH480" s="521"/>
      <c r="BI480" s="521"/>
      <c r="BJ480" s="521"/>
      <c r="BK480" s="521"/>
      <c r="BL480" s="521"/>
      <c r="BM480" s="521"/>
      <c r="BN480" s="521"/>
      <c r="BO480" s="521"/>
      <c r="BP480" s="521"/>
      <c r="BQ480" s="521"/>
      <c r="BR480" s="521"/>
      <c r="BS480" s="521"/>
      <c r="BT480" s="517"/>
      <c r="BU480" s="511"/>
      <c r="BV480" s="511"/>
      <c r="BW480" s="511"/>
      <c r="BX480" s="516"/>
      <c r="BY480" s="516"/>
      <c r="BZ480" s="516"/>
      <c r="CA480" s="516"/>
      <c r="CB480" s="516"/>
      <c r="CC480" s="516"/>
      <c r="CD480" s="516"/>
      <c r="CE480" s="511"/>
      <c r="CF480" s="511"/>
      <c r="CG480" s="511"/>
      <c r="CH480" s="511"/>
      <c r="CI480" s="474"/>
      <c r="CJ480" s="474"/>
      <c r="CK480" s="474"/>
      <c r="CL480" s="490"/>
      <c r="CM480" s="474"/>
      <c r="CN480" s="500"/>
      <c r="CO480" s="500"/>
      <c r="CP480" s="500"/>
      <c r="CQ480" s="500"/>
      <c r="CR480" s="550"/>
      <c r="CS480" s="473"/>
      <c r="CT480" s="498"/>
      <c r="CU480" s="498"/>
      <c r="CV480" s="473"/>
      <c r="CW480" s="473"/>
      <c r="CX480" s="473"/>
      <c r="CY480" s="502"/>
      <c r="CZ480" s="500"/>
      <c r="DA480" s="474"/>
      <c r="DB480" s="499"/>
      <c r="DC480" s="500"/>
      <c r="DD480" s="474"/>
      <c r="DE480" s="500"/>
      <c r="DF480" s="500"/>
      <c r="DG480" s="499"/>
      <c r="DH480" s="499"/>
      <c r="DI480" s="499"/>
      <c r="DJ480" s="490"/>
      <c r="DK480" s="499"/>
      <c r="DL480" s="500"/>
      <c r="DM480" s="500"/>
      <c r="DN480" s="499"/>
      <c r="DO480" s="474"/>
      <c r="DP480" s="474"/>
      <c r="DQ480" s="474"/>
      <c r="DR480" s="474"/>
      <c r="DS480" s="474"/>
      <c r="DT480" s="474"/>
      <c r="DU480" s="474"/>
      <c r="DV480" s="474"/>
      <c r="DW480" s="474"/>
      <c r="DX480" s="474"/>
      <c r="DY480" s="474"/>
      <c r="DZ480" s="474"/>
      <c r="EA480" s="500"/>
      <c r="EB480" s="500"/>
      <c r="EC480" s="500"/>
      <c r="ED480" s="500"/>
      <c r="EE480" s="500"/>
      <c r="EF480" s="500"/>
      <c r="EG480" s="500"/>
      <c r="EH480" s="500"/>
      <c r="EI480" s="500"/>
      <c r="EJ480" s="500"/>
      <c r="EK480" s="500"/>
      <c r="EL480" s="500"/>
      <c r="EM480" s="500"/>
      <c r="EN480" s="500"/>
      <c r="EO480" s="500"/>
      <c r="EP480" s="500"/>
      <c r="EQ480" s="500"/>
      <c r="ER480" s="490"/>
      <c r="ES480" s="490"/>
      <c r="ET480" s="500"/>
      <c r="EU480" s="500"/>
    </row>
    <row r="481" spans="1:151" ht="16.5" customHeight="1">
      <c r="A481" s="500"/>
      <c r="B481" s="502"/>
      <c r="C481" s="502"/>
      <c r="D481" s="502"/>
      <c r="E481" s="502"/>
      <c r="F481" s="502"/>
      <c r="G481" s="502"/>
      <c r="H481" s="502"/>
      <c r="I481" s="502"/>
      <c r="J481" s="504"/>
      <c r="K481" s="502"/>
      <c r="L481" s="502"/>
      <c r="M481" s="502"/>
      <c r="N481" s="502"/>
      <c r="O481" s="502"/>
      <c r="P481" s="502"/>
      <c r="R481" s="502"/>
      <c r="S481" s="502"/>
      <c r="U481" s="499"/>
      <c r="V481" s="500"/>
      <c r="W481" s="502"/>
      <c r="X481" s="500"/>
      <c r="Y481" s="500"/>
      <c r="Z481" s="476"/>
      <c r="AA481" s="476"/>
      <c r="AB481" s="470"/>
      <c r="AC481" s="502"/>
      <c r="AD481" s="502"/>
      <c r="AE481" s="502"/>
      <c r="AF481" s="502"/>
      <c r="AG481" s="502"/>
      <c r="AH481" s="502"/>
      <c r="AI481" s="505"/>
      <c r="AJ481" s="502"/>
      <c r="AK481" s="502"/>
      <c r="AL481" s="502"/>
      <c r="AM481" s="502"/>
      <c r="AN481" s="502"/>
      <c r="AO481" s="502"/>
      <c r="AP481" s="502"/>
      <c r="AQ481" s="502"/>
      <c r="AR481" s="502"/>
      <c r="AS481" s="521"/>
      <c r="AT481" s="521"/>
      <c r="AU481" s="521"/>
      <c r="AV481" s="521"/>
      <c r="AW481" s="521"/>
      <c r="AX481" s="521"/>
      <c r="AY481" s="521"/>
      <c r="AZ481" s="521"/>
      <c r="BA481" s="525"/>
      <c r="BB481" s="521"/>
      <c r="BC481" s="521"/>
      <c r="BD481" s="521"/>
      <c r="BE481" s="521"/>
      <c r="BF481" s="521"/>
      <c r="BG481" s="521"/>
      <c r="BH481" s="521"/>
      <c r="BI481" s="521"/>
      <c r="BJ481" s="521"/>
      <c r="BK481" s="521"/>
      <c r="BL481" s="521"/>
      <c r="BM481" s="521"/>
      <c r="BN481" s="521"/>
      <c r="BO481" s="521"/>
      <c r="BP481" s="521"/>
      <c r="BQ481" s="521"/>
      <c r="BR481" s="521"/>
      <c r="BS481" s="521"/>
      <c r="BT481" s="517"/>
      <c r="BU481" s="511"/>
      <c r="BV481" s="511"/>
      <c r="BW481" s="511"/>
      <c r="BX481" s="516"/>
      <c r="BY481" s="516"/>
      <c r="BZ481" s="516"/>
      <c r="CA481" s="516"/>
      <c r="CB481" s="516"/>
      <c r="CC481" s="516"/>
      <c r="CD481" s="516"/>
      <c r="CE481" s="511"/>
      <c r="CF481" s="511"/>
      <c r="CG481" s="511"/>
      <c r="CH481" s="511"/>
      <c r="CI481" s="474"/>
      <c r="CJ481" s="474"/>
      <c r="CK481" s="474"/>
      <c r="CL481" s="490"/>
      <c r="CM481" s="474"/>
      <c r="CN481" s="500"/>
      <c r="CO481" s="500"/>
      <c r="CP481" s="500"/>
      <c r="CQ481" s="500"/>
      <c r="CR481" s="550"/>
      <c r="CS481" s="473"/>
      <c r="CT481" s="498"/>
      <c r="CU481" s="498"/>
      <c r="CV481" s="473"/>
      <c r="CW481" s="473"/>
      <c r="CX481" s="473"/>
      <c r="CY481" s="502"/>
      <c r="CZ481" s="500"/>
      <c r="DA481" s="474"/>
      <c r="DB481" s="499"/>
      <c r="DC481" s="500"/>
      <c r="DD481" s="474"/>
      <c r="DE481" s="500"/>
      <c r="DF481" s="500"/>
      <c r="DG481" s="499"/>
      <c r="DH481" s="499"/>
      <c r="DI481" s="499"/>
      <c r="DJ481" s="490"/>
      <c r="DK481" s="499"/>
      <c r="DL481" s="500"/>
      <c r="DM481" s="500"/>
      <c r="DN481" s="499"/>
      <c r="DO481" s="474"/>
      <c r="DP481" s="474"/>
      <c r="DQ481" s="474"/>
      <c r="DR481" s="474"/>
      <c r="DS481" s="474"/>
      <c r="DT481" s="474"/>
      <c r="DU481" s="474"/>
      <c r="DV481" s="474"/>
      <c r="DW481" s="474"/>
      <c r="DX481" s="474"/>
      <c r="DY481" s="474"/>
      <c r="DZ481" s="474"/>
      <c r="EA481" s="500"/>
      <c r="EB481" s="500"/>
      <c r="EC481" s="500"/>
      <c r="ED481" s="500"/>
      <c r="EE481" s="500"/>
      <c r="EF481" s="500"/>
      <c r="EG481" s="500"/>
      <c r="EH481" s="500"/>
      <c r="EI481" s="500"/>
      <c r="EJ481" s="500"/>
      <c r="EK481" s="500"/>
      <c r="EL481" s="500"/>
      <c r="EM481" s="500"/>
      <c r="EN481" s="500"/>
      <c r="EO481" s="500"/>
      <c r="EP481" s="500"/>
      <c r="EQ481" s="500"/>
      <c r="ER481" s="490"/>
      <c r="ES481" s="490"/>
      <c r="ET481" s="500"/>
      <c r="EU481" s="500"/>
    </row>
    <row r="482" spans="1:151" ht="16.5" customHeight="1">
      <c r="A482" s="500"/>
      <c r="B482" s="502"/>
      <c r="C482" s="502"/>
      <c r="D482" s="502"/>
      <c r="E482" s="502"/>
      <c r="F482" s="502"/>
      <c r="G482" s="502"/>
      <c r="H482" s="502"/>
      <c r="I482" s="502"/>
      <c r="J482" s="504"/>
      <c r="K482" s="502"/>
      <c r="L482" s="502"/>
      <c r="M482" s="502"/>
      <c r="N482" s="502"/>
      <c r="O482" s="502"/>
      <c r="P482" s="502"/>
      <c r="R482" s="502"/>
      <c r="S482" s="502"/>
      <c r="U482" s="499"/>
      <c r="V482" s="500"/>
      <c r="W482" s="502"/>
      <c r="X482" s="500"/>
      <c r="Y482" s="500"/>
      <c r="Z482" s="476"/>
      <c r="AA482" s="476"/>
      <c r="AB482" s="470"/>
      <c r="AC482" s="502"/>
      <c r="AD482" s="502"/>
      <c r="AE482" s="502"/>
      <c r="AF482" s="502"/>
      <c r="AG482" s="502"/>
      <c r="AH482" s="502"/>
      <c r="AI482" s="505"/>
      <c r="AJ482" s="502"/>
      <c r="AK482" s="502"/>
      <c r="AL482" s="502"/>
      <c r="AM482" s="502"/>
      <c r="AN482" s="502"/>
      <c r="AO482" s="502"/>
      <c r="AP482" s="502"/>
      <c r="AQ482" s="502"/>
      <c r="AR482" s="502"/>
      <c r="AS482" s="521"/>
      <c r="AT482" s="521"/>
      <c r="AU482" s="521"/>
      <c r="AV482" s="521"/>
      <c r="AW482" s="521"/>
      <c r="AX482" s="521"/>
      <c r="AY482" s="521"/>
      <c r="AZ482" s="521"/>
      <c r="BA482" s="525"/>
      <c r="BB482" s="521"/>
      <c r="BC482" s="521"/>
      <c r="BD482" s="521"/>
      <c r="BE482" s="521"/>
      <c r="BF482" s="521"/>
      <c r="BG482" s="521"/>
      <c r="BH482" s="521"/>
      <c r="BI482" s="521"/>
      <c r="BJ482" s="521"/>
      <c r="BK482" s="521"/>
      <c r="BL482" s="521"/>
      <c r="BM482" s="521"/>
      <c r="BN482" s="521"/>
      <c r="BO482" s="521"/>
      <c r="BP482" s="521"/>
      <c r="BQ482" s="521"/>
      <c r="BR482" s="521"/>
      <c r="BS482" s="521"/>
      <c r="BT482" s="517"/>
      <c r="BU482" s="511"/>
      <c r="BV482" s="511"/>
      <c r="BW482" s="511"/>
      <c r="BX482" s="516"/>
      <c r="BY482" s="516"/>
      <c r="BZ482" s="516"/>
      <c r="CA482" s="516"/>
      <c r="CB482" s="516"/>
      <c r="CC482" s="516"/>
      <c r="CD482" s="516"/>
      <c r="CE482" s="511"/>
      <c r="CF482" s="511"/>
      <c r="CG482" s="511"/>
      <c r="CH482" s="511"/>
      <c r="CI482" s="474"/>
      <c r="CJ482" s="474"/>
      <c r="CK482" s="474"/>
      <c r="CL482" s="490"/>
      <c r="CM482" s="474"/>
      <c r="CN482" s="500"/>
      <c r="CO482" s="500"/>
      <c r="CP482" s="500"/>
      <c r="CQ482" s="500"/>
      <c r="CR482" s="550"/>
      <c r="CS482" s="473"/>
      <c r="CT482" s="498"/>
      <c r="CU482" s="498"/>
      <c r="CV482" s="473"/>
      <c r="CW482" s="473"/>
      <c r="CX482" s="473"/>
      <c r="CY482" s="502"/>
      <c r="CZ482" s="500"/>
      <c r="DA482" s="474"/>
      <c r="DB482" s="499"/>
      <c r="DC482" s="500"/>
      <c r="DD482" s="474"/>
      <c r="DE482" s="500"/>
      <c r="DF482" s="500"/>
      <c r="DG482" s="499"/>
      <c r="DH482" s="499"/>
      <c r="DI482" s="499"/>
      <c r="DJ482" s="490"/>
      <c r="DK482" s="499"/>
      <c r="DL482" s="500"/>
      <c r="DM482" s="500"/>
      <c r="DN482" s="499"/>
      <c r="DO482" s="474"/>
      <c r="DP482" s="474"/>
      <c r="DQ482" s="474"/>
      <c r="DR482" s="474"/>
      <c r="DS482" s="474"/>
      <c r="DT482" s="474"/>
      <c r="DU482" s="474"/>
      <c r="DV482" s="474"/>
      <c r="DW482" s="474"/>
      <c r="DX482" s="474"/>
      <c r="DY482" s="474"/>
      <c r="DZ482" s="474"/>
      <c r="EA482" s="500"/>
      <c r="EB482" s="500"/>
      <c r="EC482" s="500"/>
      <c r="ED482" s="500"/>
      <c r="EE482" s="500"/>
      <c r="EF482" s="500"/>
      <c r="EG482" s="500"/>
      <c r="EH482" s="500"/>
      <c r="EI482" s="500"/>
      <c r="EJ482" s="500"/>
      <c r="EK482" s="500"/>
      <c r="EL482" s="500"/>
      <c r="EM482" s="500"/>
      <c r="EN482" s="500"/>
      <c r="EO482" s="500"/>
      <c r="EP482" s="500"/>
      <c r="EQ482" s="500"/>
      <c r="ER482" s="490"/>
      <c r="ES482" s="490"/>
      <c r="ET482" s="500"/>
      <c r="EU482" s="500"/>
    </row>
    <row r="483" spans="1:151" ht="16.5" customHeight="1">
      <c r="A483" s="500"/>
      <c r="B483" s="502"/>
      <c r="C483" s="502"/>
      <c r="D483" s="502"/>
      <c r="E483" s="502"/>
      <c r="F483" s="502"/>
      <c r="G483" s="502"/>
      <c r="H483" s="502"/>
      <c r="I483" s="502"/>
      <c r="J483" s="504"/>
      <c r="K483" s="502"/>
      <c r="L483" s="502"/>
      <c r="M483" s="502"/>
      <c r="N483" s="502"/>
      <c r="O483" s="502"/>
      <c r="P483" s="502"/>
      <c r="R483" s="502"/>
      <c r="S483" s="502"/>
      <c r="U483" s="499"/>
      <c r="V483" s="500"/>
      <c r="W483" s="502"/>
      <c r="X483" s="500"/>
      <c r="Y483" s="500"/>
      <c r="Z483" s="476"/>
      <c r="AA483" s="476"/>
      <c r="AB483" s="470"/>
      <c r="AC483" s="502"/>
      <c r="AD483" s="502"/>
      <c r="AE483" s="502"/>
      <c r="AF483" s="502"/>
      <c r="AG483" s="502"/>
      <c r="AH483" s="502"/>
      <c r="AI483" s="505"/>
      <c r="AJ483" s="502"/>
      <c r="AK483" s="502"/>
      <c r="AL483" s="502"/>
      <c r="AM483" s="502"/>
      <c r="AN483" s="502"/>
      <c r="AO483" s="502"/>
      <c r="AP483" s="502"/>
      <c r="AQ483" s="502"/>
      <c r="AR483" s="502"/>
      <c r="AS483" s="521"/>
      <c r="AT483" s="521"/>
      <c r="AU483" s="521"/>
      <c r="AV483" s="521"/>
      <c r="AW483" s="521"/>
      <c r="AX483" s="521"/>
      <c r="AY483" s="521"/>
      <c r="AZ483" s="521"/>
      <c r="BA483" s="525"/>
      <c r="BB483" s="521"/>
      <c r="BC483" s="521"/>
      <c r="BD483" s="521"/>
      <c r="BE483" s="521"/>
      <c r="BF483" s="521"/>
      <c r="BG483" s="521"/>
      <c r="BH483" s="521"/>
      <c r="BI483" s="521"/>
      <c r="BJ483" s="521"/>
      <c r="BK483" s="521"/>
      <c r="BL483" s="521"/>
      <c r="BM483" s="521"/>
      <c r="BN483" s="521"/>
      <c r="BO483" s="521"/>
      <c r="BP483" s="521"/>
      <c r="BQ483" s="521"/>
      <c r="BR483" s="521"/>
      <c r="BS483" s="521"/>
      <c r="BT483" s="517"/>
      <c r="BU483" s="511"/>
      <c r="BV483" s="511"/>
      <c r="BW483" s="511"/>
      <c r="BX483" s="516"/>
      <c r="BY483" s="516"/>
      <c r="BZ483" s="516"/>
      <c r="CA483" s="516"/>
      <c r="CB483" s="516"/>
      <c r="CC483" s="516"/>
      <c r="CD483" s="516"/>
      <c r="CE483" s="511"/>
      <c r="CF483" s="511"/>
      <c r="CG483" s="511"/>
      <c r="CH483" s="511"/>
      <c r="CI483" s="474"/>
      <c r="CJ483" s="474"/>
      <c r="CK483" s="474"/>
      <c r="CL483" s="490"/>
      <c r="CM483" s="474"/>
      <c r="CN483" s="500"/>
      <c r="CO483" s="500"/>
      <c r="CP483" s="500"/>
      <c r="CQ483" s="500"/>
      <c r="CR483" s="550"/>
      <c r="CS483" s="473"/>
      <c r="CT483" s="498"/>
      <c r="CU483" s="498"/>
      <c r="CV483" s="473"/>
      <c r="CW483" s="473"/>
      <c r="CX483" s="473"/>
      <c r="CY483" s="502"/>
      <c r="CZ483" s="500"/>
      <c r="DA483" s="474"/>
      <c r="DB483" s="499"/>
      <c r="DC483" s="500"/>
      <c r="DD483" s="474"/>
      <c r="DE483" s="500"/>
      <c r="DF483" s="500"/>
      <c r="DG483" s="499"/>
      <c r="DH483" s="499"/>
      <c r="DI483" s="499"/>
      <c r="DJ483" s="490"/>
      <c r="DK483" s="499"/>
      <c r="DL483" s="500"/>
      <c r="DM483" s="500"/>
      <c r="DN483" s="499"/>
      <c r="DO483" s="474"/>
      <c r="DP483" s="474"/>
      <c r="DQ483" s="474"/>
      <c r="DR483" s="474"/>
      <c r="DS483" s="474"/>
      <c r="DT483" s="474"/>
      <c r="DU483" s="474"/>
      <c r="DV483" s="474"/>
      <c r="DW483" s="474"/>
      <c r="DX483" s="474"/>
      <c r="DY483" s="474"/>
      <c r="DZ483" s="474"/>
      <c r="EA483" s="500"/>
      <c r="EB483" s="500"/>
      <c r="EC483" s="500"/>
      <c r="ED483" s="500"/>
      <c r="EE483" s="500"/>
      <c r="EF483" s="500"/>
      <c r="EG483" s="500"/>
      <c r="EH483" s="500"/>
      <c r="EI483" s="500"/>
      <c r="EJ483" s="500"/>
      <c r="EK483" s="500"/>
      <c r="EL483" s="500"/>
      <c r="EM483" s="500"/>
      <c r="EN483" s="500"/>
      <c r="EO483" s="500"/>
      <c r="EP483" s="500"/>
      <c r="EQ483" s="500"/>
      <c r="ER483" s="490"/>
      <c r="ES483" s="490"/>
      <c r="ET483" s="500"/>
      <c r="EU483" s="500"/>
    </row>
    <row r="484" spans="1:151" ht="16.5" customHeight="1">
      <c r="A484" s="500"/>
      <c r="B484" s="502"/>
      <c r="C484" s="502"/>
      <c r="D484" s="502"/>
      <c r="E484" s="502"/>
      <c r="F484" s="502"/>
      <c r="G484" s="502"/>
      <c r="H484" s="502"/>
      <c r="I484" s="502"/>
      <c r="J484" s="504"/>
      <c r="K484" s="502"/>
      <c r="L484" s="502"/>
      <c r="M484" s="502"/>
      <c r="N484" s="502"/>
      <c r="O484" s="502"/>
      <c r="P484" s="502"/>
      <c r="R484" s="502"/>
      <c r="S484" s="502"/>
      <c r="U484" s="499"/>
      <c r="V484" s="500"/>
      <c r="W484" s="502"/>
      <c r="X484" s="500"/>
      <c r="Y484" s="500"/>
      <c r="Z484" s="476"/>
      <c r="AA484" s="476"/>
      <c r="AB484" s="470"/>
      <c r="AC484" s="502"/>
      <c r="AD484" s="502"/>
      <c r="AE484" s="502"/>
      <c r="AF484" s="502"/>
      <c r="AG484" s="502"/>
      <c r="AH484" s="502"/>
      <c r="AI484" s="505"/>
      <c r="AJ484" s="502"/>
      <c r="AK484" s="502"/>
      <c r="AL484" s="502"/>
      <c r="AM484" s="502"/>
      <c r="AN484" s="502"/>
      <c r="AO484" s="502"/>
      <c r="AP484" s="502"/>
      <c r="AQ484" s="502"/>
      <c r="AR484" s="502"/>
      <c r="AS484" s="521"/>
      <c r="AT484" s="521"/>
      <c r="AU484" s="521"/>
      <c r="AV484" s="521"/>
      <c r="AW484" s="521"/>
      <c r="AX484" s="521"/>
      <c r="AY484" s="521"/>
      <c r="AZ484" s="521"/>
      <c r="BA484" s="525"/>
      <c r="BB484" s="521"/>
      <c r="BC484" s="521"/>
      <c r="BD484" s="521"/>
      <c r="BE484" s="521"/>
      <c r="BF484" s="521"/>
      <c r="BG484" s="521"/>
      <c r="BH484" s="521"/>
      <c r="BI484" s="521"/>
      <c r="BJ484" s="521"/>
      <c r="BK484" s="521"/>
      <c r="BL484" s="521"/>
      <c r="BM484" s="521"/>
      <c r="BN484" s="521"/>
      <c r="BO484" s="521"/>
      <c r="BP484" s="521"/>
      <c r="BQ484" s="521"/>
      <c r="BR484" s="521"/>
      <c r="BS484" s="521"/>
      <c r="BT484" s="517"/>
      <c r="BU484" s="511"/>
      <c r="BV484" s="511"/>
      <c r="BW484" s="511"/>
      <c r="BX484" s="516"/>
      <c r="BY484" s="516"/>
      <c r="BZ484" s="516"/>
      <c r="CA484" s="516"/>
      <c r="CB484" s="516"/>
      <c r="CC484" s="516"/>
      <c r="CD484" s="516"/>
      <c r="CE484" s="511"/>
      <c r="CF484" s="511"/>
      <c r="CG484" s="511"/>
      <c r="CH484" s="511"/>
      <c r="CI484" s="474"/>
      <c r="CJ484" s="474"/>
      <c r="CK484" s="474"/>
      <c r="CL484" s="490"/>
      <c r="CM484" s="474"/>
      <c r="CN484" s="500"/>
      <c r="CO484" s="500"/>
      <c r="CP484" s="500"/>
      <c r="CQ484" s="500"/>
      <c r="CR484" s="550"/>
      <c r="CS484" s="473"/>
      <c r="CT484" s="498"/>
      <c r="CU484" s="498"/>
      <c r="CV484" s="473"/>
      <c r="CW484" s="473"/>
      <c r="CX484" s="473"/>
      <c r="CY484" s="502"/>
      <c r="CZ484" s="500"/>
      <c r="DA484" s="474"/>
      <c r="DB484" s="499"/>
      <c r="DC484" s="500"/>
      <c r="DD484" s="474"/>
      <c r="DE484" s="500"/>
      <c r="DF484" s="500"/>
      <c r="DG484" s="499"/>
      <c r="DH484" s="499"/>
      <c r="DI484" s="499"/>
      <c r="DJ484" s="490"/>
      <c r="DK484" s="499"/>
      <c r="DL484" s="500"/>
      <c r="DM484" s="500"/>
      <c r="DN484" s="499"/>
      <c r="DO484" s="474"/>
      <c r="DP484" s="474"/>
      <c r="DQ484" s="474"/>
      <c r="DR484" s="474"/>
      <c r="DS484" s="474"/>
      <c r="DT484" s="474"/>
      <c r="DU484" s="474"/>
      <c r="DV484" s="474"/>
      <c r="DW484" s="474"/>
      <c r="DX484" s="474"/>
      <c r="DY484" s="474"/>
      <c r="DZ484" s="474"/>
      <c r="EA484" s="500"/>
      <c r="EB484" s="500"/>
      <c r="EC484" s="500"/>
      <c r="ED484" s="500"/>
      <c r="EE484" s="500"/>
      <c r="EF484" s="500"/>
      <c r="EG484" s="500"/>
      <c r="EH484" s="500"/>
      <c r="EI484" s="500"/>
      <c r="EJ484" s="500"/>
      <c r="EK484" s="500"/>
      <c r="EL484" s="500"/>
      <c r="EM484" s="500"/>
      <c r="EN484" s="500"/>
      <c r="EO484" s="500"/>
      <c r="EP484" s="500"/>
      <c r="EQ484" s="500"/>
      <c r="ER484" s="490"/>
      <c r="ES484" s="490"/>
      <c r="ET484" s="500"/>
      <c r="EU484" s="500"/>
    </row>
    <row r="485" spans="1:151" ht="16.5" customHeight="1">
      <c r="A485" s="500"/>
      <c r="B485" s="502"/>
      <c r="C485" s="502"/>
      <c r="D485" s="502"/>
      <c r="E485" s="502"/>
      <c r="F485" s="502"/>
      <c r="G485" s="502"/>
      <c r="H485" s="502"/>
      <c r="I485" s="502"/>
      <c r="J485" s="504"/>
      <c r="K485" s="502"/>
      <c r="L485" s="502"/>
      <c r="M485" s="502"/>
      <c r="N485" s="502"/>
      <c r="O485" s="502"/>
      <c r="P485" s="502"/>
      <c r="R485" s="502"/>
      <c r="S485" s="502"/>
      <c r="U485" s="499"/>
      <c r="V485" s="500"/>
      <c r="W485" s="502"/>
      <c r="X485" s="500"/>
      <c r="Y485" s="500"/>
      <c r="Z485" s="476"/>
      <c r="AA485" s="476"/>
      <c r="AB485" s="470"/>
      <c r="AC485" s="502"/>
      <c r="AD485" s="502"/>
      <c r="AE485" s="502"/>
      <c r="AF485" s="502"/>
      <c r="AG485" s="502"/>
      <c r="AH485" s="502"/>
      <c r="AI485" s="505"/>
      <c r="AJ485" s="502"/>
      <c r="AK485" s="502"/>
      <c r="AL485" s="502"/>
      <c r="AM485" s="502"/>
      <c r="AN485" s="502"/>
      <c r="AO485" s="502"/>
      <c r="AP485" s="502"/>
      <c r="AQ485" s="502"/>
      <c r="AR485" s="502"/>
      <c r="AS485" s="521"/>
      <c r="AT485" s="521"/>
      <c r="AU485" s="521"/>
      <c r="AV485" s="521"/>
      <c r="AW485" s="521"/>
      <c r="AX485" s="521"/>
      <c r="AY485" s="521"/>
      <c r="AZ485" s="521"/>
      <c r="BA485" s="525"/>
      <c r="BB485" s="521"/>
      <c r="BC485" s="521"/>
      <c r="BD485" s="521"/>
      <c r="BE485" s="521"/>
      <c r="BF485" s="521"/>
      <c r="BG485" s="521"/>
      <c r="BH485" s="521"/>
      <c r="BI485" s="521"/>
      <c r="BJ485" s="521"/>
      <c r="BK485" s="521"/>
      <c r="BL485" s="521"/>
      <c r="BM485" s="521"/>
      <c r="BN485" s="521"/>
      <c r="BO485" s="521"/>
      <c r="BP485" s="521"/>
      <c r="BQ485" s="521"/>
      <c r="BR485" s="521"/>
      <c r="BS485" s="521"/>
      <c r="BT485" s="517"/>
      <c r="BU485" s="511"/>
      <c r="BV485" s="511"/>
      <c r="BW485" s="511"/>
      <c r="BX485" s="516"/>
      <c r="BY485" s="516"/>
      <c r="BZ485" s="516"/>
      <c r="CA485" s="516"/>
      <c r="CB485" s="516"/>
      <c r="CC485" s="516"/>
      <c r="CD485" s="516"/>
      <c r="CE485" s="511"/>
      <c r="CF485" s="511"/>
      <c r="CG485" s="511"/>
      <c r="CH485" s="511"/>
      <c r="CI485" s="474"/>
      <c r="CJ485" s="474"/>
      <c r="CK485" s="474"/>
      <c r="CL485" s="490"/>
      <c r="CM485" s="474"/>
      <c r="CN485" s="500"/>
      <c r="CO485" s="500"/>
      <c r="CP485" s="500"/>
      <c r="CQ485" s="500"/>
      <c r="CR485" s="550"/>
      <c r="CS485" s="473"/>
      <c r="CT485" s="498"/>
      <c r="CU485" s="498"/>
      <c r="CV485" s="473"/>
      <c r="CW485" s="473"/>
      <c r="CX485" s="473"/>
      <c r="CY485" s="502"/>
      <c r="CZ485" s="500"/>
      <c r="DA485" s="474"/>
      <c r="DB485" s="499"/>
      <c r="DC485" s="500"/>
      <c r="DD485" s="474"/>
      <c r="DE485" s="500"/>
      <c r="DF485" s="500"/>
      <c r="DG485" s="499"/>
      <c r="DH485" s="499"/>
      <c r="DI485" s="499"/>
      <c r="DJ485" s="490"/>
      <c r="DK485" s="499"/>
      <c r="DL485" s="500"/>
      <c r="DM485" s="500"/>
      <c r="DN485" s="499"/>
      <c r="DO485" s="474"/>
      <c r="DP485" s="474"/>
      <c r="DQ485" s="474"/>
      <c r="DR485" s="474"/>
      <c r="DS485" s="474"/>
      <c r="DT485" s="474"/>
      <c r="DU485" s="474"/>
      <c r="DV485" s="474"/>
      <c r="DW485" s="474"/>
      <c r="DX485" s="474"/>
      <c r="DY485" s="474"/>
      <c r="DZ485" s="474"/>
      <c r="EA485" s="500"/>
      <c r="EB485" s="500"/>
      <c r="EC485" s="500"/>
      <c r="ED485" s="500"/>
      <c r="EE485" s="500"/>
      <c r="EF485" s="500"/>
      <c r="EG485" s="500"/>
      <c r="EH485" s="500"/>
      <c r="EI485" s="500"/>
      <c r="EJ485" s="500"/>
      <c r="EK485" s="500"/>
      <c r="EL485" s="500"/>
      <c r="EM485" s="500"/>
      <c r="EN485" s="500"/>
      <c r="EO485" s="500"/>
      <c r="EP485" s="500"/>
      <c r="EQ485" s="500"/>
      <c r="ER485" s="490"/>
      <c r="ES485" s="490"/>
      <c r="ET485" s="500"/>
      <c r="EU485" s="500"/>
    </row>
    <row r="486" spans="1:151" ht="16.5" customHeight="1">
      <c r="A486" s="500"/>
      <c r="B486" s="502"/>
      <c r="C486" s="502"/>
      <c r="D486" s="502"/>
      <c r="E486" s="502"/>
      <c r="F486" s="502"/>
      <c r="G486" s="502"/>
      <c r="H486" s="502"/>
      <c r="I486" s="502"/>
      <c r="J486" s="504"/>
      <c r="K486" s="502"/>
      <c r="L486" s="502"/>
      <c r="M486" s="502"/>
      <c r="N486" s="502"/>
      <c r="O486" s="502"/>
      <c r="P486" s="502"/>
      <c r="R486" s="502"/>
      <c r="S486" s="502"/>
      <c r="U486" s="499"/>
      <c r="V486" s="500"/>
      <c r="W486" s="502"/>
      <c r="X486" s="500"/>
      <c r="Y486" s="500"/>
      <c r="Z486" s="476"/>
      <c r="AA486" s="476"/>
      <c r="AB486" s="470"/>
      <c r="AC486" s="502"/>
      <c r="AD486" s="502"/>
      <c r="AE486" s="502"/>
      <c r="AF486" s="502"/>
      <c r="AG486" s="502"/>
      <c r="AH486" s="502"/>
      <c r="AI486" s="505"/>
      <c r="AJ486" s="502"/>
      <c r="AK486" s="502"/>
      <c r="AL486" s="502"/>
      <c r="AM486" s="502"/>
      <c r="AN486" s="502"/>
      <c r="AO486" s="502"/>
      <c r="AP486" s="502"/>
      <c r="AQ486" s="502"/>
      <c r="AR486" s="502"/>
      <c r="AS486" s="521"/>
      <c r="AT486" s="521"/>
      <c r="AU486" s="521"/>
      <c r="AV486" s="521"/>
      <c r="AW486" s="521"/>
      <c r="AX486" s="521"/>
      <c r="AY486" s="521"/>
      <c r="AZ486" s="521"/>
      <c r="BA486" s="525"/>
      <c r="BB486" s="521"/>
      <c r="BC486" s="521"/>
      <c r="BD486" s="521"/>
      <c r="BE486" s="521"/>
      <c r="BF486" s="521"/>
      <c r="BG486" s="521"/>
      <c r="BH486" s="521"/>
      <c r="BI486" s="521"/>
      <c r="BJ486" s="521"/>
      <c r="BK486" s="521"/>
      <c r="BL486" s="521"/>
      <c r="BM486" s="521"/>
      <c r="BN486" s="521"/>
      <c r="BO486" s="521"/>
      <c r="BP486" s="521"/>
      <c r="BQ486" s="521"/>
      <c r="BR486" s="521"/>
      <c r="BS486" s="521"/>
      <c r="BT486" s="517"/>
      <c r="BU486" s="511"/>
      <c r="BV486" s="511"/>
      <c r="BW486" s="511"/>
      <c r="BX486" s="516"/>
      <c r="BY486" s="516"/>
      <c r="BZ486" s="516"/>
      <c r="CA486" s="516"/>
      <c r="CB486" s="516"/>
      <c r="CC486" s="516"/>
      <c r="CD486" s="516"/>
      <c r="CE486" s="511"/>
      <c r="CF486" s="511"/>
      <c r="CG486" s="511"/>
      <c r="CH486" s="511"/>
      <c r="CI486" s="474"/>
      <c r="CJ486" s="474"/>
      <c r="CK486" s="474"/>
      <c r="CL486" s="490"/>
      <c r="CM486" s="474"/>
      <c r="CN486" s="500"/>
      <c r="CO486" s="500"/>
      <c r="CP486" s="500"/>
      <c r="CQ486" s="500"/>
      <c r="CR486" s="550"/>
      <c r="CS486" s="473"/>
      <c r="CT486" s="498"/>
      <c r="CU486" s="498"/>
      <c r="CV486" s="473"/>
      <c r="CW486" s="473"/>
      <c r="CX486" s="473"/>
      <c r="CY486" s="502"/>
      <c r="CZ486" s="500"/>
      <c r="DA486" s="474"/>
      <c r="DB486" s="499"/>
      <c r="DC486" s="500"/>
      <c r="DD486" s="474"/>
      <c r="DE486" s="500"/>
      <c r="DF486" s="500"/>
      <c r="DG486" s="499"/>
      <c r="DH486" s="499"/>
      <c r="DI486" s="499"/>
      <c r="DJ486" s="490"/>
      <c r="DK486" s="499"/>
      <c r="DL486" s="500"/>
      <c r="DM486" s="500"/>
      <c r="DN486" s="499"/>
      <c r="DO486" s="474"/>
      <c r="DP486" s="474"/>
      <c r="DQ486" s="474"/>
      <c r="DR486" s="474"/>
      <c r="DS486" s="474"/>
      <c r="DT486" s="474"/>
      <c r="DU486" s="474"/>
      <c r="DV486" s="474"/>
      <c r="DW486" s="474"/>
      <c r="DX486" s="474"/>
      <c r="DY486" s="474"/>
      <c r="DZ486" s="474"/>
      <c r="EA486" s="500"/>
      <c r="EB486" s="500"/>
      <c r="EC486" s="500"/>
      <c r="ED486" s="500"/>
      <c r="EE486" s="500"/>
      <c r="EF486" s="500"/>
      <c r="EG486" s="500"/>
      <c r="EH486" s="500"/>
      <c r="EI486" s="500"/>
      <c r="EJ486" s="500"/>
      <c r="EK486" s="500"/>
      <c r="EL486" s="500"/>
      <c r="EM486" s="500"/>
      <c r="EN486" s="500"/>
      <c r="EO486" s="500"/>
      <c r="EP486" s="500"/>
      <c r="EQ486" s="500"/>
      <c r="ER486" s="490"/>
      <c r="ES486" s="490"/>
      <c r="ET486" s="500"/>
      <c r="EU486" s="500"/>
    </row>
    <row r="487" spans="1:151" ht="16.5" customHeight="1">
      <c r="A487" s="500"/>
      <c r="B487" s="502"/>
      <c r="C487" s="502"/>
      <c r="D487" s="502"/>
      <c r="E487" s="502"/>
      <c r="F487" s="502"/>
      <c r="G487" s="502"/>
      <c r="H487" s="502"/>
      <c r="I487" s="502"/>
      <c r="J487" s="504"/>
      <c r="K487" s="502"/>
      <c r="L487" s="502"/>
      <c r="M487" s="502"/>
      <c r="N487" s="502"/>
      <c r="O487" s="502"/>
      <c r="P487" s="502"/>
      <c r="R487" s="502"/>
      <c r="S487" s="502"/>
      <c r="U487" s="499"/>
      <c r="V487" s="500"/>
      <c r="W487" s="502"/>
      <c r="X487" s="500"/>
      <c r="Y487" s="500"/>
      <c r="Z487" s="476"/>
      <c r="AA487" s="476"/>
      <c r="AB487" s="470"/>
      <c r="AC487" s="502"/>
      <c r="AD487" s="502"/>
      <c r="AE487" s="502"/>
      <c r="AF487" s="502"/>
      <c r="AG487" s="502"/>
      <c r="AH487" s="502"/>
      <c r="AI487" s="505"/>
      <c r="AJ487" s="502"/>
      <c r="AK487" s="502"/>
      <c r="AL487" s="502"/>
      <c r="AM487" s="502"/>
      <c r="AN487" s="502"/>
      <c r="AO487" s="502"/>
      <c r="AP487" s="502"/>
      <c r="AQ487" s="502"/>
      <c r="AR487" s="502"/>
      <c r="AS487" s="521"/>
      <c r="AT487" s="521"/>
      <c r="AU487" s="521"/>
      <c r="AV487" s="521"/>
      <c r="AW487" s="521"/>
      <c r="AX487" s="521"/>
      <c r="AY487" s="521"/>
      <c r="AZ487" s="521"/>
      <c r="BA487" s="525"/>
      <c r="BB487" s="521"/>
      <c r="BC487" s="521"/>
      <c r="BD487" s="521"/>
      <c r="BE487" s="521"/>
      <c r="BF487" s="521"/>
      <c r="BG487" s="521"/>
      <c r="BH487" s="521"/>
      <c r="BI487" s="521"/>
      <c r="BJ487" s="521"/>
      <c r="BK487" s="521"/>
      <c r="BL487" s="521"/>
      <c r="BM487" s="521"/>
      <c r="BN487" s="521"/>
      <c r="BO487" s="521"/>
      <c r="BP487" s="521"/>
      <c r="BQ487" s="521"/>
      <c r="BR487" s="521"/>
      <c r="BS487" s="521"/>
      <c r="BT487" s="517"/>
      <c r="BU487" s="511"/>
      <c r="BV487" s="511"/>
      <c r="BW487" s="511"/>
      <c r="BX487" s="516"/>
      <c r="BY487" s="516"/>
      <c r="BZ487" s="516"/>
      <c r="CA487" s="516"/>
      <c r="CB487" s="516"/>
      <c r="CC487" s="516"/>
      <c r="CD487" s="516"/>
      <c r="CE487" s="511"/>
      <c r="CF487" s="511"/>
      <c r="CG487" s="511"/>
      <c r="CH487" s="511"/>
      <c r="CI487" s="474"/>
      <c r="CJ487" s="474"/>
      <c r="CK487" s="474"/>
      <c r="CL487" s="490"/>
      <c r="CM487" s="474"/>
      <c r="CN487" s="500"/>
      <c r="CO487" s="500"/>
      <c r="CP487" s="500"/>
      <c r="CQ487" s="500"/>
      <c r="CR487" s="550"/>
      <c r="CS487" s="473"/>
      <c r="CT487" s="498"/>
      <c r="CU487" s="498"/>
      <c r="CV487" s="473"/>
      <c r="CW487" s="473"/>
      <c r="CX487" s="473"/>
      <c r="CY487" s="502"/>
      <c r="CZ487" s="500"/>
      <c r="DA487" s="474"/>
      <c r="DB487" s="499"/>
      <c r="DC487" s="500"/>
      <c r="DD487" s="474"/>
      <c r="DE487" s="500"/>
      <c r="DF487" s="500"/>
      <c r="DG487" s="499"/>
      <c r="DH487" s="499"/>
      <c r="DI487" s="499"/>
      <c r="DJ487" s="490"/>
      <c r="DK487" s="499"/>
      <c r="DL487" s="500"/>
      <c r="DM487" s="500"/>
      <c r="DN487" s="499"/>
      <c r="DO487" s="474"/>
      <c r="DP487" s="474"/>
      <c r="DQ487" s="474"/>
      <c r="DR487" s="474"/>
      <c r="DS487" s="474"/>
      <c r="DT487" s="474"/>
      <c r="DU487" s="474"/>
      <c r="DV487" s="474"/>
      <c r="DW487" s="474"/>
      <c r="DX487" s="474"/>
      <c r="DY487" s="474"/>
      <c r="DZ487" s="474"/>
      <c r="EA487" s="500"/>
      <c r="EB487" s="500"/>
      <c r="EC487" s="500"/>
      <c r="ED487" s="500"/>
      <c r="EE487" s="500"/>
      <c r="EF487" s="500"/>
      <c r="EG487" s="500"/>
      <c r="EH487" s="500"/>
      <c r="EI487" s="500"/>
      <c r="EJ487" s="500"/>
      <c r="EK487" s="500"/>
      <c r="EL487" s="500"/>
      <c r="EM487" s="500"/>
      <c r="EN487" s="500"/>
      <c r="EO487" s="500"/>
      <c r="EP487" s="500"/>
      <c r="EQ487" s="500"/>
      <c r="ER487" s="490"/>
      <c r="ES487" s="490"/>
      <c r="ET487" s="500"/>
      <c r="EU487" s="500"/>
    </row>
    <row r="488" spans="1:151" ht="16.5" customHeight="1">
      <c r="A488" s="500"/>
      <c r="B488" s="502"/>
      <c r="C488" s="502"/>
      <c r="D488" s="502"/>
      <c r="E488" s="502"/>
      <c r="F488" s="502"/>
      <c r="G488" s="502"/>
      <c r="H488" s="502"/>
      <c r="I488" s="502"/>
      <c r="J488" s="504"/>
      <c r="K488" s="502"/>
      <c r="L488" s="502"/>
      <c r="M488" s="502"/>
      <c r="N488" s="502"/>
      <c r="O488" s="502"/>
      <c r="P488" s="502"/>
      <c r="R488" s="502"/>
      <c r="S488" s="502"/>
      <c r="U488" s="499"/>
      <c r="V488" s="500"/>
      <c r="W488" s="502"/>
      <c r="X488" s="500"/>
      <c r="Y488" s="500"/>
      <c r="Z488" s="476"/>
      <c r="AA488" s="476"/>
      <c r="AB488" s="470"/>
      <c r="AC488" s="502"/>
      <c r="AD488" s="502"/>
      <c r="AE488" s="502"/>
      <c r="AF488" s="502"/>
      <c r="AG488" s="502"/>
      <c r="AH488" s="502"/>
      <c r="AI488" s="505"/>
      <c r="AJ488" s="502"/>
      <c r="AK488" s="502"/>
      <c r="AL488" s="502"/>
      <c r="AM488" s="502"/>
      <c r="AN488" s="502"/>
      <c r="AO488" s="502"/>
      <c r="AP488" s="502"/>
      <c r="AQ488" s="502"/>
      <c r="AR488" s="502"/>
      <c r="AS488" s="521"/>
      <c r="AT488" s="521"/>
      <c r="AU488" s="521"/>
      <c r="AV488" s="521"/>
      <c r="AW488" s="521"/>
      <c r="AX488" s="521"/>
      <c r="AY488" s="521"/>
      <c r="AZ488" s="521"/>
      <c r="BA488" s="525"/>
      <c r="BB488" s="521"/>
      <c r="BC488" s="521"/>
      <c r="BD488" s="521"/>
      <c r="BE488" s="521"/>
      <c r="BF488" s="521"/>
      <c r="BG488" s="521"/>
      <c r="BH488" s="521"/>
      <c r="BI488" s="521"/>
      <c r="BJ488" s="521"/>
      <c r="BK488" s="521"/>
      <c r="BL488" s="521"/>
      <c r="BM488" s="521"/>
      <c r="BN488" s="521"/>
      <c r="BO488" s="521"/>
      <c r="BP488" s="521"/>
      <c r="BQ488" s="521"/>
      <c r="BR488" s="521"/>
      <c r="BS488" s="521"/>
      <c r="BT488" s="517"/>
      <c r="BU488" s="511"/>
      <c r="BV488" s="511"/>
      <c r="BW488" s="511"/>
      <c r="BX488" s="516"/>
      <c r="BY488" s="516"/>
      <c r="BZ488" s="516"/>
      <c r="CA488" s="516"/>
      <c r="CB488" s="516"/>
      <c r="CC488" s="516"/>
      <c r="CD488" s="516"/>
      <c r="CE488" s="511"/>
      <c r="CF488" s="511"/>
      <c r="CG488" s="511"/>
      <c r="CH488" s="511"/>
      <c r="CI488" s="474"/>
      <c r="CJ488" s="474"/>
      <c r="CK488" s="474"/>
      <c r="CL488" s="490"/>
      <c r="CM488" s="474"/>
      <c r="CN488" s="500"/>
      <c r="CO488" s="500"/>
      <c r="CP488" s="500"/>
      <c r="CQ488" s="500"/>
      <c r="CR488" s="550"/>
      <c r="CS488" s="473"/>
      <c r="CT488" s="498"/>
      <c r="CU488" s="498"/>
      <c r="CV488" s="473"/>
      <c r="CW488" s="473"/>
      <c r="CX488" s="473"/>
      <c r="CY488" s="502"/>
      <c r="CZ488" s="500"/>
      <c r="DA488" s="474"/>
      <c r="DB488" s="499"/>
      <c r="DC488" s="500"/>
      <c r="DD488" s="474"/>
      <c r="DE488" s="500"/>
      <c r="DF488" s="500"/>
      <c r="DG488" s="499"/>
      <c r="DH488" s="499"/>
      <c r="DI488" s="499"/>
      <c r="DJ488" s="490"/>
      <c r="DK488" s="499"/>
      <c r="DL488" s="500"/>
      <c r="DM488" s="500"/>
      <c r="DN488" s="499"/>
      <c r="DO488" s="474"/>
      <c r="DP488" s="474"/>
      <c r="DQ488" s="474"/>
      <c r="DR488" s="474"/>
      <c r="DS488" s="474"/>
      <c r="DT488" s="474"/>
      <c r="DU488" s="474"/>
      <c r="DV488" s="474"/>
      <c r="DW488" s="474"/>
      <c r="DX488" s="474"/>
      <c r="DY488" s="474"/>
      <c r="DZ488" s="474"/>
      <c r="EA488" s="500"/>
      <c r="EB488" s="500"/>
      <c r="EC488" s="500"/>
      <c r="ED488" s="500"/>
      <c r="EE488" s="500"/>
      <c r="EF488" s="500"/>
      <c r="EG488" s="500"/>
      <c r="EH488" s="500"/>
      <c r="EI488" s="500"/>
      <c r="EJ488" s="500"/>
      <c r="EK488" s="500"/>
      <c r="EL488" s="500"/>
      <c r="EM488" s="500"/>
      <c r="EN488" s="500"/>
      <c r="EO488" s="500"/>
      <c r="EP488" s="500"/>
      <c r="EQ488" s="500"/>
      <c r="ER488" s="490"/>
      <c r="ES488" s="490"/>
      <c r="ET488" s="500"/>
      <c r="EU488" s="500"/>
    </row>
    <row r="489" spans="1:151" ht="16.5" customHeight="1">
      <c r="A489" s="500"/>
      <c r="B489" s="502"/>
      <c r="C489" s="502"/>
      <c r="D489" s="502"/>
      <c r="E489" s="502"/>
      <c r="F489" s="502"/>
      <c r="G489" s="502"/>
      <c r="H489" s="502"/>
      <c r="I489" s="502"/>
      <c r="J489" s="504"/>
      <c r="K489" s="502"/>
      <c r="L489" s="502"/>
      <c r="M489" s="502"/>
      <c r="N489" s="502"/>
      <c r="O489" s="502"/>
      <c r="P489" s="502"/>
      <c r="R489" s="502"/>
      <c r="S489" s="502"/>
      <c r="U489" s="499"/>
      <c r="V489" s="500"/>
      <c r="W489" s="502"/>
      <c r="X489" s="500"/>
      <c r="Y489" s="500"/>
      <c r="Z489" s="476"/>
      <c r="AA489" s="476"/>
      <c r="AB489" s="470"/>
      <c r="AC489" s="502"/>
      <c r="AD489" s="502"/>
      <c r="AE489" s="502"/>
      <c r="AF489" s="502"/>
      <c r="AG489" s="502"/>
      <c r="AH489" s="502"/>
      <c r="AI489" s="505"/>
      <c r="AJ489" s="502"/>
      <c r="AK489" s="502"/>
      <c r="AL489" s="502"/>
      <c r="AM489" s="502"/>
      <c r="AN489" s="502"/>
      <c r="AO489" s="502"/>
      <c r="AP489" s="502"/>
      <c r="AQ489" s="502"/>
      <c r="AR489" s="502"/>
      <c r="AS489" s="521"/>
      <c r="AT489" s="521"/>
      <c r="AU489" s="521"/>
      <c r="AV489" s="521"/>
      <c r="AW489" s="521"/>
      <c r="AX489" s="521"/>
      <c r="AY489" s="521"/>
      <c r="AZ489" s="521"/>
      <c r="BA489" s="525"/>
      <c r="BB489" s="521"/>
      <c r="BC489" s="521"/>
      <c r="BD489" s="521"/>
      <c r="BE489" s="521"/>
      <c r="BF489" s="521"/>
      <c r="BG489" s="521"/>
      <c r="BH489" s="521"/>
      <c r="BI489" s="521"/>
      <c r="BJ489" s="521"/>
      <c r="BK489" s="521"/>
      <c r="BL489" s="521"/>
      <c r="BM489" s="521"/>
      <c r="BN489" s="521"/>
      <c r="BO489" s="521"/>
      <c r="BP489" s="521"/>
      <c r="BQ489" s="521"/>
      <c r="BR489" s="521"/>
      <c r="BS489" s="521"/>
      <c r="BT489" s="517"/>
      <c r="BU489" s="511"/>
      <c r="BV489" s="511"/>
      <c r="BW489" s="511"/>
      <c r="BX489" s="516"/>
      <c r="BY489" s="516"/>
      <c r="BZ489" s="516"/>
      <c r="CA489" s="516"/>
      <c r="CB489" s="516"/>
      <c r="CC489" s="516"/>
      <c r="CD489" s="516"/>
      <c r="CE489" s="511"/>
      <c r="CF489" s="511"/>
      <c r="CG489" s="511"/>
      <c r="CH489" s="511"/>
      <c r="CI489" s="474"/>
      <c r="CJ489" s="474"/>
      <c r="CK489" s="474"/>
      <c r="CL489" s="490"/>
      <c r="CM489" s="474"/>
      <c r="CN489" s="500"/>
      <c r="CO489" s="500"/>
      <c r="CP489" s="500"/>
      <c r="CQ489" s="500"/>
      <c r="CR489" s="550"/>
      <c r="CS489" s="473"/>
      <c r="CT489" s="498"/>
      <c r="CU489" s="498"/>
      <c r="CV489" s="473"/>
      <c r="CW489" s="473"/>
      <c r="CX489" s="473"/>
      <c r="CY489" s="502"/>
      <c r="CZ489" s="500"/>
      <c r="DA489" s="474"/>
      <c r="DB489" s="499"/>
      <c r="DC489" s="500"/>
      <c r="DD489" s="474"/>
      <c r="DE489" s="500"/>
      <c r="DF489" s="500"/>
      <c r="DG489" s="499"/>
      <c r="DH489" s="499"/>
      <c r="DI489" s="499"/>
      <c r="DJ489" s="490"/>
      <c r="DK489" s="499"/>
      <c r="DL489" s="500"/>
      <c r="DM489" s="500"/>
      <c r="DN489" s="499"/>
      <c r="DO489" s="474"/>
      <c r="DP489" s="474"/>
      <c r="DQ489" s="474"/>
      <c r="DR489" s="474"/>
      <c r="DS489" s="474"/>
      <c r="DT489" s="474"/>
      <c r="DU489" s="474"/>
      <c r="DV489" s="474"/>
      <c r="DW489" s="474"/>
      <c r="DX489" s="474"/>
      <c r="DY489" s="474"/>
      <c r="DZ489" s="474"/>
      <c r="EA489" s="500"/>
      <c r="EB489" s="500"/>
      <c r="EC489" s="500"/>
      <c r="ED489" s="500"/>
      <c r="EE489" s="500"/>
      <c r="EF489" s="500"/>
      <c r="EG489" s="500"/>
      <c r="EH489" s="500"/>
      <c r="EI489" s="500"/>
      <c r="EJ489" s="500"/>
      <c r="EK489" s="500"/>
      <c r="EL489" s="500"/>
      <c r="EM489" s="500"/>
      <c r="EN489" s="500"/>
      <c r="EO489" s="500"/>
      <c r="EP489" s="500"/>
      <c r="EQ489" s="500"/>
      <c r="ER489" s="490"/>
      <c r="ES489" s="490"/>
      <c r="ET489" s="500"/>
      <c r="EU489" s="500"/>
    </row>
    <row r="490" spans="1:151" ht="16.5" customHeight="1">
      <c r="A490" s="500"/>
      <c r="B490" s="502"/>
      <c r="C490" s="502"/>
      <c r="D490" s="502"/>
      <c r="E490" s="502"/>
      <c r="F490" s="502"/>
      <c r="G490" s="502"/>
      <c r="H490" s="502"/>
      <c r="I490" s="502"/>
      <c r="J490" s="504"/>
      <c r="K490" s="502"/>
      <c r="L490" s="502"/>
      <c r="M490" s="502"/>
      <c r="N490" s="502"/>
      <c r="O490" s="502"/>
      <c r="P490" s="502"/>
      <c r="R490" s="502"/>
      <c r="S490" s="502"/>
      <c r="U490" s="499"/>
      <c r="V490" s="500"/>
      <c r="W490" s="502"/>
      <c r="X490" s="500"/>
      <c r="Y490" s="500"/>
      <c r="Z490" s="476"/>
      <c r="AA490" s="476"/>
      <c r="AB490" s="470"/>
      <c r="AC490" s="502"/>
      <c r="AD490" s="502"/>
      <c r="AE490" s="502"/>
      <c r="AF490" s="502"/>
      <c r="AG490" s="502"/>
      <c r="AH490" s="502"/>
      <c r="AI490" s="505"/>
      <c r="AJ490" s="502"/>
      <c r="AK490" s="502"/>
      <c r="AL490" s="502"/>
      <c r="AM490" s="502"/>
      <c r="AN490" s="502"/>
      <c r="AO490" s="502"/>
      <c r="AP490" s="502"/>
      <c r="AQ490" s="502"/>
      <c r="AR490" s="502"/>
      <c r="AS490" s="521"/>
      <c r="AT490" s="521"/>
      <c r="AU490" s="521"/>
      <c r="AV490" s="521"/>
      <c r="AW490" s="521"/>
      <c r="AX490" s="521"/>
      <c r="AY490" s="521"/>
      <c r="AZ490" s="521"/>
      <c r="BA490" s="525"/>
      <c r="BB490" s="521"/>
      <c r="BC490" s="521"/>
      <c r="BD490" s="521"/>
      <c r="BE490" s="521"/>
      <c r="BF490" s="521"/>
      <c r="BG490" s="521"/>
      <c r="BH490" s="521"/>
      <c r="BI490" s="521"/>
      <c r="BJ490" s="521"/>
      <c r="BK490" s="521"/>
      <c r="BL490" s="521"/>
      <c r="BM490" s="521"/>
      <c r="BN490" s="521"/>
      <c r="BO490" s="521"/>
      <c r="BP490" s="521"/>
      <c r="BQ490" s="521"/>
      <c r="BR490" s="521"/>
      <c r="BS490" s="521"/>
      <c r="BT490" s="517"/>
      <c r="BU490" s="511"/>
      <c r="BV490" s="511"/>
      <c r="BW490" s="511"/>
      <c r="BX490" s="516"/>
      <c r="BY490" s="516"/>
      <c r="BZ490" s="516"/>
      <c r="CA490" s="516"/>
      <c r="CB490" s="516"/>
      <c r="CC490" s="516"/>
      <c r="CD490" s="516"/>
      <c r="CE490" s="511"/>
      <c r="CF490" s="511"/>
      <c r="CG490" s="511"/>
      <c r="CH490" s="511"/>
      <c r="CI490" s="474"/>
      <c r="CJ490" s="474"/>
      <c r="CK490" s="474"/>
      <c r="CL490" s="490"/>
      <c r="CM490" s="474"/>
      <c r="CN490" s="500"/>
      <c r="CO490" s="500"/>
      <c r="CP490" s="500"/>
      <c r="CQ490" s="500"/>
      <c r="CR490" s="550"/>
      <c r="CS490" s="473"/>
      <c r="CT490" s="498"/>
      <c r="CU490" s="498"/>
      <c r="CV490" s="473"/>
      <c r="CW490" s="473"/>
      <c r="CX490" s="473"/>
      <c r="CY490" s="502"/>
      <c r="CZ490" s="500"/>
      <c r="DA490" s="474"/>
      <c r="DB490" s="499"/>
      <c r="DC490" s="500"/>
      <c r="DD490" s="474"/>
      <c r="DE490" s="500"/>
      <c r="DF490" s="500"/>
      <c r="DG490" s="499"/>
      <c r="DH490" s="499"/>
      <c r="DI490" s="499"/>
      <c r="DJ490" s="490"/>
      <c r="DK490" s="499"/>
      <c r="DL490" s="500"/>
      <c r="DM490" s="500"/>
      <c r="DN490" s="499"/>
      <c r="DO490" s="474"/>
      <c r="DP490" s="474"/>
      <c r="DQ490" s="474"/>
      <c r="DR490" s="474"/>
      <c r="DS490" s="474"/>
      <c r="DT490" s="474"/>
      <c r="DU490" s="474"/>
      <c r="DV490" s="474"/>
      <c r="DW490" s="474"/>
      <c r="DX490" s="474"/>
      <c r="DY490" s="474"/>
      <c r="DZ490" s="474"/>
      <c r="EA490" s="500"/>
      <c r="EB490" s="500"/>
      <c r="EC490" s="500"/>
      <c r="ED490" s="500"/>
      <c r="EE490" s="500"/>
      <c r="EF490" s="500"/>
      <c r="EG490" s="500"/>
      <c r="EH490" s="500"/>
      <c r="EI490" s="500"/>
      <c r="EJ490" s="500"/>
      <c r="EK490" s="500"/>
      <c r="EL490" s="500"/>
      <c r="EM490" s="500"/>
      <c r="EN490" s="500"/>
      <c r="EO490" s="500"/>
      <c r="EP490" s="500"/>
      <c r="EQ490" s="500"/>
      <c r="ER490" s="490"/>
      <c r="ES490" s="490"/>
      <c r="ET490" s="500"/>
      <c r="EU490" s="500"/>
    </row>
    <row r="491" spans="1:151" ht="16.5" customHeight="1">
      <c r="A491" s="500"/>
      <c r="B491" s="502"/>
      <c r="C491" s="502"/>
      <c r="D491" s="502"/>
      <c r="E491" s="502"/>
      <c r="F491" s="502"/>
      <c r="G491" s="502"/>
      <c r="H491" s="502"/>
      <c r="I491" s="502"/>
      <c r="J491" s="504"/>
      <c r="K491" s="502"/>
      <c r="L491" s="502"/>
      <c r="M491" s="502"/>
      <c r="N491" s="502"/>
      <c r="O491" s="502"/>
      <c r="P491" s="502"/>
      <c r="R491" s="502"/>
      <c r="S491" s="502"/>
      <c r="U491" s="499"/>
      <c r="V491" s="500"/>
      <c r="W491" s="502"/>
      <c r="X491" s="500"/>
      <c r="Y491" s="500"/>
      <c r="Z491" s="476"/>
      <c r="AA491" s="476"/>
      <c r="AB491" s="470"/>
      <c r="AC491" s="502"/>
      <c r="AD491" s="502"/>
      <c r="AE491" s="502"/>
      <c r="AF491" s="502"/>
      <c r="AG491" s="502"/>
      <c r="AH491" s="502"/>
      <c r="AI491" s="505"/>
      <c r="AJ491" s="502"/>
      <c r="AK491" s="502"/>
      <c r="AL491" s="502"/>
      <c r="AM491" s="502"/>
      <c r="AN491" s="502"/>
      <c r="AO491" s="502"/>
      <c r="AP491" s="502"/>
      <c r="AQ491" s="502"/>
      <c r="AR491" s="502"/>
      <c r="AS491" s="521"/>
      <c r="AT491" s="521"/>
      <c r="AU491" s="521"/>
      <c r="AV491" s="521"/>
      <c r="AW491" s="521"/>
      <c r="AX491" s="521"/>
      <c r="AY491" s="521"/>
      <c r="AZ491" s="521"/>
      <c r="BA491" s="525"/>
      <c r="BB491" s="521"/>
      <c r="BC491" s="521"/>
      <c r="BD491" s="521"/>
      <c r="BE491" s="521"/>
      <c r="BF491" s="521"/>
      <c r="BG491" s="521"/>
      <c r="BH491" s="521"/>
      <c r="BI491" s="521"/>
      <c r="BJ491" s="521"/>
      <c r="BK491" s="521"/>
      <c r="BL491" s="521"/>
      <c r="BM491" s="521"/>
      <c r="BN491" s="521"/>
      <c r="BO491" s="521"/>
      <c r="BP491" s="521"/>
      <c r="BQ491" s="521"/>
      <c r="BR491" s="521"/>
      <c r="BS491" s="521"/>
      <c r="BT491" s="517"/>
      <c r="BU491" s="511"/>
      <c r="BV491" s="511"/>
      <c r="BW491" s="511"/>
      <c r="BX491" s="516"/>
      <c r="BY491" s="516"/>
      <c r="BZ491" s="516"/>
      <c r="CA491" s="516"/>
      <c r="CB491" s="516"/>
      <c r="CC491" s="516"/>
      <c r="CD491" s="516"/>
      <c r="CE491" s="511"/>
      <c r="CF491" s="511"/>
      <c r="CG491" s="511"/>
      <c r="CH491" s="511"/>
      <c r="CI491" s="474"/>
      <c r="CJ491" s="474"/>
      <c r="CK491" s="474"/>
      <c r="CL491" s="490"/>
      <c r="CM491" s="474"/>
      <c r="CN491" s="500"/>
      <c r="CO491" s="500"/>
      <c r="CP491" s="500"/>
      <c r="CQ491" s="500"/>
      <c r="CR491" s="550"/>
      <c r="CS491" s="473"/>
      <c r="CT491" s="498"/>
      <c r="CU491" s="498"/>
      <c r="CV491" s="473"/>
      <c r="CW491" s="473"/>
      <c r="CX491" s="473"/>
      <c r="CY491" s="502"/>
      <c r="CZ491" s="500"/>
      <c r="DA491" s="474"/>
      <c r="DB491" s="499"/>
      <c r="DC491" s="500"/>
      <c r="DD491" s="474"/>
      <c r="DE491" s="500"/>
      <c r="DF491" s="500"/>
      <c r="DG491" s="499"/>
      <c r="DH491" s="499"/>
      <c r="DI491" s="499"/>
      <c r="DJ491" s="490"/>
      <c r="DK491" s="499"/>
      <c r="DL491" s="500"/>
      <c r="DM491" s="500"/>
      <c r="DN491" s="499"/>
      <c r="DO491" s="474"/>
      <c r="DP491" s="474"/>
      <c r="DQ491" s="474"/>
      <c r="DR491" s="474"/>
      <c r="DS491" s="474"/>
      <c r="DT491" s="474"/>
      <c r="DU491" s="474"/>
      <c r="DV491" s="474"/>
      <c r="DW491" s="474"/>
      <c r="DX491" s="474"/>
      <c r="DY491" s="474"/>
      <c r="DZ491" s="474"/>
      <c r="EA491" s="500"/>
      <c r="EB491" s="500"/>
      <c r="EC491" s="500"/>
      <c r="ED491" s="500"/>
      <c r="EE491" s="500"/>
      <c r="EF491" s="500"/>
      <c r="EG491" s="500"/>
      <c r="EH491" s="500"/>
      <c r="EI491" s="500"/>
      <c r="EJ491" s="500"/>
      <c r="EK491" s="500"/>
      <c r="EL491" s="500"/>
      <c r="EM491" s="500"/>
      <c r="EN491" s="500"/>
      <c r="EO491" s="500"/>
      <c r="EP491" s="500"/>
      <c r="EQ491" s="500"/>
      <c r="ER491" s="490"/>
      <c r="ES491" s="490"/>
      <c r="ET491" s="500"/>
      <c r="EU491" s="500"/>
    </row>
    <row r="492" spans="1:151" ht="16.5" customHeight="1">
      <c r="A492" s="500"/>
      <c r="B492" s="502"/>
      <c r="C492" s="502"/>
      <c r="D492" s="502"/>
      <c r="E492" s="502"/>
      <c r="F492" s="502"/>
      <c r="G492" s="502"/>
      <c r="H492" s="502"/>
      <c r="I492" s="502"/>
      <c r="J492" s="504"/>
      <c r="K492" s="502"/>
      <c r="L492" s="502"/>
      <c r="M492" s="502"/>
      <c r="N492" s="502"/>
      <c r="O492" s="502"/>
      <c r="P492" s="502"/>
      <c r="R492" s="502"/>
      <c r="S492" s="502"/>
      <c r="U492" s="499"/>
      <c r="V492" s="500"/>
      <c r="W492" s="502"/>
      <c r="X492" s="500"/>
      <c r="Y492" s="500"/>
      <c r="Z492" s="476"/>
      <c r="AA492" s="476"/>
      <c r="AB492" s="470"/>
      <c r="AC492" s="502"/>
      <c r="AD492" s="502"/>
      <c r="AE492" s="502"/>
      <c r="AF492" s="502"/>
      <c r="AG492" s="502"/>
      <c r="AH492" s="502"/>
      <c r="AI492" s="505"/>
      <c r="AJ492" s="502"/>
      <c r="AK492" s="502"/>
      <c r="AL492" s="502"/>
      <c r="AM492" s="502"/>
      <c r="AN492" s="502"/>
      <c r="AO492" s="502"/>
      <c r="AP492" s="502"/>
      <c r="AQ492" s="502"/>
      <c r="AR492" s="502"/>
      <c r="AS492" s="521"/>
      <c r="AT492" s="521"/>
      <c r="AU492" s="521"/>
      <c r="AV492" s="521"/>
      <c r="AW492" s="521"/>
      <c r="AX492" s="521"/>
      <c r="AY492" s="521"/>
      <c r="AZ492" s="521"/>
      <c r="BA492" s="525"/>
      <c r="BB492" s="521"/>
      <c r="BC492" s="521"/>
      <c r="BD492" s="521"/>
      <c r="BE492" s="521"/>
      <c r="BF492" s="521"/>
      <c r="BG492" s="521"/>
      <c r="BH492" s="521"/>
      <c r="BI492" s="521"/>
      <c r="BJ492" s="521"/>
      <c r="BK492" s="521"/>
      <c r="BL492" s="521"/>
      <c r="BM492" s="521"/>
      <c r="BN492" s="521"/>
      <c r="BO492" s="521"/>
      <c r="BP492" s="521"/>
      <c r="BQ492" s="521"/>
      <c r="BR492" s="521"/>
      <c r="BS492" s="521"/>
      <c r="BT492" s="517"/>
      <c r="BU492" s="511"/>
      <c r="BV492" s="511"/>
      <c r="BW492" s="511"/>
      <c r="BX492" s="516"/>
      <c r="BY492" s="516"/>
      <c r="BZ492" s="516"/>
      <c r="CA492" s="516"/>
      <c r="CB492" s="516"/>
      <c r="CC492" s="516"/>
      <c r="CD492" s="516"/>
      <c r="CE492" s="511"/>
      <c r="CF492" s="511"/>
      <c r="CG492" s="511"/>
      <c r="CH492" s="511"/>
      <c r="CI492" s="474"/>
      <c r="CJ492" s="474"/>
      <c r="CK492" s="474"/>
      <c r="CL492" s="490"/>
      <c r="CM492" s="474"/>
      <c r="CN492" s="500"/>
      <c r="CO492" s="500"/>
      <c r="CP492" s="500"/>
      <c r="CQ492" s="500"/>
      <c r="CR492" s="550"/>
      <c r="CS492" s="473"/>
      <c r="CT492" s="498"/>
      <c r="CU492" s="498"/>
      <c r="CV492" s="473"/>
      <c r="CW492" s="473"/>
      <c r="CX492" s="473"/>
      <c r="CY492" s="502"/>
      <c r="CZ492" s="500"/>
      <c r="DA492" s="474"/>
      <c r="DB492" s="499"/>
      <c r="DC492" s="500"/>
      <c r="DD492" s="474"/>
      <c r="DE492" s="500"/>
      <c r="DF492" s="500"/>
      <c r="DG492" s="499"/>
      <c r="DH492" s="499"/>
      <c r="DI492" s="499"/>
      <c r="DJ492" s="490"/>
      <c r="DK492" s="499"/>
      <c r="DL492" s="500"/>
      <c r="DM492" s="500"/>
      <c r="DN492" s="499"/>
      <c r="DO492" s="474"/>
      <c r="DP492" s="474"/>
      <c r="DQ492" s="474"/>
      <c r="DR492" s="474"/>
      <c r="DS492" s="474"/>
      <c r="DT492" s="474"/>
      <c r="DU492" s="474"/>
      <c r="DV492" s="474"/>
      <c r="DW492" s="474"/>
      <c r="DX492" s="474"/>
      <c r="DY492" s="474"/>
      <c r="DZ492" s="474"/>
      <c r="EA492" s="500"/>
      <c r="EB492" s="500"/>
      <c r="EC492" s="500"/>
      <c r="ED492" s="500"/>
      <c r="EE492" s="500"/>
      <c r="EF492" s="500"/>
      <c r="EG492" s="500"/>
      <c r="EH492" s="500"/>
      <c r="EI492" s="500"/>
      <c r="EJ492" s="500"/>
      <c r="EK492" s="500"/>
      <c r="EL492" s="500"/>
      <c r="EM492" s="500"/>
      <c r="EN492" s="500"/>
      <c r="EO492" s="500"/>
      <c r="EP492" s="500"/>
      <c r="EQ492" s="500"/>
      <c r="ER492" s="490"/>
      <c r="ES492" s="490"/>
      <c r="ET492" s="500"/>
      <c r="EU492" s="500"/>
    </row>
    <row r="493" spans="1:151" ht="16.5" customHeight="1">
      <c r="A493" s="500"/>
      <c r="B493" s="502"/>
      <c r="C493" s="502"/>
      <c r="D493" s="502"/>
      <c r="E493" s="502"/>
      <c r="F493" s="502"/>
      <c r="G493" s="502"/>
      <c r="H493" s="502"/>
      <c r="I493" s="502"/>
      <c r="J493" s="504"/>
      <c r="K493" s="502"/>
      <c r="L493" s="502"/>
      <c r="M493" s="502"/>
      <c r="N493" s="502"/>
      <c r="O493" s="502"/>
      <c r="P493" s="502"/>
      <c r="R493" s="502"/>
      <c r="S493" s="502"/>
      <c r="U493" s="499"/>
      <c r="V493" s="500"/>
      <c r="W493" s="502"/>
      <c r="X493" s="500"/>
      <c r="Y493" s="500"/>
      <c r="Z493" s="476"/>
      <c r="AA493" s="476"/>
      <c r="AB493" s="470"/>
      <c r="AC493" s="502"/>
      <c r="AD493" s="502"/>
      <c r="AE493" s="502"/>
      <c r="AF493" s="502"/>
      <c r="AG493" s="502"/>
      <c r="AH493" s="502"/>
      <c r="AI493" s="505"/>
      <c r="AJ493" s="502"/>
      <c r="AK493" s="502"/>
      <c r="AL493" s="502"/>
      <c r="AM493" s="502"/>
      <c r="AN493" s="502"/>
      <c r="AO493" s="502"/>
      <c r="AP493" s="502"/>
      <c r="AQ493" s="502"/>
      <c r="AR493" s="502"/>
      <c r="AS493" s="521"/>
      <c r="AT493" s="521"/>
      <c r="AU493" s="521"/>
      <c r="AV493" s="521"/>
      <c r="AW493" s="521"/>
      <c r="AX493" s="521"/>
      <c r="AY493" s="521"/>
      <c r="AZ493" s="521"/>
      <c r="BA493" s="525"/>
      <c r="BB493" s="521"/>
      <c r="BC493" s="521"/>
      <c r="BD493" s="521"/>
      <c r="BE493" s="521"/>
      <c r="BF493" s="521"/>
      <c r="BG493" s="521"/>
      <c r="BH493" s="521"/>
      <c r="BI493" s="521"/>
      <c r="BJ493" s="521"/>
      <c r="BK493" s="521"/>
      <c r="BL493" s="521"/>
      <c r="BM493" s="521"/>
      <c r="BN493" s="521"/>
      <c r="BO493" s="521"/>
      <c r="BP493" s="521"/>
      <c r="BQ493" s="521"/>
      <c r="BR493" s="521"/>
      <c r="BS493" s="521"/>
      <c r="BT493" s="517"/>
      <c r="BU493" s="511"/>
      <c r="BV493" s="511"/>
      <c r="BW493" s="511"/>
      <c r="BX493" s="516"/>
      <c r="BY493" s="516"/>
      <c r="BZ493" s="516"/>
      <c r="CA493" s="516"/>
      <c r="CB493" s="516"/>
      <c r="CC493" s="516"/>
      <c r="CD493" s="516"/>
      <c r="CE493" s="511"/>
      <c r="CF493" s="511"/>
      <c r="CG493" s="511"/>
      <c r="CH493" s="511"/>
      <c r="CI493" s="474"/>
      <c r="CJ493" s="474"/>
      <c r="CK493" s="474"/>
      <c r="CL493" s="490"/>
      <c r="CM493" s="474"/>
      <c r="CN493" s="500"/>
      <c r="CO493" s="500"/>
      <c r="CP493" s="500"/>
      <c r="CQ493" s="500"/>
      <c r="CR493" s="550"/>
      <c r="CS493" s="473"/>
      <c r="CT493" s="498"/>
      <c r="CU493" s="498"/>
      <c r="CV493" s="473"/>
      <c r="CW493" s="473"/>
      <c r="CX493" s="473"/>
      <c r="CY493" s="502"/>
      <c r="CZ493" s="500"/>
      <c r="DA493" s="474"/>
      <c r="DB493" s="499"/>
      <c r="DC493" s="500"/>
      <c r="DD493" s="474"/>
      <c r="DE493" s="500"/>
      <c r="DF493" s="500"/>
      <c r="DG493" s="499"/>
      <c r="DH493" s="499"/>
      <c r="DI493" s="499"/>
      <c r="DJ493" s="490"/>
      <c r="DK493" s="499"/>
      <c r="DL493" s="500"/>
      <c r="DM493" s="500"/>
      <c r="DN493" s="499"/>
      <c r="DO493" s="474"/>
      <c r="DP493" s="474"/>
      <c r="DQ493" s="474"/>
      <c r="DR493" s="474"/>
      <c r="DS493" s="474"/>
      <c r="DT493" s="474"/>
      <c r="DU493" s="474"/>
      <c r="DV493" s="474"/>
      <c r="DW493" s="474"/>
      <c r="DX493" s="474"/>
      <c r="DY493" s="474"/>
      <c r="DZ493" s="474"/>
      <c r="EA493" s="500"/>
      <c r="EB493" s="500"/>
      <c r="EC493" s="500"/>
      <c r="ED493" s="500"/>
      <c r="EE493" s="500"/>
      <c r="EF493" s="500"/>
      <c r="EG493" s="500"/>
      <c r="EH493" s="500"/>
      <c r="EI493" s="500"/>
      <c r="EJ493" s="500"/>
      <c r="EK493" s="500"/>
      <c r="EL493" s="500"/>
      <c r="EM493" s="500"/>
      <c r="EN493" s="500"/>
      <c r="EO493" s="500"/>
      <c r="EP493" s="500"/>
      <c r="EQ493" s="500"/>
      <c r="ER493" s="490"/>
      <c r="ES493" s="490"/>
      <c r="ET493" s="500"/>
      <c r="EU493" s="500"/>
    </row>
    <row r="494" spans="1:151" ht="16.5" customHeight="1">
      <c r="A494" s="500"/>
      <c r="B494" s="502"/>
      <c r="C494" s="502"/>
      <c r="D494" s="502"/>
      <c r="E494" s="502"/>
      <c r="F494" s="502"/>
      <c r="G494" s="502"/>
      <c r="H494" s="502"/>
      <c r="I494" s="502"/>
      <c r="J494" s="504"/>
      <c r="K494" s="502"/>
      <c r="L494" s="502"/>
      <c r="M494" s="502"/>
      <c r="N494" s="502"/>
      <c r="O494" s="502"/>
      <c r="P494" s="502"/>
      <c r="R494" s="502"/>
      <c r="S494" s="502"/>
      <c r="U494" s="499"/>
      <c r="V494" s="500"/>
      <c r="W494" s="502"/>
      <c r="X494" s="500"/>
      <c r="Y494" s="500"/>
      <c r="Z494" s="476"/>
      <c r="AA494" s="476"/>
      <c r="AB494" s="470"/>
      <c r="AC494" s="502"/>
      <c r="AD494" s="502"/>
      <c r="AE494" s="502"/>
      <c r="AF494" s="502"/>
      <c r="AG494" s="502"/>
      <c r="AH494" s="502"/>
      <c r="AI494" s="505"/>
      <c r="AJ494" s="502"/>
      <c r="AK494" s="502"/>
      <c r="AL494" s="502"/>
      <c r="AM494" s="502"/>
      <c r="AN494" s="502"/>
      <c r="AO494" s="502"/>
      <c r="AP494" s="502"/>
      <c r="AQ494" s="502"/>
      <c r="AR494" s="502"/>
      <c r="AS494" s="521"/>
      <c r="AT494" s="521"/>
      <c r="AU494" s="521"/>
      <c r="AV494" s="521"/>
      <c r="AW494" s="521"/>
      <c r="AX494" s="521"/>
      <c r="AY494" s="521"/>
      <c r="AZ494" s="521"/>
      <c r="BA494" s="525"/>
      <c r="BB494" s="521"/>
      <c r="BC494" s="521"/>
      <c r="BD494" s="521"/>
      <c r="BE494" s="521"/>
      <c r="BF494" s="521"/>
      <c r="BG494" s="521"/>
      <c r="BH494" s="521"/>
      <c r="BI494" s="521"/>
      <c r="BJ494" s="521"/>
      <c r="BK494" s="521"/>
      <c r="BL494" s="521"/>
      <c r="BM494" s="521"/>
      <c r="BN494" s="521"/>
      <c r="BO494" s="521"/>
      <c r="BP494" s="521"/>
      <c r="BQ494" s="521"/>
      <c r="BR494" s="521"/>
      <c r="BS494" s="521"/>
      <c r="BT494" s="517"/>
      <c r="BU494" s="511"/>
      <c r="BV494" s="511"/>
      <c r="BW494" s="511"/>
      <c r="BX494" s="516"/>
      <c r="BY494" s="516"/>
      <c r="BZ494" s="516"/>
      <c r="CA494" s="516"/>
      <c r="CB494" s="516"/>
      <c r="CC494" s="516"/>
      <c r="CD494" s="516"/>
      <c r="CE494" s="511"/>
      <c r="CF494" s="511"/>
      <c r="CG494" s="511"/>
      <c r="CH494" s="511"/>
      <c r="CI494" s="474"/>
      <c r="CJ494" s="474"/>
      <c r="CK494" s="474"/>
      <c r="CL494" s="490"/>
      <c r="CM494" s="474"/>
      <c r="CN494" s="500"/>
      <c r="CO494" s="500"/>
      <c r="CP494" s="500"/>
      <c r="CQ494" s="500"/>
      <c r="CR494" s="550"/>
      <c r="CS494" s="473"/>
      <c r="CT494" s="498"/>
      <c r="CU494" s="498"/>
      <c r="CV494" s="473"/>
      <c r="CW494" s="473"/>
      <c r="CX494" s="473"/>
      <c r="CY494" s="502"/>
      <c r="CZ494" s="500"/>
      <c r="DA494" s="474"/>
      <c r="DB494" s="499"/>
      <c r="DC494" s="500"/>
      <c r="DD494" s="474"/>
      <c r="DE494" s="500"/>
      <c r="DF494" s="500"/>
      <c r="DG494" s="499"/>
      <c r="DH494" s="499"/>
      <c r="DI494" s="499"/>
      <c r="DJ494" s="490"/>
      <c r="DK494" s="499"/>
      <c r="DL494" s="500"/>
      <c r="DM494" s="500"/>
      <c r="DN494" s="499"/>
      <c r="DO494" s="474"/>
      <c r="DP494" s="474"/>
      <c r="DQ494" s="474"/>
      <c r="DR494" s="474"/>
      <c r="DS494" s="474"/>
      <c r="DT494" s="474"/>
      <c r="DU494" s="474"/>
      <c r="DV494" s="474"/>
      <c r="DW494" s="474"/>
      <c r="DX494" s="474"/>
      <c r="DY494" s="474"/>
      <c r="DZ494" s="474"/>
      <c r="EA494" s="500"/>
      <c r="EB494" s="500"/>
      <c r="EC494" s="500"/>
      <c r="ED494" s="500"/>
      <c r="EE494" s="500"/>
      <c r="EF494" s="500"/>
      <c r="EG494" s="500"/>
      <c r="EH494" s="500"/>
      <c r="EI494" s="500"/>
      <c r="EJ494" s="500"/>
      <c r="EK494" s="500"/>
      <c r="EL494" s="500"/>
      <c r="EM494" s="500"/>
      <c r="EN494" s="500"/>
      <c r="EO494" s="500"/>
      <c r="EP494" s="500"/>
      <c r="EQ494" s="500"/>
      <c r="ER494" s="490"/>
      <c r="ES494" s="490"/>
      <c r="ET494" s="500"/>
      <c r="EU494" s="500"/>
    </row>
    <row r="495" spans="1:151" ht="16.5" customHeight="1">
      <c r="A495" s="500"/>
      <c r="B495" s="502"/>
      <c r="C495" s="502"/>
      <c r="D495" s="502"/>
      <c r="E495" s="502"/>
      <c r="F495" s="502"/>
      <c r="G495" s="502"/>
      <c r="H495" s="502"/>
      <c r="I495" s="502"/>
      <c r="J495" s="504"/>
      <c r="K495" s="502"/>
      <c r="L495" s="502"/>
      <c r="M495" s="502"/>
      <c r="N495" s="502"/>
      <c r="O495" s="502"/>
      <c r="P495" s="502"/>
      <c r="R495" s="502"/>
      <c r="S495" s="502"/>
      <c r="U495" s="499"/>
      <c r="V495" s="500"/>
      <c r="W495" s="502"/>
      <c r="X495" s="500"/>
      <c r="Y495" s="500"/>
      <c r="Z495" s="476"/>
      <c r="AA495" s="476"/>
      <c r="AB495" s="470"/>
      <c r="AC495" s="502"/>
      <c r="AD495" s="502"/>
      <c r="AE495" s="502"/>
      <c r="AF495" s="502"/>
      <c r="AG495" s="502"/>
      <c r="AH495" s="502"/>
      <c r="AI495" s="505"/>
      <c r="AJ495" s="502"/>
      <c r="AK495" s="502"/>
      <c r="AL495" s="502"/>
      <c r="AM495" s="502"/>
      <c r="AN495" s="502"/>
      <c r="AO495" s="502"/>
      <c r="AP495" s="502"/>
      <c r="AQ495" s="502"/>
      <c r="AR495" s="502"/>
      <c r="AS495" s="521"/>
      <c r="AT495" s="521"/>
      <c r="AU495" s="521"/>
      <c r="AV495" s="521"/>
      <c r="AW495" s="521"/>
      <c r="AX495" s="521"/>
      <c r="AY495" s="521"/>
      <c r="AZ495" s="521"/>
      <c r="BA495" s="525"/>
      <c r="BB495" s="521"/>
      <c r="BC495" s="521"/>
      <c r="BD495" s="521"/>
      <c r="BE495" s="521"/>
      <c r="BF495" s="521"/>
      <c r="BG495" s="521"/>
      <c r="BH495" s="521"/>
      <c r="BI495" s="521"/>
      <c r="BJ495" s="521"/>
      <c r="BK495" s="521"/>
      <c r="BL495" s="521"/>
      <c r="BM495" s="521"/>
      <c r="BN495" s="521"/>
      <c r="BO495" s="521"/>
      <c r="BP495" s="521"/>
      <c r="BQ495" s="521"/>
      <c r="BR495" s="521"/>
      <c r="BS495" s="521"/>
      <c r="BT495" s="517"/>
      <c r="BU495" s="511"/>
      <c r="BV495" s="511"/>
      <c r="BW495" s="511"/>
      <c r="BX495" s="516"/>
      <c r="BY495" s="516"/>
      <c r="BZ495" s="516"/>
      <c r="CA495" s="516"/>
      <c r="CB495" s="516"/>
      <c r="CC495" s="516"/>
      <c r="CD495" s="516"/>
      <c r="CE495" s="511"/>
      <c r="CF495" s="511"/>
      <c r="CG495" s="511"/>
      <c r="CH495" s="511"/>
      <c r="CI495" s="474"/>
      <c r="CJ495" s="474"/>
      <c r="CK495" s="474"/>
      <c r="CL495" s="490"/>
      <c r="CM495" s="474"/>
      <c r="CN495" s="500"/>
      <c r="CO495" s="500"/>
      <c r="CP495" s="500"/>
      <c r="CQ495" s="500"/>
      <c r="CR495" s="550"/>
      <c r="CS495" s="473"/>
      <c r="CT495" s="498"/>
      <c r="CU495" s="498"/>
      <c r="CV495" s="473"/>
      <c r="CW495" s="473"/>
      <c r="CX495" s="473"/>
      <c r="CY495" s="502"/>
      <c r="CZ495" s="500"/>
      <c r="DA495" s="474"/>
      <c r="DB495" s="499"/>
      <c r="DC495" s="500"/>
      <c r="DD495" s="474"/>
      <c r="DE495" s="500"/>
      <c r="DF495" s="500"/>
      <c r="DG495" s="499"/>
      <c r="DH495" s="499"/>
      <c r="DI495" s="499"/>
      <c r="DJ495" s="490"/>
      <c r="DK495" s="499"/>
      <c r="DL495" s="500"/>
      <c r="DM495" s="500"/>
      <c r="DN495" s="499"/>
      <c r="DO495" s="474"/>
      <c r="DP495" s="474"/>
      <c r="DQ495" s="474"/>
      <c r="DR495" s="474"/>
      <c r="DS495" s="474"/>
      <c r="DT495" s="474"/>
      <c r="DU495" s="474"/>
      <c r="DV495" s="474"/>
      <c r="DW495" s="474"/>
      <c r="DX495" s="474"/>
      <c r="DY495" s="474"/>
      <c r="DZ495" s="474"/>
      <c r="EA495" s="500"/>
      <c r="EB495" s="500"/>
      <c r="EC495" s="500"/>
      <c r="ED495" s="500"/>
      <c r="EE495" s="500"/>
      <c r="EF495" s="500"/>
      <c r="EG495" s="500"/>
      <c r="EH495" s="500"/>
      <c r="EI495" s="500"/>
      <c r="EJ495" s="500"/>
      <c r="EK495" s="500"/>
      <c r="EL495" s="500"/>
      <c r="EM495" s="500"/>
      <c r="EN495" s="500"/>
      <c r="EO495" s="500"/>
      <c r="EP495" s="500"/>
      <c r="EQ495" s="500"/>
      <c r="ER495" s="490"/>
      <c r="ES495" s="490"/>
      <c r="ET495" s="500"/>
      <c r="EU495" s="500"/>
    </row>
    <row r="496" spans="1:151" ht="16.5" customHeight="1">
      <c r="A496" s="500"/>
      <c r="B496" s="502"/>
      <c r="C496" s="502"/>
      <c r="D496" s="502"/>
      <c r="E496" s="502"/>
      <c r="F496" s="502"/>
      <c r="G496" s="502"/>
      <c r="H496" s="502"/>
      <c r="I496" s="502"/>
      <c r="J496" s="504"/>
      <c r="K496" s="502"/>
      <c r="L496" s="502"/>
      <c r="M496" s="502"/>
      <c r="N496" s="502"/>
      <c r="O496" s="502"/>
      <c r="P496" s="502"/>
      <c r="R496" s="502"/>
      <c r="S496" s="502"/>
      <c r="U496" s="499"/>
      <c r="V496" s="500"/>
      <c r="W496" s="502"/>
      <c r="X496" s="500"/>
      <c r="Y496" s="500"/>
      <c r="Z496" s="476"/>
      <c r="AA496" s="476"/>
      <c r="AB496" s="470"/>
      <c r="AC496" s="502"/>
      <c r="AD496" s="502"/>
      <c r="AE496" s="502"/>
      <c r="AF496" s="502"/>
      <c r="AG496" s="502"/>
      <c r="AH496" s="502"/>
      <c r="AI496" s="505"/>
      <c r="AJ496" s="502"/>
      <c r="AK496" s="502"/>
      <c r="AL496" s="502"/>
      <c r="AM496" s="502"/>
      <c r="AN496" s="502"/>
      <c r="AO496" s="502"/>
      <c r="AP496" s="502"/>
      <c r="AQ496" s="502"/>
      <c r="AR496" s="502"/>
      <c r="AS496" s="521"/>
      <c r="AT496" s="521"/>
      <c r="AU496" s="521"/>
      <c r="AV496" s="521"/>
      <c r="AW496" s="521"/>
      <c r="AX496" s="521"/>
      <c r="AY496" s="521"/>
      <c r="AZ496" s="521"/>
      <c r="BA496" s="525"/>
      <c r="BB496" s="521"/>
      <c r="BC496" s="521"/>
      <c r="BD496" s="521"/>
      <c r="BE496" s="521"/>
      <c r="BF496" s="521"/>
      <c r="BG496" s="521"/>
      <c r="BH496" s="521"/>
      <c r="BI496" s="521"/>
      <c r="BJ496" s="521"/>
      <c r="BK496" s="521"/>
      <c r="BL496" s="521"/>
      <c r="BM496" s="521"/>
      <c r="BN496" s="521"/>
      <c r="BO496" s="521"/>
      <c r="BP496" s="521"/>
      <c r="BQ496" s="521"/>
      <c r="BR496" s="521"/>
      <c r="BS496" s="521"/>
      <c r="BT496" s="517"/>
      <c r="BU496" s="511"/>
      <c r="BV496" s="511"/>
      <c r="BW496" s="511"/>
      <c r="BX496" s="516"/>
      <c r="BY496" s="516"/>
      <c r="BZ496" s="516"/>
      <c r="CA496" s="516"/>
      <c r="CB496" s="516"/>
      <c r="CC496" s="516"/>
      <c r="CD496" s="516"/>
      <c r="CE496" s="511"/>
      <c r="CF496" s="511"/>
      <c r="CG496" s="511"/>
      <c r="CH496" s="511"/>
      <c r="CI496" s="474"/>
      <c r="CJ496" s="474"/>
      <c r="CK496" s="474"/>
      <c r="CL496" s="490"/>
      <c r="CM496" s="474"/>
      <c r="CN496" s="500"/>
      <c r="CO496" s="500"/>
      <c r="CP496" s="500"/>
      <c r="CQ496" s="500"/>
      <c r="CR496" s="550"/>
      <c r="CS496" s="473"/>
      <c r="CT496" s="498"/>
      <c r="CU496" s="498"/>
      <c r="CV496" s="473"/>
      <c r="CW496" s="473"/>
      <c r="CX496" s="473"/>
      <c r="CY496" s="502"/>
      <c r="CZ496" s="500"/>
      <c r="DA496" s="474"/>
      <c r="DB496" s="499"/>
      <c r="DC496" s="500"/>
      <c r="DD496" s="474"/>
      <c r="DE496" s="500"/>
      <c r="DF496" s="500"/>
      <c r="DG496" s="499"/>
      <c r="DH496" s="499"/>
      <c r="DI496" s="499"/>
      <c r="DJ496" s="490"/>
      <c r="DK496" s="499"/>
      <c r="DL496" s="500"/>
      <c r="DM496" s="500"/>
      <c r="DN496" s="499"/>
      <c r="DO496" s="474"/>
      <c r="DP496" s="474"/>
      <c r="DQ496" s="474"/>
      <c r="DR496" s="474"/>
      <c r="DS496" s="474"/>
      <c r="DT496" s="474"/>
      <c r="DU496" s="474"/>
      <c r="DV496" s="474"/>
      <c r="DW496" s="474"/>
      <c r="DX496" s="474"/>
      <c r="DY496" s="474"/>
      <c r="DZ496" s="474"/>
      <c r="EA496" s="500"/>
      <c r="EB496" s="500"/>
      <c r="EC496" s="500"/>
      <c r="ED496" s="500"/>
      <c r="EE496" s="500"/>
      <c r="EF496" s="500"/>
      <c r="EG496" s="500"/>
      <c r="EH496" s="500"/>
      <c r="EI496" s="500"/>
      <c r="EJ496" s="500"/>
      <c r="EK496" s="500"/>
      <c r="EL496" s="500"/>
      <c r="EM496" s="500"/>
      <c r="EN496" s="500"/>
      <c r="EO496" s="500"/>
      <c r="EP496" s="500"/>
      <c r="EQ496" s="500"/>
      <c r="ER496" s="490"/>
      <c r="ES496" s="490"/>
      <c r="ET496" s="500"/>
      <c r="EU496" s="500"/>
    </row>
    <row r="497" spans="1:151" ht="16.5" customHeight="1">
      <c r="A497" s="500"/>
      <c r="B497" s="502"/>
      <c r="C497" s="502"/>
      <c r="D497" s="502"/>
      <c r="E497" s="502"/>
      <c r="F497" s="502"/>
      <c r="G497" s="502"/>
      <c r="H497" s="502"/>
      <c r="I497" s="502"/>
      <c r="J497" s="504"/>
      <c r="K497" s="502"/>
      <c r="L497" s="502"/>
      <c r="M497" s="502"/>
      <c r="N497" s="502"/>
      <c r="O497" s="502"/>
      <c r="P497" s="502"/>
      <c r="R497" s="502"/>
      <c r="S497" s="502"/>
      <c r="U497" s="499"/>
      <c r="V497" s="500"/>
      <c r="W497" s="502"/>
      <c r="X497" s="500"/>
      <c r="Y497" s="500"/>
      <c r="Z497" s="476"/>
      <c r="AA497" s="476"/>
      <c r="AB497" s="470"/>
      <c r="AC497" s="502"/>
      <c r="AD497" s="502"/>
      <c r="AE497" s="502"/>
      <c r="AF497" s="502"/>
      <c r="AG497" s="502"/>
      <c r="AH497" s="502"/>
      <c r="AI497" s="505"/>
      <c r="AJ497" s="502"/>
      <c r="AK497" s="502"/>
      <c r="AL497" s="502"/>
      <c r="AM497" s="502"/>
      <c r="AN497" s="502"/>
      <c r="AO497" s="502"/>
      <c r="AP497" s="502"/>
      <c r="AQ497" s="502"/>
      <c r="AR497" s="502"/>
      <c r="AS497" s="521"/>
      <c r="AT497" s="521"/>
      <c r="AU497" s="521"/>
      <c r="AV497" s="521"/>
      <c r="AW497" s="521"/>
      <c r="AX497" s="521"/>
      <c r="AY497" s="521"/>
      <c r="AZ497" s="521"/>
      <c r="BA497" s="525"/>
      <c r="BB497" s="521"/>
      <c r="BC497" s="521"/>
      <c r="BD497" s="521"/>
      <c r="BE497" s="521"/>
      <c r="BF497" s="521"/>
      <c r="BG497" s="521"/>
      <c r="BH497" s="521"/>
      <c r="BI497" s="521"/>
      <c r="BJ497" s="521"/>
      <c r="BK497" s="521"/>
      <c r="BL497" s="521"/>
      <c r="BM497" s="521"/>
      <c r="BN497" s="521"/>
      <c r="BO497" s="521"/>
      <c r="BP497" s="521"/>
      <c r="BQ497" s="521"/>
      <c r="BR497" s="521"/>
      <c r="BS497" s="521"/>
      <c r="BT497" s="517"/>
      <c r="BU497" s="511"/>
      <c r="BV497" s="511"/>
      <c r="BW497" s="511"/>
      <c r="BX497" s="516"/>
      <c r="BY497" s="516"/>
      <c r="BZ497" s="516"/>
      <c r="CA497" s="516"/>
      <c r="CB497" s="516"/>
      <c r="CC497" s="516"/>
      <c r="CD497" s="516"/>
      <c r="CE497" s="511"/>
      <c r="CF497" s="511"/>
      <c r="CG497" s="511"/>
      <c r="CH497" s="511"/>
      <c r="CI497" s="474"/>
      <c r="CJ497" s="474"/>
      <c r="CK497" s="474"/>
      <c r="CL497" s="490"/>
      <c r="CM497" s="474"/>
      <c r="CN497" s="500"/>
      <c r="CO497" s="500"/>
      <c r="CP497" s="500"/>
      <c r="CQ497" s="500"/>
      <c r="CR497" s="550"/>
      <c r="CS497" s="473"/>
      <c r="CT497" s="498"/>
      <c r="CU497" s="498"/>
      <c r="CV497" s="473"/>
      <c r="CW497" s="473"/>
      <c r="CX497" s="473"/>
      <c r="CY497" s="502"/>
      <c r="CZ497" s="500"/>
      <c r="DA497" s="474"/>
      <c r="DB497" s="499"/>
      <c r="DC497" s="500"/>
      <c r="DD497" s="474"/>
      <c r="DE497" s="500"/>
      <c r="DF497" s="500"/>
      <c r="DG497" s="499"/>
      <c r="DH497" s="499"/>
      <c r="DI497" s="499"/>
      <c r="DJ497" s="490"/>
      <c r="DK497" s="499"/>
      <c r="DL497" s="500"/>
      <c r="DM497" s="500"/>
      <c r="DN497" s="499"/>
      <c r="DO497" s="474"/>
      <c r="DP497" s="474"/>
      <c r="DQ497" s="474"/>
      <c r="DR497" s="474"/>
      <c r="DS497" s="474"/>
      <c r="DT497" s="474"/>
      <c r="DU497" s="474"/>
      <c r="DV497" s="474"/>
      <c r="DW497" s="474"/>
      <c r="DX497" s="474"/>
      <c r="DY497" s="474"/>
      <c r="DZ497" s="474"/>
      <c r="EA497" s="500"/>
      <c r="EB497" s="500"/>
      <c r="EC497" s="500"/>
      <c r="ED497" s="500"/>
      <c r="EE497" s="500"/>
      <c r="EF497" s="500"/>
      <c r="EG497" s="500"/>
      <c r="EH497" s="500"/>
      <c r="EI497" s="500"/>
      <c r="EJ497" s="500"/>
      <c r="EK497" s="500"/>
      <c r="EL497" s="500"/>
      <c r="EM497" s="500"/>
      <c r="EN497" s="500"/>
      <c r="EO497" s="500"/>
      <c r="EP497" s="500"/>
      <c r="EQ497" s="500"/>
      <c r="ER497" s="490"/>
      <c r="ES497" s="490"/>
      <c r="ET497" s="500"/>
      <c r="EU497" s="500"/>
    </row>
    <row r="498" spans="1:151" ht="16.5" customHeight="1">
      <c r="A498" s="500"/>
      <c r="B498" s="502"/>
      <c r="C498" s="502"/>
      <c r="D498" s="502"/>
      <c r="E498" s="502"/>
      <c r="F498" s="502"/>
      <c r="G498" s="502"/>
      <c r="H498" s="502"/>
      <c r="I498" s="502"/>
      <c r="J498" s="504"/>
      <c r="K498" s="502"/>
      <c r="L498" s="502"/>
      <c r="M498" s="502"/>
      <c r="N498" s="502"/>
      <c r="O498" s="502"/>
      <c r="P498" s="502"/>
      <c r="R498" s="502"/>
      <c r="S498" s="502"/>
      <c r="U498" s="499"/>
      <c r="V498" s="500"/>
      <c r="W498" s="502"/>
      <c r="X498" s="500"/>
      <c r="Y498" s="500"/>
      <c r="Z498" s="476"/>
      <c r="AA498" s="476"/>
      <c r="AB498" s="470"/>
      <c r="AC498" s="502"/>
      <c r="AD498" s="502"/>
      <c r="AE498" s="502"/>
      <c r="AF498" s="502"/>
      <c r="AG498" s="502"/>
      <c r="AH498" s="502"/>
      <c r="AI498" s="505"/>
      <c r="AJ498" s="502"/>
      <c r="AK498" s="502"/>
      <c r="AL498" s="502"/>
      <c r="AM498" s="502"/>
      <c r="AN498" s="502"/>
      <c r="AO498" s="502"/>
      <c r="AP498" s="502"/>
      <c r="AQ498" s="502"/>
      <c r="AR498" s="502"/>
      <c r="AS498" s="521"/>
      <c r="AT498" s="521"/>
      <c r="AU498" s="521"/>
      <c r="AV498" s="521"/>
      <c r="AW498" s="521"/>
      <c r="AX498" s="521"/>
      <c r="AY498" s="521"/>
      <c r="AZ498" s="521"/>
      <c r="BA498" s="525"/>
      <c r="BB498" s="521"/>
      <c r="BC498" s="521"/>
      <c r="BD498" s="521"/>
      <c r="BE498" s="521"/>
      <c r="BF498" s="521"/>
      <c r="BG498" s="521"/>
      <c r="BH498" s="521"/>
      <c r="BI498" s="521"/>
      <c r="BJ498" s="521"/>
      <c r="BK498" s="521"/>
      <c r="BL498" s="521"/>
      <c r="BM498" s="521"/>
      <c r="BN498" s="521"/>
      <c r="BO498" s="521"/>
      <c r="BP498" s="521"/>
      <c r="BQ498" s="521"/>
      <c r="BR498" s="521"/>
      <c r="BS498" s="521"/>
      <c r="BT498" s="517"/>
      <c r="BU498" s="511"/>
      <c r="BV498" s="511"/>
      <c r="BW498" s="511"/>
      <c r="BX498" s="516"/>
      <c r="BY498" s="516"/>
      <c r="BZ498" s="516"/>
      <c r="CA498" s="516"/>
      <c r="CB498" s="516"/>
      <c r="CC498" s="516"/>
      <c r="CD498" s="516"/>
      <c r="CE498" s="511"/>
      <c r="CF498" s="511"/>
      <c r="CG498" s="511"/>
      <c r="CH498" s="511"/>
      <c r="CI498" s="474"/>
      <c r="CJ498" s="474"/>
      <c r="CK498" s="474"/>
      <c r="CL498" s="490"/>
      <c r="CM498" s="474"/>
      <c r="CN498" s="500"/>
      <c r="CO498" s="500"/>
      <c r="CP498" s="500"/>
      <c r="CQ498" s="500"/>
      <c r="CR498" s="550"/>
      <c r="CS498" s="473"/>
      <c r="CT498" s="498"/>
      <c r="CU498" s="498"/>
      <c r="CV498" s="473"/>
      <c r="CW498" s="473"/>
      <c r="CX498" s="473"/>
      <c r="CY498" s="502"/>
      <c r="CZ498" s="500"/>
      <c r="DA498" s="474"/>
      <c r="DB498" s="499"/>
      <c r="DC498" s="500"/>
      <c r="DD498" s="474"/>
      <c r="DE498" s="500"/>
      <c r="DF498" s="500"/>
      <c r="DG498" s="499"/>
      <c r="DH498" s="499"/>
      <c r="DI498" s="499"/>
      <c r="DJ498" s="490"/>
      <c r="DK498" s="499"/>
      <c r="DL498" s="500"/>
      <c r="DM498" s="500"/>
      <c r="DN498" s="499"/>
      <c r="DO498" s="474"/>
      <c r="DP498" s="474"/>
      <c r="DQ498" s="474"/>
      <c r="DR498" s="474"/>
      <c r="DS498" s="474"/>
      <c r="DT498" s="474"/>
      <c r="DU498" s="474"/>
      <c r="DV498" s="474"/>
      <c r="DW498" s="474"/>
      <c r="DX498" s="474"/>
      <c r="DY498" s="474"/>
      <c r="DZ498" s="474"/>
      <c r="EA498" s="500"/>
      <c r="EB498" s="500"/>
      <c r="EC498" s="500"/>
      <c r="ED498" s="500"/>
      <c r="EE498" s="500"/>
      <c r="EF498" s="500"/>
      <c r="EG498" s="500"/>
      <c r="EH498" s="500"/>
      <c r="EI498" s="500"/>
      <c r="EJ498" s="500"/>
      <c r="EK498" s="500"/>
      <c r="EL498" s="500"/>
      <c r="EM498" s="500"/>
      <c r="EN498" s="500"/>
      <c r="EO498" s="500"/>
      <c r="EP498" s="500"/>
      <c r="EQ498" s="500"/>
      <c r="ER498" s="490"/>
      <c r="ES498" s="490"/>
      <c r="ET498" s="500"/>
      <c r="EU498" s="500"/>
    </row>
    <row r="499" spans="1:151" ht="16.5" customHeight="1">
      <c r="A499" s="500"/>
      <c r="B499" s="502"/>
      <c r="C499" s="502"/>
      <c r="D499" s="502"/>
      <c r="E499" s="502"/>
      <c r="F499" s="502"/>
      <c r="G499" s="502"/>
      <c r="H499" s="502"/>
      <c r="I499" s="502"/>
      <c r="J499" s="504"/>
      <c r="K499" s="502"/>
      <c r="L499" s="502"/>
      <c r="M499" s="502"/>
      <c r="N499" s="502"/>
      <c r="O499" s="502"/>
      <c r="P499" s="502"/>
      <c r="R499" s="502"/>
      <c r="S499" s="502"/>
      <c r="U499" s="499"/>
      <c r="V499" s="500"/>
      <c r="W499" s="502"/>
      <c r="X499" s="500"/>
      <c r="Y499" s="500"/>
      <c r="Z499" s="476"/>
      <c r="AA499" s="476"/>
      <c r="AB499" s="470"/>
      <c r="AC499" s="502"/>
      <c r="AD499" s="502"/>
      <c r="AE499" s="502"/>
      <c r="AF499" s="502"/>
      <c r="AG499" s="502"/>
      <c r="AH499" s="502"/>
      <c r="AI499" s="505"/>
      <c r="AJ499" s="502"/>
      <c r="AK499" s="502"/>
      <c r="AL499" s="502"/>
      <c r="AM499" s="502"/>
      <c r="AN499" s="502"/>
      <c r="AO499" s="502"/>
      <c r="AP499" s="502"/>
      <c r="AQ499" s="502"/>
      <c r="AR499" s="502"/>
      <c r="AS499" s="521"/>
      <c r="AT499" s="521"/>
      <c r="AU499" s="521"/>
      <c r="AV499" s="521"/>
      <c r="AW499" s="521"/>
      <c r="AX499" s="521"/>
      <c r="AY499" s="521"/>
      <c r="AZ499" s="521"/>
      <c r="BA499" s="525"/>
      <c r="BB499" s="521"/>
      <c r="BC499" s="521"/>
      <c r="BD499" s="521"/>
      <c r="BE499" s="521"/>
      <c r="BF499" s="521"/>
      <c r="BG499" s="521"/>
      <c r="BH499" s="521"/>
      <c r="BI499" s="521"/>
      <c r="BJ499" s="521"/>
      <c r="BK499" s="521"/>
      <c r="BL499" s="521"/>
      <c r="BM499" s="521"/>
      <c r="BN499" s="521"/>
      <c r="BO499" s="521"/>
      <c r="BP499" s="521"/>
      <c r="BQ499" s="521"/>
      <c r="BR499" s="521"/>
      <c r="BS499" s="521"/>
      <c r="BT499" s="517"/>
      <c r="BU499" s="511"/>
      <c r="BV499" s="511"/>
      <c r="BW499" s="511"/>
      <c r="BX499" s="516"/>
      <c r="BY499" s="516"/>
      <c r="BZ499" s="516"/>
      <c r="CA499" s="516"/>
      <c r="CB499" s="516"/>
      <c r="CC499" s="516"/>
      <c r="CD499" s="516"/>
      <c r="CE499" s="511"/>
      <c r="CF499" s="511"/>
      <c r="CG499" s="511"/>
      <c r="CH499" s="511"/>
      <c r="CI499" s="474"/>
      <c r="CJ499" s="474"/>
      <c r="CK499" s="474"/>
      <c r="CL499" s="490"/>
      <c r="CM499" s="474"/>
      <c r="CN499" s="500"/>
      <c r="CO499" s="500"/>
      <c r="CP499" s="500"/>
      <c r="CQ499" s="500"/>
      <c r="CR499" s="550"/>
      <c r="CS499" s="473"/>
      <c r="CT499" s="498"/>
      <c r="CU499" s="498"/>
      <c r="CV499" s="473"/>
      <c r="CW499" s="473"/>
      <c r="CX499" s="473"/>
      <c r="CY499" s="502"/>
      <c r="CZ499" s="500"/>
      <c r="DA499" s="474"/>
      <c r="DB499" s="499"/>
      <c r="DC499" s="500"/>
      <c r="DD499" s="474"/>
      <c r="DE499" s="500"/>
      <c r="DF499" s="500"/>
      <c r="DG499" s="499"/>
      <c r="DH499" s="499"/>
      <c r="DI499" s="499"/>
      <c r="DJ499" s="490"/>
      <c r="DK499" s="499"/>
      <c r="DL499" s="500"/>
      <c r="DM499" s="500"/>
      <c r="DN499" s="499"/>
      <c r="DO499" s="474"/>
      <c r="DP499" s="474"/>
      <c r="DQ499" s="474"/>
      <c r="DR499" s="474"/>
      <c r="DS499" s="474"/>
      <c r="DT499" s="474"/>
      <c r="DU499" s="474"/>
      <c r="DV499" s="474"/>
      <c r="DW499" s="474"/>
      <c r="DX499" s="474"/>
      <c r="DY499" s="474"/>
      <c r="DZ499" s="474"/>
      <c r="EA499" s="500"/>
      <c r="EB499" s="500"/>
      <c r="EC499" s="500"/>
      <c r="ED499" s="500"/>
      <c r="EE499" s="500"/>
      <c r="EF499" s="500"/>
      <c r="EG499" s="500"/>
      <c r="EH499" s="500"/>
      <c r="EI499" s="500"/>
      <c r="EJ499" s="500"/>
      <c r="EK499" s="500"/>
      <c r="EL499" s="500"/>
      <c r="EM499" s="500"/>
      <c r="EN499" s="500"/>
      <c r="EO499" s="500"/>
      <c r="EP499" s="500"/>
      <c r="EQ499" s="500"/>
      <c r="ER499" s="490"/>
      <c r="ES499" s="490"/>
      <c r="ET499" s="500"/>
      <c r="EU499" s="500"/>
    </row>
    <row r="500" spans="1:151" ht="16.5" customHeight="1">
      <c r="A500" s="500"/>
      <c r="B500" s="502"/>
      <c r="C500" s="502"/>
      <c r="D500" s="502"/>
      <c r="E500" s="502"/>
      <c r="F500" s="502"/>
      <c r="G500" s="502"/>
      <c r="H500" s="502"/>
      <c r="I500" s="502"/>
      <c r="J500" s="504"/>
      <c r="K500" s="502"/>
      <c r="L500" s="502"/>
      <c r="M500" s="502"/>
      <c r="N500" s="502"/>
      <c r="O500" s="502"/>
      <c r="P500" s="502"/>
      <c r="R500" s="502"/>
      <c r="S500" s="502"/>
      <c r="U500" s="499"/>
      <c r="V500" s="500"/>
      <c r="W500" s="502"/>
      <c r="X500" s="500"/>
      <c r="Y500" s="500"/>
      <c r="Z500" s="476"/>
      <c r="AA500" s="476"/>
      <c r="AB500" s="470"/>
      <c r="AC500" s="502"/>
      <c r="AD500" s="502"/>
      <c r="AE500" s="502"/>
      <c r="AF500" s="502"/>
      <c r="AG500" s="502"/>
      <c r="AH500" s="502"/>
      <c r="AI500" s="505"/>
      <c r="AJ500" s="502"/>
      <c r="AK500" s="502"/>
      <c r="AL500" s="502"/>
      <c r="AM500" s="502"/>
      <c r="AN500" s="502"/>
      <c r="AO500" s="502"/>
      <c r="AP500" s="502"/>
      <c r="AQ500" s="502"/>
      <c r="AR500" s="502"/>
      <c r="AS500" s="521"/>
      <c r="AT500" s="521"/>
      <c r="AU500" s="521"/>
      <c r="AV500" s="521"/>
      <c r="AW500" s="521"/>
      <c r="AX500" s="521"/>
      <c r="AY500" s="521"/>
      <c r="AZ500" s="521"/>
      <c r="BA500" s="525"/>
      <c r="BB500" s="521"/>
      <c r="BC500" s="521"/>
      <c r="BD500" s="521"/>
      <c r="BE500" s="521"/>
      <c r="BF500" s="521"/>
      <c r="BG500" s="521"/>
      <c r="BH500" s="521"/>
      <c r="BI500" s="521"/>
      <c r="BJ500" s="521"/>
      <c r="BK500" s="521"/>
      <c r="BL500" s="521"/>
      <c r="BM500" s="521"/>
      <c r="BN500" s="521"/>
      <c r="BO500" s="521"/>
      <c r="BP500" s="521"/>
      <c r="BQ500" s="521"/>
      <c r="BR500" s="521"/>
      <c r="BS500" s="521"/>
      <c r="BT500" s="517"/>
      <c r="BU500" s="511"/>
      <c r="BV500" s="511"/>
      <c r="BW500" s="511"/>
      <c r="BX500" s="516"/>
      <c r="BY500" s="516"/>
      <c r="BZ500" s="516"/>
      <c r="CA500" s="516"/>
      <c r="CB500" s="516"/>
      <c r="CC500" s="516"/>
      <c r="CD500" s="516"/>
      <c r="CE500" s="511"/>
      <c r="CF500" s="511"/>
      <c r="CG500" s="511"/>
      <c r="CH500" s="511"/>
      <c r="CI500" s="474"/>
      <c r="CJ500" s="474"/>
      <c r="CK500" s="474"/>
      <c r="CL500" s="490"/>
      <c r="CM500" s="474"/>
      <c r="CN500" s="500"/>
      <c r="CO500" s="500"/>
      <c r="CP500" s="500"/>
      <c r="CQ500" s="500"/>
      <c r="CR500" s="550"/>
      <c r="CS500" s="473"/>
      <c r="CT500" s="498"/>
      <c r="CU500" s="498"/>
      <c r="CV500" s="473"/>
      <c r="CW500" s="473"/>
      <c r="CX500" s="473"/>
      <c r="CY500" s="502"/>
      <c r="CZ500" s="500"/>
      <c r="DA500" s="474"/>
      <c r="DB500" s="499"/>
      <c r="DC500" s="500"/>
      <c r="DD500" s="474"/>
      <c r="DE500" s="500"/>
      <c r="DF500" s="500"/>
      <c r="DG500" s="499"/>
      <c r="DH500" s="499"/>
      <c r="DI500" s="499"/>
      <c r="DJ500" s="490"/>
      <c r="DK500" s="499"/>
      <c r="DL500" s="500"/>
      <c r="DM500" s="500"/>
      <c r="DN500" s="499"/>
      <c r="DO500" s="474"/>
      <c r="DP500" s="474"/>
      <c r="DQ500" s="474"/>
      <c r="DR500" s="474"/>
      <c r="DS500" s="474"/>
      <c r="DT500" s="474"/>
      <c r="DU500" s="474"/>
      <c r="DV500" s="474"/>
      <c r="DW500" s="474"/>
      <c r="DX500" s="474"/>
      <c r="DY500" s="474"/>
      <c r="DZ500" s="474"/>
      <c r="EA500" s="500"/>
      <c r="EB500" s="500"/>
      <c r="EC500" s="500"/>
      <c r="ED500" s="500"/>
      <c r="EE500" s="500"/>
      <c r="EF500" s="500"/>
      <c r="EG500" s="500"/>
      <c r="EH500" s="500"/>
      <c r="EI500" s="500"/>
      <c r="EJ500" s="500"/>
      <c r="EK500" s="500"/>
      <c r="EL500" s="500"/>
      <c r="EM500" s="500"/>
      <c r="EN500" s="500"/>
      <c r="EO500" s="500"/>
      <c r="EP500" s="500"/>
      <c r="EQ500" s="500"/>
      <c r="ER500" s="490"/>
      <c r="ES500" s="490"/>
      <c r="ET500" s="500"/>
      <c r="EU500" s="500"/>
    </row>
    <row r="501" spans="1:151" ht="16.5" customHeight="1">
      <c r="A501" s="500"/>
      <c r="B501" s="502"/>
      <c r="C501" s="502"/>
      <c r="D501" s="502"/>
      <c r="E501" s="502"/>
      <c r="F501" s="502"/>
      <c r="G501" s="502"/>
      <c r="H501" s="502"/>
      <c r="I501" s="502"/>
      <c r="J501" s="504"/>
      <c r="K501" s="502"/>
      <c r="L501" s="502"/>
      <c r="M501" s="502"/>
      <c r="N501" s="502"/>
      <c r="O501" s="502"/>
      <c r="P501" s="502"/>
      <c r="R501" s="502"/>
      <c r="S501" s="502"/>
      <c r="U501" s="499"/>
      <c r="V501" s="500"/>
      <c r="W501" s="502"/>
      <c r="X501" s="500"/>
      <c r="Y501" s="500"/>
      <c r="Z501" s="476"/>
      <c r="AA501" s="476"/>
      <c r="AB501" s="470"/>
      <c r="AC501" s="502"/>
      <c r="AD501" s="502"/>
      <c r="AE501" s="502"/>
      <c r="AF501" s="502"/>
      <c r="AG501" s="502"/>
      <c r="AH501" s="502"/>
      <c r="AI501" s="505"/>
      <c r="AJ501" s="502"/>
      <c r="AK501" s="502"/>
      <c r="AL501" s="502"/>
      <c r="AM501" s="502"/>
      <c r="AN501" s="502"/>
      <c r="AO501" s="502"/>
      <c r="AP501" s="502"/>
      <c r="AQ501" s="502"/>
      <c r="AR501" s="502"/>
      <c r="AS501" s="521"/>
      <c r="AT501" s="521"/>
      <c r="AU501" s="521"/>
      <c r="AV501" s="521"/>
      <c r="AW501" s="521"/>
      <c r="AX501" s="521"/>
      <c r="AY501" s="521"/>
      <c r="AZ501" s="521"/>
      <c r="BA501" s="525"/>
      <c r="BB501" s="521"/>
      <c r="BC501" s="521"/>
      <c r="BD501" s="521"/>
      <c r="BE501" s="521"/>
      <c r="BF501" s="521"/>
      <c r="BG501" s="521"/>
      <c r="BH501" s="521"/>
      <c r="BI501" s="521"/>
      <c r="BJ501" s="521"/>
      <c r="BK501" s="521"/>
      <c r="BL501" s="521"/>
      <c r="BM501" s="521"/>
      <c r="BN501" s="521"/>
      <c r="BO501" s="521"/>
      <c r="BP501" s="521"/>
      <c r="BQ501" s="521"/>
      <c r="BR501" s="521"/>
      <c r="BS501" s="521"/>
      <c r="BT501" s="517"/>
      <c r="BU501" s="511"/>
      <c r="BV501" s="511"/>
      <c r="BW501" s="511"/>
      <c r="BX501" s="516"/>
      <c r="BY501" s="516"/>
      <c r="BZ501" s="516"/>
      <c r="CA501" s="516"/>
      <c r="CB501" s="516"/>
      <c r="CC501" s="516"/>
      <c r="CD501" s="516"/>
      <c r="CE501" s="511"/>
      <c r="CF501" s="511"/>
      <c r="CG501" s="511"/>
      <c r="CH501" s="511"/>
      <c r="CI501" s="474"/>
      <c r="CJ501" s="474"/>
      <c r="CK501" s="474"/>
      <c r="CL501" s="490"/>
      <c r="CM501" s="474"/>
      <c r="CN501" s="500"/>
      <c r="CO501" s="500"/>
      <c r="CP501" s="500"/>
      <c r="CQ501" s="500"/>
      <c r="CR501" s="550"/>
      <c r="CS501" s="473"/>
      <c r="CT501" s="498"/>
      <c r="CU501" s="498"/>
      <c r="CV501" s="473"/>
      <c r="CW501" s="473"/>
      <c r="CX501" s="473"/>
      <c r="CY501" s="502"/>
      <c r="CZ501" s="500"/>
      <c r="DA501" s="474"/>
      <c r="DB501" s="499"/>
      <c r="DC501" s="500"/>
      <c r="DD501" s="474"/>
      <c r="DE501" s="500"/>
      <c r="DF501" s="500"/>
      <c r="DG501" s="499"/>
      <c r="DH501" s="499"/>
      <c r="DI501" s="499"/>
      <c r="DJ501" s="490"/>
      <c r="DK501" s="499"/>
      <c r="DL501" s="500"/>
      <c r="DM501" s="500"/>
      <c r="DN501" s="499"/>
      <c r="DO501" s="474"/>
      <c r="DP501" s="474"/>
      <c r="DQ501" s="474"/>
      <c r="DR501" s="474"/>
      <c r="DS501" s="474"/>
      <c r="DT501" s="474"/>
      <c r="DU501" s="474"/>
      <c r="DV501" s="474"/>
      <c r="DW501" s="474"/>
      <c r="DX501" s="474"/>
      <c r="DY501" s="474"/>
      <c r="DZ501" s="474"/>
      <c r="EA501" s="500"/>
      <c r="EB501" s="500"/>
      <c r="EC501" s="500"/>
      <c r="ED501" s="500"/>
      <c r="EE501" s="500"/>
      <c r="EF501" s="500"/>
      <c r="EG501" s="500"/>
      <c r="EH501" s="500"/>
      <c r="EI501" s="500"/>
      <c r="EJ501" s="500"/>
      <c r="EK501" s="500"/>
      <c r="EL501" s="500"/>
      <c r="EM501" s="500"/>
      <c r="EN501" s="500"/>
      <c r="EO501" s="500"/>
      <c r="EP501" s="500"/>
      <c r="EQ501" s="500"/>
      <c r="ER501" s="490"/>
      <c r="ES501" s="490"/>
      <c r="ET501" s="500"/>
      <c r="EU501" s="500"/>
    </row>
    <row r="502" spans="1:151" ht="16.5" customHeight="1">
      <c r="A502" s="500"/>
      <c r="B502" s="502"/>
      <c r="C502" s="502"/>
      <c r="D502" s="502"/>
      <c r="E502" s="502"/>
      <c r="F502" s="502"/>
      <c r="G502" s="502"/>
      <c r="H502" s="502"/>
      <c r="I502" s="502"/>
      <c r="J502" s="504"/>
      <c r="K502" s="502"/>
      <c r="L502" s="502"/>
      <c r="M502" s="502"/>
      <c r="N502" s="502"/>
      <c r="O502" s="502"/>
      <c r="P502" s="502"/>
      <c r="R502" s="502"/>
      <c r="S502" s="502"/>
      <c r="U502" s="499"/>
      <c r="V502" s="500"/>
      <c r="W502" s="502"/>
      <c r="X502" s="500"/>
      <c r="Y502" s="500"/>
      <c r="Z502" s="476"/>
      <c r="AA502" s="476"/>
      <c r="AB502" s="470"/>
      <c r="AC502" s="502"/>
      <c r="AD502" s="502"/>
      <c r="AE502" s="502"/>
      <c r="AF502" s="502"/>
      <c r="AG502" s="502"/>
      <c r="AH502" s="502"/>
      <c r="AI502" s="505"/>
      <c r="AJ502" s="502"/>
      <c r="AK502" s="502"/>
      <c r="AL502" s="502"/>
      <c r="AM502" s="502"/>
      <c r="AN502" s="502"/>
      <c r="AO502" s="502"/>
      <c r="AP502" s="502"/>
      <c r="AQ502" s="502"/>
      <c r="AR502" s="502"/>
      <c r="AS502" s="521"/>
      <c r="AT502" s="521"/>
      <c r="AU502" s="521"/>
      <c r="AV502" s="521"/>
      <c r="AW502" s="521"/>
      <c r="AX502" s="521"/>
      <c r="AY502" s="521"/>
      <c r="AZ502" s="521"/>
      <c r="BA502" s="525"/>
      <c r="BB502" s="521"/>
      <c r="BC502" s="521"/>
      <c r="BD502" s="521"/>
      <c r="BE502" s="521"/>
      <c r="BF502" s="521"/>
      <c r="BG502" s="521"/>
      <c r="BH502" s="521"/>
      <c r="BI502" s="521"/>
      <c r="BJ502" s="521"/>
      <c r="BK502" s="521"/>
      <c r="BL502" s="521"/>
      <c r="BM502" s="521"/>
      <c r="BN502" s="521"/>
      <c r="BO502" s="521"/>
      <c r="BP502" s="521"/>
      <c r="BQ502" s="521"/>
      <c r="BR502" s="521"/>
      <c r="BS502" s="521"/>
      <c r="BT502" s="517"/>
      <c r="BU502" s="511"/>
      <c r="BV502" s="511"/>
      <c r="BW502" s="511"/>
      <c r="BX502" s="516"/>
      <c r="BY502" s="516"/>
      <c r="BZ502" s="516"/>
      <c r="CA502" s="516"/>
      <c r="CB502" s="516"/>
      <c r="CC502" s="516"/>
      <c r="CD502" s="516"/>
      <c r="CE502" s="511"/>
      <c r="CF502" s="511"/>
      <c r="CG502" s="511"/>
      <c r="CH502" s="511"/>
      <c r="CI502" s="474"/>
      <c r="CJ502" s="474"/>
      <c r="CK502" s="474"/>
      <c r="CL502" s="490"/>
      <c r="CM502" s="474"/>
      <c r="CN502" s="500"/>
      <c r="CO502" s="500"/>
      <c r="CP502" s="500"/>
      <c r="CQ502" s="500"/>
      <c r="CR502" s="550"/>
      <c r="CS502" s="473"/>
      <c r="CT502" s="498"/>
      <c r="CU502" s="498"/>
      <c r="CV502" s="473"/>
      <c r="CW502" s="473"/>
      <c r="CX502" s="473"/>
      <c r="CY502" s="502"/>
      <c r="CZ502" s="500"/>
      <c r="DA502" s="474"/>
      <c r="DB502" s="499"/>
      <c r="DC502" s="500"/>
      <c r="DD502" s="474"/>
      <c r="DE502" s="500"/>
      <c r="DF502" s="500"/>
      <c r="DG502" s="499"/>
      <c r="DH502" s="499"/>
      <c r="DI502" s="499"/>
      <c r="DJ502" s="490"/>
      <c r="DK502" s="499"/>
      <c r="DL502" s="500"/>
      <c r="DM502" s="500"/>
      <c r="DN502" s="499"/>
      <c r="DO502" s="474"/>
      <c r="DP502" s="474"/>
      <c r="DQ502" s="474"/>
      <c r="DR502" s="474"/>
      <c r="DS502" s="474"/>
      <c r="DT502" s="474"/>
      <c r="DU502" s="474"/>
      <c r="DV502" s="474"/>
      <c r="DW502" s="474"/>
      <c r="DX502" s="474"/>
      <c r="DY502" s="474"/>
      <c r="DZ502" s="474"/>
      <c r="EA502" s="500"/>
      <c r="EB502" s="500"/>
      <c r="EC502" s="500"/>
      <c r="ED502" s="500"/>
      <c r="EE502" s="500"/>
      <c r="EF502" s="500"/>
      <c r="EG502" s="500"/>
      <c r="EH502" s="500"/>
      <c r="EI502" s="500"/>
      <c r="EJ502" s="500"/>
      <c r="EK502" s="500"/>
      <c r="EL502" s="500"/>
      <c r="EM502" s="500"/>
      <c r="EN502" s="500"/>
      <c r="EO502" s="500"/>
      <c r="EP502" s="500"/>
      <c r="EQ502" s="500"/>
      <c r="ER502" s="490"/>
      <c r="ES502" s="490"/>
      <c r="ET502" s="500"/>
      <c r="EU502" s="500"/>
    </row>
    <row r="503" spans="1:151" ht="16.5" customHeight="1">
      <c r="A503" s="500"/>
      <c r="B503" s="502"/>
      <c r="C503" s="502"/>
      <c r="D503" s="502"/>
      <c r="E503" s="502"/>
      <c r="F503" s="502"/>
      <c r="G503" s="502"/>
      <c r="H503" s="502"/>
      <c r="I503" s="502"/>
      <c r="J503" s="504"/>
      <c r="K503" s="502"/>
      <c r="L503" s="502"/>
      <c r="M503" s="502"/>
      <c r="N503" s="502"/>
      <c r="O503" s="502"/>
      <c r="P503" s="502"/>
      <c r="R503" s="502"/>
      <c r="S503" s="502"/>
      <c r="U503" s="499"/>
      <c r="V503" s="500"/>
      <c r="W503" s="502"/>
      <c r="X503" s="500"/>
      <c r="Y503" s="500"/>
      <c r="Z503" s="476"/>
      <c r="AA503" s="476"/>
      <c r="AB503" s="470"/>
      <c r="AC503" s="502"/>
      <c r="AD503" s="502"/>
      <c r="AE503" s="502"/>
      <c r="AF503" s="502"/>
      <c r="AG503" s="502"/>
      <c r="AH503" s="502"/>
      <c r="AI503" s="505"/>
      <c r="AJ503" s="502"/>
      <c r="AK503" s="502"/>
      <c r="AL503" s="502"/>
      <c r="AM503" s="502"/>
      <c r="AN503" s="502"/>
      <c r="AO503" s="502"/>
      <c r="AP503" s="502"/>
      <c r="AQ503" s="502"/>
      <c r="AR503" s="502"/>
      <c r="AS503" s="521"/>
      <c r="AT503" s="521"/>
      <c r="AU503" s="521"/>
      <c r="AV503" s="521"/>
      <c r="AW503" s="521"/>
      <c r="AX503" s="521"/>
      <c r="AY503" s="521"/>
      <c r="AZ503" s="521"/>
      <c r="BA503" s="525"/>
      <c r="BB503" s="521"/>
      <c r="BC503" s="521"/>
      <c r="BD503" s="521"/>
      <c r="BE503" s="521"/>
      <c r="BF503" s="521"/>
      <c r="BG503" s="521"/>
      <c r="BH503" s="521"/>
      <c r="BI503" s="521"/>
      <c r="BJ503" s="521"/>
      <c r="BK503" s="521"/>
      <c r="BL503" s="521"/>
      <c r="BM503" s="521"/>
      <c r="BN503" s="521"/>
      <c r="BO503" s="521"/>
      <c r="BP503" s="521"/>
      <c r="BQ503" s="521"/>
      <c r="BR503" s="521"/>
      <c r="BS503" s="521"/>
      <c r="BT503" s="517"/>
      <c r="BU503" s="511"/>
      <c r="BV503" s="511"/>
      <c r="BW503" s="511"/>
      <c r="BX503" s="516"/>
      <c r="BY503" s="516"/>
      <c r="BZ503" s="516"/>
      <c r="CA503" s="516"/>
      <c r="CB503" s="516"/>
      <c r="CC503" s="516"/>
      <c r="CD503" s="516"/>
      <c r="CE503" s="511"/>
      <c r="CF503" s="511"/>
      <c r="CG503" s="511"/>
      <c r="CH503" s="511"/>
      <c r="CI503" s="474"/>
      <c r="CJ503" s="474"/>
      <c r="CK503" s="474"/>
      <c r="CL503" s="490"/>
      <c r="CM503" s="474"/>
      <c r="CN503" s="500"/>
      <c r="CO503" s="500"/>
      <c r="CP503" s="500"/>
      <c r="CQ503" s="500"/>
      <c r="CR503" s="550"/>
      <c r="CS503" s="473"/>
      <c r="CT503" s="498"/>
      <c r="CU503" s="498"/>
      <c r="CV503" s="473"/>
      <c r="CW503" s="473"/>
      <c r="CX503" s="473"/>
      <c r="CY503" s="502"/>
      <c r="CZ503" s="500"/>
      <c r="DA503" s="474"/>
      <c r="DB503" s="499"/>
      <c r="DC503" s="500"/>
      <c r="DD503" s="474"/>
      <c r="DE503" s="500"/>
      <c r="DF503" s="500"/>
      <c r="DG503" s="499"/>
      <c r="DH503" s="499"/>
      <c r="DI503" s="499"/>
      <c r="DJ503" s="490"/>
      <c r="DK503" s="499"/>
      <c r="DL503" s="500"/>
      <c r="DM503" s="500"/>
      <c r="DN503" s="499"/>
      <c r="DO503" s="474"/>
      <c r="DP503" s="474"/>
      <c r="DQ503" s="474"/>
      <c r="DR503" s="474"/>
      <c r="DS503" s="474"/>
      <c r="DT503" s="474"/>
      <c r="DU503" s="474"/>
      <c r="DV503" s="474"/>
      <c r="DW503" s="474"/>
      <c r="DX503" s="474"/>
      <c r="DY503" s="474"/>
      <c r="DZ503" s="474"/>
      <c r="EA503" s="500"/>
      <c r="EB503" s="500"/>
      <c r="EC503" s="500"/>
      <c r="ED503" s="500"/>
      <c r="EE503" s="500"/>
      <c r="EF503" s="500"/>
      <c r="EG503" s="500"/>
      <c r="EH503" s="500"/>
      <c r="EI503" s="500"/>
      <c r="EJ503" s="500"/>
      <c r="EK503" s="500"/>
      <c r="EL503" s="500"/>
      <c r="EM503" s="500"/>
      <c r="EN503" s="500"/>
      <c r="EO503" s="500"/>
      <c r="EP503" s="500"/>
      <c r="EQ503" s="500"/>
      <c r="ER503" s="490"/>
      <c r="ES503" s="490"/>
      <c r="ET503" s="500"/>
      <c r="EU503" s="500"/>
    </row>
    <row r="504" spans="1:151" ht="16.5" customHeight="1">
      <c r="A504" s="500"/>
      <c r="B504" s="502"/>
      <c r="C504" s="502"/>
      <c r="D504" s="502"/>
      <c r="E504" s="502"/>
      <c r="F504" s="502"/>
      <c r="G504" s="502"/>
      <c r="H504" s="502"/>
      <c r="I504" s="502"/>
      <c r="J504" s="504"/>
      <c r="K504" s="502"/>
      <c r="L504" s="502"/>
      <c r="M504" s="502"/>
      <c r="N504" s="502"/>
      <c r="O504" s="502"/>
      <c r="P504" s="502"/>
      <c r="R504" s="502"/>
      <c r="S504" s="502"/>
      <c r="U504" s="499"/>
      <c r="V504" s="500"/>
      <c r="W504" s="502"/>
      <c r="X504" s="500"/>
      <c r="Y504" s="500"/>
      <c r="Z504" s="476"/>
      <c r="AA504" s="476"/>
      <c r="AB504" s="470"/>
      <c r="AC504" s="502"/>
      <c r="AD504" s="502"/>
      <c r="AE504" s="502"/>
      <c r="AF504" s="502"/>
      <c r="AG504" s="502"/>
      <c r="AH504" s="502"/>
      <c r="AI504" s="505"/>
      <c r="AJ504" s="502"/>
      <c r="AK504" s="502"/>
      <c r="AL504" s="502"/>
      <c r="AM504" s="502"/>
      <c r="AN504" s="502"/>
      <c r="AO504" s="502"/>
      <c r="AP504" s="502"/>
      <c r="AQ504" s="502"/>
      <c r="AR504" s="502"/>
      <c r="AS504" s="521"/>
      <c r="AT504" s="521"/>
      <c r="AU504" s="521"/>
      <c r="AV504" s="521"/>
      <c r="AW504" s="521"/>
      <c r="AX504" s="521"/>
      <c r="AY504" s="521"/>
      <c r="AZ504" s="521"/>
      <c r="BA504" s="525"/>
      <c r="BB504" s="521"/>
      <c r="BC504" s="521"/>
      <c r="BD504" s="521"/>
      <c r="BE504" s="521"/>
      <c r="BF504" s="521"/>
      <c r="BG504" s="521"/>
      <c r="BH504" s="521"/>
      <c r="BI504" s="521"/>
      <c r="BJ504" s="521"/>
      <c r="BK504" s="521"/>
      <c r="BL504" s="521"/>
      <c r="BM504" s="521"/>
      <c r="BN504" s="521"/>
      <c r="BO504" s="521"/>
      <c r="BP504" s="521"/>
      <c r="BQ504" s="521"/>
      <c r="BR504" s="521"/>
      <c r="BS504" s="521"/>
      <c r="BT504" s="517"/>
      <c r="BU504" s="511"/>
      <c r="BV504" s="511"/>
      <c r="BW504" s="511"/>
      <c r="BX504" s="516"/>
      <c r="BY504" s="516"/>
      <c r="BZ504" s="516"/>
      <c r="CA504" s="516"/>
      <c r="CB504" s="516"/>
      <c r="CC504" s="516"/>
      <c r="CD504" s="516"/>
      <c r="CE504" s="511"/>
      <c r="CF504" s="511"/>
      <c r="CG504" s="511"/>
      <c r="CH504" s="511"/>
      <c r="CI504" s="474"/>
      <c r="CJ504" s="474"/>
      <c r="CK504" s="474"/>
      <c r="CL504" s="490"/>
      <c r="CM504" s="474"/>
      <c r="CN504" s="500"/>
      <c r="CO504" s="500"/>
      <c r="CP504" s="500"/>
      <c r="CQ504" s="500"/>
      <c r="CR504" s="550"/>
      <c r="CS504" s="473"/>
      <c r="CT504" s="498"/>
      <c r="CU504" s="498"/>
      <c r="CV504" s="473"/>
      <c r="CW504" s="473"/>
      <c r="CX504" s="473"/>
      <c r="CY504" s="502"/>
      <c r="CZ504" s="500"/>
      <c r="DA504" s="474"/>
      <c r="DB504" s="499"/>
      <c r="DC504" s="500"/>
      <c r="DD504" s="474"/>
      <c r="DE504" s="500"/>
      <c r="DF504" s="500"/>
      <c r="DG504" s="499"/>
      <c r="DH504" s="499"/>
      <c r="DI504" s="499"/>
      <c r="DJ504" s="490"/>
      <c r="DK504" s="499"/>
      <c r="DL504" s="500"/>
      <c r="DM504" s="500"/>
      <c r="DN504" s="499"/>
      <c r="DO504" s="474"/>
      <c r="DP504" s="474"/>
      <c r="DQ504" s="474"/>
      <c r="DR504" s="474"/>
      <c r="DS504" s="474"/>
      <c r="DT504" s="474"/>
      <c r="DU504" s="474"/>
      <c r="DV504" s="474"/>
      <c r="DW504" s="474"/>
      <c r="DX504" s="474"/>
      <c r="DY504" s="474"/>
      <c r="DZ504" s="474"/>
      <c r="EA504" s="500"/>
      <c r="EB504" s="500"/>
      <c r="EC504" s="500"/>
      <c r="ED504" s="500"/>
      <c r="EE504" s="500"/>
      <c r="EF504" s="500"/>
      <c r="EG504" s="500"/>
      <c r="EH504" s="500"/>
      <c r="EI504" s="500"/>
      <c r="EJ504" s="500"/>
      <c r="EK504" s="500"/>
      <c r="EL504" s="500"/>
      <c r="EM504" s="500"/>
      <c r="EN504" s="500"/>
      <c r="EO504" s="500"/>
      <c r="EP504" s="500"/>
      <c r="EQ504" s="500"/>
      <c r="ER504" s="490"/>
      <c r="ES504" s="490"/>
      <c r="ET504" s="500"/>
      <c r="EU504" s="500"/>
    </row>
    <row r="505" spans="1:151" ht="16.5" customHeight="1">
      <c r="A505" s="500"/>
      <c r="B505" s="502"/>
      <c r="C505" s="502"/>
      <c r="D505" s="502"/>
      <c r="E505" s="502"/>
      <c r="F505" s="502"/>
      <c r="G505" s="502"/>
      <c r="H505" s="502"/>
      <c r="I505" s="502"/>
      <c r="J505" s="504"/>
      <c r="K505" s="502"/>
      <c r="L505" s="502"/>
      <c r="M505" s="502"/>
      <c r="N505" s="502"/>
      <c r="O505" s="502"/>
      <c r="P505" s="502"/>
      <c r="R505" s="502"/>
      <c r="S505" s="502"/>
      <c r="U505" s="499"/>
      <c r="V505" s="500"/>
      <c r="W505" s="502"/>
      <c r="X505" s="500"/>
      <c r="Y505" s="500"/>
      <c r="Z505" s="476"/>
      <c r="AA505" s="476"/>
      <c r="AB505" s="470"/>
      <c r="AC505" s="502"/>
      <c r="AD505" s="502"/>
      <c r="AE505" s="502"/>
      <c r="AF505" s="502"/>
      <c r="AG505" s="502"/>
      <c r="AH505" s="502"/>
      <c r="AI505" s="505"/>
      <c r="AJ505" s="502"/>
      <c r="AK505" s="502"/>
      <c r="AL505" s="502"/>
      <c r="AM505" s="502"/>
      <c r="AN505" s="502"/>
      <c r="AO505" s="502"/>
      <c r="AP505" s="502"/>
      <c r="AQ505" s="502"/>
      <c r="AR505" s="502"/>
      <c r="AS505" s="521"/>
      <c r="AT505" s="521"/>
      <c r="AU505" s="521"/>
      <c r="AV505" s="521"/>
      <c r="AW505" s="521"/>
      <c r="AX505" s="521"/>
      <c r="AY505" s="521"/>
      <c r="AZ505" s="521"/>
      <c r="BA505" s="525"/>
      <c r="BB505" s="521"/>
      <c r="BC505" s="521"/>
      <c r="BD505" s="521"/>
      <c r="BE505" s="521"/>
      <c r="BF505" s="521"/>
      <c r="BG505" s="521"/>
      <c r="BH505" s="521"/>
      <c r="BI505" s="521"/>
      <c r="BJ505" s="521"/>
      <c r="BK505" s="521"/>
      <c r="BL505" s="521"/>
      <c r="BM505" s="521"/>
      <c r="BN505" s="521"/>
      <c r="BO505" s="521"/>
      <c r="BP505" s="521"/>
      <c r="BQ505" s="521"/>
      <c r="BR505" s="521"/>
      <c r="BS505" s="521"/>
      <c r="BT505" s="517"/>
      <c r="BU505" s="511"/>
      <c r="BV505" s="511"/>
      <c r="BW505" s="511"/>
      <c r="BX505" s="516"/>
      <c r="BY505" s="516"/>
      <c r="BZ505" s="516"/>
      <c r="CA505" s="516"/>
      <c r="CB505" s="516"/>
      <c r="CC505" s="516"/>
      <c r="CD505" s="516"/>
      <c r="CE505" s="511"/>
      <c r="CF505" s="511"/>
      <c r="CG505" s="511"/>
      <c r="CH505" s="511"/>
      <c r="CI505" s="474"/>
      <c r="CJ505" s="474"/>
      <c r="CK505" s="474"/>
      <c r="CL505" s="490"/>
      <c r="CM505" s="474"/>
      <c r="CN505" s="500"/>
      <c r="CO505" s="500"/>
      <c r="CP505" s="500"/>
      <c r="CQ505" s="500"/>
      <c r="CR505" s="550"/>
      <c r="CS505" s="473"/>
      <c r="CT505" s="498"/>
      <c r="CU505" s="498"/>
      <c r="CV505" s="473"/>
      <c r="CW505" s="473"/>
      <c r="CX505" s="473"/>
      <c r="CY505" s="502"/>
      <c r="CZ505" s="500"/>
      <c r="DA505" s="474"/>
      <c r="DB505" s="499"/>
      <c r="DC505" s="500"/>
      <c r="DD505" s="474"/>
      <c r="DE505" s="500"/>
      <c r="DF505" s="500"/>
      <c r="DG505" s="499"/>
      <c r="DH505" s="499"/>
      <c r="DI505" s="499"/>
      <c r="DJ505" s="490"/>
      <c r="DK505" s="499"/>
      <c r="DL505" s="500"/>
      <c r="DM505" s="500"/>
      <c r="DN505" s="499"/>
      <c r="DO505" s="474"/>
      <c r="DP505" s="474"/>
      <c r="DQ505" s="474"/>
      <c r="DR505" s="474"/>
      <c r="DS505" s="474"/>
      <c r="DT505" s="474"/>
      <c r="DU505" s="474"/>
      <c r="DV505" s="474"/>
      <c r="DW505" s="474"/>
      <c r="DX505" s="474"/>
      <c r="DY505" s="474"/>
      <c r="DZ505" s="474"/>
      <c r="EA505" s="500"/>
      <c r="EB505" s="500"/>
      <c r="EC505" s="500"/>
      <c r="ED505" s="500"/>
      <c r="EE505" s="500"/>
      <c r="EF505" s="500"/>
      <c r="EG505" s="500"/>
      <c r="EH505" s="500"/>
      <c r="EI505" s="500"/>
      <c r="EJ505" s="500"/>
      <c r="EK505" s="500"/>
      <c r="EL505" s="500"/>
      <c r="EM505" s="500"/>
      <c r="EN505" s="500"/>
      <c r="EO505" s="500"/>
      <c r="EP505" s="500"/>
      <c r="EQ505" s="500"/>
      <c r="ER505" s="490"/>
      <c r="ES505" s="490"/>
      <c r="ET505" s="500"/>
      <c r="EU505" s="500"/>
    </row>
    <row r="506" spans="1:151" ht="16.5" customHeight="1">
      <c r="A506" s="500"/>
      <c r="B506" s="502"/>
      <c r="C506" s="502"/>
      <c r="D506" s="502"/>
      <c r="E506" s="502"/>
      <c r="F506" s="502"/>
      <c r="G506" s="502"/>
      <c r="H506" s="502"/>
      <c r="I506" s="502"/>
      <c r="J506" s="504"/>
      <c r="K506" s="502"/>
      <c r="L506" s="502"/>
      <c r="M506" s="502"/>
      <c r="N506" s="502"/>
      <c r="O506" s="502"/>
      <c r="P506" s="502"/>
      <c r="R506" s="502"/>
      <c r="S506" s="502"/>
      <c r="U506" s="499"/>
      <c r="V506" s="500"/>
      <c r="W506" s="502"/>
      <c r="X506" s="500"/>
      <c r="Y506" s="500"/>
      <c r="Z506" s="476"/>
      <c r="AA506" s="476"/>
      <c r="AB506" s="470"/>
      <c r="AC506" s="502"/>
      <c r="AD506" s="502"/>
      <c r="AE506" s="502"/>
      <c r="AF506" s="502"/>
      <c r="AG506" s="502"/>
      <c r="AH506" s="502"/>
      <c r="AI506" s="505"/>
      <c r="AJ506" s="502"/>
      <c r="AK506" s="502"/>
      <c r="AL506" s="502"/>
      <c r="AM506" s="502"/>
      <c r="AN506" s="502"/>
      <c r="AO506" s="502"/>
      <c r="AP506" s="502"/>
      <c r="AQ506" s="502"/>
      <c r="AR506" s="502"/>
      <c r="AS506" s="521"/>
      <c r="AT506" s="521"/>
      <c r="AU506" s="521"/>
      <c r="AV506" s="521"/>
      <c r="AW506" s="521"/>
      <c r="AX506" s="521"/>
      <c r="AY506" s="521"/>
      <c r="AZ506" s="521"/>
      <c r="BA506" s="525"/>
      <c r="BB506" s="521"/>
      <c r="BC506" s="521"/>
      <c r="BD506" s="521"/>
      <c r="BE506" s="521"/>
      <c r="BF506" s="521"/>
      <c r="BG506" s="521"/>
      <c r="BH506" s="521"/>
      <c r="BI506" s="521"/>
      <c r="BJ506" s="521"/>
      <c r="BK506" s="521"/>
      <c r="BL506" s="521"/>
      <c r="BM506" s="521"/>
      <c r="BN506" s="521"/>
      <c r="BO506" s="521"/>
      <c r="BP506" s="521"/>
      <c r="BQ506" s="521"/>
      <c r="BR506" s="521"/>
      <c r="BS506" s="521"/>
      <c r="BT506" s="517"/>
      <c r="BU506" s="511"/>
      <c r="BV506" s="511"/>
      <c r="BW506" s="511"/>
      <c r="BX506" s="516"/>
      <c r="BY506" s="516"/>
      <c r="BZ506" s="516"/>
      <c r="CA506" s="516"/>
      <c r="CB506" s="516"/>
      <c r="CC506" s="516"/>
      <c r="CD506" s="516"/>
      <c r="CE506" s="511"/>
      <c r="CF506" s="511"/>
      <c r="CG506" s="511"/>
      <c r="CH506" s="511"/>
      <c r="CI506" s="474"/>
      <c r="CJ506" s="474"/>
      <c r="CK506" s="474"/>
      <c r="CL506" s="490"/>
      <c r="CM506" s="474"/>
      <c r="CN506" s="500"/>
      <c r="CO506" s="500"/>
      <c r="CP506" s="500"/>
      <c r="CQ506" s="500"/>
      <c r="CR506" s="550"/>
      <c r="CS506" s="473"/>
      <c r="CT506" s="498"/>
      <c r="CU506" s="498"/>
      <c r="CV506" s="473"/>
      <c r="CW506" s="473"/>
      <c r="CX506" s="473"/>
      <c r="CY506" s="502"/>
      <c r="CZ506" s="500"/>
      <c r="DA506" s="474"/>
      <c r="DB506" s="499"/>
      <c r="DC506" s="500"/>
      <c r="DD506" s="474"/>
      <c r="DE506" s="500"/>
      <c r="DF506" s="500"/>
      <c r="DG506" s="499"/>
      <c r="DH506" s="499"/>
      <c r="DI506" s="499"/>
      <c r="DJ506" s="490"/>
      <c r="DK506" s="499"/>
      <c r="DL506" s="500"/>
      <c r="DM506" s="500"/>
      <c r="DN506" s="499"/>
      <c r="DO506" s="474"/>
      <c r="DP506" s="474"/>
      <c r="DQ506" s="474"/>
      <c r="DR506" s="474"/>
      <c r="DS506" s="474"/>
      <c r="DT506" s="474"/>
      <c r="DU506" s="474"/>
      <c r="DV506" s="474"/>
      <c r="DW506" s="474"/>
      <c r="DX506" s="474"/>
      <c r="DY506" s="474"/>
      <c r="DZ506" s="474"/>
      <c r="EA506" s="500"/>
      <c r="EB506" s="500"/>
      <c r="EC506" s="500"/>
      <c r="ED506" s="500"/>
      <c r="EE506" s="500"/>
      <c r="EF506" s="500"/>
      <c r="EG506" s="500"/>
      <c r="EH506" s="500"/>
      <c r="EI506" s="500"/>
      <c r="EJ506" s="500"/>
      <c r="EK506" s="500"/>
      <c r="EL506" s="500"/>
      <c r="EM506" s="500"/>
      <c r="EN506" s="500"/>
      <c r="EO506" s="500"/>
      <c r="EP506" s="500"/>
      <c r="EQ506" s="500"/>
      <c r="ER506" s="490"/>
      <c r="ES506" s="490"/>
      <c r="ET506" s="500"/>
      <c r="EU506" s="500"/>
    </row>
    <row r="507" spans="1:151" ht="16.5" customHeight="1">
      <c r="A507" s="500"/>
      <c r="B507" s="502"/>
      <c r="C507" s="502"/>
      <c r="D507" s="502"/>
      <c r="E507" s="502"/>
      <c r="F507" s="502"/>
      <c r="G507" s="502"/>
      <c r="H507" s="502"/>
      <c r="I507" s="502"/>
      <c r="J507" s="504"/>
      <c r="K507" s="502"/>
      <c r="L507" s="502"/>
      <c r="M507" s="502"/>
      <c r="N507" s="502"/>
      <c r="O507" s="502"/>
      <c r="P507" s="502"/>
      <c r="R507" s="502"/>
      <c r="S507" s="502"/>
      <c r="U507" s="499"/>
      <c r="V507" s="500"/>
      <c r="W507" s="502"/>
      <c r="X507" s="500"/>
      <c r="Y507" s="500"/>
      <c r="Z507" s="476"/>
      <c r="AA507" s="476"/>
      <c r="AB507" s="470"/>
      <c r="AC507" s="502"/>
      <c r="AD507" s="502"/>
      <c r="AE507" s="502"/>
      <c r="AF507" s="502"/>
      <c r="AG507" s="502"/>
      <c r="AH507" s="502"/>
      <c r="AI507" s="505"/>
      <c r="AJ507" s="502"/>
      <c r="AK507" s="502"/>
      <c r="AL507" s="502"/>
      <c r="AM507" s="502"/>
      <c r="AN507" s="502"/>
      <c r="AO507" s="502"/>
      <c r="AP507" s="502"/>
      <c r="AQ507" s="502"/>
      <c r="AR507" s="502"/>
      <c r="AS507" s="521"/>
      <c r="AT507" s="521"/>
      <c r="AU507" s="521"/>
      <c r="AV507" s="521"/>
      <c r="AW507" s="521"/>
      <c r="AX507" s="521"/>
      <c r="AY507" s="521"/>
      <c r="AZ507" s="521"/>
      <c r="BA507" s="525"/>
      <c r="BB507" s="521"/>
      <c r="BC507" s="521"/>
      <c r="BD507" s="521"/>
      <c r="BE507" s="521"/>
      <c r="BF507" s="521"/>
      <c r="BG507" s="521"/>
      <c r="BH507" s="521"/>
      <c r="BI507" s="521"/>
      <c r="BJ507" s="521"/>
      <c r="BK507" s="521"/>
      <c r="BL507" s="521"/>
      <c r="BM507" s="521"/>
      <c r="BN507" s="521"/>
      <c r="BO507" s="521"/>
      <c r="BP507" s="521"/>
      <c r="BQ507" s="521"/>
      <c r="BR507" s="521"/>
      <c r="BS507" s="521"/>
      <c r="BT507" s="517"/>
      <c r="BU507" s="511"/>
      <c r="BV507" s="511"/>
      <c r="BW507" s="511"/>
      <c r="BX507" s="516"/>
      <c r="BY507" s="516"/>
      <c r="BZ507" s="516"/>
      <c r="CA507" s="516"/>
      <c r="CB507" s="516"/>
      <c r="CC507" s="516"/>
      <c r="CD507" s="516"/>
      <c r="CE507" s="511"/>
      <c r="CF507" s="511"/>
      <c r="CG507" s="511"/>
      <c r="CH507" s="511"/>
      <c r="CI507" s="474"/>
      <c r="CJ507" s="474"/>
      <c r="CK507" s="474"/>
      <c r="CL507" s="490"/>
      <c r="CM507" s="474"/>
      <c r="CN507" s="500"/>
      <c r="CO507" s="500"/>
      <c r="CP507" s="500"/>
      <c r="CQ507" s="500"/>
      <c r="CR507" s="550"/>
      <c r="CS507" s="473"/>
      <c r="CT507" s="498"/>
      <c r="CU507" s="498"/>
      <c r="CV507" s="473"/>
      <c r="CW507" s="473"/>
      <c r="CX507" s="473"/>
      <c r="CY507" s="502"/>
      <c r="CZ507" s="500"/>
      <c r="DA507" s="474"/>
      <c r="DB507" s="499"/>
      <c r="DC507" s="500"/>
      <c r="DD507" s="474"/>
      <c r="DE507" s="500"/>
      <c r="DF507" s="500"/>
      <c r="DG507" s="499"/>
      <c r="DH507" s="499"/>
      <c r="DI507" s="499"/>
      <c r="DJ507" s="490"/>
      <c r="DK507" s="499"/>
      <c r="DL507" s="500"/>
      <c r="DM507" s="500"/>
      <c r="DN507" s="499"/>
      <c r="DO507" s="474"/>
      <c r="DP507" s="474"/>
      <c r="DQ507" s="474"/>
      <c r="DR507" s="474"/>
      <c r="DS507" s="474"/>
      <c r="DT507" s="474"/>
      <c r="DU507" s="474"/>
      <c r="DV507" s="474"/>
      <c r="DW507" s="474"/>
      <c r="DX507" s="474"/>
      <c r="DY507" s="474"/>
      <c r="DZ507" s="474"/>
      <c r="EA507" s="500"/>
      <c r="EB507" s="500"/>
      <c r="EC507" s="500"/>
      <c r="ED507" s="500"/>
      <c r="EE507" s="500"/>
      <c r="EF507" s="500"/>
      <c r="EG507" s="500"/>
      <c r="EH507" s="500"/>
      <c r="EI507" s="500"/>
      <c r="EJ507" s="500"/>
      <c r="EK507" s="500"/>
      <c r="EL507" s="500"/>
      <c r="EM507" s="500"/>
      <c r="EN507" s="500"/>
      <c r="EO507" s="500"/>
      <c r="EP507" s="500"/>
      <c r="EQ507" s="500"/>
      <c r="ER507" s="490"/>
      <c r="ES507" s="490"/>
      <c r="ET507" s="500"/>
      <c r="EU507" s="500"/>
    </row>
    <row r="508" spans="1:151" ht="16.5" customHeight="1">
      <c r="A508" s="500"/>
      <c r="B508" s="502"/>
      <c r="C508" s="502"/>
      <c r="D508" s="502"/>
      <c r="E508" s="502"/>
      <c r="F508" s="502"/>
      <c r="G508" s="502"/>
      <c r="H508" s="502"/>
      <c r="I508" s="502"/>
      <c r="J508" s="504"/>
      <c r="K508" s="502"/>
      <c r="L508" s="502"/>
      <c r="M508" s="502"/>
      <c r="N508" s="502"/>
      <c r="O508" s="502"/>
      <c r="P508" s="502"/>
      <c r="R508" s="502"/>
      <c r="S508" s="502"/>
      <c r="U508" s="499"/>
      <c r="V508" s="500"/>
      <c r="W508" s="502"/>
      <c r="X508" s="500"/>
      <c r="Y508" s="500"/>
      <c r="Z508" s="476"/>
      <c r="AA508" s="476"/>
      <c r="AB508" s="470"/>
      <c r="AC508" s="502"/>
      <c r="AD508" s="502"/>
      <c r="AE508" s="502"/>
      <c r="AF508" s="502"/>
      <c r="AG508" s="502"/>
      <c r="AH508" s="502"/>
      <c r="AI508" s="505"/>
      <c r="AJ508" s="502"/>
      <c r="AK508" s="502"/>
      <c r="AL508" s="502"/>
      <c r="AM508" s="502"/>
      <c r="AN508" s="502"/>
      <c r="AO508" s="502"/>
      <c r="AP508" s="502"/>
      <c r="AQ508" s="502"/>
      <c r="AR508" s="502"/>
      <c r="AS508" s="521"/>
      <c r="AT508" s="521"/>
      <c r="AU508" s="521"/>
      <c r="AV508" s="521"/>
      <c r="AW508" s="521"/>
      <c r="AX508" s="521"/>
      <c r="AY508" s="521"/>
      <c r="AZ508" s="521"/>
      <c r="BA508" s="525"/>
      <c r="BB508" s="521"/>
      <c r="BC508" s="521"/>
      <c r="BD508" s="521"/>
      <c r="BE508" s="521"/>
      <c r="BF508" s="521"/>
      <c r="BG508" s="521"/>
      <c r="BH508" s="521"/>
      <c r="BI508" s="521"/>
      <c r="BJ508" s="521"/>
      <c r="BK508" s="521"/>
      <c r="BL508" s="521"/>
      <c r="BM508" s="521"/>
      <c r="BN508" s="521"/>
      <c r="BO508" s="521"/>
      <c r="BP508" s="521"/>
      <c r="BQ508" s="521"/>
      <c r="BR508" s="521"/>
      <c r="BS508" s="521"/>
      <c r="BT508" s="517"/>
      <c r="BU508" s="511"/>
      <c r="BV508" s="511"/>
      <c r="BW508" s="511"/>
      <c r="BX508" s="516"/>
      <c r="BY508" s="516"/>
      <c r="BZ508" s="516"/>
      <c r="CA508" s="516"/>
      <c r="CB508" s="516"/>
      <c r="CC508" s="516"/>
      <c r="CD508" s="516"/>
      <c r="CE508" s="511"/>
      <c r="CF508" s="511"/>
      <c r="CG508" s="511"/>
      <c r="CH508" s="511"/>
      <c r="CI508" s="474"/>
      <c r="CJ508" s="474"/>
      <c r="CK508" s="474"/>
      <c r="CL508" s="490"/>
      <c r="CM508" s="474"/>
      <c r="CN508" s="500"/>
      <c r="CO508" s="500"/>
      <c r="CP508" s="500"/>
      <c r="CQ508" s="500"/>
      <c r="CR508" s="550"/>
      <c r="CS508" s="473"/>
      <c r="CT508" s="498"/>
      <c r="CU508" s="498"/>
      <c r="CV508" s="473"/>
      <c r="CW508" s="473"/>
      <c r="CX508" s="473"/>
      <c r="CY508" s="502"/>
      <c r="CZ508" s="500"/>
      <c r="DA508" s="474"/>
      <c r="DB508" s="499"/>
      <c r="DC508" s="500"/>
      <c r="DD508" s="474"/>
      <c r="DE508" s="500"/>
      <c r="DF508" s="500"/>
      <c r="DG508" s="499"/>
      <c r="DH508" s="499"/>
      <c r="DI508" s="499"/>
      <c r="DJ508" s="490"/>
      <c r="DK508" s="499"/>
      <c r="DL508" s="500"/>
      <c r="DM508" s="500"/>
      <c r="DN508" s="499"/>
      <c r="DO508" s="474"/>
      <c r="DP508" s="474"/>
      <c r="DQ508" s="474"/>
      <c r="DR508" s="474"/>
      <c r="DS508" s="474"/>
      <c r="DT508" s="474"/>
      <c r="DU508" s="474"/>
      <c r="DV508" s="474"/>
      <c r="DW508" s="474"/>
      <c r="DX508" s="474"/>
      <c r="DY508" s="474"/>
      <c r="DZ508" s="474"/>
      <c r="EA508" s="500"/>
      <c r="EB508" s="500"/>
      <c r="EC508" s="500"/>
      <c r="ED508" s="500"/>
      <c r="EE508" s="500"/>
      <c r="EF508" s="500"/>
      <c r="EG508" s="500"/>
      <c r="EH508" s="500"/>
      <c r="EI508" s="500"/>
      <c r="EJ508" s="500"/>
      <c r="EK508" s="500"/>
      <c r="EL508" s="500"/>
      <c r="EM508" s="500"/>
      <c r="EN508" s="500"/>
      <c r="EO508" s="500"/>
      <c r="EP508" s="500"/>
      <c r="EQ508" s="500"/>
      <c r="ER508" s="490"/>
      <c r="ES508" s="490"/>
      <c r="ET508" s="500"/>
      <c r="EU508" s="500"/>
    </row>
    <row r="509" spans="1:151" ht="16.5" customHeight="1">
      <c r="A509" s="500"/>
      <c r="B509" s="502"/>
      <c r="C509" s="502"/>
      <c r="D509" s="502"/>
      <c r="E509" s="502"/>
      <c r="F509" s="502"/>
      <c r="G509" s="502"/>
      <c r="H509" s="502"/>
      <c r="I509" s="502"/>
      <c r="J509" s="504"/>
      <c r="K509" s="502"/>
      <c r="L509" s="502"/>
      <c r="M509" s="502"/>
      <c r="N509" s="502"/>
      <c r="O509" s="502"/>
      <c r="P509" s="502"/>
      <c r="R509" s="502"/>
      <c r="S509" s="502"/>
      <c r="U509" s="499"/>
      <c r="V509" s="500"/>
      <c r="W509" s="502"/>
      <c r="X509" s="500"/>
      <c r="Y509" s="500"/>
      <c r="Z509" s="476"/>
      <c r="AA509" s="476"/>
      <c r="AB509" s="470"/>
      <c r="AC509" s="502"/>
      <c r="AD509" s="502"/>
      <c r="AE509" s="502"/>
      <c r="AF509" s="502"/>
      <c r="AG509" s="502"/>
      <c r="AH509" s="502"/>
      <c r="AI509" s="505"/>
      <c r="AJ509" s="502"/>
      <c r="AK509" s="502"/>
      <c r="AL509" s="502"/>
      <c r="AM509" s="502"/>
      <c r="AN509" s="502"/>
      <c r="AO509" s="502"/>
      <c r="AP509" s="502"/>
      <c r="AQ509" s="502"/>
      <c r="AR509" s="502"/>
      <c r="AS509" s="521"/>
      <c r="AT509" s="521"/>
      <c r="AU509" s="521"/>
      <c r="AV509" s="521"/>
      <c r="AW509" s="521"/>
      <c r="AX509" s="521"/>
      <c r="AY509" s="521"/>
      <c r="AZ509" s="521"/>
      <c r="BA509" s="525"/>
      <c r="BB509" s="521"/>
      <c r="BC509" s="521"/>
      <c r="BD509" s="521"/>
      <c r="BE509" s="521"/>
      <c r="BF509" s="521"/>
      <c r="BG509" s="521"/>
      <c r="BH509" s="521"/>
      <c r="BI509" s="521"/>
      <c r="BJ509" s="521"/>
      <c r="BK509" s="521"/>
      <c r="BL509" s="521"/>
      <c r="BM509" s="521"/>
      <c r="BN509" s="521"/>
      <c r="BO509" s="521"/>
      <c r="BP509" s="521"/>
      <c r="BQ509" s="521"/>
      <c r="BR509" s="521"/>
      <c r="BS509" s="521"/>
      <c r="BT509" s="517"/>
      <c r="BU509" s="511"/>
      <c r="BV509" s="511"/>
      <c r="BW509" s="511"/>
      <c r="BX509" s="516"/>
      <c r="BY509" s="516"/>
      <c r="BZ509" s="516"/>
      <c r="CA509" s="516"/>
      <c r="CB509" s="516"/>
      <c r="CC509" s="516"/>
      <c r="CD509" s="516"/>
      <c r="CE509" s="511"/>
      <c r="CF509" s="511"/>
      <c r="CG509" s="511"/>
      <c r="CH509" s="511"/>
      <c r="CI509" s="474"/>
      <c r="CJ509" s="474"/>
      <c r="CK509" s="474"/>
      <c r="CL509" s="490"/>
      <c r="CM509" s="474"/>
      <c r="CN509" s="500"/>
      <c r="CO509" s="500"/>
      <c r="CP509" s="500"/>
      <c r="CQ509" s="500"/>
      <c r="CR509" s="550"/>
      <c r="CS509" s="473"/>
      <c r="CT509" s="498"/>
      <c r="CU509" s="498"/>
      <c r="CV509" s="473"/>
      <c r="CW509" s="473"/>
      <c r="CX509" s="473"/>
      <c r="CY509" s="502"/>
      <c r="CZ509" s="500"/>
      <c r="DA509" s="474"/>
      <c r="DB509" s="499"/>
      <c r="DC509" s="500"/>
      <c r="DD509" s="474"/>
      <c r="DE509" s="500"/>
      <c r="DF509" s="500"/>
      <c r="DG509" s="499"/>
      <c r="DH509" s="499"/>
      <c r="DI509" s="499"/>
      <c r="DJ509" s="490"/>
      <c r="DK509" s="499"/>
      <c r="DL509" s="500"/>
      <c r="DM509" s="500"/>
      <c r="DN509" s="499"/>
      <c r="DO509" s="474"/>
      <c r="DP509" s="474"/>
      <c r="DQ509" s="474"/>
      <c r="DR509" s="474"/>
      <c r="DS509" s="474"/>
      <c r="DT509" s="474"/>
      <c r="DU509" s="474"/>
      <c r="DV509" s="474"/>
      <c r="DW509" s="474"/>
      <c r="DX509" s="474"/>
      <c r="DY509" s="474"/>
      <c r="DZ509" s="474"/>
      <c r="EA509" s="500"/>
      <c r="EB509" s="500"/>
      <c r="EC509" s="500"/>
      <c r="ED509" s="500"/>
      <c r="EE509" s="500"/>
      <c r="EF509" s="500"/>
      <c r="EG509" s="500"/>
      <c r="EH509" s="500"/>
      <c r="EI509" s="500"/>
      <c r="EJ509" s="500"/>
      <c r="EK509" s="500"/>
      <c r="EL509" s="500"/>
      <c r="EM509" s="500"/>
      <c r="EN509" s="500"/>
      <c r="EO509" s="500"/>
      <c r="EP509" s="500"/>
      <c r="EQ509" s="500"/>
      <c r="ER509" s="490"/>
      <c r="ES509" s="490"/>
      <c r="ET509" s="500"/>
      <c r="EU509" s="500"/>
    </row>
    <row r="510" spans="1:151" ht="16.5" customHeight="1">
      <c r="A510" s="500"/>
      <c r="B510" s="502"/>
      <c r="C510" s="502"/>
      <c r="D510" s="502"/>
      <c r="E510" s="502"/>
      <c r="F510" s="502"/>
      <c r="G510" s="502"/>
      <c r="H510" s="502"/>
      <c r="I510" s="502"/>
      <c r="J510" s="504"/>
      <c r="K510" s="502"/>
      <c r="L510" s="502"/>
      <c r="M510" s="502"/>
      <c r="N510" s="502"/>
      <c r="O510" s="502"/>
      <c r="P510" s="502"/>
      <c r="R510" s="502"/>
      <c r="S510" s="502"/>
      <c r="U510" s="499"/>
      <c r="V510" s="500"/>
      <c r="W510" s="502"/>
      <c r="X510" s="500"/>
      <c r="Y510" s="500"/>
      <c r="Z510" s="476"/>
      <c r="AA510" s="476"/>
      <c r="AB510" s="470"/>
      <c r="AC510" s="502"/>
      <c r="AD510" s="502"/>
      <c r="AE510" s="502"/>
      <c r="AF510" s="502"/>
      <c r="AG510" s="502"/>
      <c r="AH510" s="502"/>
      <c r="AI510" s="505"/>
      <c r="AJ510" s="502"/>
      <c r="AK510" s="502"/>
      <c r="AL510" s="502"/>
      <c r="AM510" s="502"/>
      <c r="AN510" s="502"/>
      <c r="AO510" s="502"/>
      <c r="AP510" s="502"/>
      <c r="AQ510" s="502"/>
      <c r="AR510" s="502"/>
      <c r="AS510" s="521"/>
      <c r="AT510" s="521"/>
      <c r="AU510" s="521"/>
      <c r="AV510" s="521"/>
      <c r="AW510" s="521"/>
      <c r="AX510" s="521"/>
      <c r="AY510" s="521"/>
      <c r="AZ510" s="521"/>
      <c r="BA510" s="525"/>
      <c r="BB510" s="521"/>
      <c r="BC510" s="521"/>
      <c r="BD510" s="521"/>
      <c r="BE510" s="521"/>
      <c r="BF510" s="521"/>
      <c r="BG510" s="521"/>
      <c r="BH510" s="521"/>
      <c r="BI510" s="521"/>
      <c r="BJ510" s="521"/>
      <c r="BK510" s="521"/>
      <c r="BL510" s="521"/>
      <c r="BM510" s="521"/>
      <c r="BN510" s="521"/>
      <c r="BO510" s="521"/>
      <c r="BP510" s="521"/>
      <c r="BQ510" s="521"/>
      <c r="BR510" s="521"/>
      <c r="BS510" s="521"/>
      <c r="BT510" s="517"/>
      <c r="BU510" s="511"/>
      <c r="BV510" s="511"/>
      <c r="BW510" s="511"/>
      <c r="BX510" s="516"/>
      <c r="BY510" s="516"/>
      <c r="BZ510" s="516"/>
      <c r="CA510" s="516"/>
      <c r="CB510" s="516"/>
      <c r="CC510" s="516"/>
      <c r="CD510" s="516"/>
      <c r="CE510" s="511"/>
      <c r="CF510" s="511"/>
      <c r="CG510" s="511"/>
      <c r="CH510" s="511"/>
      <c r="CI510" s="474"/>
      <c r="CJ510" s="474"/>
      <c r="CK510" s="474"/>
      <c r="CL510" s="490"/>
      <c r="CM510" s="474"/>
      <c r="CN510" s="500"/>
      <c r="CO510" s="500"/>
      <c r="CP510" s="500"/>
      <c r="CQ510" s="500"/>
      <c r="CR510" s="550"/>
      <c r="CS510" s="473"/>
      <c r="CT510" s="498"/>
      <c r="CU510" s="498"/>
      <c r="CV510" s="473"/>
      <c r="CW510" s="473"/>
      <c r="CX510" s="473"/>
      <c r="CY510" s="502"/>
      <c r="CZ510" s="500"/>
      <c r="DA510" s="474"/>
      <c r="DB510" s="499"/>
      <c r="DC510" s="500"/>
      <c r="DD510" s="474"/>
      <c r="DE510" s="500"/>
      <c r="DF510" s="500"/>
      <c r="DG510" s="499"/>
      <c r="DH510" s="499"/>
      <c r="DI510" s="499"/>
      <c r="DJ510" s="490"/>
      <c r="DK510" s="499"/>
      <c r="DL510" s="500"/>
      <c r="DM510" s="500"/>
      <c r="DN510" s="499"/>
      <c r="DO510" s="474"/>
      <c r="DP510" s="474"/>
      <c r="DQ510" s="474"/>
      <c r="DR510" s="474"/>
      <c r="DS510" s="474"/>
      <c r="DT510" s="474"/>
      <c r="DU510" s="474"/>
      <c r="DV510" s="474"/>
      <c r="DW510" s="474"/>
      <c r="DX510" s="474"/>
      <c r="DY510" s="474"/>
      <c r="DZ510" s="474"/>
      <c r="EA510" s="500"/>
      <c r="EB510" s="500"/>
      <c r="EC510" s="500"/>
      <c r="ED510" s="500"/>
      <c r="EE510" s="500"/>
      <c r="EF510" s="500"/>
      <c r="EG510" s="500"/>
      <c r="EH510" s="500"/>
      <c r="EI510" s="500"/>
      <c r="EJ510" s="500"/>
      <c r="EK510" s="500"/>
      <c r="EL510" s="500"/>
      <c r="EM510" s="500"/>
      <c r="EN510" s="500"/>
      <c r="EO510" s="500"/>
      <c r="EP510" s="500"/>
      <c r="EQ510" s="500"/>
      <c r="ER510" s="490"/>
      <c r="ES510" s="490"/>
      <c r="ET510" s="500"/>
      <c r="EU510" s="500"/>
    </row>
    <row r="511" spans="1:151" ht="16.5" customHeight="1">
      <c r="A511" s="500"/>
      <c r="B511" s="502"/>
      <c r="C511" s="502"/>
      <c r="D511" s="502"/>
      <c r="E511" s="502"/>
      <c r="F511" s="502"/>
      <c r="G511" s="502"/>
      <c r="H511" s="502"/>
      <c r="I511" s="502"/>
      <c r="J511" s="504"/>
      <c r="K511" s="502"/>
      <c r="L511" s="502"/>
      <c r="M511" s="502"/>
      <c r="N511" s="502"/>
      <c r="O511" s="502"/>
      <c r="P511" s="502"/>
      <c r="R511" s="502"/>
      <c r="S511" s="502"/>
      <c r="U511" s="499"/>
      <c r="V511" s="500"/>
      <c r="W511" s="502"/>
      <c r="X511" s="500"/>
      <c r="Y511" s="500"/>
      <c r="Z511" s="476"/>
      <c r="AA511" s="476"/>
      <c r="AB511" s="470"/>
      <c r="AC511" s="502"/>
      <c r="AD511" s="502"/>
      <c r="AE511" s="502"/>
      <c r="AF511" s="502"/>
      <c r="AG511" s="502"/>
      <c r="AH511" s="502"/>
      <c r="AI511" s="505"/>
      <c r="AJ511" s="502"/>
      <c r="AK511" s="502"/>
      <c r="AL511" s="502"/>
      <c r="AM511" s="502"/>
      <c r="AN511" s="502"/>
      <c r="AO511" s="502"/>
      <c r="AP511" s="502"/>
      <c r="AQ511" s="502"/>
      <c r="AR511" s="502"/>
      <c r="AS511" s="521"/>
      <c r="AT511" s="521"/>
      <c r="AU511" s="521"/>
      <c r="AV511" s="521"/>
      <c r="AW511" s="521"/>
      <c r="AX511" s="521"/>
      <c r="AY511" s="521"/>
      <c r="AZ511" s="521"/>
      <c r="BA511" s="525"/>
      <c r="BB511" s="521"/>
      <c r="BC511" s="521"/>
      <c r="BD511" s="521"/>
      <c r="BE511" s="521"/>
      <c r="BF511" s="521"/>
      <c r="BG511" s="521"/>
      <c r="BH511" s="521"/>
      <c r="BI511" s="521"/>
      <c r="BJ511" s="521"/>
      <c r="BK511" s="521"/>
      <c r="BL511" s="521"/>
      <c r="BM511" s="521"/>
      <c r="BN511" s="521"/>
      <c r="BO511" s="521"/>
      <c r="BP511" s="521"/>
      <c r="BQ511" s="521"/>
      <c r="BR511" s="521"/>
      <c r="BS511" s="521"/>
      <c r="BT511" s="517"/>
      <c r="BU511" s="511"/>
      <c r="BV511" s="511"/>
      <c r="BW511" s="511"/>
      <c r="BX511" s="516"/>
      <c r="BY511" s="516"/>
      <c r="BZ511" s="516"/>
      <c r="CA511" s="516"/>
      <c r="CB511" s="516"/>
      <c r="CC511" s="516"/>
      <c r="CD511" s="516"/>
      <c r="CE511" s="511"/>
      <c r="CF511" s="511"/>
      <c r="CG511" s="511"/>
      <c r="CH511" s="511"/>
      <c r="CI511" s="474"/>
      <c r="CJ511" s="474"/>
      <c r="CK511" s="474"/>
      <c r="CL511" s="490"/>
      <c r="CM511" s="474"/>
      <c r="CN511" s="500"/>
      <c r="CO511" s="500"/>
      <c r="CP511" s="500"/>
      <c r="CQ511" s="500"/>
      <c r="CR511" s="550"/>
      <c r="CS511" s="473"/>
      <c r="CT511" s="498"/>
      <c r="CU511" s="498"/>
      <c r="CV511" s="473"/>
      <c r="CW511" s="473"/>
      <c r="CX511" s="473"/>
      <c r="CY511" s="502"/>
      <c r="CZ511" s="500"/>
      <c r="DA511" s="474"/>
      <c r="DB511" s="499"/>
      <c r="DC511" s="500"/>
      <c r="DD511" s="474"/>
      <c r="DE511" s="500"/>
      <c r="DF511" s="500"/>
      <c r="DG511" s="499"/>
      <c r="DH511" s="499"/>
      <c r="DI511" s="499"/>
      <c r="DJ511" s="490"/>
      <c r="DK511" s="499"/>
      <c r="DL511" s="500"/>
      <c r="DM511" s="500"/>
      <c r="DN511" s="499"/>
      <c r="DO511" s="474"/>
      <c r="DP511" s="474"/>
      <c r="DQ511" s="474"/>
      <c r="DR511" s="474"/>
      <c r="DS511" s="474"/>
      <c r="DT511" s="474"/>
      <c r="DU511" s="474"/>
      <c r="DV511" s="474"/>
      <c r="DW511" s="474"/>
      <c r="DX511" s="474"/>
      <c r="DY511" s="474"/>
      <c r="DZ511" s="474"/>
      <c r="EA511" s="500"/>
      <c r="EB511" s="500"/>
      <c r="EC511" s="500"/>
      <c r="ED511" s="500"/>
      <c r="EE511" s="500"/>
      <c r="EF511" s="500"/>
      <c r="EG511" s="500"/>
      <c r="EH511" s="500"/>
      <c r="EI511" s="500"/>
      <c r="EJ511" s="500"/>
      <c r="EK511" s="500"/>
      <c r="EL511" s="500"/>
      <c r="EM511" s="500"/>
      <c r="EN511" s="500"/>
      <c r="EO511" s="500"/>
      <c r="EP511" s="500"/>
      <c r="EQ511" s="500"/>
      <c r="ER511" s="490"/>
      <c r="ES511" s="490"/>
      <c r="ET511" s="500"/>
      <c r="EU511" s="500"/>
    </row>
    <row r="512" spans="1:151" ht="16.5" customHeight="1">
      <c r="A512" s="500"/>
      <c r="B512" s="502"/>
      <c r="C512" s="502"/>
      <c r="D512" s="502"/>
      <c r="E512" s="502"/>
      <c r="F512" s="502"/>
      <c r="G512" s="502"/>
      <c r="H512" s="502"/>
      <c r="I512" s="502"/>
      <c r="J512" s="504"/>
      <c r="K512" s="502"/>
      <c r="L512" s="502"/>
      <c r="M512" s="502"/>
      <c r="N512" s="502"/>
      <c r="O512" s="502"/>
      <c r="P512" s="502"/>
      <c r="R512" s="502"/>
      <c r="S512" s="502"/>
      <c r="U512" s="499"/>
      <c r="V512" s="500"/>
      <c r="W512" s="502"/>
      <c r="X512" s="500"/>
      <c r="Y512" s="500"/>
      <c r="Z512" s="476"/>
      <c r="AA512" s="476"/>
      <c r="AB512" s="470"/>
      <c r="AC512" s="502"/>
      <c r="AD512" s="502"/>
      <c r="AE512" s="502"/>
      <c r="AF512" s="502"/>
      <c r="AG512" s="502"/>
      <c r="AH512" s="502"/>
      <c r="AI512" s="505"/>
      <c r="AJ512" s="502"/>
      <c r="AK512" s="502"/>
      <c r="AL512" s="502"/>
      <c r="AM512" s="502"/>
      <c r="AN512" s="502"/>
      <c r="AO512" s="502"/>
      <c r="AP512" s="502"/>
      <c r="AQ512" s="502"/>
      <c r="AR512" s="502"/>
      <c r="AS512" s="521"/>
      <c r="AT512" s="521"/>
      <c r="AU512" s="521"/>
      <c r="AV512" s="521"/>
      <c r="AW512" s="521"/>
      <c r="AX512" s="521"/>
      <c r="AY512" s="521"/>
      <c r="AZ512" s="521"/>
      <c r="BA512" s="525"/>
      <c r="BB512" s="521"/>
      <c r="BC512" s="521"/>
      <c r="BD512" s="521"/>
      <c r="BE512" s="521"/>
      <c r="BF512" s="521"/>
      <c r="BG512" s="521"/>
      <c r="BH512" s="521"/>
      <c r="BI512" s="521"/>
      <c r="BJ512" s="521"/>
      <c r="BK512" s="521"/>
      <c r="BL512" s="521"/>
      <c r="BM512" s="521"/>
      <c r="BN512" s="521"/>
      <c r="BO512" s="521"/>
      <c r="BP512" s="521"/>
      <c r="BQ512" s="521"/>
      <c r="BR512" s="521"/>
      <c r="BS512" s="521"/>
      <c r="BT512" s="517"/>
      <c r="BU512" s="511"/>
      <c r="BV512" s="511"/>
      <c r="BW512" s="511"/>
      <c r="BX512" s="516"/>
      <c r="BY512" s="516"/>
      <c r="BZ512" s="516"/>
      <c r="CA512" s="516"/>
      <c r="CB512" s="516"/>
      <c r="CC512" s="516"/>
      <c r="CD512" s="516"/>
      <c r="CE512" s="511"/>
      <c r="CF512" s="511"/>
      <c r="CG512" s="511"/>
      <c r="CH512" s="511"/>
      <c r="CI512" s="474"/>
      <c r="CJ512" s="474"/>
      <c r="CK512" s="474"/>
      <c r="CL512" s="490"/>
      <c r="CM512" s="474"/>
      <c r="CN512" s="500"/>
      <c r="CO512" s="500"/>
      <c r="CP512" s="500"/>
      <c r="CQ512" s="500"/>
      <c r="CR512" s="550"/>
      <c r="CS512" s="473"/>
      <c r="CT512" s="498"/>
      <c r="CU512" s="498"/>
      <c r="CV512" s="473"/>
      <c r="CW512" s="473"/>
      <c r="CX512" s="473"/>
      <c r="CY512" s="502"/>
      <c r="CZ512" s="500"/>
      <c r="DA512" s="474"/>
      <c r="DB512" s="499"/>
      <c r="DC512" s="500"/>
      <c r="DD512" s="474"/>
      <c r="DE512" s="500"/>
      <c r="DF512" s="500"/>
      <c r="DG512" s="499"/>
      <c r="DH512" s="499"/>
      <c r="DI512" s="499"/>
      <c r="DJ512" s="490"/>
      <c r="DK512" s="499"/>
      <c r="DL512" s="500"/>
      <c r="DM512" s="500"/>
      <c r="DN512" s="499"/>
      <c r="DO512" s="474"/>
      <c r="DP512" s="474"/>
      <c r="DQ512" s="474"/>
      <c r="DR512" s="474"/>
      <c r="DS512" s="474"/>
      <c r="DT512" s="474"/>
      <c r="DU512" s="474"/>
      <c r="DV512" s="474"/>
      <c r="DW512" s="474"/>
      <c r="DX512" s="474"/>
      <c r="DY512" s="474"/>
      <c r="DZ512" s="474"/>
      <c r="EA512" s="500"/>
      <c r="EB512" s="500"/>
      <c r="EC512" s="500"/>
      <c r="ED512" s="500"/>
      <c r="EE512" s="500"/>
      <c r="EF512" s="500"/>
      <c r="EG512" s="500"/>
      <c r="EH512" s="500"/>
      <c r="EI512" s="500"/>
      <c r="EJ512" s="500"/>
      <c r="EK512" s="500"/>
      <c r="EL512" s="500"/>
      <c r="EM512" s="500"/>
      <c r="EN512" s="500"/>
      <c r="EO512" s="500"/>
      <c r="EP512" s="500"/>
      <c r="EQ512" s="500"/>
      <c r="ER512" s="490"/>
      <c r="ES512" s="490"/>
      <c r="ET512" s="500"/>
      <c r="EU512" s="500"/>
    </row>
    <row r="513" spans="1:151" ht="16.5" customHeight="1">
      <c r="A513" s="500"/>
      <c r="B513" s="502"/>
      <c r="C513" s="502"/>
      <c r="D513" s="502"/>
      <c r="E513" s="502"/>
      <c r="F513" s="502"/>
      <c r="G513" s="502"/>
      <c r="H513" s="502"/>
      <c r="I513" s="502"/>
      <c r="J513" s="504"/>
      <c r="K513" s="502"/>
      <c r="L513" s="502"/>
      <c r="M513" s="502"/>
      <c r="N513" s="502"/>
      <c r="O513" s="502"/>
      <c r="P513" s="502"/>
      <c r="R513" s="502"/>
      <c r="S513" s="502"/>
      <c r="U513" s="499"/>
      <c r="V513" s="500"/>
      <c r="W513" s="502"/>
      <c r="X513" s="500"/>
      <c r="Y513" s="500"/>
      <c r="Z513" s="476"/>
      <c r="AA513" s="476"/>
      <c r="AB513" s="470"/>
      <c r="AC513" s="502"/>
      <c r="AD513" s="502"/>
      <c r="AE513" s="502"/>
      <c r="AF513" s="502"/>
      <c r="AG513" s="502"/>
      <c r="AH513" s="502"/>
      <c r="AI513" s="505"/>
      <c r="AJ513" s="502"/>
      <c r="AK513" s="502"/>
      <c r="AL513" s="502"/>
      <c r="AM513" s="502"/>
      <c r="AN513" s="502"/>
      <c r="AO513" s="502"/>
      <c r="AP513" s="502"/>
      <c r="AQ513" s="502"/>
      <c r="AR513" s="502"/>
      <c r="AS513" s="521"/>
      <c r="AT513" s="521"/>
      <c r="AU513" s="521"/>
      <c r="AV513" s="521"/>
      <c r="AW513" s="521"/>
      <c r="AX513" s="521"/>
      <c r="AY513" s="521"/>
      <c r="AZ513" s="521"/>
      <c r="BA513" s="525"/>
      <c r="BB513" s="521"/>
      <c r="BC513" s="521"/>
      <c r="BD513" s="521"/>
      <c r="BE513" s="521"/>
      <c r="BF513" s="521"/>
      <c r="BG513" s="521"/>
      <c r="BH513" s="521"/>
      <c r="BI513" s="521"/>
      <c r="BJ513" s="521"/>
      <c r="BK513" s="521"/>
      <c r="BL513" s="521"/>
      <c r="BM513" s="521"/>
      <c r="BN513" s="521"/>
      <c r="BO513" s="521"/>
      <c r="BP513" s="521"/>
      <c r="BQ513" s="521"/>
      <c r="BR513" s="521"/>
      <c r="BS513" s="521"/>
      <c r="BT513" s="517"/>
      <c r="BU513" s="511"/>
      <c r="BV513" s="511"/>
      <c r="BW513" s="511"/>
      <c r="BX513" s="516"/>
      <c r="BY513" s="516"/>
      <c r="BZ513" s="516"/>
      <c r="CA513" s="516"/>
      <c r="CB513" s="516"/>
      <c r="CC513" s="516"/>
      <c r="CD513" s="516"/>
      <c r="CE513" s="511"/>
      <c r="CF513" s="511"/>
      <c r="CG513" s="511"/>
      <c r="CH513" s="511"/>
      <c r="CI513" s="474"/>
      <c r="CJ513" s="474"/>
      <c r="CK513" s="474"/>
      <c r="CL513" s="490"/>
      <c r="CM513" s="474"/>
      <c r="CN513" s="500"/>
      <c r="CO513" s="500"/>
      <c r="CP513" s="500"/>
      <c r="CQ513" s="500"/>
      <c r="CR513" s="550"/>
      <c r="CS513" s="473"/>
      <c r="CT513" s="498"/>
      <c r="CU513" s="498"/>
      <c r="CV513" s="473"/>
      <c r="CW513" s="473"/>
      <c r="CX513" s="473"/>
      <c r="CY513" s="502"/>
      <c r="CZ513" s="500"/>
      <c r="DA513" s="474"/>
      <c r="DB513" s="499"/>
      <c r="DC513" s="500"/>
      <c r="DD513" s="474"/>
      <c r="DE513" s="500"/>
      <c r="DF513" s="500"/>
      <c r="DG513" s="499"/>
      <c r="DH513" s="499"/>
      <c r="DI513" s="499"/>
      <c r="DJ513" s="490"/>
      <c r="DK513" s="499"/>
      <c r="DL513" s="500"/>
      <c r="DM513" s="500"/>
      <c r="DN513" s="499"/>
      <c r="DO513" s="474"/>
      <c r="DP513" s="474"/>
      <c r="DQ513" s="474"/>
      <c r="DR513" s="474"/>
      <c r="DS513" s="474"/>
      <c r="DT513" s="474"/>
      <c r="DU513" s="474"/>
      <c r="DV513" s="474"/>
      <c r="DW513" s="474"/>
      <c r="DX513" s="474"/>
      <c r="DY513" s="474"/>
      <c r="DZ513" s="474"/>
      <c r="EA513" s="500"/>
      <c r="EB513" s="500"/>
      <c r="EC513" s="500"/>
      <c r="ED513" s="500"/>
      <c r="EE513" s="500"/>
      <c r="EF513" s="500"/>
      <c r="EG513" s="500"/>
      <c r="EH513" s="500"/>
      <c r="EI513" s="500"/>
      <c r="EJ513" s="500"/>
      <c r="EK513" s="500"/>
      <c r="EL513" s="500"/>
      <c r="EM513" s="500"/>
      <c r="EN513" s="500"/>
      <c r="EO513" s="500"/>
      <c r="EP513" s="500"/>
      <c r="EQ513" s="500"/>
      <c r="ER513" s="490"/>
      <c r="ES513" s="490"/>
      <c r="ET513" s="500"/>
      <c r="EU513" s="500"/>
    </row>
    <row r="514" spans="1:151" ht="16.5" customHeight="1">
      <c r="A514" s="500"/>
      <c r="B514" s="502"/>
      <c r="C514" s="502"/>
      <c r="D514" s="502"/>
      <c r="E514" s="502"/>
      <c r="F514" s="502"/>
      <c r="G514" s="502"/>
      <c r="H514" s="502"/>
      <c r="I514" s="502"/>
      <c r="J514" s="504"/>
      <c r="K514" s="502"/>
      <c r="L514" s="502"/>
      <c r="M514" s="502"/>
      <c r="N514" s="502"/>
      <c r="O514" s="502"/>
      <c r="P514" s="502"/>
      <c r="R514" s="502"/>
      <c r="S514" s="502"/>
      <c r="U514" s="499"/>
      <c r="V514" s="500"/>
      <c r="W514" s="502"/>
      <c r="X514" s="500"/>
      <c r="Y514" s="500"/>
      <c r="Z514" s="476"/>
      <c r="AA514" s="476"/>
      <c r="AB514" s="470"/>
      <c r="AC514" s="502"/>
      <c r="AD514" s="502"/>
      <c r="AE514" s="502"/>
      <c r="AF514" s="502"/>
      <c r="AG514" s="502"/>
      <c r="AH514" s="502"/>
      <c r="AI514" s="505"/>
      <c r="AJ514" s="502"/>
      <c r="AK514" s="502"/>
      <c r="AL514" s="502"/>
      <c r="AM514" s="502"/>
      <c r="AN514" s="502"/>
      <c r="AO514" s="502"/>
      <c r="AP514" s="502"/>
      <c r="AQ514" s="502"/>
      <c r="AR514" s="502"/>
      <c r="AS514" s="521"/>
      <c r="AT514" s="521"/>
      <c r="AU514" s="521"/>
      <c r="AV514" s="521"/>
      <c r="AW514" s="521"/>
      <c r="AX514" s="521"/>
      <c r="AY514" s="521"/>
      <c r="AZ514" s="521"/>
      <c r="BA514" s="525"/>
      <c r="BB514" s="521"/>
      <c r="BC514" s="521"/>
      <c r="BD514" s="521"/>
      <c r="BE514" s="521"/>
      <c r="BF514" s="521"/>
      <c r="BG514" s="521"/>
      <c r="BH514" s="521"/>
      <c r="BI514" s="521"/>
      <c r="BJ514" s="521"/>
      <c r="BK514" s="521"/>
      <c r="BL514" s="521"/>
      <c r="BM514" s="521"/>
      <c r="BN514" s="521"/>
      <c r="BO514" s="521"/>
      <c r="BP514" s="521"/>
      <c r="BQ514" s="521"/>
      <c r="BR514" s="521"/>
      <c r="BS514" s="521"/>
      <c r="BT514" s="517"/>
      <c r="BU514" s="511"/>
      <c r="BV514" s="511"/>
      <c r="BW514" s="511"/>
      <c r="BX514" s="516"/>
      <c r="BY514" s="516"/>
      <c r="BZ514" s="516"/>
      <c r="CA514" s="516"/>
      <c r="CB514" s="516"/>
      <c r="CC514" s="516"/>
      <c r="CD514" s="516"/>
      <c r="CE514" s="511"/>
      <c r="CF514" s="511"/>
      <c r="CG514" s="511"/>
      <c r="CH514" s="511"/>
      <c r="CI514" s="474"/>
      <c r="CJ514" s="474"/>
      <c r="CK514" s="474"/>
      <c r="CL514" s="490"/>
      <c r="CM514" s="474"/>
      <c r="CN514" s="500"/>
      <c r="CO514" s="500"/>
      <c r="CP514" s="500"/>
      <c r="CQ514" s="500"/>
      <c r="CR514" s="550"/>
      <c r="CS514" s="473"/>
      <c r="CT514" s="498"/>
      <c r="CU514" s="498"/>
      <c r="CV514" s="473"/>
      <c r="CW514" s="473"/>
      <c r="CX514" s="473"/>
      <c r="CY514" s="502"/>
      <c r="CZ514" s="500"/>
      <c r="DA514" s="474"/>
      <c r="DB514" s="499"/>
      <c r="DC514" s="500"/>
      <c r="DD514" s="474"/>
      <c r="DE514" s="500"/>
      <c r="DF514" s="500"/>
      <c r="DG514" s="499"/>
      <c r="DH514" s="499"/>
      <c r="DI514" s="499"/>
      <c r="DJ514" s="490"/>
      <c r="DK514" s="499"/>
      <c r="DL514" s="500"/>
      <c r="DM514" s="500"/>
      <c r="DN514" s="499"/>
      <c r="DO514" s="474"/>
      <c r="DP514" s="474"/>
      <c r="DQ514" s="474"/>
      <c r="DR514" s="474"/>
      <c r="DS514" s="474"/>
      <c r="DT514" s="474"/>
      <c r="DU514" s="474"/>
      <c r="DV514" s="474"/>
      <c r="DW514" s="474"/>
      <c r="DX514" s="474"/>
      <c r="DY514" s="474"/>
      <c r="DZ514" s="474"/>
      <c r="EA514" s="500"/>
      <c r="EB514" s="500"/>
      <c r="EC514" s="500"/>
      <c r="ED514" s="500"/>
      <c r="EE514" s="500"/>
      <c r="EF514" s="500"/>
      <c r="EG514" s="500"/>
      <c r="EH514" s="500"/>
      <c r="EI514" s="500"/>
      <c r="EJ514" s="500"/>
      <c r="EK514" s="500"/>
      <c r="EL514" s="500"/>
      <c r="EM514" s="500"/>
      <c r="EN514" s="500"/>
      <c r="EO514" s="500"/>
      <c r="EP514" s="500"/>
      <c r="EQ514" s="500"/>
      <c r="ER514" s="490"/>
      <c r="ES514" s="490"/>
      <c r="ET514" s="500"/>
      <c r="EU514" s="500"/>
    </row>
    <row r="515" spans="1:151" ht="16.5" customHeight="1">
      <c r="A515" s="500"/>
      <c r="B515" s="502"/>
      <c r="C515" s="502"/>
      <c r="D515" s="502"/>
      <c r="E515" s="502"/>
      <c r="F515" s="502"/>
      <c r="G515" s="502"/>
      <c r="H515" s="502"/>
      <c r="I515" s="502"/>
      <c r="J515" s="504"/>
      <c r="K515" s="502"/>
      <c r="L515" s="502"/>
      <c r="M515" s="502"/>
      <c r="N515" s="502"/>
      <c r="O515" s="502"/>
      <c r="P515" s="502"/>
      <c r="R515" s="502"/>
      <c r="S515" s="502"/>
      <c r="U515" s="499"/>
      <c r="V515" s="500"/>
      <c r="W515" s="502"/>
      <c r="X515" s="500"/>
      <c r="Y515" s="500"/>
      <c r="Z515" s="476"/>
      <c r="AA515" s="476"/>
      <c r="AB515" s="470"/>
      <c r="AC515" s="502"/>
      <c r="AD515" s="502"/>
      <c r="AE515" s="502"/>
      <c r="AF515" s="502"/>
      <c r="AG515" s="502"/>
      <c r="AH515" s="502"/>
      <c r="AI515" s="505"/>
      <c r="AJ515" s="502"/>
      <c r="AK515" s="502"/>
      <c r="AL515" s="502"/>
      <c r="AM515" s="502"/>
      <c r="AN515" s="502"/>
      <c r="AO515" s="502"/>
      <c r="AP515" s="502"/>
      <c r="AQ515" s="502"/>
      <c r="AR515" s="502"/>
      <c r="AS515" s="521"/>
      <c r="AT515" s="521"/>
      <c r="AU515" s="521"/>
      <c r="AV515" s="521"/>
      <c r="AW515" s="521"/>
      <c r="AX515" s="521"/>
      <c r="AY515" s="521"/>
      <c r="AZ515" s="521"/>
      <c r="BA515" s="525"/>
      <c r="BB515" s="521"/>
      <c r="BC515" s="521"/>
      <c r="BD515" s="521"/>
      <c r="BE515" s="521"/>
      <c r="BF515" s="521"/>
      <c r="BG515" s="521"/>
      <c r="BH515" s="521"/>
      <c r="BI515" s="521"/>
      <c r="BJ515" s="521"/>
      <c r="BK515" s="521"/>
      <c r="BL515" s="521"/>
      <c r="BM515" s="521"/>
      <c r="BN515" s="521"/>
      <c r="BO515" s="521"/>
      <c r="BP515" s="521"/>
      <c r="BQ515" s="521"/>
      <c r="BR515" s="521"/>
      <c r="BS515" s="521"/>
      <c r="BT515" s="517"/>
      <c r="BU515" s="511"/>
      <c r="BV515" s="511"/>
      <c r="BW515" s="511"/>
      <c r="BX515" s="516"/>
      <c r="BY515" s="516"/>
      <c r="BZ515" s="516"/>
      <c r="CA515" s="516"/>
      <c r="CB515" s="516"/>
      <c r="CC515" s="516"/>
      <c r="CD515" s="516"/>
      <c r="CE515" s="511"/>
      <c r="CF515" s="511"/>
      <c r="CG515" s="511"/>
      <c r="CH515" s="511"/>
      <c r="CI515" s="474"/>
      <c r="CJ515" s="474"/>
      <c r="CK515" s="474"/>
      <c r="CL515" s="490"/>
      <c r="CM515" s="474"/>
      <c r="CN515" s="500"/>
      <c r="CO515" s="500"/>
      <c r="CP515" s="500"/>
      <c r="CQ515" s="500"/>
      <c r="CR515" s="550"/>
      <c r="CS515" s="473"/>
      <c r="CT515" s="498"/>
      <c r="CU515" s="498"/>
      <c r="CV515" s="473"/>
      <c r="CW515" s="473"/>
      <c r="CX515" s="473"/>
      <c r="CY515" s="502"/>
      <c r="CZ515" s="500"/>
      <c r="DA515" s="474"/>
      <c r="DB515" s="499"/>
      <c r="DC515" s="500"/>
      <c r="DD515" s="474"/>
      <c r="DE515" s="500"/>
      <c r="DF515" s="500"/>
      <c r="DG515" s="499"/>
      <c r="DH515" s="499"/>
      <c r="DI515" s="499"/>
      <c r="DJ515" s="490"/>
      <c r="DK515" s="499"/>
      <c r="DL515" s="500"/>
      <c r="DM515" s="500"/>
      <c r="DN515" s="499"/>
      <c r="DO515" s="474"/>
      <c r="DP515" s="474"/>
      <c r="DQ515" s="474"/>
      <c r="DR515" s="474"/>
      <c r="DS515" s="474"/>
      <c r="DT515" s="474"/>
      <c r="DU515" s="474"/>
      <c r="DV515" s="474"/>
      <c r="DW515" s="474"/>
      <c r="DX515" s="474"/>
      <c r="DY515" s="474"/>
      <c r="DZ515" s="474"/>
      <c r="EA515" s="500"/>
      <c r="EB515" s="500"/>
      <c r="EC515" s="500"/>
      <c r="ED515" s="500"/>
      <c r="EE515" s="500"/>
      <c r="EF515" s="500"/>
      <c r="EG515" s="500"/>
      <c r="EH515" s="500"/>
      <c r="EI515" s="500"/>
      <c r="EJ515" s="500"/>
      <c r="EK515" s="500"/>
      <c r="EL515" s="500"/>
      <c r="EM515" s="500"/>
      <c r="EN515" s="500"/>
      <c r="EO515" s="500"/>
      <c r="EP515" s="500"/>
      <c r="EQ515" s="500"/>
      <c r="ER515" s="490"/>
      <c r="ES515" s="490"/>
      <c r="ET515" s="500"/>
      <c r="EU515" s="500"/>
    </row>
    <row r="516" spans="1:151" ht="16.5" customHeight="1">
      <c r="A516" s="500"/>
      <c r="B516" s="502"/>
      <c r="C516" s="502"/>
      <c r="D516" s="502"/>
      <c r="E516" s="502"/>
      <c r="F516" s="502"/>
      <c r="G516" s="502"/>
      <c r="H516" s="502"/>
      <c r="I516" s="502"/>
      <c r="J516" s="504"/>
      <c r="K516" s="502"/>
      <c r="L516" s="502"/>
      <c r="M516" s="502"/>
      <c r="N516" s="502"/>
      <c r="O516" s="502"/>
      <c r="P516" s="502"/>
      <c r="R516" s="502"/>
      <c r="S516" s="502"/>
      <c r="U516" s="499"/>
      <c r="V516" s="500"/>
      <c r="W516" s="502"/>
      <c r="X516" s="500"/>
      <c r="Y516" s="500"/>
      <c r="Z516" s="476"/>
      <c r="AA516" s="476"/>
      <c r="AB516" s="470"/>
      <c r="AC516" s="502"/>
      <c r="AD516" s="502"/>
      <c r="AE516" s="502"/>
      <c r="AF516" s="502"/>
      <c r="AG516" s="502"/>
      <c r="AH516" s="502"/>
      <c r="AI516" s="505"/>
      <c r="AJ516" s="502"/>
      <c r="AK516" s="502"/>
      <c r="AL516" s="502"/>
      <c r="AM516" s="502"/>
      <c r="AN516" s="502"/>
      <c r="AO516" s="502"/>
      <c r="AP516" s="502"/>
      <c r="AQ516" s="502"/>
      <c r="AR516" s="502"/>
      <c r="AS516" s="521"/>
      <c r="AT516" s="521"/>
      <c r="AU516" s="521"/>
      <c r="AV516" s="521"/>
      <c r="AW516" s="521"/>
      <c r="AX516" s="521"/>
      <c r="AY516" s="521"/>
      <c r="AZ516" s="521"/>
      <c r="BA516" s="525"/>
      <c r="BB516" s="521"/>
      <c r="BC516" s="521"/>
      <c r="BD516" s="521"/>
      <c r="BE516" s="521"/>
      <c r="BF516" s="521"/>
      <c r="BG516" s="521"/>
      <c r="BH516" s="521"/>
      <c r="BI516" s="521"/>
      <c r="BJ516" s="521"/>
      <c r="BK516" s="521"/>
      <c r="BL516" s="521"/>
      <c r="BM516" s="521"/>
      <c r="BN516" s="521"/>
      <c r="BO516" s="521"/>
      <c r="BP516" s="521"/>
      <c r="BQ516" s="521"/>
      <c r="BR516" s="521"/>
      <c r="BS516" s="521"/>
      <c r="BT516" s="517"/>
      <c r="BU516" s="511"/>
      <c r="BV516" s="511"/>
      <c r="BW516" s="511"/>
      <c r="BX516" s="516"/>
      <c r="BY516" s="516"/>
      <c r="BZ516" s="516"/>
      <c r="CA516" s="516"/>
      <c r="CB516" s="516"/>
      <c r="CC516" s="516"/>
      <c r="CD516" s="516"/>
      <c r="CE516" s="511"/>
      <c r="CF516" s="511"/>
      <c r="CG516" s="511"/>
      <c r="CH516" s="511"/>
      <c r="CI516" s="474"/>
      <c r="CJ516" s="474"/>
      <c r="CK516" s="474"/>
      <c r="CL516" s="490"/>
      <c r="CM516" s="474"/>
      <c r="CN516" s="500"/>
      <c r="CO516" s="500"/>
      <c r="CP516" s="500"/>
      <c r="CQ516" s="500"/>
      <c r="CR516" s="550"/>
      <c r="CS516" s="473"/>
      <c r="CT516" s="498"/>
      <c r="CU516" s="498"/>
      <c r="CV516" s="473"/>
      <c r="CW516" s="473"/>
      <c r="CX516" s="473"/>
      <c r="CY516" s="502"/>
      <c r="CZ516" s="500"/>
      <c r="DA516" s="474"/>
      <c r="DB516" s="499"/>
      <c r="DC516" s="500"/>
      <c r="DD516" s="474"/>
      <c r="DE516" s="500"/>
      <c r="DF516" s="500"/>
      <c r="DG516" s="499"/>
      <c r="DH516" s="499"/>
      <c r="DI516" s="499"/>
      <c r="DJ516" s="490"/>
      <c r="DK516" s="499"/>
      <c r="DL516" s="500"/>
      <c r="DM516" s="500"/>
      <c r="DN516" s="499"/>
      <c r="DO516" s="474"/>
      <c r="DP516" s="474"/>
      <c r="DQ516" s="474"/>
      <c r="DR516" s="474"/>
      <c r="DS516" s="474"/>
      <c r="DT516" s="474"/>
      <c r="DU516" s="474"/>
      <c r="DV516" s="474"/>
      <c r="DW516" s="474"/>
      <c r="DX516" s="474"/>
      <c r="DY516" s="474"/>
      <c r="DZ516" s="474"/>
      <c r="EA516" s="500"/>
      <c r="EB516" s="500"/>
      <c r="EC516" s="500"/>
      <c r="ED516" s="500"/>
      <c r="EE516" s="500"/>
      <c r="EF516" s="500"/>
      <c r="EG516" s="500"/>
      <c r="EH516" s="500"/>
      <c r="EI516" s="500"/>
      <c r="EJ516" s="500"/>
      <c r="EK516" s="500"/>
      <c r="EL516" s="500"/>
      <c r="EM516" s="500"/>
      <c r="EN516" s="500"/>
      <c r="EO516" s="500"/>
      <c r="EP516" s="500"/>
      <c r="EQ516" s="500"/>
      <c r="ER516" s="490"/>
      <c r="ES516" s="490"/>
      <c r="ET516" s="500"/>
      <c r="EU516" s="500"/>
    </row>
    <row r="517" spans="1:151" ht="16.5" customHeight="1">
      <c r="A517" s="500"/>
      <c r="B517" s="502"/>
      <c r="C517" s="502"/>
      <c r="D517" s="502"/>
      <c r="E517" s="502"/>
      <c r="F517" s="502"/>
      <c r="G517" s="502"/>
      <c r="H517" s="502"/>
      <c r="I517" s="502"/>
      <c r="J517" s="504"/>
      <c r="K517" s="502"/>
      <c r="L517" s="502"/>
      <c r="M517" s="502"/>
      <c r="N517" s="502"/>
      <c r="O517" s="502"/>
      <c r="P517" s="502"/>
      <c r="R517" s="502"/>
      <c r="S517" s="502"/>
      <c r="U517" s="499"/>
      <c r="V517" s="500"/>
      <c r="W517" s="502"/>
      <c r="X517" s="500"/>
      <c r="Y517" s="500"/>
      <c r="Z517" s="476"/>
      <c r="AA517" s="476"/>
      <c r="AB517" s="470"/>
      <c r="AC517" s="502"/>
      <c r="AD517" s="502"/>
      <c r="AE517" s="502"/>
      <c r="AF517" s="502"/>
      <c r="AG517" s="502"/>
      <c r="AH517" s="502"/>
      <c r="AI517" s="505"/>
      <c r="AJ517" s="502"/>
      <c r="AK517" s="502"/>
      <c r="AL517" s="502"/>
      <c r="AM517" s="502"/>
      <c r="AN517" s="502"/>
      <c r="AO517" s="502"/>
      <c r="AP517" s="502"/>
      <c r="AQ517" s="502"/>
      <c r="AR517" s="502"/>
      <c r="AS517" s="521"/>
      <c r="AT517" s="521"/>
      <c r="AU517" s="521"/>
      <c r="AV517" s="521"/>
      <c r="AW517" s="521"/>
      <c r="AX517" s="521"/>
      <c r="AY517" s="521"/>
      <c r="AZ517" s="521"/>
      <c r="BA517" s="525"/>
      <c r="BB517" s="521"/>
      <c r="BC517" s="521"/>
      <c r="BD517" s="521"/>
      <c r="BE517" s="521"/>
      <c r="BF517" s="521"/>
      <c r="BG517" s="521"/>
      <c r="BH517" s="521"/>
      <c r="BI517" s="521"/>
      <c r="BJ517" s="521"/>
      <c r="BK517" s="521"/>
      <c r="BL517" s="521"/>
      <c r="BM517" s="521"/>
      <c r="BN517" s="521"/>
      <c r="BO517" s="521"/>
      <c r="BP517" s="521"/>
      <c r="BQ517" s="521"/>
      <c r="BR517" s="521"/>
      <c r="BS517" s="521"/>
      <c r="BT517" s="517"/>
      <c r="BU517" s="511"/>
      <c r="BV517" s="511"/>
      <c r="BW517" s="511"/>
      <c r="BX517" s="516"/>
      <c r="BY517" s="516"/>
      <c r="BZ517" s="516"/>
      <c r="CA517" s="516"/>
      <c r="CB517" s="516"/>
      <c r="CC517" s="516"/>
      <c r="CD517" s="516"/>
      <c r="CE517" s="511"/>
      <c r="CF517" s="511"/>
      <c r="CG517" s="511"/>
      <c r="CH517" s="511"/>
      <c r="CI517" s="474"/>
      <c r="CJ517" s="474"/>
      <c r="CK517" s="474"/>
      <c r="CL517" s="490"/>
      <c r="CM517" s="474"/>
      <c r="CN517" s="500"/>
      <c r="CO517" s="500"/>
      <c r="CP517" s="500"/>
      <c r="CQ517" s="500"/>
      <c r="CR517" s="550"/>
      <c r="CS517" s="473"/>
      <c r="CT517" s="498"/>
      <c r="CU517" s="498"/>
      <c r="CV517" s="473"/>
      <c r="CW517" s="473"/>
      <c r="CX517" s="473"/>
      <c r="CY517" s="502"/>
      <c r="CZ517" s="500"/>
      <c r="DA517" s="474"/>
      <c r="DB517" s="499"/>
      <c r="DC517" s="500"/>
      <c r="DD517" s="474"/>
      <c r="DE517" s="500"/>
      <c r="DF517" s="500"/>
      <c r="DG517" s="499"/>
      <c r="DH517" s="499"/>
      <c r="DI517" s="499"/>
      <c r="DJ517" s="490"/>
      <c r="DK517" s="499"/>
      <c r="DL517" s="500"/>
      <c r="DM517" s="500"/>
      <c r="DN517" s="499"/>
      <c r="DO517" s="474"/>
      <c r="DP517" s="474"/>
      <c r="DQ517" s="474"/>
      <c r="DR517" s="474"/>
      <c r="DS517" s="474"/>
      <c r="DT517" s="474"/>
      <c r="DU517" s="474"/>
      <c r="DV517" s="474"/>
      <c r="DW517" s="474"/>
      <c r="DX517" s="474"/>
      <c r="DY517" s="474"/>
      <c r="DZ517" s="474"/>
      <c r="EA517" s="500"/>
      <c r="EB517" s="500"/>
      <c r="EC517" s="500"/>
      <c r="ED517" s="500"/>
      <c r="EE517" s="500"/>
      <c r="EF517" s="500"/>
      <c r="EG517" s="500"/>
      <c r="EH517" s="500"/>
      <c r="EI517" s="500"/>
      <c r="EJ517" s="500"/>
      <c r="EK517" s="500"/>
      <c r="EL517" s="500"/>
      <c r="EM517" s="500"/>
      <c r="EN517" s="500"/>
      <c r="EO517" s="500"/>
      <c r="EP517" s="500"/>
      <c r="EQ517" s="500"/>
      <c r="ER517" s="490"/>
      <c r="ES517" s="490"/>
      <c r="ET517" s="500"/>
      <c r="EU517" s="500"/>
    </row>
    <row r="518" spans="1:151" ht="16.5" customHeight="1">
      <c r="A518" s="500"/>
      <c r="B518" s="502"/>
      <c r="C518" s="502"/>
      <c r="D518" s="502"/>
      <c r="E518" s="502"/>
      <c r="F518" s="502"/>
      <c r="G518" s="502"/>
      <c r="H518" s="502"/>
      <c r="I518" s="502"/>
      <c r="J518" s="504"/>
      <c r="K518" s="502"/>
      <c r="L518" s="502"/>
      <c r="M518" s="502"/>
      <c r="N518" s="502"/>
      <c r="O518" s="502"/>
      <c r="P518" s="502"/>
      <c r="R518" s="502"/>
      <c r="S518" s="502"/>
      <c r="U518" s="499"/>
      <c r="V518" s="500"/>
      <c r="W518" s="502"/>
      <c r="X518" s="500"/>
      <c r="Y518" s="500"/>
      <c r="Z518" s="476"/>
      <c r="AA518" s="476"/>
      <c r="AB518" s="470"/>
      <c r="AC518" s="502"/>
      <c r="AD518" s="502"/>
      <c r="AE518" s="502"/>
      <c r="AF518" s="502"/>
      <c r="AG518" s="502"/>
      <c r="AH518" s="502"/>
      <c r="AI518" s="505"/>
      <c r="AJ518" s="502"/>
      <c r="AK518" s="502"/>
      <c r="AL518" s="502"/>
      <c r="AM518" s="502"/>
      <c r="AN518" s="502"/>
      <c r="AO518" s="502"/>
      <c r="AP518" s="502"/>
      <c r="AQ518" s="502"/>
      <c r="AR518" s="502"/>
      <c r="AS518" s="521"/>
      <c r="AT518" s="521"/>
      <c r="AU518" s="521"/>
      <c r="AV518" s="521"/>
      <c r="AW518" s="521"/>
      <c r="AX518" s="521"/>
      <c r="AY518" s="521"/>
      <c r="AZ518" s="521"/>
      <c r="BA518" s="525"/>
      <c r="BB518" s="521"/>
      <c r="BC518" s="521"/>
      <c r="BD518" s="521"/>
      <c r="BE518" s="521"/>
      <c r="BF518" s="521"/>
      <c r="BG518" s="521"/>
      <c r="BH518" s="521"/>
      <c r="BI518" s="521"/>
      <c r="BJ518" s="521"/>
      <c r="BK518" s="521"/>
      <c r="BL518" s="521"/>
      <c r="BM518" s="521"/>
      <c r="BN518" s="521"/>
      <c r="BO518" s="521"/>
      <c r="BP518" s="521"/>
      <c r="BQ518" s="521"/>
      <c r="BR518" s="521"/>
      <c r="BS518" s="521"/>
      <c r="BT518" s="517"/>
      <c r="BU518" s="511"/>
      <c r="BV518" s="511"/>
      <c r="BW518" s="511"/>
      <c r="BX518" s="516"/>
      <c r="BY518" s="516"/>
      <c r="BZ518" s="516"/>
      <c r="CA518" s="516"/>
      <c r="CB518" s="516"/>
      <c r="CC518" s="516"/>
      <c r="CD518" s="516"/>
      <c r="CE518" s="511"/>
      <c r="CF518" s="511"/>
      <c r="CG518" s="511"/>
      <c r="CH518" s="511"/>
      <c r="CI518" s="474"/>
      <c r="CJ518" s="474"/>
      <c r="CK518" s="474"/>
      <c r="CL518" s="490"/>
      <c r="CM518" s="474"/>
      <c r="CN518" s="500"/>
      <c r="CO518" s="500"/>
      <c r="CP518" s="500"/>
      <c r="CQ518" s="500"/>
      <c r="CR518" s="550"/>
      <c r="CS518" s="473"/>
      <c r="CT518" s="498"/>
      <c r="CU518" s="498"/>
      <c r="CV518" s="473"/>
      <c r="CW518" s="473"/>
      <c r="CX518" s="473"/>
      <c r="CY518" s="502"/>
      <c r="CZ518" s="500"/>
      <c r="DA518" s="474"/>
      <c r="DB518" s="499"/>
      <c r="DC518" s="500"/>
      <c r="DD518" s="474"/>
      <c r="DE518" s="500"/>
      <c r="DF518" s="500"/>
      <c r="DG518" s="499"/>
      <c r="DH518" s="499"/>
      <c r="DI518" s="499"/>
      <c r="DJ518" s="490"/>
      <c r="DK518" s="499"/>
      <c r="DL518" s="500"/>
      <c r="DM518" s="500"/>
      <c r="DN518" s="499"/>
      <c r="DO518" s="474"/>
      <c r="DP518" s="474"/>
      <c r="DQ518" s="474"/>
      <c r="DR518" s="474"/>
      <c r="DS518" s="474"/>
      <c r="DT518" s="474"/>
      <c r="DU518" s="474"/>
      <c r="DV518" s="474"/>
      <c r="DW518" s="474"/>
      <c r="DX518" s="474"/>
      <c r="DY518" s="474"/>
      <c r="DZ518" s="474"/>
      <c r="EA518" s="500"/>
      <c r="EB518" s="500"/>
      <c r="EC518" s="500"/>
      <c r="ED518" s="500"/>
      <c r="EE518" s="500"/>
      <c r="EF518" s="500"/>
      <c r="EG518" s="500"/>
      <c r="EH518" s="500"/>
      <c r="EI518" s="500"/>
      <c r="EJ518" s="500"/>
      <c r="EK518" s="500"/>
      <c r="EL518" s="500"/>
      <c r="EM518" s="500"/>
      <c r="EN518" s="500"/>
      <c r="EO518" s="500"/>
      <c r="EP518" s="500"/>
      <c r="EQ518" s="500"/>
      <c r="ER518" s="490"/>
      <c r="ES518" s="490"/>
      <c r="ET518" s="500"/>
      <c r="EU518" s="500"/>
    </row>
    <row r="519" spans="1:151" ht="16.5" customHeight="1">
      <c r="A519" s="500"/>
      <c r="B519" s="502"/>
      <c r="C519" s="502"/>
      <c r="D519" s="502"/>
      <c r="E519" s="502"/>
      <c r="F519" s="502"/>
      <c r="G519" s="502"/>
      <c r="H519" s="502"/>
      <c r="I519" s="502"/>
      <c r="J519" s="504"/>
      <c r="K519" s="502"/>
      <c r="L519" s="502"/>
      <c r="M519" s="502"/>
      <c r="N519" s="502"/>
      <c r="O519" s="502"/>
      <c r="P519" s="502"/>
      <c r="R519" s="502"/>
      <c r="S519" s="502"/>
      <c r="U519" s="499"/>
      <c r="V519" s="500"/>
      <c r="W519" s="502"/>
      <c r="X519" s="500"/>
      <c r="Y519" s="500"/>
      <c r="Z519" s="476"/>
      <c r="AA519" s="476"/>
      <c r="AB519" s="470"/>
      <c r="AC519" s="502"/>
      <c r="AD519" s="502"/>
      <c r="AE519" s="502"/>
      <c r="AF519" s="502"/>
      <c r="AG519" s="502"/>
      <c r="AH519" s="502"/>
      <c r="AI519" s="505"/>
      <c r="AJ519" s="502"/>
      <c r="AK519" s="502"/>
      <c r="AL519" s="502"/>
      <c r="AM519" s="502"/>
      <c r="AN519" s="502"/>
      <c r="AO519" s="502"/>
      <c r="AP519" s="502"/>
      <c r="AQ519" s="502"/>
      <c r="AR519" s="502"/>
      <c r="AS519" s="521"/>
      <c r="AT519" s="521"/>
      <c r="AU519" s="521"/>
      <c r="AV519" s="521"/>
      <c r="AW519" s="521"/>
      <c r="AX519" s="521"/>
      <c r="AY519" s="521"/>
      <c r="AZ519" s="521"/>
      <c r="BA519" s="525"/>
      <c r="BB519" s="521"/>
      <c r="BC519" s="521"/>
      <c r="BD519" s="521"/>
      <c r="BE519" s="521"/>
      <c r="BF519" s="521"/>
      <c r="BG519" s="521"/>
      <c r="BH519" s="521"/>
      <c r="BI519" s="521"/>
      <c r="BJ519" s="521"/>
      <c r="BK519" s="521"/>
      <c r="BL519" s="521"/>
      <c r="BM519" s="521"/>
      <c r="BN519" s="521"/>
      <c r="BO519" s="521"/>
      <c r="BP519" s="521"/>
      <c r="BQ519" s="521"/>
      <c r="BR519" s="521"/>
      <c r="BS519" s="521"/>
      <c r="BT519" s="517"/>
      <c r="BU519" s="511"/>
      <c r="BV519" s="511"/>
      <c r="BW519" s="511"/>
      <c r="BX519" s="516"/>
      <c r="BY519" s="516"/>
      <c r="BZ519" s="516"/>
      <c r="CA519" s="516"/>
      <c r="CB519" s="516"/>
      <c r="CC519" s="516"/>
      <c r="CD519" s="516"/>
      <c r="CE519" s="511"/>
      <c r="CF519" s="511"/>
      <c r="CG519" s="511"/>
      <c r="CH519" s="511"/>
      <c r="CI519" s="474"/>
      <c r="CJ519" s="474"/>
      <c r="CK519" s="474"/>
      <c r="CL519" s="490"/>
      <c r="CM519" s="474"/>
      <c r="CN519" s="500"/>
      <c r="CO519" s="500"/>
      <c r="CP519" s="500"/>
      <c r="CQ519" s="500"/>
      <c r="CR519" s="550"/>
      <c r="CS519" s="473"/>
      <c r="CT519" s="498"/>
      <c r="CU519" s="498"/>
      <c r="CV519" s="473"/>
      <c r="CW519" s="473"/>
      <c r="CX519" s="473"/>
      <c r="CY519" s="502"/>
      <c r="CZ519" s="500"/>
      <c r="DA519" s="474"/>
      <c r="DB519" s="499"/>
      <c r="DC519" s="500"/>
      <c r="DD519" s="474"/>
      <c r="DE519" s="500"/>
      <c r="DF519" s="500"/>
      <c r="DG519" s="499"/>
      <c r="DH519" s="499"/>
      <c r="DI519" s="499"/>
      <c r="DJ519" s="490"/>
      <c r="DK519" s="499"/>
      <c r="DL519" s="500"/>
      <c r="DM519" s="500"/>
      <c r="DN519" s="499"/>
      <c r="DO519" s="474"/>
      <c r="DP519" s="474"/>
      <c r="DQ519" s="474"/>
      <c r="DR519" s="474"/>
      <c r="DS519" s="474"/>
      <c r="DT519" s="474"/>
      <c r="DU519" s="474"/>
      <c r="DV519" s="474"/>
      <c r="DW519" s="474"/>
      <c r="DX519" s="474"/>
      <c r="DY519" s="474"/>
      <c r="DZ519" s="474"/>
      <c r="EA519" s="500"/>
      <c r="EB519" s="500"/>
      <c r="EC519" s="500"/>
      <c r="ED519" s="500"/>
      <c r="EE519" s="500"/>
      <c r="EF519" s="500"/>
      <c r="EG519" s="500"/>
      <c r="EH519" s="500"/>
      <c r="EI519" s="500"/>
      <c r="EJ519" s="500"/>
      <c r="EK519" s="500"/>
      <c r="EL519" s="500"/>
      <c r="EM519" s="500"/>
      <c r="EN519" s="500"/>
      <c r="EO519" s="500"/>
      <c r="EP519" s="500"/>
      <c r="EQ519" s="500"/>
      <c r="ER519" s="490"/>
      <c r="ES519" s="490"/>
      <c r="ET519" s="500"/>
      <c r="EU519" s="500"/>
    </row>
    <row r="520" spans="1:151" ht="16.5" customHeight="1">
      <c r="A520" s="500"/>
      <c r="B520" s="502"/>
      <c r="C520" s="502"/>
      <c r="D520" s="502"/>
      <c r="E520" s="502"/>
      <c r="F520" s="502"/>
      <c r="G520" s="502"/>
      <c r="H520" s="502"/>
      <c r="I520" s="502"/>
      <c r="J520" s="504"/>
      <c r="K520" s="502"/>
      <c r="L520" s="502"/>
      <c r="M520" s="502"/>
      <c r="N520" s="502"/>
      <c r="O520" s="502"/>
      <c r="P520" s="502"/>
      <c r="R520" s="502"/>
      <c r="S520" s="502"/>
      <c r="U520" s="499"/>
      <c r="V520" s="500"/>
      <c r="W520" s="502"/>
      <c r="X520" s="500"/>
      <c r="Y520" s="500"/>
      <c r="Z520" s="476"/>
      <c r="AA520" s="476"/>
      <c r="AB520" s="470"/>
      <c r="AC520" s="502"/>
      <c r="AD520" s="502"/>
      <c r="AE520" s="502"/>
      <c r="AF520" s="502"/>
      <c r="AG520" s="502"/>
      <c r="AH520" s="502"/>
      <c r="AI520" s="505"/>
      <c r="AJ520" s="502"/>
      <c r="AK520" s="502"/>
      <c r="AL520" s="502"/>
      <c r="AM520" s="502"/>
      <c r="AN520" s="502"/>
      <c r="AO520" s="502"/>
      <c r="AP520" s="502"/>
      <c r="AQ520" s="502"/>
      <c r="AR520" s="502"/>
      <c r="AS520" s="521"/>
      <c r="AT520" s="521"/>
      <c r="AU520" s="521"/>
      <c r="AV520" s="521"/>
      <c r="AW520" s="521"/>
      <c r="AX520" s="521"/>
      <c r="AY520" s="521"/>
      <c r="AZ520" s="521"/>
      <c r="BA520" s="525"/>
      <c r="BB520" s="521"/>
      <c r="BC520" s="521"/>
      <c r="BD520" s="521"/>
      <c r="BE520" s="521"/>
      <c r="BF520" s="521"/>
      <c r="BG520" s="521"/>
      <c r="BH520" s="521"/>
      <c r="BI520" s="521"/>
      <c r="BJ520" s="521"/>
      <c r="BK520" s="521"/>
      <c r="BL520" s="521"/>
      <c r="BM520" s="521"/>
      <c r="BN520" s="521"/>
      <c r="BO520" s="521"/>
      <c r="BP520" s="521"/>
      <c r="BQ520" s="521"/>
      <c r="BR520" s="521"/>
      <c r="BS520" s="521"/>
      <c r="BT520" s="517"/>
      <c r="BU520" s="511"/>
      <c r="BV520" s="511"/>
      <c r="BW520" s="511"/>
      <c r="BX520" s="516"/>
      <c r="BY520" s="516"/>
      <c r="BZ520" s="516"/>
      <c r="CA520" s="516"/>
      <c r="CB520" s="516"/>
      <c r="CC520" s="516"/>
      <c r="CD520" s="516"/>
      <c r="CE520" s="511"/>
      <c r="CF520" s="511"/>
      <c r="CG520" s="511"/>
      <c r="CH520" s="511"/>
      <c r="CI520" s="474"/>
      <c r="CJ520" s="474"/>
      <c r="CK520" s="474"/>
      <c r="CL520" s="490"/>
      <c r="CM520" s="474"/>
      <c r="CN520" s="500"/>
      <c r="CO520" s="500"/>
      <c r="CP520" s="500"/>
      <c r="CQ520" s="500"/>
      <c r="CR520" s="550"/>
      <c r="CS520" s="473"/>
      <c r="CT520" s="498"/>
      <c r="CU520" s="498"/>
      <c r="CV520" s="473"/>
      <c r="CW520" s="473"/>
      <c r="CX520" s="473"/>
      <c r="CY520" s="502"/>
      <c r="CZ520" s="500"/>
      <c r="DA520" s="474"/>
      <c r="DB520" s="499"/>
      <c r="DC520" s="500"/>
      <c r="DD520" s="474"/>
      <c r="DE520" s="500"/>
      <c r="DF520" s="500"/>
      <c r="DG520" s="499"/>
      <c r="DH520" s="499"/>
      <c r="DI520" s="499"/>
      <c r="DJ520" s="490"/>
      <c r="DK520" s="499"/>
      <c r="DL520" s="500"/>
      <c r="DM520" s="500"/>
      <c r="DN520" s="499"/>
      <c r="DO520" s="474"/>
      <c r="DP520" s="474"/>
      <c r="DQ520" s="474"/>
      <c r="DR520" s="474"/>
      <c r="DS520" s="474"/>
      <c r="DT520" s="474"/>
      <c r="DU520" s="474"/>
      <c r="DV520" s="474"/>
      <c r="DW520" s="474"/>
      <c r="DX520" s="474"/>
      <c r="DY520" s="474"/>
      <c r="DZ520" s="474"/>
      <c r="EA520" s="500"/>
      <c r="EB520" s="500"/>
      <c r="EC520" s="500"/>
      <c r="ED520" s="500"/>
      <c r="EE520" s="500"/>
      <c r="EF520" s="500"/>
      <c r="EG520" s="500"/>
      <c r="EH520" s="500"/>
      <c r="EI520" s="500"/>
      <c r="EJ520" s="500"/>
      <c r="EK520" s="500"/>
      <c r="EL520" s="500"/>
      <c r="EM520" s="500"/>
      <c r="EN520" s="500"/>
      <c r="EO520" s="500"/>
      <c r="EP520" s="500"/>
      <c r="EQ520" s="500"/>
      <c r="ER520" s="490"/>
      <c r="ES520" s="490"/>
      <c r="ET520" s="500"/>
      <c r="EU520" s="500"/>
    </row>
    <row r="521" spans="1:151" ht="16.5" customHeight="1">
      <c r="A521" s="500"/>
      <c r="B521" s="502"/>
      <c r="C521" s="502"/>
      <c r="D521" s="502"/>
      <c r="E521" s="502"/>
      <c r="F521" s="502"/>
      <c r="G521" s="502"/>
      <c r="H521" s="502"/>
      <c r="I521" s="502"/>
      <c r="J521" s="504"/>
      <c r="K521" s="502"/>
      <c r="L521" s="502"/>
      <c r="M521" s="502"/>
      <c r="N521" s="502"/>
      <c r="O521" s="502"/>
      <c r="P521" s="502"/>
      <c r="R521" s="502"/>
      <c r="S521" s="502"/>
      <c r="U521" s="499"/>
      <c r="V521" s="500"/>
      <c r="W521" s="502"/>
      <c r="X521" s="500"/>
      <c r="Y521" s="500"/>
      <c r="Z521" s="476"/>
      <c r="AA521" s="476"/>
      <c r="AB521" s="470"/>
      <c r="AC521" s="502"/>
      <c r="AD521" s="502"/>
      <c r="AE521" s="502"/>
      <c r="AF521" s="502"/>
      <c r="AG521" s="502"/>
      <c r="AH521" s="502"/>
      <c r="AI521" s="505"/>
      <c r="AJ521" s="502"/>
      <c r="AK521" s="502"/>
      <c r="AL521" s="502"/>
      <c r="AM521" s="502"/>
      <c r="AN521" s="502"/>
      <c r="AO521" s="502"/>
      <c r="AP521" s="502"/>
      <c r="AQ521" s="502"/>
      <c r="AR521" s="502"/>
      <c r="AS521" s="521"/>
      <c r="AT521" s="521"/>
      <c r="AU521" s="521"/>
      <c r="AV521" s="521"/>
      <c r="AW521" s="521"/>
      <c r="AX521" s="521"/>
      <c r="AY521" s="521"/>
      <c r="AZ521" s="521"/>
      <c r="BA521" s="525"/>
      <c r="BB521" s="521"/>
      <c r="BC521" s="521"/>
      <c r="BD521" s="521"/>
      <c r="BE521" s="521"/>
      <c r="BF521" s="521"/>
      <c r="BG521" s="521"/>
      <c r="BH521" s="521"/>
      <c r="BI521" s="521"/>
      <c r="BJ521" s="521"/>
      <c r="BK521" s="521"/>
      <c r="BL521" s="521"/>
      <c r="BM521" s="521"/>
      <c r="BN521" s="521"/>
      <c r="BO521" s="521"/>
      <c r="BP521" s="521"/>
      <c r="BQ521" s="521"/>
      <c r="BR521" s="521"/>
      <c r="BS521" s="521"/>
      <c r="BT521" s="517"/>
      <c r="BU521" s="511"/>
      <c r="BV521" s="511"/>
      <c r="BW521" s="511"/>
      <c r="BX521" s="516"/>
      <c r="BY521" s="516"/>
      <c r="BZ521" s="516"/>
      <c r="CA521" s="516"/>
      <c r="CB521" s="516"/>
      <c r="CC521" s="516"/>
      <c r="CD521" s="516"/>
      <c r="CE521" s="511"/>
      <c r="CF521" s="511"/>
      <c r="CG521" s="511"/>
      <c r="CH521" s="511"/>
      <c r="CI521" s="474"/>
      <c r="CJ521" s="474"/>
      <c r="CK521" s="474"/>
      <c r="CL521" s="490"/>
      <c r="CM521" s="474"/>
      <c r="CN521" s="500"/>
      <c r="CO521" s="500"/>
      <c r="CP521" s="500"/>
      <c r="CQ521" s="500"/>
      <c r="CR521" s="550"/>
      <c r="CS521" s="473"/>
      <c r="CT521" s="498"/>
      <c r="CU521" s="498"/>
      <c r="CV521" s="473"/>
      <c r="CW521" s="473"/>
      <c r="CX521" s="473"/>
      <c r="CY521" s="502"/>
      <c r="CZ521" s="500"/>
      <c r="DA521" s="474"/>
      <c r="DB521" s="499"/>
      <c r="DC521" s="500"/>
      <c r="DD521" s="474"/>
      <c r="DE521" s="500"/>
      <c r="DF521" s="500"/>
      <c r="DG521" s="499"/>
      <c r="DH521" s="499"/>
      <c r="DI521" s="499"/>
      <c r="DJ521" s="490"/>
      <c r="DK521" s="499"/>
      <c r="DL521" s="500"/>
      <c r="DM521" s="500"/>
      <c r="DN521" s="499"/>
      <c r="DO521" s="474"/>
      <c r="DP521" s="474"/>
      <c r="DQ521" s="474"/>
      <c r="DR521" s="474"/>
      <c r="DS521" s="474"/>
      <c r="DT521" s="474"/>
      <c r="DU521" s="474"/>
      <c r="DV521" s="474"/>
      <c r="DW521" s="474"/>
      <c r="DX521" s="474"/>
      <c r="DY521" s="474"/>
      <c r="DZ521" s="474"/>
      <c r="EA521" s="500"/>
      <c r="EB521" s="500"/>
      <c r="EC521" s="500"/>
      <c r="ED521" s="500"/>
      <c r="EE521" s="500"/>
      <c r="EF521" s="500"/>
      <c r="EG521" s="500"/>
      <c r="EH521" s="500"/>
      <c r="EI521" s="500"/>
      <c r="EJ521" s="500"/>
      <c r="EK521" s="500"/>
      <c r="EL521" s="500"/>
      <c r="EM521" s="500"/>
      <c r="EN521" s="500"/>
      <c r="EO521" s="500"/>
      <c r="EP521" s="500"/>
      <c r="EQ521" s="500"/>
      <c r="ER521" s="490"/>
      <c r="ES521" s="490"/>
      <c r="ET521" s="500"/>
      <c r="EU521" s="500"/>
    </row>
    <row r="522" spans="1:151" ht="16.5" customHeight="1">
      <c r="A522" s="500"/>
      <c r="B522" s="502"/>
      <c r="C522" s="502"/>
      <c r="D522" s="502"/>
      <c r="E522" s="502"/>
      <c r="F522" s="502"/>
      <c r="G522" s="502"/>
      <c r="H522" s="502"/>
      <c r="I522" s="502"/>
      <c r="J522" s="504"/>
      <c r="K522" s="502"/>
      <c r="L522" s="502"/>
      <c r="M522" s="502"/>
      <c r="N522" s="502"/>
      <c r="O522" s="502"/>
      <c r="P522" s="502"/>
      <c r="R522" s="502"/>
      <c r="S522" s="502"/>
      <c r="U522" s="499"/>
      <c r="V522" s="500"/>
      <c r="W522" s="502"/>
      <c r="X522" s="500"/>
      <c r="Y522" s="500"/>
      <c r="Z522" s="476"/>
      <c r="AA522" s="476"/>
      <c r="AB522" s="470"/>
      <c r="AC522" s="502"/>
      <c r="AD522" s="502"/>
      <c r="AE522" s="502"/>
      <c r="AF522" s="502"/>
      <c r="AG522" s="502"/>
      <c r="AH522" s="502"/>
      <c r="AI522" s="505"/>
      <c r="AJ522" s="502"/>
      <c r="AK522" s="502"/>
      <c r="AL522" s="502"/>
      <c r="AM522" s="502"/>
      <c r="AN522" s="502"/>
      <c r="AO522" s="502"/>
      <c r="AP522" s="502"/>
      <c r="AQ522" s="502"/>
      <c r="AR522" s="502"/>
      <c r="AS522" s="521"/>
      <c r="AT522" s="521"/>
      <c r="AU522" s="521"/>
      <c r="AV522" s="521"/>
      <c r="AW522" s="521"/>
      <c r="AX522" s="521"/>
      <c r="AY522" s="521"/>
      <c r="AZ522" s="521"/>
      <c r="BA522" s="525"/>
      <c r="BB522" s="521"/>
      <c r="BC522" s="521"/>
      <c r="BD522" s="521"/>
      <c r="BE522" s="521"/>
      <c r="BF522" s="521"/>
      <c r="BG522" s="521"/>
      <c r="BH522" s="521"/>
      <c r="BI522" s="521"/>
      <c r="BJ522" s="521"/>
      <c r="BK522" s="521"/>
      <c r="BL522" s="521"/>
      <c r="BM522" s="521"/>
      <c r="BN522" s="521"/>
      <c r="BO522" s="521"/>
      <c r="BP522" s="521"/>
      <c r="BQ522" s="521"/>
      <c r="BR522" s="521"/>
      <c r="BS522" s="521"/>
      <c r="BT522" s="517"/>
      <c r="BU522" s="511"/>
      <c r="BV522" s="511"/>
      <c r="BW522" s="511"/>
      <c r="BX522" s="516"/>
      <c r="BY522" s="516"/>
      <c r="BZ522" s="516"/>
      <c r="CA522" s="516"/>
      <c r="CB522" s="516"/>
      <c r="CC522" s="516"/>
      <c r="CD522" s="516"/>
      <c r="CE522" s="511"/>
      <c r="CF522" s="511"/>
      <c r="CG522" s="511"/>
      <c r="CH522" s="511"/>
      <c r="CI522" s="474"/>
      <c r="CJ522" s="474"/>
      <c r="CK522" s="474"/>
      <c r="CL522" s="490"/>
      <c r="CM522" s="474"/>
      <c r="CN522" s="500"/>
      <c r="CO522" s="500"/>
      <c r="CP522" s="500"/>
      <c r="CQ522" s="500"/>
      <c r="CR522" s="550"/>
      <c r="CS522" s="473"/>
      <c r="CT522" s="498"/>
      <c r="CU522" s="498"/>
      <c r="CV522" s="473"/>
      <c r="CW522" s="473"/>
      <c r="CX522" s="473"/>
      <c r="CY522" s="502"/>
      <c r="CZ522" s="500"/>
      <c r="DA522" s="474"/>
      <c r="DB522" s="499"/>
      <c r="DC522" s="500"/>
      <c r="DD522" s="474"/>
      <c r="DE522" s="500"/>
      <c r="DF522" s="500"/>
      <c r="DG522" s="499"/>
      <c r="DH522" s="499"/>
      <c r="DI522" s="499"/>
      <c r="DJ522" s="490"/>
      <c r="DK522" s="499"/>
      <c r="DL522" s="500"/>
      <c r="DM522" s="500"/>
      <c r="DN522" s="499"/>
      <c r="DO522" s="474"/>
      <c r="DP522" s="474"/>
      <c r="DQ522" s="474"/>
      <c r="DR522" s="474"/>
      <c r="DS522" s="474"/>
      <c r="DT522" s="474"/>
      <c r="DU522" s="474"/>
      <c r="DV522" s="474"/>
      <c r="DW522" s="474"/>
      <c r="DX522" s="474"/>
      <c r="DY522" s="474"/>
      <c r="DZ522" s="474"/>
      <c r="EA522" s="500"/>
      <c r="EB522" s="500"/>
      <c r="EC522" s="500"/>
      <c r="ED522" s="500"/>
      <c r="EE522" s="500"/>
      <c r="EF522" s="500"/>
      <c r="EG522" s="500"/>
      <c r="EH522" s="500"/>
      <c r="EI522" s="500"/>
      <c r="EJ522" s="500"/>
      <c r="EK522" s="500"/>
      <c r="EL522" s="500"/>
      <c r="EM522" s="500"/>
      <c r="EN522" s="500"/>
      <c r="EO522" s="500"/>
      <c r="EP522" s="500"/>
      <c r="EQ522" s="500"/>
      <c r="ER522" s="490"/>
      <c r="ES522" s="490"/>
      <c r="ET522" s="500"/>
      <c r="EU522" s="500"/>
    </row>
    <row r="523" spans="1:151" ht="16.5" customHeight="1">
      <c r="A523" s="500"/>
      <c r="B523" s="502"/>
      <c r="C523" s="502"/>
      <c r="D523" s="502"/>
      <c r="E523" s="502"/>
      <c r="F523" s="502"/>
      <c r="G523" s="502"/>
      <c r="H523" s="502"/>
      <c r="I523" s="502"/>
      <c r="J523" s="504"/>
      <c r="K523" s="502"/>
      <c r="L523" s="502"/>
      <c r="M523" s="502"/>
      <c r="N523" s="502"/>
      <c r="O523" s="502"/>
      <c r="P523" s="502"/>
      <c r="R523" s="502"/>
      <c r="S523" s="502"/>
      <c r="U523" s="499"/>
      <c r="V523" s="500"/>
      <c r="W523" s="502"/>
      <c r="X523" s="500"/>
      <c r="Y523" s="500"/>
      <c r="Z523" s="476"/>
      <c r="AA523" s="476"/>
      <c r="AB523" s="470"/>
      <c r="AC523" s="502"/>
      <c r="AD523" s="502"/>
      <c r="AE523" s="502"/>
      <c r="AF523" s="502"/>
      <c r="AG523" s="502"/>
      <c r="AH523" s="502"/>
      <c r="AI523" s="505"/>
      <c r="AJ523" s="502"/>
      <c r="AK523" s="502"/>
      <c r="AL523" s="502"/>
      <c r="AM523" s="502"/>
      <c r="AN523" s="502"/>
      <c r="AO523" s="502"/>
      <c r="AP523" s="502"/>
      <c r="AQ523" s="502"/>
      <c r="AR523" s="502"/>
      <c r="AS523" s="521"/>
      <c r="AT523" s="521"/>
      <c r="AU523" s="521"/>
      <c r="AV523" s="521"/>
      <c r="AW523" s="521"/>
      <c r="AX523" s="521"/>
      <c r="AY523" s="521"/>
      <c r="AZ523" s="521"/>
      <c r="BA523" s="525"/>
      <c r="BB523" s="521"/>
      <c r="BC523" s="521"/>
      <c r="BD523" s="521"/>
      <c r="BE523" s="521"/>
      <c r="BF523" s="521"/>
      <c r="BG523" s="521"/>
      <c r="BH523" s="521"/>
      <c r="BI523" s="521"/>
      <c r="BJ523" s="521"/>
      <c r="BK523" s="521"/>
      <c r="BL523" s="521"/>
      <c r="BM523" s="521"/>
      <c r="BN523" s="521"/>
      <c r="BO523" s="521"/>
      <c r="BP523" s="521"/>
      <c r="BQ523" s="521"/>
      <c r="BR523" s="521"/>
      <c r="BS523" s="521"/>
      <c r="BT523" s="517"/>
      <c r="BU523" s="511"/>
      <c r="BV523" s="511"/>
      <c r="BW523" s="511"/>
      <c r="BX523" s="516"/>
      <c r="BY523" s="516"/>
      <c r="BZ523" s="516"/>
      <c r="CA523" s="516"/>
      <c r="CB523" s="516"/>
      <c r="CC523" s="516"/>
      <c r="CD523" s="516"/>
      <c r="CE523" s="511"/>
      <c r="CF523" s="511"/>
      <c r="CG523" s="511"/>
      <c r="CH523" s="511"/>
      <c r="CI523" s="474"/>
      <c r="CJ523" s="474"/>
      <c r="CK523" s="474"/>
      <c r="CL523" s="490"/>
      <c r="CM523" s="474"/>
      <c r="CN523" s="500"/>
      <c r="CO523" s="500"/>
      <c r="CP523" s="500"/>
      <c r="CQ523" s="500"/>
      <c r="CR523" s="550"/>
      <c r="CS523" s="473"/>
      <c r="CT523" s="498"/>
      <c r="CU523" s="498"/>
      <c r="CV523" s="473"/>
      <c r="CW523" s="473"/>
      <c r="CX523" s="473"/>
      <c r="CY523" s="502"/>
      <c r="CZ523" s="500"/>
      <c r="DA523" s="474"/>
      <c r="DB523" s="499"/>
      <c r="DC523" s="500"/>
      <c r="DD523" s="474"/>
      <c r="DE523" s="500"/>
      <c r="DF523" s="500"/>
      <c r="DG523" s="499"/>
      <c r="DH523" s="499"/>
      <c r="DI523" s="499"/>
      <c r="DJ523" s="490"/>
      <c r="DK523" s="499"/>
      <c r="DL523" s="500"/>
      <c r="DM523" s="500"/>
      <c r="DN523" s="499"/>
      <c r="DO523" s="474"/>
      <c r="DP523" s="474"/>
      <c r="DQ523" s="474"/>
      <c r="DR523" s="474"/>
      <c r="DS523" s="474"/>
      <c r="DT523" s="474"/>
      <c r="DU523" s="474"/>
      <c r="DV523" s="474"/>
      <c r="DW523" s="474"/>
      <c r="DX523" s="474"/>
      <c r="DY523" s="474"/>
      <c r="DZ523" s="474"/>
      <c r="EA523" s="500"/>
      <c r="EB523" s="500"/>
      <c r="EC523" s="500"/>
      <c r="ED523" s="500"/>
      <c r="EE523" s="500"/>
      <c r="EF523" s="500"/>
      <c r="EG523" s="500"/>
      <c r="EH523" s="500"/>
      <c r="EI523" s="500"/>
      <c r="EJ523" s="500"/>
      <c r="EK523" s="500"/>
      <c r="EL523" s="500"/>
      <c r="EM523" s="500"/>
      <c r="EN523" s="500"/>
      <c r="EO523" s="500"/>
      <c r="EP523" s="500"/>
      <c r="EQ523" s="500"/>
      <c r="ER523" s="490"/>
      <c r="ES523" s="490"/>
      <c r="ET523" s="500"/>
      <c r="EU523" s="500"/>
    </row>
    <row r="524" spans="1:151" ht="16.5" customHeight="1">
      <c r="A524" s="500"/>
      <c r="B524" s="502"/>
      <c r="C524" s="502"/>
      <c r="D524" s="502"/>
      <c r="E524" s="502"/>
      <c r="F524" s="502"/>
      <c r="G524" s="502"/>
      <c r="H524" s="502"/>
      <c r="I524" s="502"/>
      <c r="J524" s="504"/>
      <c r="K524" s="502"/>
      <c r="L524" s="502"/>
      <c r="M524" s="502"/>
      <c r="N524" s="502"/>
      <c r="O524" s="502"/>
      <c r="P524" s="502"/>
      <c r="R524" s="502"/>
      <c r="S524" s="502"/>
      <c r="U524" s="499"/>
      <c r="V524" s="500"/>
      <c r="W524" s="502"/>
      <c r="X524" s="500"/>
      <c r="Y524" s="500"/>
      <c r="Z524" s="476"/>
      <c r="AA524" s="476"/>
      <c r="AB524" s="470"/>
      <c r="AC524" s="502"/>
      <c r="AD524" s="502"/>
      <c r="AE524" s="502"/>
      <c r="AF524" s="502"/>
      <c r="AG524" s="502"/>
      <c r="AH524" s="502"/>
      <c r="AI524" s="505"/>
      <c r="AJ524" s="502"/>
      <c r="AK524" s="502"/>
      <c r="AL524" s="502"/>
      <c r="AM524" s="502"/>
      <c r="AN524" s="502"/>
      <c r="AO524" s="502"/>
      <c r="AP524" s="502"/>
      <c r="AQ524" s="502"/>
      <c r="AR524" s="502"/>
      <c r="AS524" s="521"/>
      <c r="AT524" s="521"/>
      <c r="AU524" s="521"/>
      <c r="AV524" s="521"/>
      <c r="AW524" s="521"/>
      <c r="AX524" s="521"/>
      <c r="AY524" s="521"/>
      <c r="AZ524" s="521"/>
      <c r="BA524" s="525"/>
      <c r="BB524" s="521"/>
      <c r="BC524" s="521"/>
      <c r="BD524" s="521"/>
      <c r="BE524" s="521"/>
      <c r="BF524" s="521"/>
      <c r="BG524" s="521"/>
      <c r="BH524" s="521"/>
      <c r="BI524" s="521"/>
      <c r="BJ524" s="521"/>
      <c r="BK524" s="521"/>
      <c r="BL524" s="521"/>
      <c r="BM524" s="521"/>
      <c r="BN524" s="521"/>
      <c r="BO524" s="521"/>
      <c r="BP524" s="521"/>
      <c r="BQ524" s="521"/>
      <c r="BR524" s="521"/>
      <c r="BS524" s="521"/>
      <c r="BT524" s="517"/>
      <c r="BU524" s="511"/>
      <c r="BV524" s="511"/>
      <c r="BW524" s="511"/>
      <c r="BX524" s="516"/>
      <c r="BY524" s="516"/>
      <c r="BZ524" s="516"/>
      <c r="CA524" s="516"/>
      <c r="CB524" s="516"/>
      <c r="CC524" s="516"/>
      <c r="CD524" s="516"/>
      <c r="CE524" s="511"/>
      <c r="CF524" s="511"/>
      <c r="CG524" s="511"/>
      <c r="CH524" s="511"/>
      <c r="CI524" s="474"/>
      <c r="CJ524" s="474"/>
      <c r="CK524" s="474"/>
      <c r="CL524" s="490"/>
      <c r="CM524" s="474"/>
      <c r="CN524" s="500"/>
      <c r="CO524" s="500"/>
      <c r="CP524" s="500"/>
      <c r="CQ524" s="500"/>
      <c r="CR524" s="550"/>
      <c r="CS524" s="473"/>
      <c r="CT524" s="498"/>
      <c r="CU524" s="498"/>
      <c r="CV524" s="473"/>
      <c r="CW524" s="473"/>
      <c r="CX524" s="473"/>
      <c r="CY524" s="502"/>
      <c r="CZ524" s="500"/>
      <c r="DA524" s="474"/>
      <c r="DB524" s="499"/>
      <c r="DC524" s="500"/>
      <c r="DD524" s="474"/>
      <c r="DE524" s="500"/>
      <c r="DF524" s="500"/>
      <c r="DG524" s="499"/>
      <c r="DH524" s="499"/>
      <c r="DI524" s="499"/>
      <c r="DJ524" s="490"/>
      <c r="DK524" s="499"/>
      <c r="DL524" s="500"/>
      <c r="DM524" s="500"/>
      <c r="DN524" s="499"/>
      <c r="DO524" s="474"/>
      <c r="DP524" s="474"/>
      <c r="DQ524" s="474"/>
      <c r="DR524" s="474"/>
      <c r="DS524" s="474"/>
      <c r="DT524" s="474"/>
      <c r="DU524" s="474"/>
      <c r="DV524" s="474"/>
      <c r="DW524" s="474"/>
      <c r="DX524" s="474"/>
      <c r="DY524" s="474"/>
      <c r="DZ524" s="474"/>
      <c r="EA524" s="500"/>
      <c r="EB524" s="500"/>
      <c r="EC524" s="500"/>
      <c r="ED524" s="500"/>
      <c r="EE524" s="500"/>
      <c r="EF524" s="500"/>
      <c r="EG524" s="500"/>
      <c r="EH524" s="500"/>
      <c r="EI524" s="500"/>
      <c r="EJ524" s="500"/>
      <c r="EK524" s="500"/>
      <c r="EL524" s="500"/>
      <c r="EM524" s="500"/>
      <c r="EN524" s="500"/>
      <c r="EO524" s="500"/>
      <c r="EP524" s="500"/>
      <c r="EQ524" s="500"/>
      <c r="ER524" s="490"/>
      <c r="ES524" s="490"/>
      <c r="ET524" s="500"/>
      <c r="EU524" s="500"/>
    </row>
    <row r="525" spans="1:151" ht="16.5" customHeight="1">
      <c r="A525" s="500"/>
      <c r="B525" s="502"/>
      <c r="C525" s="502"/>
      <c r="D525" s="502"/>
      <c r="E525" s="502"/>
      <c r="F525" s="502"/>
      <c r="G525" s="502"/>
      <c r="H525" s="502"/>
      <c r="I525" s="502"/>
      <c r="J525" s="504"/>
      <c r="K525" s="502"/>
      <c r="L525" s="502"/>
      <c r="M525" s="502"/>
      <c r="N525" s="502"/>
      <c r="O525" s="502"/>
      <c r="P525" s="502"/>
      <c r="R525" s="502"/>
      <c r="S525" s="502"/>
      <c r="U525" s="499"/>
      <c r="V525" s="500"/>
      <c r="W525" s="502"/>
      <c r="X525" s="500"/>
      <c r="Y525" s="500"/>
      <c r="Z525" s="476"/>
      <c r="AA525" s="476"/>
      <c r="AB525" s="470"/>
      <c r="AC525" s="502"/>
      <c r="AD525" s="502"/>
      <c r="AE525" s="502"/>
      <c r="AF525" s="502"/>
      <c r="AG525" s="502"/>
      <c r="AH525" s="502"/>
      <c r="AI525" s="505"/>
      <c r="AJ525" s="502"/>
      <c r="AK525" s="502"/>
      <c r="AL525" s="502"/>
      <c r="AM525" s="502"/>
      <c r="AN525" s="502"/>
      <c r="AO525" s="502"/>
      <c r="AP525" s="502"/>
      <c r="AQ525" s="502"/>
      <c r="AR525" s="502"/>
      <c r="AS525" s="521"/>
      <c r="AT525" s="521"/>
      <c r="AU525" s="521"/>
      <c r="AV525" s="521"/>
      <c r="AW525" s="521"/>
      <c r="AX525" s="521"/>
      <c r="AY525" s="521"/>
      <c r="AZ525" s="521"/>
      <c r="BA525" s="525"/>
      <c r="BB525" s="521"/>
      <c r="BC525" s="521"/>
      <c r="BD525" s="521"/>
      <c r="BE525" s="521"/>
      <c r="BF525" s="521"/>
      <c r="BG525" s="521"/>
      <c r="BH525" s="521"/>
      <c r="BI525" s="521"/>
      <c r="BJ525" s="521"/>
      <c r="BK525" s="521"/>
      <c r="BL525" s="521"/>
      <c r="BM525" s="521"/>
      <c r="BN525" s="521"/>
      <c r="BO525" s="521"/>
      <c r="BP525" s="521"/>
      <c r="BQ525" s="521"/>
      <c r="BR525" s="521"/>
      <c r="BS525" s="521"/>
      <c r="BT525" s="517"/>
      <c r="BU525" s="511"/>
      <c r="BV525" s="511"/>
      <c r="BW525" s="511"/>
      <c r="BX525" s="516"/>
      <c r="BY525" s="516"/>
      <c r="BZ525" s="516"/>
      <c r="CA525" s="516"/>
      <c r="CB525" s="516"/>
      <c r="CC525" s="516"/>
      <c r="CD525" s="516"/>
      <c r="CE525" s="511"/>
      <c r="CF525" s="511"/>
      <c r="CG525" s="511"/>
      <c r="CH525" s="511"/>
      <c r="CI525" s="474"/>
      <c r="CJ525" s="474"/>
      <c r="CK525" s="474"/>
      <c r="CL525" s="490"/>
      <c r="CM525" s="474"/>
      <c r="CN525" s="500"/>
      <c r="CO525" s="500"/>
      <c r="CP525" s="500"/>
      <c r="CQ525" s="500"/>
      <c r="CR525" s="550"/>
      <c r="CS525" s="473"/>
      <c r="CT525" s="498"/>
      <c r="CU525" s="498"/>
      <c r="CV525" s="473"/>
      <c r="CW525" s="473"/>
      <c r="CX525" s="473"/>
      <c r="CY525" s="502"/>
      <c r="CZ525" s="500"/>
      <c r="DA525" s="474"/>
      <c r="DB525" s="499"/>
      <c r="DC525" s="500"/>
      <c r="DD525" s="474"/>
      <c r="DE525" s="500"/>
      <c r="DF525" s="500"/>
      <c r="DG525" s="499"/>
      <c r="DH525" s="499"/>
      <c r="DI525" s="499"/>
      <c r="DJ525" s="490"/>
      <c r="DK525" s="499"/>
      <c r="DL525" s="500"/>
      <c r="DM525" s="500"/>
      <c r="DN525" s="499"/>
      <c r="DO525" s="474"/>
      <c r="DP525" s="474"/>
      <c r="DQ525" s="474"/>
      <c r="DR525" s="474"/>
      <c r="DS525" s="474"/>
      <c r="DT525" s="474"/>
      <c r="DU525" s="474"/>
      <c r="DV525" s="474"/>
      <c r="DW525" s="474"/>
      <c r="DX525" s="474"/>
      <c r="DY525" s="474"/>
      <c r="DZ525" s="474"/>
      <c r="EA525" s="500"/>
      <c r="EB525" s="500"/>
      <c r="EC525" s="500"/>
      <c r="ED525" s="500"/>
      <c r="EE525" s="500"/>
      <c r="EF525" s="500"/>
      <c r="EG525" s="500"/>
      <c r="EH525" s="500"/>
      <c r="EI525" s="500"/>
      <c r="EJ525" s="500"/>
      <c r="EK525" s="500"/>
      <c r="EL525" s="500"/>
      <c r="EM525" s="500"/>
      <c r="EN525" s="500"/>
      <c r="EO525" s="500"/>
      <c r="EP525" s="500"/>
      <c r="EQ525" s="500"/>
      <c r="ER525" s="490"/>
      <c r="ES525" s="490"/>
      <c r="ET525" s="500"/>
      <c r="EU525" s="500"/>
    </row>
    <row r="526" spans="1:151" ht="16.5" customHeight="1">
      <c r="A526" s="500"/>
      <c r="B526" s="502"/>
      <c r="C526" s="502"/>
      <c r="D526" s="502"/>
      <c r="E526" s="502"/>
      <c r="F526" s="502"/>
      <c r="G526" s="502"/>
      <c r="H526" s="502"/>
      <c r="I526" s="502"/>
      <c r="J526" s="504"/>
      <c r="K526" s="502"/>
      <c r="L526" s="502"/>
      <c r="M526" s="502"/>
      <c r="N526" s="502"/>
      <c r="O526" s="502"/>
      <c r="P526" s="502"/>
      <c r="R526" s="502"/>
      <c r="S526" s="502"/>
      <c r="U526" s="499"/>
      <c r="V526" s="500"/>
      <c r="W526" s="502"/>
      <c r="X526" s="500"/>
      <c r="Y526" s="500"/>
      <c r="Z526" s="476"/>
      <c r="AA526" s="476"/>
      <c r="AB526" s="470"/>
      <c r="AC526" s="502"/>
      <c r="AD526" s="502"/>
      <c r="AE526" s="502"/>
      <c r="AF526" s="502"/>
      <c r="AG526" s="502"/>
      <c r="AH526" s="502"/>
      <c r="AI526" s="505"/>
      <c r="AJ526" s="502"/>
      <c r="AK526" s="502"/>
      <c r="AL526" s="502"/>
      <c r="AM526" s="502"/>
      <c r="AN526" s="502"/>
      <c r="AO526" s="502"/>
      <c r="AP526" s="502"/>
      <c r="AQ526" s="502"/>
      <c r="AR526" s="502"/>
      <c r="AS526" s="521"/>
      <c r="AT526" s="521"/>
      <c r="AU526" s="521"/>
      <c r="AV526" s="521"/>
      <c r="AW526" s="521"/>
      <c r="AX526" s="521"/>
      <c r="AY526" s="521"/>
      <c r="AZ526" s="521"/>
      <c r="BA526" s="525"/>
      <c r="BB526" s="521"/>
      <c r="BC526" s="521"/>
      <c r="BD526" s="521"/>
      <c r="BE526" s="521"/>
      <c r="BF526" s="521"/>
      <c r="BG526" s="521"/>
      <c r="BH526" s="521"/>
      <c r="BI526" s="521"/>
      <c r="BJ526" s="521"/>
      <c r="BK526" s="521"/>
      <c r="BL526" s="521"/>
      <c r="BM526" s="521"/>
      <c r="BN526" s="521"/>
      <c r="BO526" s="521"/>
      <c r="BP526" s="521"/>
      <c r="BQ526" s="521"/>
      <c r="BR526" s="521"/>
      <c r="BS526" s="521"/>
      <c r="BT526" s="517"/>
      <c r="BU526" s="511"/>
      <c r="BV526" s="511"/>
      <c r="BW526" s="511"/>
      <c r="BX526" s="516"/>
      <c r="BY526" s="516"/>
      <c r="BZ526" s="516"/>
      <c r="CA526" s="516"/>
      <c r="CB526" s="516"/>
      <c r="CC526" s="516"/>
      <c r="CD526" s="516"/>
      <c r="CE526" s="511"/>
      <c r="CF526" s="511"/>
      <c r="CG526" s="511"/>
      <c r="CH526" s="511"/>
      <c r="CI526" s="474"/>
      <c r="CJ526" s="474"/>
      <c r="CK526" s="474"/>
      <c r="CL526" s="490"/>
      <c r="CM526" s="474"/>
      <c r="CN526" s="500"/>
      <c r="CO526" s="500"/>
      <c r="CP526" s="500"/>
      <c r="CQ526" s="500"/>
      <c r="CR526" s="550"/>
      <c r="CS526" s="473"/>
      <c r="CT526" s="498"/>
      <c r="CU526" s="498"/>
      <c r="CV526" s="473"/>
      <c r="CW526" s="473"/>
      <c r="CX526" s="473"/>
      <c r="CY526" s="502"/>
      <c r="CZ526" s="500"/>
      <c r="DA526" s="474"/>
      <c r="DB526" s="499"/>
      <c r="DC526" s="500"/>
      <c r="DD526" s="474"/>
      <c r="DE526" s="500"/>
      <c r="DF526" s="500"/>
      <c r="DG526" s="499"/>
      <c r="DH526" s="499"/>
      <c r="DI526" s="499"/>
      <c r="DJ526" s="490"/>
      <c r="DK526" s="499"/>
      <c r="DL526" s="500"/>
      <c r="DM526" s="500"/>
      <c r="DN526" s="499"/>
      <c r="DO526" s="474"/>
      <c r="DP526" s="474"/>
      <c r="DQ526" s="474"/>
      <c r="DR526" s="474"/>
      <c r="DS526" s="474"/>
      <c r="DT526" s="474"/>
      <c r="DU526" s="474"/>
      <c r="DV526" s="474"/>
      <c r="DW526" s="474"/>
      <c r="DX526" s="474"/>
      <c r="DY526" s="474"/>
      <c r="DZ526" s="474"/>
      <c r="EA526" s="500"/>
      <c r="EB526" s="500"/>
      <c r="EC526" s="500"/>
      <c r="ED526" s="500"/>
      <c r="EE526" s="500"/>
      <c r="EF526" s="500"/>
      <c r="EG526" s="500"/>
      <c r="EH526" s="500"/>
      <c r="EI526" s="500"/>
      <c r="EJ526" s="500"/>
      <c r="EK526" s="500"/>
      <c r="EL526" s="500"/>
      <c r="EM526" s="500"/>
      <c r="EN526" s="500"/>
      <c r="EO526" s="500"/>
      <c r="EP526" s="500"/>
      <c r="EQ526" s="500"/>
      <c r="ER526" s="490"/>
      <c r="ES526" s="490"/>
      <c r="ET526" s="500"/>
      <c r="EU526" s="500"/>
    </row>
    <row r="527" spans="1:151" ht="16.5" customHeight="1">
      <c r="A527" s="500"/>
      <c r="B527" s="502"/>
      <c r="C527" s="502"/>
      <c r="D527" s="502"/>
      <c r="E527" s="502"/>
      <c r="F527" s="502"/>
      <c r="G527" s="502"/>
      <c r="H527" s="502"/>
      <c r="I527" s="502"/>
      <c r="J527" s="504"/>
      <c r="K527" s="502"/>
      <c r="L527" s="502"/>
      <c r="M527" s="502"/>
      <c r="N527" s="502"/>
      <c r="O527" s="502"/>
      <c r="P527" s="502"/>
      <c r="R527" s="502"/>
      <c r="S527" s="502"/>
      <c r="U527" s="499"/>
      <c r="V527" s="500"/>
      <c r="W527" s="502"/>
      <c r="X527" s="500"/>
      <c r="Y527" s="500"/>
      <c r="Z527" s="476"/>
      <c r="AA527" s="476"/>
      <c r="AB527" s="470"/>
      <c r="AC527" s="502"/>
      <c r="AD527" s="502"/>
      <c r="AE527" s="502"/>
      <c r="AF527" s="502"/>
      <c r="AG527" s="502"/>
      <c r="AH527" s="502"/>
      <c r="AI527" s="505"/>
      <c r="AJ527" s="502"/>
      <c r="AK527" s="502"/>
      <c r="AL527" s="502"/>
      <c r="AM527" s="502"/>
      <c r="AN527" s="502"/>
      <c r="AO527" s="502"/>
      <c r="AP527" s="502"/>
      <c r="AQ527" s="502"/>
      <c r="AR527" s="502"/>
      <c r="AS527" s="521"/>
      <c r="AT527" s="521"/>
      <c r="AU527" s="521"/>
      <c r="AV527" s="521"/>
      <c r="AW527" s="521"/>
      <c r="AX527" s="521"/>
      <c r="AY527" s="521"/>
      <c r="AZ527" s="521"/>
      <c r="BA527" s="525"/>
      <c r="BB527" s="521"/>
      <c r="BC527" s="521"/>
      <c r="BD527" s="521"/>
      <c r="BE527" s="521"/>
      <c r="BF527" s="521"/>
      <c r="BG527" s="521"/>
      <c r="BH527" s="521"/>
      <c r="BI527" s="521"/>
      <c r="BJ527" s="521"/>
      <c r="BK527" s="521"/>
      <c r="BL527" s="521"/>
      <c r="BM527" s="521"/>
      <c r="BN527" s="521"/>
      <c r="BO527" s="521"/>
      <c r="BP527" s="521"/>
      <c r="BQ527" s="521"/>
      <c r="BR527" s="521"/>
      <c r="BS527" s="521"/>
      <c r="BT527" s="517"/>
      <c r="BU527" s="511"/>
      <c r="BV527" s="511"/>
      <c r="BW527" s="511"/>
      <c r="BX527" s="516"/>
      <c r="BY527" s="516"/>
      <c r="BZ527" s="516"/>
      <c r="CA527" s="516"/>
      <c r="CB527" s="516"/>
      <c r="CC527" s="516"/>
      <c r="CD527" s="516"/>
      <c r="CE527" s="511"/>
      <c r="CF527" s="511"/>
      <c r="CG527" s="511"/>
      <c r="CH527" s="511"/>
      <c r="CI527" s="474"/>
      <c r="CJ527" s="474"/>
      <c r="CK527" s="474"/>
      <c r="CL527" s="490"/>
      <c r="CM527" s="474"/>
      <c r="CN527" s="500"/>
      <c r="CO527" s="500"/>
      <c r="CP527" s="500"/>
      <c r="CQ527" s="500"/>
      <c r="CR527" s="550"/>
      <c r="CS527" s="473"/>
      <c r="CT527" s="498"/>
      <c r="CU527" s="498"/>
      <c r="CV527" s="473"/>
      <c r="CW527" s="473"/>
      <c r="CX527" s="473"/>
      <c r="CY527" s="502"/>
      <c r="CZ527" s="500"/>
      <c r="DA527" s="474"/>
      <c r="DB527" s="499"/>
      <c r="DC527" s="500"/>
      <c r="DD527" s="474"/>
      <c r="DE527" s="500"/>
      <c r="DF527" s="500"/>
      <c r="DG527" s="499"/>
      <c r="DH527" s="499"/>
      <c r="DI527" s="499"/>
      <c r="DJ527" s="490"/>
      <c r="DK527" s="499"/>
      <c r="DL527" s="500"/>
      <c r="DM527" s="500"/>
      <c r="DN527" s="499"/>
      <c r="DO527" s="474"/>
      <c r="DP527" s="474"/>
      <c r="DQ527" s="474"/>
      <c r="DR527" s="474"/>
      <c r="DS527" s="474"/>
      <c r="DT527" s="474"/>
      <c r="DU527" s="474"/>
      <c r="DV527" s="474"/>
      <c r="DW527" s="474"/>
      <c r="DX527" s="474"/>
      <c r="DY527" s="474"/>
      <c r="DZ527" s="474"/>
      <c r="EA527" s="500"/>
      <c r="EB527" s="500"/>
      <c r="EC527" s="500"/>
      <c r="ED527" s="500"/>
      <c r="EE527" s="500"/>
      <c r="EF527" s="500"/>
      <c r="EG527" s="500"/>
      <c r="EH527" s="500"/>
      <c r="EI527" s="500"/>
      <c r="EJ527" s="500"/>
      <c r="EK527" s="500"/>
      <c r="EL527" s="500"/>
      <c r="EM527" s="500"/>
      <c r="EN527" s="500"/>
      <c r="EO527" s="500"/>
      <c r="EP527" s="500"/>
      <c r="EQ527" s="500"/>
      <c r="ER527" s="490"/>
      <c r="ES527" s="490"/>
      <c r="ET527" s="500"/>
      <c r="EU527" s="500"/>
    </row>
    <row r="528" spans="1:151" ht="16.5" customHeight="1">
      <c r="A528" s="500"/>
      <c r="B528" s="502"/>
      <c r="C528" s="502"/>
      <c r="D528" s="502"/>
      <c r="E528" s="502"/>
      <c r="F528" s="502"/>
      <c r="G528" s="502"/>
      <c r="H528" s="502"/>
      <c r="I528" s="502"/>
      <c r="J528" s="504"/>
      <c r="K528" s="502"/>
      <c r="L528" s="502"/>
      <c r="M528" s="502"/>
      <c r="N528" s="502"/>
      <c r="O528" s="502"/>
      <c r="P528" s="502"/>
      <c r="R528" s="502"/>
      <c r="S528" s="502"/>
      <c r="U528" s="499"/>
      <c r="V528" s="500"/>
      <c r="W528" s="502"/>
      <c r="X528" s="500"/>
      <c r="Y528" s="500"/>
      <c r="Z528" s="476"/>
      <c r="AA528" s="476"/>
      <c r="AB528" s="470"/>
      <c r="AC528" s="502"/>
      <c r="AD528" s="502"/>
      <c r="AE528" s="502"/>
      <c r="AF528" s="502"/>
      <c r="AG528" s="502"/>
      <c r="AH528" s="502"/>
      <c r="AI528" s="505"/>
      <c r="AJ528" s="502"/>
      <c r="AK528" s="502"/>
      <c r="AL528" s="502"/>
      <c r="AM528" s="502"/>
      <c r="AN528" s="502"/>
      <c r="AO528" s="502"/>
      <c r="AP528" s="502"/>
      <c r="AQ528" s="502"/>
      <c r="AR528" s="502"/>
      <c r="AS528" s="521"/>
      <c r="AT528" s="521"/>
      <c r="AU528" s="521"/>
      <c r="AV528" s="521"/>
      <c r="AW528" s="521"/>
      <c r="AX528" s="521"/>
      <c r="AY528" s="521"/>
      <c r="AZ528" s="521"/>
      <c r="BA528" s="525"/>
      <c r="BB528" s="521"/>
      <c r="BC528" s="521"/>
      <c r="BD528" s="521"/>
      <c r="BE528" s="521"/>
      <c r="BF528" s="521"/>
      <c r="BG528" s="521"/>
      <c r="BH528" s="521"/>
      <c r="BI528" s="521"/>
      <c r="BJ528" s="521"/>
      <c r="BK528" s="521"/>
      <c r="BL528" s="521"/>
      <c r="BM528" s="521"/>
      <c r="BN528" s="521"/>
      <c r="BO528" s="521"/>
      <c r="BP528" s="521"/>
      <c r="BQ528" s="521"/>
      <c r="BR528" s="521"/>
      <c r="BS528" s="521"/>
      <c r="BT528" s="517"/>
      <c r="BU528" s="511"/>
      <c r="BV528" s="511"/>
      <c r="BW528" s="511"/>
      <c r="BX528" s="516"/>
      <c r="BY528" s="516"/>
      <c r="BZ528" s="516"/>
      <c r="CA528" s="516"/>
      <c r="CB528" s="516"/>
      <c r="CC528" s="516"/>
      <c r="CD528" s="516"/>
      <c r="CE528" s="511"/>
      <c r="CF528" s="511"/>
      <c r="CG528" s="511"/>
      <c r="CH528" s="511"/>
      <c r="CI528" s="474"/>
      <c r="CJ528" s="474"/>
      <c r="CK528" s="474"/>
      <c r="CL528" s="490"/>
      <c r="CM528" s="474"/>
      <c r="CN528" s="500"/>
      <c r="CO528" s="500"/>
      <c r="CP528" s="500"/>
      <c r="CQ528" s="500"/>
      <c r="CR528" s="550"/>
      <c r="CS528" s="473"/>
      <c r="CT528" s="498"/>
      <c r="CU528" s="498"/>
      <c r="CV528" s="473"/>
      <c r="CW528" s="473"/>
      <c r="CX528" s="473"/>
      <c r="CY528" s="502"/>
      <c r="CZ528" s="500"/>
      <c r="DA528" s="474"/>
      <c r="DB528" s="499"/>
      <c r="DC528" s="500"/>
      <c r="DD528" s="474"/>
      <c r="DE528" s="500"/>
      <c r="DF528" s="500"/>
      <c r="DG528" s="499"/>
      <c r="DH528" s="499"/>
      <c r="DI528" s="499"/>
      <c r="DJ528" s="490"/>
      <c r="DK528" s="499"/>
      <c r="DL528" s="500"/>
      <c r="DM528" s="500"/>
      <c r="DN528" s="499"/>
      <c r="DO528" s="474"/>
      <c r="DP528" s="474"/>
      <c r="DQ528" s="474"/>
      <c r="DR528" s="474"/>
      <c r="DS528" s="474"/>
      <c r="DT528" s="474"/>
      <c r="DU528" s="474"/>
      <c r="DV528" s="474"/>
      <c r="DW528" s="474"/>
      <c r="DX528" s="474"/>
      <c r="DY528" s="474"/>
      <c r="DZ528" s="474"/>
      <c r="EA528" s="500"/>
      <c r="EB528" s="500"/>
      <c r="EC528" s="500"/>
      <c r="ED528" s="500"/>
      <c r="EE528" s="500"/>
      <c r="EF528" s="500"/>
      <c r="EG528" s="500"/>
      <c r="EH528" s="500"/>
      <c r="EI528" s="500"/>
      <c r="EJ528" s="500"/>
      <c r="EK528" s="500"/>
      <c r="EL528" s="500"/>
      <c r="EM528" s="500"/>
      <c r="EN528" s="500"/>
      <c r="EO528" s="500"/>
      <c r="EP528" s="500"/>
      <c r="EQ528" s="500"/>
      <c r="ER528" s="490"/>
      <c r="ES528" s="490"/>
      <c r="ET528" s="500"/>
      <c r="EU528" s="500"/>
    </row>
    <row r="529" spans="1:151" ht="16.5" customHeight="1">
      <c r="A529" s="500"/>
      <c r="B529" s="502"/>
      <c r="C529" s="502"/>
      <c r="D529" s="502"/>
      <c r="E529" s="502"/>
      <c r="F529" s="502"/>
      <c r="G529" s="502"/>
      <c r="H529" s="502"/>
      <c r="I529" s="502"/>
      <c r="J529" s="504"/>
      <c r="K529" s="502"/>
      <c r="L529" s="502"/>
      <c r="M529" s="502"/>
      <c r="N529" s="502"/>
      <c r="O529" s="502"/>
      <c r="P529" s="502"/>
      <c r="R529" s="502"/>
      <c r="S529" s="502"/>
      <c r="U529" s="499"/>
      <c r="V529" s="500"/>
      <c r="W529" s="502"/>
      <c r="X529" s="500"/>
      <c r="Y529" s="500"/>
      <c r="Z529" s="476"/>
      <c r="AA529" s="476"/>
      <c r="AB529" s="470"/>
      <c r="AC529" s="502"/>
      <c r="AD529" s="502"/>
      <c r="AE529" s="502"/>
      <c r="AF529" s="502"/>
      <c r="AG529" s="502"/>
      <c r="AH529" s="502"/>
      <c r="AI529" s="505"/>
      <c r="AJ529" s="502"/>
      <c r="AK529" s="502"/>
      <c r="AL529" s="502"/>
      <c r="AM529" s="502"/>
      <c r="AN529" s="502"/>
      <c r="AO529" s="502"/>
      <c r="AP529" s="502"/>
      <c r="AQ529" s="502"/>
      <c r="AR529" s="502"/>
      <c r="AS529" s="521"/>
      <c r="AT529" s="521"/>
      <c r="AU529" s="521"/>
      <c r="AV529" s="521"/>
      <c r="AW529" s="521"/>
      <c r="AX529" s="521"/>
      <c r="AY529" s="521"/>
      <c r="AZ529" s="521"/>
      <c r="BA529" s="525"/>
      <c r="BB529" s="521"/>
      <c r="BC529" s="521"/>
      <c r="BD529" s="521"/>
      <c r="BE529" s="521"/>
      <c r="BF529" s="521"/>
      <c r="BG529" s="521"/>
      <c r="BH529" s="521"/>
      <c r="BI529" s="521"/>
      <c r="BJ529" s="521"/>
      <c r="BK529" s="521"/>
      <c r="BL529" s="521"/>
      <c r="BM529" s="521"/>
      <c r="BN529" s="521"/>
      <c r="BO529" s="521"/>
      <c r="BP529" s="521"/>
      <c r="BQ529" s="521"/>
      <c r="BR529" s="521"/>
      <c r="BS529" s="521"/>
      <c r="BT529" s="517"/>
      <c r="BU529" s="511"/>
      <c r="BV529" s="511"/>
      <c r="BW529" s="511"/>
      <c r="BX529" s="516"/>
      <c r="BY529" s="516"/>
      <c r="BZ529" s="516"/>
      <c r="CA529" s="516"/>
      <c r="CB529" s="516"/>
      <c r="CC529" s="516"/>
      <c r="CD529" s="516"/>
      <c r="CE529" s="511"/>
      <c r="CF529" s="511"/>
      <c r="CG529" s="511"/>
      <c r="CH529" s="511"/>
      <c r="CI529" s="474"/>
      <c r="CJ529" s="474"/>
      <c r="CK529" s="474"/>
      <c r="CL529" s="490"/>
      <c r="CM529" s="474"/>
      <c r="CN529" s="500"/>
      <c r="CO529" s="500"/>
      <c r="CP529" s="500"/>
      <c r="CQ529" s="500"/>
      <c r="CR529" s="550"/>
      <c r="CS529" s="473"/>
      <c r="CT529" s="498"/>
      <c r="CU529" s="498"/>
      <c r="CV529" s="473"/>
      <c r="CW529" s="473"/>
      <c r="CX529" s="473"/>
      <c r="CY529" s="502"/>
      <c r="CZ529" s="500"/>
      <c r="DA529" s="474"/>
      <c r="DB529" s="499"/>
      <c r="DC529" s="500"/>
      <c r="DD529" s="474"/>
      <c r="DE529" s="500"/>
      <c r="DF529" s="500"/>
      <c r="DG529" s="499"/>
      <c r="DH529" s="499"/>
      <c r="DI529" s="499"/>
      <c r="DJ529" s="490"/>
      <c r="DK529" s="499"/>
      <c r="DL529" s="500"/>
      <c r="DM529" s="500"/>
      <c r="DN529" s="499"/>
      <c r="DO529" s="474"/>
      <c r="DP529" s="474"/>
      <c r="DQ529" s="474"/>
      <c r="DR529" s="474"/>
      <c r="DS529" s="474"/>
      <c r="DT529" s="474"/>
      <c r="DU529" s="474"/>
      <c r="DV529" s="474"/>
      <c r="DW529" s="474"/>
      <c r="DX529" s="474"/>
      <c r="DY529" s="474"/>
      <c r="DZ529" s="474"/>
      <c r="EA529" s="500"/>
      <c r="EB529" s="500"/>
      <c r="EC529" s="500"/>
      <c r="ED529" s="500"/>
      <c r="EE529" s="500"/>
      <c r="EF529" s="500"/>
      <c r="EG529" s="500"/>
      <c r="EH529" s="500"/>
      <c r="EI529" s="500"/>
      <c r="EJ529" s="500"/>
      <c r="EK529" s="500"/>
      <c r="EL529" s="500"/>
      <c r="EM529" s="500"/>
      <c r="EN529" s="500"/>
      <c r="EO529" s="500"/>
      <c r="EP529" s="500"/>
      <c r="EQ529" s="500"/>
      <c r="ER529" s="490"/>
      <c r="ES529" s="490"/>
      <c r="ET529" s="500"/>
      <c r="EU529" s="500"/>
    </row>
    <row r="530" spans="1:151" ht="16.5" customHeight="1">
      <c r="A530" s="500"/>
      <c r="B530" s="502"/>
      <c r="C530" s="502"/>
      <c r="D530" s="502"/>
      <c r="E530" s="502"/>
      <c r="F530" s="502"/>
      <c r="G530" s="502"/>
      <c r="H530" s="502"/>
      <c r="I530" s="502"/>
      <c r="J530" s="504"/>
      <c r="K530" s="502"/>
      <c r="L530" s="502"/>
      <c r="M530" s="502"/>
      <c r="N530" s="502"/>
      <c r="O530" s="502"/>
      <c r="P530" s="502"/>
      <c r="R530" s="502"/>
      <c r="S530" s="502"/>
      <c r="U530" s="499"/>
      <c r="V530" s="500"/>
      <c r="W530" s="502"/>
      <c r="X530" s="500"/>
      <c r="Y530" s="500"/>
      <c r="Z530" s="476"/>
      <c r="AA530" s="476"/>
      <c r="AB530" s="470"/>
      <c r="AC530" s="502"/>
      <c r="AD530" s="502"/>
      <c r="AE530" s="502"/>
      <c r="AF530" s="502"/>
      <c r="AG530" s="502"/>
      <c r="AH530" s="502"/>
      <c r="AI530" s="505"/>
      <c r="AJ530" s="502"/>
      <c r="AK530" s="502"/>
      <c r="AL530" s="502"/>
      <c r="AM530" s="502"/>
      <c r="AN530" s="502"/>
      <c r="AO530" s="502"/>
      <c r="AP530" s="502"/>
      <c r="AQ530" s="502"/>
      <c r="AR530" s="502"/>
      <c r="AS530" s="521"/>
      <c r="AT530" s="521"/>
      <c r="AU530" s="521"/>
      <c r="AV530" s="521"/>
      <c r="AW530" s="521"/>
      <c r="AX530" s="521"/>
      <c r="AY530" s="521"/>
      <c r="AZ530" s="521"/>
      <c r="BA530" s="525"/>
      <c r="BB530" s="521"/>
      <c r="BC530" s="521"/>
      <c r="BD530" s="521"/>
      <c r="BE530" s="521"/>
      <c r="BF530" s="521"/>
      <c r="BG530" s="521"/>
      <c r="BH530" s="521"/>
      <c r="BI530" s="521"/>
      <c r="BJ530" s="521"/>
      <c r="BK530" s="521"/>
      <c r="BL530" s="521"/>
      <c r="BM530" s="521"/>
      <c r="BN530" s="521"/>
      <c r="BO530" s="521"/>
      <c r="BP530" s="521"/>
      <c r="BQ530" s="521"/>
      <c r="BR530" s="521"/>
      <c r="BS530" s="521"/>
      <c r="BT530" s="517"/>
      <c r="BU530" s="511"/>
      <c r="BV530" s="511"/>
      <c r="BW530" s="511"/>
      <c r="BX530" s="516"/>
      <c r="BY530" s="516"/>
      <c r="BZ530" s="516"/>
      <c r="CA530" s="516"/>
      <c r="CB530" s="516"/>
      <c r="CC530" s="516"/>
      <c r="CD530" s="516"/>
      <c r="CE530" s="511"/>
      <c r="CF530" s="511"/>
      <c r="CG530" s="511"/>
      <c r="CH530" s="511"/>
      <c r="CI530" s="474"/>
      <c r="CJ530" s="474"/>
      <c r="CK530" s="474"/>
      <c r="CL530" s="490"/>
      <c r="CM530" s="474"/>
      <c r="CN530" s="500"/>
      <c r="CO530" s="500"/>
      <c r="CP530" s="500"/>
      <c r="CQ530" s="500"/>
      <c r="CR530" s="550"/>
      <c r="CS530" s="473"/>
      <c r="CT530" s="498"/>
      <c r="CU530" s="498"/>
      <c r="CV530" s="473"/>
      <c r="CW530" s="473"/>
      <c r="CX530" s="473"/>
      <c r="CY530" s="502"/>
      <c r="CZ530" s="500"/>
      <c r="DA530" s="474"/>
      <c r="DB530" s="499"/>
      <c r="DC530" s="500"/>
      <c r="DD530" s="474"/>
      <c r="DE530" s="500"/>
      <c r="DF530" s="500"/>
      <c r="DG530" s="499"/>
      <c r="DH530" s="499"/>
      <c r="DI530" s="499"/>
      <c r="DJ530" s="490"/>
      <c r="DK530" s="499"/>
      <c r="DL530" s="500"/>
      <c r="DM530" s="500"/>
      <c r="DN530" s="499"/>
      <c r="DO530" s="474"/>
      <c r="DP530" s="474"/>
      <c r="DQ530" s="474"/>
      <c r="DR530" s="474"/>
      <c r="DS530" s="474"/>
      <c r="DT530" s="474"/>
      <c r="DU530" s="474"/>
      <c r="DV530" s="474"/>
      <c r="DW530" s="474"/>
      <c r="DX530" s="474"/>
      <c r="DY530" s="474"/>
      <c r="DZ530" s="474"/>
      <c r="EA530" s="500"/>
      <c r="EB530" s="500"/>
      <c r="EC530" s="500"/>
      <c r="ED530" s="500"/>
      <c r="EE530" s="500"/>
      <c r="EF530" s="500"/>
      <c r="EG530" s="500"/>
      <c r="EH530" s="500"/>
      <c r="EI530" s="500"/>
      <c r="EJ530" s="500"/>
      <c r="EK530" s="500"/>
      <c r="EL530" s="500"/>
      <c r="EM530" s="500"/>
      <c r="EN530" s="500"/>
      <c r="EO530" s="500"/>
      <c r="EP530" s="500"/>
      <c r="EQ530" s="500"/>
      <c r="ER530" s="490"/>
      <c r="ES530" s="490"/>
      <c r="ET530" s="500"/>
      <c r="EU530" s="500"/>
    </row>
    <row r="531" spans="1:151" ht="16.5" customHeight="1">
      <c r="A531" s="500"/>
      <c r="B531" s="502"/>
      <c r="C531" s="502"/>
      <c r="D531" s="502"/>
      <c r="E531" s="502"/>
      <c r="F531" s="502"/>
      <c r="G531" s="502"/>
      <c r="H531" s="502"/>
      <c r="I531" s="502"/>
      <c r="J531" s="504"/>
      <c r="K531" s="502"/>
      <c r="L531" s="502"/>
      <c r="M531" s="502"/>
      <c r="N531" s="502"/>
      <c r="O531" s="502"/>
      <c r="P531" s="502"/>
      <c r="R531" s="502"/>
      <c r="S531" s="502"/>
      <c r="U531" s="499"/>
      <c r="V531" s="500"/>
      <c r="W531" s="502"/>
      <c r="X531" s="500"/>
      <c r="Y531" s="500"/>
      <c r="Z531" s="476"/>
      <c r="AA531" s="476"/>
      <c r="AB531" s="470"/>
      <c r="AC531" s="502"/>
      <c r="AD531" s="502"/>
      <c r="AE531" s="502"/>
      <c r="AF531" s="502"/>
      <c r="AG531" s="502"/>
      <c r="AH531" s="502"/>
      <c r="AI531" s="505"/>
      <c r="AJ531" s="502"/>
      <c r="AK531" s="502"/>
      <c r="AL531" s="502"/>
      <c r="AM531" s="502"/>
      <c r="AN531" s="502"/>
      <c r="AO531" s="502"/>
      <c r="AP531" s="502"/>
      <c r="AQ531" s="502"/>
      <c r="AR531" s="502"/>
      <c r="AS531" s="521"/>
      <c r="AT531" s="521"/>
      <c r="AU531" s="521"/>
      <c r="AV531" s="521"/>
      <c r="AW531" s="521"/>
      <c r="AX531" s="521"/>
      <c r="AY531" s="521"/>
      <c r="AZ531" s="521"/>
      <c r="BA531" s="525"/>
      <c r="BB531" s="521"/>
      <c r="BC531" s="521"/>
      <c r="BD531" s="521"/>
      <c r="BE531" s="521"/>
      <c r="BF531" s="521"/>
      <c r="BG531" s="521"/>
      <c r="BH531" s="521"/>
      <c r="BI531" s="521"/>
      <c r="BJ531" s="521"/>
      <c r="BK531" s="521"/>
      <c r="BL531" s="521"/>
      <c r="BM531" s="521"/>
      <c r="BN531" s="521"/>
      <c r="BO531" s="521"/>
      <c r="BP531" s="521"/>
      <c r="BQ531" s="521"/>
      <c r="BR531" s="521"/>
      <c r="BS531" s="521"/>
      <c r="BT531" s="517"/>
      <c r="BU531" s="511"/>
      <c r="BV531" s="511"/>
      <c r="BW531" s="511"/>
      <c r="BX531" s="516"/>
      <c r="BY531" s="516"/>
      <c r="BZ531" s="516"/>
      <c r="CA531" s="516"/>
      <c r="CB531" s="516"/>
      <c r="CC531" s="516"/>
      <c r="CD531" s="516"/>
      <c r="CE531" s="511"/>
      <c r="CF531" s="511"/>
      <c r="CG531" s="511"/>
      <c r="CH531" s="511"/>
      <c r="CI531" s="474"/>
      <c r="CJ531" s="474"/>
      <c r="CK531" s="474"/>
      <c r="CL531" s="490"/>
      <c r="CM531" s="474"/>
      <c r="CN531" s="500"/>
      <c r="CO531" s="500"/>
      <c r="CP531" s="500"/>
      <c r="CQ531" s="500"/>
      <c r="CR531" s="550"/>
      <c r="CS531" s="473"/>
      <c r="CT531" s="498"/>
      <c r="CU531" s="498"/>
      <c r="CV531" s="473"/>
      <c r="CW531" s="473"/>
      <c r="CX531" s="473"/>
      <c r="CY531" s="502"/>
      <c r="CZ531" s="500"/>
      <c r="DA531" s="474"/>
      <c r="DB531" s="499"/>
      <c r="DC531" s="500"/>
      <c r="DD531" s="474"/>
      <c r="DE531" s="500"/>
      <c r="DF531" s="500"/>
      <c r="DG531" s="499"/>
      <c r="DH531" s="499"/>
      <c r="DI531" s="499"/>
      <c r="DJ531" s="490"/>
      <c r="DK531" s="499"/>
      <c r="DL531" s="500"/>
      <c r="DM531" s="500"/>
      <c r="DN531" s="499"/>
      <c r="DO531" s="474"/>
      <c r="DP531" s="474"/>
      <c r="DQ531" s="474"/>
      <c r="DR531" s="474"/>
      <c r="DS531" s="474"/>
      <c r="DT531" s="474"/>
      <c r="DU531" s="474"/>
      <c r="DV531" s="474"/>
      <c r="DW531" s="474"/>
      <c r="DX531" s="474"/>
      <c r="DY531" s="474"/>
      <c r="DZ531" s="474"/>
      <c r="EA531" s="500"/>
      <c r="EB531" s="500"/>
      <c r="EC531" s="500"/>
      <c r="ED531" s="500"/>
      <c r="EE531" s="500"/>
      <c r="EF531" s="500"/>
      <c r="EG531" s="500"/>
      <c r="EH531" s="500"/>
      <c r="EI531" s="500"/>
      <c r="EJ531" s="500"/>
      <c r="EK531" s="500"/>
      <c r="EL531" s="500"/>
      <c r="EM531" s="500"/>
      <c r="EN531" s="500"/>
      <c r="EO531" s="500"/>
      <c r="EP531" s="500"/>
      <c r="EQ531" s="500"/>
      <c r="ER531" s="490"/>
      <c r="ES531" s="490"/>
      <c r="ET531" s="500"/>
      <c r="EU531" s="500"/>
    </row>
    <row r="532" spans="1:151" ht="16.5" customHeight="1">
      <c r="A532" s="500"/>
      <c r="B532" s="502"/>
      <c r="C532" s="502"/>
      <c r="D532" s="502"/>
      <c r="E532" s="502"/>
      <c r="F532" s="502"/>
      <c r="G532" s="502"/>
      <c r="H532" s="502"/>
      <c r="I532" s="502"/>
      <c r="J532" s="504"/>
      <c r="K532" s="502"/>
      <c r="L532" s="502"/>
      <c r="M532" s="502"/>
      <c r="N532" s="502"/>
      <c r="O532" s="502"/>
      <c r="P532" s="502"/>
      <c r="R532" s="502"/>
      <c r="S532" s="502"/>
      <c r="U532" s="499"/>
      <c r="V532" s="500"/>
      <c r="W532" s="502"/>
      <c r="X532" s="500"/>
      <c r="Y532" s="500"/>
      <c r="Z532" s="476"/>
      <c r="AA532" s="476"/>
      <c r="AB532" s="470"/>
      <c r="AC532" s="502"/>
      <c r="AD532" s="502"/>
      <c r="AE532" s="502"/>
      <c r="AF532" s="502"/>
      <c r="AG532" s="502"/>
      <c r="AH532" s="502"/>
      <c r="AI532" s="505"/>
      <c r="AJ532" s="502"/>
      <c r="AK532" s="502"/>
      <c r="AL532" s="502"/>
      <c r="AM532" s="502"/>
      <c r="AN532" s="502"/>
      <c r="AO532" s="502"/>
      <c r="AP532" s="502"/>
      <c r="AQ532" s="502"/>
      <c r="AR532" s="502"/>
      <c r="AS532" s="521"/>
      <c r="AT532" s="521"/>
      <c r="AU532" s="521"/>
      <c r="AV532" s="521"/>
      <c r="AW532" s="521"/>
      <c r="AX532" s="521"/>
      <c r="AY532" s="521"/>
      <c r="AZ532" s="521"/>
      <c r="BA532" s="525"/>
      <c r="BB532" s="521"/>
      <c r="BC532" s="521"/>
      <c r="BD532" s="521"/>
      <c r="BE532" s="521"/>
      <c r="BF532" s="521"/>
      <c r="BG532" s="521"/>
      <c r="BH532" s="521"/>
      <c r="BI532" s="521"/>
      <c r="BJ532" s="521"/>
      <c r="BK532" s="521"/>
      <c r="BL532" s="521"/>
      <c r="BM532" s="521"/>
      <c r="BN532" s="521"/>
      <c r="BO532" s="521"/>
      <c r="BP532" s="521"/>
      <c r="BQ532" s="521"/>
      <c r="BR532" s="521"/>
      <c r="BS532" s="521"/>
      <c r="BT532" s="517"/>
      <c r="BU532" s="511"/>
      <c r="BV532" s="511"/>
      <c r="BW532" s="511"/>
      <c r="BX532" s="516"/>
      <c r="BY532" s="516"/>
      <c r="BZ532" s="516"/>
      <c r="CA532" s="516"/>
      <c r="CB532" s="516"/>
      <c r="CC532" s="516"/>
      <c r="CD532" s="516"/>
      <c r="CE532" s="511"/>
      <c r="CF532" s="511"/>
      <c r="CG532" s="511"/>
      <c r="CH532" s="511"/>
      <c r="CI532" s="474"/>
      <c r="CJ532" s="474"/>
      <c r="CK532" s="474"/>
      <c r="CL532" s="490"/>
      <c r="CM532" s="474"/>
      <c r="CN532" s="500"/>
      <c r="CO532" s="500"/>
      <c r="CP532" s="500"/>
      <c r="CQ532" s="500"/>
      <c r="CR532" s="550"/>
      <c r="CS532" s="473"/>
      <c r="CT532" s="498"/>
      <c r="CU532" s="498"/>
      <c r="CV532" s="473"/>
      <c r="CW532" s="473"/>
      <c r="CX532" s="473"/>
      <c r="CY532" s="502"/>
      <c r="CZ532" s="500"/>
      <c r="DA532" s="474"/>
      <c r="DB532" s="499"/>
      <c r="DC532" s="500"/>
      <c r="DD532" s="474"/>
      <c r="DE532" s="500"/>
      <c r="DF532" s="500"/>
      <c r="DG532" s="499"/>
      <c r="DH532" s="499"/>
      <c r="DI532" s="499"/>
      <c r="DJ532" s="490"/>
      <c r="DK532" s="499"/>
      <c r="DL532" s="500"/>
      <c r="DM532" s="500"/>
      <c r="DN532" s="499"/>
      <c r="DO532" s="474"/>
      <c r="DP532" s="474"/>
      <c r="DQ532" s="474"/>
      <c r="DR532" s="474"/>
      <c r="DS532" s="474"/>
      <c r="DT532" s="474"/>
      <c r="DU532" s="474"/>
      <c r="DV532" s="474"/>
      <c r="DW532" s="474"/>
      <c r="DX532" s="474"/>
      <c r="DY532" s="474"/>
      <c r="DZ532" s="474"/>
      <c r="EA532" s="500"/>
      <c r="EB532" s="500"/>
      <c r="EC532" s="500"/>
      <c r="ED532" s="500"/>
      <c r="EE532" s="500"/>
      <c r="EF532" s="500"/>
      <c r="EG532" s="500"/>
      <c r="EH532" s="500"/>
      <c r="EI532" s="500"/>
      <c r="EJ532" s="500"/>
      <c r="EK532" s="500"/>
      <c r="EL532" s="500"/>
      <c r="EM532" s="500"/>
      <c r="EN532" s="500"/>
      <c r="EO532" s="500"/>
      <c r="EP532" s="500"/>
      <c r="EQ532" s="500"/>
      <c r="ER532" s="490"/>
      <c r="ES532" s="490"/>
      <c r="ET532" s="500"/>
      <c r="EU532" s="500"/>
    </row>
    <row r="533" spans="1:151" ht="16.5" customHeight="1">
      <c r="A533" s="500"/>
      <c r="B533" s="502"/>
      <c r="C533" s="502"/>
      <c r="D533" s="502"/>
      <c r="E533" s="502"/>
      <c r="F533" s="502"/>
      <c r="G533" s="502"/>
      <c r="H533" s="502"/>
      <c r="I533" s="502"/>
      <c r="J533" s="504"/>
      <c r="K533" s="502"/>
      <c r="L533" s="502"/>
      <c r="M533" s="502"/>
      <c r="N533" s="502"/>
      <c r="O533" s="502"/>
      <c r="P533" s="502"/>
      <c r="R533" s="502"/>
      <c r="S533" s="502"/>
      <c r="U533" s="499"/>
      <c r="V533" s="500"/>
      <c r="W533" s="502"/>
      <c r="X533" s="500"/>
      <c r="Y533" s="500"/>
      <c r="Z533" s="476"/>
      <c r="AA533" s="476"/>
      <c r="AB533" s="470"/>
      <c r="AC533" s="502"/>
      <c r="AD533" s="502"/>
      <c r="AE533" s="502"/>
      <c r="AF533" s="502"/>
      <c r="AG533" s="502"/>
      <c r="AH533" s="502"/>
      <c r="AI533" s="505"/>
      <c r="AJ533" s="502"/>
      <c r="AK533" s="502"/>
      <c r="AL533" s="502"/>
      <c r="AM533" s="502"/>
      <c r="AN533" s="502"/>
      <c r="AO533" s="502"/>
      <c r="AP533" s="502"/>
      <c r="AQ533" s="502"/>
      <c r="AR533" s="502"/>
      <c r="AS533" s="521"/>
      <c r="AT533" s="521"/>
      <c r="AU533" s="521"/>
      <c r="AV533" s="521"/>
      <c r="AW533" s="521"/>
      <c r="AX533" s="521"/>
      <c r="AY533" s="521"/>
      <c r="AZ533" s="521"/>
      <c r="BA533" s="525"/>
      <c r="BB533" s="521"/>
      <c r="BC533" s="521"/>
      <c r="BD533" s="521"/>
      <c r="BE533" s="521"/>
      <c r="BF533" s="521"/>
      <c r="BG533" s="521"/>
      <c r="BH533" s="521"/>
      <c r="BI533" s="521"/>
      <c r="BJ533" s="521"/>
      <c r="BK533" s="521"/>
      <c r="BL533" s="521"/>
      <c r="BM533" s="521"/>
      <c r="BN533" s="521"/>
      <c r="BO533" s="521"/>
      <c r="BP533" s="521"/>
      <c r="BQ533" s="521"/>
      <c r="BR533" s="521"/>
      <c r="BS533" s="521"/>
      <c r="BT533" s="517"/>
      <c r="BU533" s="511"/>
      <c r="BV533" s="511"/>
      <c r="BW533" s="511"/>
      <c r="BX533" s="516"/>
      <c r="BY533" s="516"/>
      <c r="BZ533" s="516"/>
      <c r="CA533" s="516"/>
      <c r="CB533" s="516"/>
      <c r="CC533" s="516"/>
      <c r="CD533" s="516"/>
      <c r="CE533" s="511"/>
      <c r="CF533" s="511"/>
      <c r="CG533" s="511"/>
      <c r="CH533" s="511"/>
      <c r="CI533" s="474"/>
      <c r="CJ533" s="474"/>
      <c r="CK533" s="474"/>
      <c r="CL533" s="490"/>
      <c r="CM533" s="474"/>
      <c r="CN533" s="500"/>
      <c r="CO533" s="500"/>
      <c r="CP533" s="500"/>
      <c r="CQ533" s="500"/>
      <c r="CR533" s="550"/>
      <c r="CS533" s="473"/>
      <c r="CT533" s="498"/>
      <c r="CU533" s="498"/>
      <c r="CV533" s="473"/>
      <c r="CW533" s="473"/>
      <c r="CX533" s="473"/>
      <c r="CY533" s="502"/>
      <c r="CZ533" s="500"/>
      <c r="DA533" s="474"/>
      <c r="DB533" s="499"/>
      <c r="DC533" s="500"/>
      <c r="DD533" s="474"/>
      <c r="DE533" s="500"/>
      <c r="DF533" s="500"/>
      <c r="DG533" s="499"/>
      <c r="DH533" s="499"/>
      <c r="DI533" s="499"/>
      <c r="DJ533" s="490"/>
      <c r="DK533" s="499"/>
      <c r="DL533" s="500"/>
      <c r="DM533" s="500"/>
      <c r="DN533" s="499"/>
      <c r="DO533" s="474"/>
      <c r="DP533" s="474"/>
      <c r="DQ533" s="474"/>
      <c r="DR533" s="474"/>
      <c r="DS533" s="474"/>
      <c r="DT533" s="474"/>
      <c r="DU533" s="474"/>
      <c r="DV533" s="474"/>
      <c r="DW533" s="474"/>
      <c r="DX533" s="474"/>
      <c r="DY533" s="474"/>
      <c r="DZ533" s="474"/>
      <c r="EA533" s="500"/>
      <c r="EB533" s="500"/>
      <c r="EC533" s="500"/>
      <c r="ED533" s="500"/>
      <c r="EE533" s="500"/>
      <c r="EF533" s="500"/>
      <c r="EG533" s="500"/>
      <c r="EH533" s="500"/>
      <c r="EI533" s="500"/>
      <c r="EJ533" s="500"/>
      <c r="EK533" s="500"/>
      <c r="EL533" s="500"/>
      <c r="EM533" s="500"/>
      <c r="EN533" s="500"/>
      <c r="EO533" s="500"/>
      <c r="EP533" s="500"/>
      <c r="EQ533" s="500"/>
      <c r="ER533" s="490"/>
      <c r="ES533" s="490"/>
      <c r="ET533" s="500"/>
      <c r="EU533" s="500"/>
    </row>
    <row r="534" spans="1:151" ht="16.5" customHeight="1">
      <c r="A534" s="500"/>
      <c r="B534" s="502"/>
      <c r="C534" s="502"/>
      <c r="D534" s="502"/>
      <c r="E534" s="502"/>
      <c r="F534" s="502"/>
      <c r="G534" s="502"/>
      <c r="H534" s="502"/>
      <c r="I534" s="502"/>
      <c r="J534" s="504"/>
      <c r="K534" s="502"/>
      <c r="L534" s="502"/>
      <c r="M534" s="502"/>
      <c r="N534" s="502"/>
      <c r="O534" s="502"/>
      <c r="P534" s="502"/>
      <c r="R534" s="502"/>
      <c r="S534" s="502"/>
      <c r="U534" s="499"/>
      <c r="V534" s="500"/>
      <c r="W534" s="502"/>
      <c r="X534" s="500"/>
      <c r="Y534" s="500"/>
      <c r="Z534" s="476"/>
      <c r="AA534" s="476"/>
      <c r="AB534" s="470"/>
      <c r="AC534" s="502"/>
      <c r="AD534" s="502"/>
      <c r="AE534" s="502"/>
      <c r="AF534" s="502"/>
      <c r="AG534" s="502"/>
      <c r="AH534" s="502"/>
      <c r="AI534" s="505"/>
      <c r="AJ534" s="502"/>
      <c r="AK534" s="502"/>
      <c r="AL534" s="502"/>
      <c r="AM534" s="502"/>
      <c r="AN534" s="502"/>
      <c r="AO534" s="502"/>
      <c r="AP534" s="502"/>
      <c r="AQ534" s="502"/>
      <c r="AR534" s="502"/>
      <c r="AS534" s="521"/>
      <c r="AT534" s="521"/>
      <c r="AU534" s="521"/>
      <c r="AV534" s="521"/>
      <c r="AW534" s="521"/>
      <c r="AX534" s="521"/>
      <c r="AY534" s="521"/>
      <c r="AZ534" s="521"/>
      <c r="BA534" s="525"/>
      <c r="BB534" s="521"/>
      <c r="BC534" s="521"/>
      <c r="BD534" s="521"/>
      <c r="BE534" s="521"/>
      <c r="BF534" s="521"/>
      <c r="BG534" s="521"/>
      <c r="BH534" s="521"/>
      <c r="BI534" s="521"/>
      <c r="BJ534" s="521"/>
      <c r="BK534" s="521"/>
      <c r="BL534" s="521"/>
      <c r="BM534" s="521"/>
      <c r="BN534" s="521"/>
      <c r="BO534" s="521"/>
      <c r="BP534" s="521"/>
      <c r="BQ534" s="521"/>
      <c r="BR534" s="521"/>
      <c r="BS534" s="521"/>
      <c r="BT534" s="517"/>
      <c r="BU534" s="511"/>
      <c r="BV534" s="511"/>
      <c r="BW534" s="511"/>
      <c r="BX534" s="516"/>
      <c r="BY534" s="516"/>
      <c r="BZ534" s="516"/>
      <c r="CA534" s="516"/>
      <c r="CB534" s="516"/>
      <c r="CC534" s="516"/>
      <c r="CD534" s="516"/>
      <c r="CE534" s="511"/>
      <c r="CF534" s="511"/>
      <c r="CG534" s="511"/>
      <c r="CH534" s="511"/>
      <c r="CI534" s="474"/>
      <c r="CJ534" s="474"/>
      <c r="CK534" s="474"/>
      <c r="CL534" s="490"/>
      <c r="CM534" s="474"/>
      <c r="CN534" s="500"/>
      <c r="CO534" s="500"/>
      <c r="CP534" s="500"/>
      <c r="CQ534" s="500"/>
      <c r="CR534" s="550"/>
      <c r="CS534" s="473"/>
      <c r="CT534" s="498"/>
      <c r="CU534" s="498"/>
      <c r="CV534" s="473"/>
      <c r="CW534" s="473"/>
      <c r="CX534" s="473"/>
      <c r="CY534" s="502"/>
      <c r="CZ534" s="500"/>
      <c r="DA534" s="474"/>
      <c r="DB534" s="499"/>
      <c r="DC534" s="500"/>
      <c r="DD534" s="474"/>
      <c r="DE534" s="500"/>
      <c r="DF534" s="500"/>
      <c r="DG534" s="499"/>
      <c r="DH534" s="499"/>
      <c r="DI534" s="499"/>
      <c r="DJ534" s="490"/>
      <c r="DK534" s="499"/>
      <c r="DL534" s="500"/>
      <c r="DM534" s="500"/>
      <c r="DN534" s="499"/>
      <c r="DO534" s="474"/>
      <c r="DP534" s="474"/>
      <c r="DQ534" s="474"/>
      <c r="DR534" s="474"/>
      <c r="DS534" s="474"/>
      <c r="DT534" s="474"/>
      <c r="DU534" s="474"/>
      <c r="DV534" s="474"/>
      <c r="DW534" s="474"/>
      <c r="DX534" s="474"/>
      <c r="DY534" s="474"/>
      <c r="DZ534" s="474"/>
      <c r="EA534" s="500"/>
      <c r="EB534" s="500"/>
      <c r="EC534" s="500"/>
      <c r="ED534" s="500"/>
      <c r="EE534" s="500"/>
      <c r="EF534" s="500"/>
      <c r="EG534" s="500"/>
      <c r="EH534" s="500"/>
      <c r="EI534" s="500"/>
      <c r="EJ534" s="500"/>
      <c r="EK534" s="500"/>
      <c r="EL534" s="500"/>
      <c r="EM534" s="500"/>
      <c r="EN534" s="500"/>
      <c r="EO534" s="500"/>
      <c r="EP534" s="500"/>
      <c r="EQ534" s="500"/>
      <c r="ER534" s="490"/>
      <c r="ES534" s="490"/>
      <c r="ET534" s="500"/>
      <c r="EU534" s="500"/>
    </row>
    <row r="535" spans="1:151" ht="16.5" customHeight="1">
      <c r="A535" s="500"/>
      <c r="B535" s="502"/>
      <c r="C535" s="502"/>
      <c r="D535" s="502"/>
      <c r="E535" s="502"/>
      <c r="F535" s="502"/>
      <c r="G535" s="502"/>
      <c r="H535" s="502"/>
      <c r="I535" s="502"/>
      <c r="J535" s="504"/>
      <c r="K535" s="502"/>
      <c r="L535" s="502"/>
      <c r="M535" s="502"/>
      <c r="N535" s="502"/>
      <c r="O535" s="502"/>
      <c r="P535" s="502"/>
      <c r="R535" s="502"/>
      <c r="S535" s="502"/>
      <c r="U535" s="499"/>
      <c r="V535" s="500"/>
      <c r="W535" s="502"/>
      <c r="X535" s="500"/>
      <c r="Y535" s="500"/>
      <c r="Z535" s="476"/>
      <c r="AA535" s="476"/>
      <c r="AB535" s="470"/>
      <c r="AC535" s="502"/>
      <c r="AD535" s="502"/>
      <c r="AE535" s="502"/>
      <c r="AF535" s="502"/>
      <c r="AG535" s="502"/>
      <c r="AH535" s="502"/>
      <c r="AI535" s="505"/>
      <c r="AJ535" s="502"/>
      <c r="AK535" s="502"/>
      <c r="AL535" s="502"/>
      <c r="AM535" s="502"/>
      <c r="AN535" s="502"/>
      <c r="AO535" s="502"/>
      <c r="AP535" s="502"/>
      <c r="AQ535" s="502"/>
      <c r="AR535" s="502"/>
      <c r="AS535" s="521"/>
      <c r="AT535" s="521"/>
      <c r="AU535" s="521"/>
      <c r="AV535" s="521"/>
      <c r="AW535" s="521"/>
      <c r="AX535" s="521"/>
      <c r="AY535" s="521"/>
      <c r="AZ535" s="521"/>
      <c r="BA535" s="525"/>
      <c r="BB535" s="521"/>
      <c r="BC535" s="521"/>
      <c r="BD535" s="521"/>
      <c r="BE535" s="521"/>
      <c r="BF535" s="521"/>
      <c r="BG535" s="521"/>
      <c r="BH535" s="521"/>
      <c r="BI535" s="521"/>
      <c r="BJ535" s="521"/>
      <c r="BK535" s="521"/>
      <c r="BL535" s="521"/>
      <c r="BM535" s="521"/>
      <c r="BN535" s="521"/>
      <c r="BO535" s="521"/>
      <c r="BP535" s="521"/>
      <c r="BQ535" s="521"/>
      <c r="BR535" s="521"/>
      <c r="BS535" s="521"/>
      <c r="BT535" s="517"/>
      <c r="BU535" s="511"/>
      <c r="BV535" s="511"/>
      <c r="BW535" s="511"/>
      <c r="BX535" s="516"/>
      <c r="BY535" s="516"/>
      <c r="BZ535" s="516"/>
      <c r="CA535" s="516"/>
      <c r="CB535" s="516"/>
      <c r="CC535" s="516"/>
      <c r="CD535" s="516"/>
      <c r="CE535" s="511"/>
      <c r="CF535" s="511"/>
      <c r="CG535" s="511"/>
      <c r="CH535" s="511"/>
      <c r="CI535" s="474"/>
      <c r="CJ535" s="474"/>
      <c r="CK535" s="474"/>
      <c r="CL535" s="490"/>
      <c r="CM535" s="474"/>
      <c r="CN535" s="500"/>
      <c r="CO535" s="500"/>
      <c r="CP535" s="500"/>
      <c r="CQ535" s="500"/>
      <c r="CR535" s="550"/>
      <c r="CS535" s="473"/>
      <c r="CT535" s="498"/>
      <c r="CU535" s="498"/>
      <c r="CV535" s="473"/>
      <c r="CW535" s="473"/>
      <c r="CX535" s="473"/>
      <c r="CY535" s="502"/>
      <c r="CZ535" s="500"/>
      <c r="DA535" s="474"/>
      <c r="DB535" s="499"/>
      <c r="DC535" s="500"/>
      <c r="DD535" s="474"/>
      <c r="DE535" s="500"/>
      <c r="DF535" s="500"/>
      <c r="DG535" s="499"/>
      <c r="DH535" s="499"/>
      <c r="DI535" s="499"/>
      <c r="DJ535" s="490"/>
      <c r="DK535" s="499"/>
      <c r="DL535" s="500"/>
      <c r="DM535" s="500"/>
      <c r="DN535" s="499"/>
      <c r="DO535" s="474"/>
      <c r="DP535" s="474"/>
      <c r="DQ535" s="474"/>
      <c r="DR535" s="474"/>
      <c r="DS535" s="474"/>
      <c r="DT535" s="474"/>
      <c r="DU535" s="474"/>
      <c r="DV535" s="474"/>
      <c r="DW535" s="474"/>
      <c r="DX535" s="474"/>
      <c r="DY535" s="474"/>
      <c r="DZ535" s="474"/>
      <c r="EA535" s="500"/>
      <c r="EB535" s="500"/>
      <c r="EC535" s="500"/>
      <c r="ED535" s="500"/>
      <c r="EE535" s="500"/>
      <c r="EF535" s="500"/>
      <c r="EG535" s="500"/>
      <c r="EH535" s="500"/>
      <c r="EI535" s="500"/>
      <c r="EJ535" s="500"/>
      <c r="EK535" s="500"/>
      <c r="EL535" s="500"/>
      <c r="EM535" s="500"/>
      <c r="EN535" s="500"/>
      <c r="EO535" s="500"/>
      <c r="EP535" s="500"/>
      <c r="EQ535" s="500"/>
      <c r="ER535" s="490"/>
      <c r="ES535" s="490"/>
      <c r="ET535" s="500"/>
      <c r="EU535" s="500"/>
    </row>
    <row r="536" spans="1:151" ht="16.5" customHeight="1">
      <c r="A536" s="500"/>
      <c r="B536" s="502"/>
      <c r="C536" s="502"/>
      <c r="D536" s="502"/>
      <c r="E536" s="502"/>
      <c r="F536" s="502"/>
      <c r="G536" s="502"/>
      <c r="H536" s="502"/>
      <c r="I536" s="502"/>
      <c r="J536" s="504"/>
      <c r="K536" s="502"/>
      <c r="L536" s="502"/>
      <c r="M536" s="502"/>
      <c r="N536" s="502"/>
      <c r="O536" s="502"/>
      <c r="P536" s="502"/>
      <c r="R536" s="502"/>
      <c r="S536" s="502"/>
      <c r="U536" s="499"/>
      <c r="V536" s="500"/>
      <c r="W536" s="502"/>
      <c r="X536" s="500"/>
      <c r="Y536" s="500"/>
      <c r="Z536" s="476"/>
      <c r="AA536" s="476"/>
      <c r="AB536" s="470"/>
      <c r="AC536" s="502"/>
      <c r="AD536" s="502"/>
      <c r="AE536" s="502"/>
      <c r="AF536" s="502"/>
      <c r="AG536" s="502"/>
      <c r="AH536" s="502"/>
      <c r="AI536" s="505"/>
      <c r="AJ536" s="502"/>
      <c r="AK536" s="502"/>
      <c r="AL536" s="502"/>
      <c r="AM536" s="502"/>
      <c r="AN536" s="502"/>
      <c r="AO536" s="502"/>
      <c r="AP536" s="502"/>
      <c r="AQ536" s="502"/>
      <c r="AR536" s="502"/>
      <c r="AS536" s="521"/>
      <c r="AT536" s="521"/>
      <c r="AU536" s="521"/>
      <c r="AV536" s="521"/>
      <c r="AW536" s="521"/>
      <c r="AX536" s="521"/>
      <c r="AY536" s="521"/>
      <c r="AZ536" s="521"/>
      <c r="BA536" s="525"/>
      <c r="BB536" s="521"/>
      <c r="BC536" s="521"/>
      <c r="BD536" s="521"/>
      <c r="BE536" s="521"/>
      <c r="BF536" s="521"/>
      <c r="BG536" s="521"/>
      <c r="BH536" s="521"/>
      <c r="BI536" s="521"/>
      <c r="BJ536" s="521"/>
      <c r="BK536" s="521"/>
      <c r="BL536" s="521"/>
      <c r="BM536" s="521"/>
      <c r="BN536" s="521"/>
      <c r="BO536" s="521"/>
      <c r="BP536" s="521"/>
      <c r="BQ536" s="521"/>
      <c r="BR536" s="521"/>
      <c r="BS536" s="521"/>
      <c r="BT536" s="517"/>
      <c r="BU536" s="511"/>
      <c r="BV536" s="511"/>
      <c r="BW536" s="511"/>
      <c r="BX536" s="516"/>
      <c r="BY536" s="516"/>
      <c r="BZ536" s="516"/>
      <c r="CA536" s="516"/>
      <c r="CB536" s="516"/>
      <c r="CC536" s="516"/>
      <c r="CD536" s="516"/>
      <c r="CE536" s="511"/>
      <c r="CF536" s="511"/>
      <c r="CG536" s="511"/>
      <c r="CH536" s="511"/>
      <c r="CI536" s="474"/>
      <c r="CJ536" s="474"/>
      <c r="CK536" s="474"/>
      <c r="CL536" s="490"/>
      <c r="CM536" s="474"/>
      <c r="CN536" s="500"/>
      <c r="CO536" s="500"/>
      <c r="CP536" s="500"/>
      <c r="CQ536" s="500"/>
      <c r="CR536" s="550"/>
      <c r="CS536" s="473"/>
      <c r="CT536" s="498"/>
      <c r="CU536" s="498"/>
      <c r="CV536" s="473"/>
      <c r="CW536" s="473"/>
      <c r="CX536" s="473"/>
      <c r="CY536" s="502"/>
      <c r="CZ536" s="500"/>
      <c r="DA536" s="474"/>
      <c r="DB536" s="499"/>
      <c r="DC536" s="500"/>
      <c r="DD536" s="474"/>
      <c r="DE536" s="500"/>
      <c r="DF536" s="500"/>
      <c r="DG536" s="499"/>
      <c r="DH536" s="499"/>
      <c r="DI536" s="499"/>
      <c r="DJ536" s="490"/>
      <c r="DK536" s="499"/>
      <c r="DL536" s="500"/>
      <c r="DM536" s="500"/>
      <c r="DN536" s="499"/>
      <c r="DO536" s="474"/>
      <c r="DP536" s="474"/>
      <c r="DQ536" s="474"/>
      <c r="DR536" s="474"/>
      <c r="DS536" s="474"/>
      <c r="DT536" s="474"/>
      <c r="DU536" s="474"/>
      <c r="DV536" s="474"/>
      <c r="DW536" s="474"/>
      <c r="DX536" s="474"/>
      <c r="DY536" s="474"/>
      <c r="DZ536" s="474"/>
      <c r="EA536" s="500"/>
      <c r="EB536" s="500"/>
      <c r="EC536" s="500"/>
      <c r="ED536" s="500"/>
      <c r="EE536" s="500"/>
      <c r="EF536" s="500"/>
      <c r="EG536" s="500"/>
      <c r="EH536" s="500"/>
      <c r="EI536" s="500"/>
      <c r="EJ536" s="500"/>
      <c r="EK536" s="500"/>
      <c r="EL536" s="500"/>
      <c r="EM536" s="500"/>
      <c r="EN536" s="500"/>
      <c r="EO536" s="500"/>
      <c r="EP536" s="500"/>
      <c r="EQ536" s="500"/>
      <c r="ER536" s="490"/>
      <c r="ES536" s="490"/>
      <c r="ET536" s="500"/>
      <c r="EU536" s="500"/>
    </row>
    <row r="537" spans="1:151" ht="16.5" customHeight="1">
      <c r="A537" s="500"/>
      <c r="B537" s="502"/>
      <c r="C537" s="502"/>
      <c r="D537" s="502"/>
      <c r="E537" s="502"/>
      <c r="F537" s="502"/>
      <c r="G537" s="502"/>
      <c r="H537" s="502"/>
      <c r="I537" s="502"/>
      <c r="J537" s="504"/>
      <c r="K537" s="502"/>
      <c r="L537" s="502"/>
      <c r="M537" s="502"/>
      <c r="N537" s="502"/>
      <c r="O537" s="502"/>
      <c r="P537" s="502"/>
      <c r="R537" s="502"/>
      <c r="S537" s="502"/>
      <c r="U537" s="499"/>
      <c r="V537" s="500"/>
      <c r="W537" s="502"/>
      <c r="X537" s="500"/>
      <c r="Y537" s="500"/>
      <c r="Z537" s="476"/>
      <c r="AA537" s="476"/>
      <c r="AB537" s="470"/>
      <c r="AC537" s="502"/>
      <c r="AD537" s="502"/>
      <c r="AE537" s="502"/>
      <c r="AF537" s="502"/>
      <c r="AG537" s="502"/>
      <c r="AH537" s="502"/>
      <c r="AI537" s="505"/>
      <c r="AJ537" s="502"/>
      <c r="AK537" s="502"/>
      <c r="AL537" s="502"/>
      <c r="AM537" s="502"/>
      <c r="AN537" s="502"/>
      <c r="AO537" s="502"/>
      <c r="AP537" s="502"/>
      <c r="AQ537" s="502"/>
      <c r="AR537" s="502"/>
      <c r="AS537" s="521"/>
      <c r="AT537" s="521"/>
      <c r="AU537" s="521"/>
      <c r="AV537" s="521"/>
      <c r="AW537" s="521"/>
      <c r="AX537" s="521"/>
      <c r="AY537" s="521"/>
      <c r="AZ537" s="521"/>
      <c r="BA537" s="525"/>
      <c r="BB537" s="521"/>
      <c r="BC537" s="521"/>
      <c r="BD537" s="521"/>
      <c r="BE537" s="521"/>
      <c r="BF537" s="521"/>
      <c r="BG537" s="521"/>
      <c r="BH537" s="521"/>
      <c r="BI537" s="521"/>
      <c r="BJ537" s="521"/>
      <c r="BK537" s="521"/>
      <c r="BL537" s="521"/>
      <c r="BM537" s="521"/>
      <c r="BN537" s="521"/>
      <c r="BO537" s="521"/>
      <c r="BP537" s="521"/>
      <c r="BQ537" s="521"/>
      <c r="BR537" s="521"/>
      <c r="BS537" s="521"/>
      <c r="BT537" s="517"/>
      <c r="BU537" s="511"/>
      <c r="BV537" s="511"/>
      <c r="BW537" s="511"/>
      <c r="BX537" s="516"/>
      <c r="BY537" s="516"/>
      <c r="BZ537" s="516"/>
      <c r="CA537" s="516"/>
      <c r="CB537" s="516"/>
      <c r="CC537" s="516"/>
      <c r="CD537" s="516"/>
      <c r="CE537" s="511"/>
      <c r="CF537" s="511"/>
      <c r="CG537" s="511"/>
      <c r="CH537" s="511"/>
      <c r="CI537" s="474"/>
      <c r="CJ537" s="474"/>
      <c r="CK537" s="474"/>
      <c r="CL537" s="490"/>
      <c r="CM537" s="474"/>
      <c r="CN537" s="500"/>
      <c r="CO537" s="500"/>
      <c r="CP537" s="500"/>
      <c r="CQ537" s="500"/>
      <c r="CR537" s="550"/>
      <c r="CS537" s="473"/>
      <c r="CT537" s="498"/>
      <c r="CU537" s="498"/>
      <c r="CV537" s="473"/>
      <c r="CW537" s="473"/>
      <c r="CX537" s="473"/>
      <c r="CY537" s="502"/>
      <c r="CZ537" s="500"/>
      <c r="DA537" s="474"/>
      <c r="DB537" s="499"/>
      <c r="DC537" s="500"/>
      <c r="DD537" s="474"/>
      <c r="DE537" s="500"/>
      <c r="DF537" s="500"/>
      <c r="DG537" s="499"/>
      <c r="DH537" s="499"/>
      <c r="DI537" s="499"/>
      <c r="DJ537" s="490"/>
      <c r="DK537" s="499"/>
      <c r="DL537" s="500"/>
      <c r="DM537" s="500"/>
      <c r="DN537" s="499"/>
      <c r="DO537" s="474"/>
      <c r="DP537" s="474"/>
      <c r="DQ537" s="474"/>
      <c r="DR537" s="474"/>
      <c r="DS537" s="474"/>
      <c r="DT537" s="474"/>
      <c r="DU537" s="474"/>
      <c r="DV537" s="474"/>
      <c r="DW537" s="474"/>
      <c r="DX537" s="474"/>
      <c r="DY537" s="474"/>
      <c r="DZ537" s="474"/>
      <c r="EA537" s="500"/>
      <c r="EB537" s="500"/>
      <c r="EC537" s="500"/>
      <c r="ED537" s="500"/>
      <c r="EE537" s="500"/>
      <c r="EF537" s="500"/>
      <c r="EG537" s="500"/>
      <c r="EH537" s="500"/>
      <c r="EI537" s="500"/>
      <c r="EJ537" s="500"/>
      <c r="EK537" s="500"/>
      <c r="EL537" s="500"/>
      <c r="EM537" s="500"/>
      <c r="EN537" s="500"/>
      <c r="EO537" s="500"/>
      <c r="EP537" s="500"/>
      <c r="EQ537" s="500"/>
      <c r="ER537" s="490"/>
      <c r="ES537" s="490"/>
      <c r="ET537" s="500"/>
      <c r="EU537" s="500"/>
    </row>
    <row r="538" spans="1:151" ht="16.5" customHeight="1">
      <c r="A538" s="500"/>
      <c r="B538" s="502"/>
      <c r="C538" s="502"/>
      <c r="D538" s="502"/>
      <c r="E538" s="502"/>
      <c r="F538" s="502"/>
      <c r="G538" s="502"/>
      <c r="H538" s="502"/>
      <c r="I538" s="502"/>
      <c r="J538" s="504"/>
      <c r="K538" s="502"/>
      <c r="L538" s="502"/>
      <c r="M538" s="502"/>
      <c r="N538" s="502"/>
      <c r="O538" s="502"/>
      <c r="P538" s="502"/>
      <c r="R538" s="502"/>
      <c r="S538" s="502"/>
      <c r="U538" s="499"/>
      <c r="V538" s="500"/>
      <c r="W538" s="502"/>
      <c r="X538" s="500"/>
      <c r="Y538" s="500"/>
      <c r="Z538" s="476"/>
      <c r="AA538" s="476"/>
      <c r="AB538" s="470"/>
      <c r="AC538" s="502"/>
      <c r="AD538" s="502"/>
      <c r="AE538" s="502"/>
      <c r="AF538" s="502"/>
      <c r="AG538" s="502"/>
      <c r="AH538" s="502"/>
      <c r="AI538" s="505"/>
      <c r="AJ538" s="502"/>
      <c r="AK538" s="502"/>
      <c r="AL538" s="502"/>
      <c r="AM538" s="502"/>
      <c r="AN538" s="502"/>
      <c r="AO538" s="502"/>
      <c r="AP538" s="502"/>
      <c r="AQ538" s="502"/>
      <c r="AR538" s="502"/>
      <c r="AS538" s="521"/>
      <c r="AT538" s="521"/>
      <c r="AU538" s="521"/>
      <c r="AV538" s="521"/>
      <c r="AW538" s="521"/>
      <c r="AX538" s="521"/>
      <c r="AY538" s="521"/>
      <c r="AZ538" s="521"/>
      <c r="BA538" s="525"/>
      <c r="BB538" s="521"/>
      <c r="BC538" s="521"/>
      <c r="BD538" s="521"/>
      <c r="BE538" s="521"/>
      <c r="BF538" s="521"/>
      <c r="BG538" s="521"/>
      <c r="BH538" s="521"/>
      <c r="BI538" s="521"/>
      <c r="BJ538" s="521"/>
      <c r="BK538" s="521"/>
      <c r="BL538" s="521"/>
      <c r="BM538" s="521"/>
      <c r="BN538" s="521"/>
      <c r="BO538" s="521"/>
      <c r="BP538" s="521"/>
      <c r="BQ538" s="521"/>
      <c r="BR538" s="521"/>
      <c r="BS538" s="521"/>
      <c r="BT538" s="517"/>
      <c r="BU538" s="511"/>
      <c r="BV538" s="511"/>
      <c r="BW538" s="511"/>
      <c r="BX538" s="516"/>
      <c r="BY538" s="516"/>
      <c r="BZ538" s="516"/>
      <c r="CA538" s="516"/>
      <c r="CB538" s="516"/>
      <c r="CC538" s="516"/>
      <c r="CD538" s="516"/>
      <c r="CE538" s="511"/>
      <c r="CF538" s="511"/>
      <c r="CG538" s="511"/>
      <c r="CH538" s="511"/>
      <c r="CI538" s="474"/>
      <c r="CJ538" s="474"/>
      <c r="CK538" s="474"/>
      <c r="CL538" s="490"/>
      <c r="CM538" s="474"/>
      <c r="CN538" s="500"/>
      <c r="CO538" s="500"/>
      <c r="CP538" s="500"/>
      <c r="CQ538" s="500"/>
      <c r="CR538" s="550"/>
      <c r="CS538" s="473"/>
      <c r="CT538" s="498"/>
      <c r="CU538" s="498"/>
      <c r="CV538" s="473"/>
      <c r="CW538" s="473"/>
      <c r="CX538" s="473"/>
      <c r="CY538" s="502"/>
      <c r="CZ538" s="500"/>
      <c r="DA538" s="474"/>
      <c r="DB538" s="499"/>
      <c r="DC538" s="500"/>
      <c r="DD538" s="474"/>
      <c r="DE538" s="500"/>
      <c r="DF538" s="500"/>
      <c r="DG538" s="499"/>
      <c r="DH538" s="499"/>
      <c r="DI538" s="499"/>
      <c r="DJ538" s="490"/>
      <c r="DK538" s="499"/>
      <c r="DL538" s="500"/>
      <c r="DM538" s="500"/>
      <c r="DN538" s="499"/>
      <c r="DO538" s="474"/>
      <c r="DP538" s="474"/>
      <c r="DQ538" s="474"/>
      <c r="DR538" s="474"/>
      <c r="DS538" s="474"/>
      <c r="DT538" s="474"/>
      <c r="DU538" s="474"/>
      <c r="DV538" s="474"/>
      <c r="DW538" s="474"/>
      <c r="DX538" s="474"/>
      <c r="DY538" s="474"/>
      <c r="DZ538" s="474"/>
      <c r="EA538" s="500"/>
      <c r="EB538" s="500"/>
      <c r="EC538" s="500"/>
      <c r="ED538" s="500"/>
      <c r="EE538" s="500"/>
      <c r="EF538" s="500"/>
      <c r="EG538" s="500"/>
      <c r="EH538" s="500"/>
      <c r="EI538" s="500"/>
      <c r="EJ538" s="500"/>
      <c r="EK538" s="500"/>
      <c r="EL538" s="500"/>
      <c r="EM538" s="500"/>
      <c r="EN538" s="500"/>
      <c r="EO538" s="500"/>
      <c r="EP538" s="500"/>
      <c r="EQ538" s="500"/>
      <c r="ER538" s="490"/>
      <c r="ES538" s="490"/>
      <c r="ET538" s="500"/>
      <c r="EU538" s="500"/>
    </row>
    <row r="539" spans="1:151" ht="16.5" customHeight="1">
      <c r="A539" s="500"/>
      <c r="B539" s="502"/>
      <c r="C539" s="502"/>
      <c r="D539" s="502"/>
      <c r="E539" s="502"/>
      <c r="F539" s="502"/>
      <c r="G539" s="502"/>
      <c r="H539" s="502"/>
      <c r="I539" s="502"/>
      <c r="J539" s="504"/>
      <c r="K539" s="502"/>
      <c r="L539" s="502"/>
      <c r="M539" s="502"/>
      <c r="N539" s="502"/>
      <c r="O539" s="502"/>
      <c r="P539" s="502"/>
      <c r="R539" s="502"/>
      <c r="S539" s="502"/>
      <c r="U539" s="499"/>
      <c r="V539" s="500"/>
      <c r="W539" s="502"/>
      <c r="X539" s="500"/>
      <c r="Y539" s="500"/>
      <c r="Z539" s="476"/>
      <c r="AA539" s="476"/>
      <c r="AB539" s="470"/>
      <c r="AC539" s="502"/>
      <c r="AD539" s="502"/>
      <c r="AE539" s="502"/>
      <c r="AF539" s="502"/>
      <c r="AG539" s="502"/>
      <c r="AH539" s="502"/>
      <c r="AI539" s="505"/>
      <c r="AJ539" s="502"/>
      <c r="AK539" s="502"/>
      <c r="AL539" s="502"/>
      <c r="AM539" s="502"/>
      <c r="AN539" s="502"/>
      <c r="AO539" s="502"/>
      <c r="AP539" s="502"/>
      <c r="AQ539" s="502"/>
      <c r="AR539" s="502"/>
      <c r="AS539" s="521"/>
      <c r="AT539" s="521"/>
      <c r="AU539" s="521"/>
      <c r="AV539" s="521"/>
      <c r="AW539" s="521"/>
      <c r="AX539" s="521"/>
      <c r="AY539" s="521"/>
      <c r="AZ539" s="521"/>
      <c r="BA539" s="525"/>
      <c r="BB539" s="521"/>
      <c r="BC539" s="521"/>
      <c r="BD539" s="521"/>
      <c r="BE539" s="521"/>
      <c r="BF539" s="521"/>
      <c r="BG539" s="521"/>
      <c r="BH539" s="521"/>
      <c r="BI539" s="521"/>
      <c r="BJ539" s="521"/>
      <c r="BK539" s="521"/>
      <c r="BL539" s="521"/>
      <c r="BM539" s="521"/>
      <c r="BN539" s="521"/>
      <c r="BO539" s="521"/>
      <c r="BP539" s="521"/>
      <c r="BQ539" s="521"/>
      <c r="BR539" s="521"/>
      <c r="BS539" s="521"/>
      <c r="BT539" s="517"/>
      <c r="BU539" s="511"/>
      <c r="BV539" s="511"/>
      <c r="BW539" s="511"/>
      <c r="BX539" s="516"/>
      <c r="BY539" s="516"/>
      <c r="BZ539" s="516"/>
      <c r="CA539" s="516"/>
      <c r="CB539" s="516"/>
      <c r="CC539" s="516"/>
      <c r="CD539" s="516"/>
      <c r="CE539" s="511"/>
      <c r="CF539" s="511"/>
      <c r="CG539" s="511"/>
      <c r="CH539" s="511"/>
      <c r="CI539" s="474"/>
      <c r="CJ539" s="474"/>
      <c r="CK539" s="474"/>
      <c r="CL539" s="490"/>
      <c r="CM539" s="474"/>
      <c r="CN539" s="500"/>
      <c r="CO539" s="500"/>
      <c r="CP539" s="500"/>
      <c r="CQ539" s="500"/>
      <c r="CR539" s="550"/>
      <c r="CS539" s="473"/>
      <c r="CT539" s="498"/>
      <c r="CU539" s="498"/>
      <c r="CV539" s="473"/>
      <c r="CW539" s="473"/>
      <c r="CX539" s="473"/>
      <c r="CY539" s="502"/>
      <c r="CZ539" s="500"/>
      <c r="DA539" s="474"/>
      <c r="DB539" s="499"/>
      <c r="DC539" s="500"/>
      <c r="DD539" s="474"/>
      <c r="DE539" s="500"/>
      <c r="DF539" s="500"/>
      <c r="DG539" s="499"/>
      <c r="DH539" s="499"/>
      <c r="DI539" s="499"/>
      <c r="DJ539" s="490"/>
      <c r="DK539" s="499"/>
      <c r="DL539" s="500"/>
      <c r="DM539" s="500"/>
      <c r="DN539" s="499"/>
      <c r="DO539" s="474"/>
      <c r="DP539" s="474"/>
      <c r="DQ539" s="474"/>
      <c r="DR539" s="474"/>
      <c r="DS539" s="474"/>
      <c r="DT539" s="474"/>
      <c r="DU539" s="474"/>
      <c r="DV539" s="474"/>
      <c r="DW539" s="474"/>
      <c r="DX539" s="474"/>
      <c r="DY539" s="474"/>
      <c r="DZ539" s="474"/>
      <c r="EA539" s="500"/>
      <c r="EB539" s="500"/>
      <c r="EC539" s="500"/>
      <c r="ED539" s="500"/>
      <c r="EE539" s="500"/>
      <c r="EF539" s="500"/>
      <c r="EG539" s="500"/>
      <c r="EH539" s="500"/>
      <c r="EI539" s="500"/>
      <c r="EJ539" s="500"/>
      <c r="EK539" s="500"/>
      <c r="EL539" s="500"/>
      <c r="EM539" s="500"/>
      <c r="EN539" s="500"/>
      <c r="EO539" s="500"/>
      <c r="EP539" s="500"/>
      <c r="EQ539" s="500"/>
      <c r="ER539" s="490"/>
      <c r="ES539" s="490"/>
      <c r="ET539" s="500"/>
      <c r="EU539" s="500"/>
    </row>
    <row r="540" spans="1:151" ht="16.5" customHeight="1">
      <c r="A540" s="500"/>
      <c r="B540" s="502"/>
      <c r="C540" s="502"/>
      <c r="D540" s="502"/>
      <c r="E540" s="502"/>
      <c r="F540" s="502"/>
      <c r="G540" s="502"/>
      <c r="H540" s="502"/>
      <c r="I540" s="502"/>
      <c r="J540" s="504"/>
      <c r="K540" s="502"/>
      <c r="L540" s="502"/>
      <c r="M540" s="502"/>
      <c r="N540" s="502"/>
      <c r="O540" s="502"/>
      <c r="P540" s="502"/>
      <c r="R540" s="502"/>
      <c r="S540" s="502"/>
      <c r="U540" s="499"/>
      <c r="V540" s="500"/>
      <c r="W540" s="502"/>
      <c r="X540" s="500"/>
      <c r="Y540" s="500"/>
      <c r="Z540" s="476"/>
      <c r="AA540" s="476"/>
      <c r="AB540" s="470"/>
      <c r="AC540" s="502"/>
      <c r="AD540" s="502"/>
      <c r="AE540" s="502"/>
      <c r="AF540" s="502"/>
      <c r="AG540" s="502"/>
      <c r="AH540" s="502"/>
      <c r="AI540" s="505"/>
      <c r="AJ540" s="502"/>
      <c r="AK540" s="502"/>
      <c r="AL540" s="502"/>
      <c r="AM540" s="502"/>
      <c r="AN540" s="502"/>
      <c r="AO540" s="502"/>
      <c r="AP540" s="502"/>
      <c r="AQ540" s="502"/>
      <c r="AR540" s="502"/>
      <c r="AS540" s="521"/>
      <c r="AT540" s="521"/>
      <c r="AU540" s="521"/>
      <c r="AV540" s="521"/>
      <c r="AW540" s="521"/>
      <c r="AX540" s="521"/>
      <c r="AY540" s="521"/>
      <c r="AZ540" s="521"/>
      <c r="BA540" s="525"/>
      <c r="BB540" s="521"/>
      <c r="BC540" s="521"/>
      <c r="BD540" s="521"/>
      <c r="BE540" s="521"/>
      <c r="BF540" s="521"/>
      <c r="BG540" s="521"/>
      <c r="BH540" s="521"/>
      <c r="BI540" s="521"/>
      <c r="BJ540" s="521"/>
      <c r="BK540" s="521"/>
      <c r="BL540" s="521"/>
      <c r="BM540" s="521"/>
      <c r="BN540" s="521"/>
      <c r="BO540" s="521"/>
      <c r="BP540" s="521"/>
      <c r="BQ540" s="521"/>
      <c r="BR540" s="521"/>
      <c r="BS540" s="521"/>
      <c r="BT540" s="517"/>
      <c r="BU540" s="511"/>
      <c r="BV540" s="511"/>
      <c r="BW540" s="511"/>
      <c r="BX540" s="516"/>
      <c r="BY540" s="516"/>
      <c r="BZ540" s="516"/>
      <c r="CA540" s="516"/>
      <c r="CB540" s="516"/>
      <c r="CC540" s="516"/>
      <c r="CD540" s="516"/>
      <c r="CE540" s="511"/>
      <c r="CF540" s="511"/>
      <c r="CG540" s="511"/>
      <c r="CH540" s="511"/>
      <c r="CI540" s="474"/>
      <c r="CJ540" s="474"/>
      <c r="CK540" s="474"/>
      <c r="CL540" s="490"/>
      <c r="CM540" s="474"/>
      <c r="CN540" s="500"/>
      <c r="CO540" s="500"/>
      <c r="CP540" s="500"/>
      <c r="CQ540" s="500"/>
      <c r="CR540" s="550"/>
      <c r="CS540" s="473"/>
      <c r="CT540" s="498"/>
      <c r="CU540" s="498"/>
      <c r="CV540" s="473"/>
      <c r="CW540" s="473"/>
      <c r="CX540" s="473"/>
      <c r="CY540" s="502"/>
      <c r="CZ540" s="500"/>
      <c r="DA540" s="474"/>
      <c r="DB540" s="499"/>
      <c r="DC540" s="500"/>
      <c r="DD540" s="474"/>
      <c r="DE540" s="500"/>
      <c r="DF540" s="500"/>
      <c r="DG540" s="499"/>
      <c r="DH540" s="499"/>
      <c r="DI540" s="499"/>
      <c r="DJ540" s="490"/>
      <c r="DK540" s="499"/>
      <c r="DL540" s="500"/>
      <c r="DM540" s="500"/>
      <c r="DN540" s="499"/>
      <c r="DO540" s="474"/>
      <c r="DP540" s="474"/>
      <c r="DQ540" s="474"/>
      <c r="DR540" s="474"/>
      <c r="DS540" s="474"/>
      <c r="DT540" s="474"/>
      <c r="DU540" s="474"/>
      <c r="DV540" s="474"/>
      <c r="DW540" s="474"/>
      <c r="DX540" s="474"/>
      <c r="DY540" s="474"/>
      <c r="DZ540" s="474"/>
      <c r="EA540" s="500"/>
      <c r="EB540" s="500"/>
      <c r="EC540" s="500"/>
      <c r="ED540" s="500"/>
      <c r="EE540" s="500"/>
      <c r="EF540" s="500"/>
      <c r="EG540" s="500"/>
      <c r="EH540" s="500"/>
      <c r="EI540" s="500"/>
      <c r="EJ540" s="500"/>
      <c r="EK540" s="500"/>
      <c r="EL540" s="500"/>
      <c r="EM540" s="500"/>
      <c r="EN540" s="500"/>
      <c r="EO540" s="500"/>
      <c r="EP540" s="500"/>
      <c r="EQ540" s="500"/>
      <c r="ER540" s="490"/>
      <c r="ES540" s="490"/>
      <c r="ET540" s="500"/>
      <c r="EU540" s="500"/>
    </row>
    <row r="541" spans="1:151" ht="16.5" customHeight="1">
      <c r="A541" s="500"/>
      <c r="B541" s="502"/>
      <c r="C541" s="502"/>
      <c r="D541" s="502"/>
      <c r="E541" s="502"/>
      <c r="F541" s="502"/>
      <c r="G541" s="502"/>
      <c r="H541" s="502"/>
      <c r="I541" s="502"/>
      <c r="J541" s="504"/>
      <c r="K541" s="502"/>
      <c r="L541" s="502"/>
      <c r="M541" s="502"/>
      <c r="N541" s="502"/>
      <c r="O541" s="502"/>
      <c r="P541" s="502"/>
      <c r="R541" s="502"/>
      <c r="S541" s="502"/>
      <c r="U541" s="499"/>
      <c r="V541" s="500"/>
      <c r="W541" s="502"/>
      <c r="X541" s="500"/>
      <c r="Y541" s="500"/>
      <c r="Z541" s="476"/>
      <c r="AA541" s="476"/>
      <c r="AB541" s="470"/>
      <c r="AC541" s="502"/>
      <c r="AD541" s="502"/>
      <c r="AE541" s="502"/>
      <c r="AF541" s="502"/>
      <c r="AG541" s="502"/>
      <c r="AH541" s="502"/>
      <c r="AI541" s="505"/>
      <c r="AJ541" s="502"/>
      <c r="AK541" s="502"/>
      <c r="AL541" s="502"/>
      <c r="AM541" s="502"/>
      <c r="AN541" s="502"/>
      <c r="AO541" s="502"/>
      <c r="AP541" s="502"/>
      <c r="AQ541" s="502"/>
      <c r="AR541" s="502"/>
      <c r="AS541" s="521"/>
      <c r="AT541" s="521"/>
      <c r="AU541" s="521"/>
      <c r="AV541" s="521"/>
      <c r="AW541" s="521"/>
      <c r="AX541" s="521"/>
      <c r="AY541" s="521"/>
      <c r="AZ541" s="521"/>
      <c r="BA541" s="525"/>
      <c r="BB541" s="521"/>
      <c r="BC541" s="521"/>
      <c r="BD541" s="521"/>
      <c r="BE541" s="521"/>
      <c r="BF541" s="521"/>
      <c r="BG541" s="521"/>
      <c r="BH541" s="521"/>
      <c r="BI541" s="521"/>
      <c r="BJ541" s="521"/>
      <c r="BK541" s="521"/>
      <c r="BL541" s="521"/>
      <c r="BM541" s="521"/>
      <c r="BN541" s="521"/>
      <c r="BO541" s="521"/>
      <c r="BP541" s="521"/>
      <c r="BQ541" s="521"/>
      <c r="BR541" s="521"/>
      <c r="BS541" s="521"/>
      <c r="BT541" s="517"/>
      <c r="BU541" s="511"/>
      <c r="BV541" s="511"/>
      <c r="BW541" s="511"/>
      <c r="BX541" s="516"/>
      <c r="BY541" s="516"/>
      <c r="BZ541" s="516"/>
      <c r="CA541" s="516"/>
      <c r="CB541" s="516"/>
      <c r="CC541" s="516"/>
      <c r="CD541" s="516"/>
      <c r="CE541" s="511"/>
      <c r="CF541" s="511"/>
      <c r="CG541" s="511"/>
      <c r="CH541" s="511"/>
      <c r="CI541" s="474"/>
      <c r="CJ541" s="474"/>
      <c r="CK541" s="474"/>
      <c r="CL541" s="490"/>
      <c r="CM541" s="474"/>
      <c r="CN541" s="500"/>
      <c r="CO541" s="500"/>
      <c r="CP541" s="500"/>
      <c r="CQ541" s="500"/>
      <c r="CR541" s="550"/>
      <c r="CS541" s="473"/>
      <c r="CT541" s="498"/>
      <c r="CU541" s="498"/>
      <c r="CV541" s="473"/>
      <c r="CW541" s="473"/>
      <c r="CX541" s="473"/>
      <c r="CY541" s="502"/>
      <c r="CZ541" s="500"/>
      <c r="DA541" s="474"/>
      <c r="DB541" s="499"/>
      <c r="DC541" s="500"/>
      <c r="DD541" s="474"/>
      <c r="DE541" s="500"/>
      <c r="DF541" s="500"/>
      <c r="DG541" s="499"/>
      <c r="DH541" s="499"/>
      <c r="DI541" s="499"/>
      <c r="DJ541" s="490"/>
      <c r="DK541" s="499"/>
      <c r="DL541" s="500"/>
      <c r="DM541" s="500"/>
      <c r="DN541" s="499"/>
      <c r="DO541" s="474"/>
      <c r="DP541" s="474"/>
      <c r="DQ541" s="474"/>
      <c r="DR541" s="474"/>
      <c r="DS541" s="474"/>
      <c r="DT541" s="474"/>
      <c r="DU541" s="474"/>
      <c r="DV541" s="474"/>
      <c r="DW541" s="474"/>
      <c r="DX541" s="474"/>
      <c r="DY541" s="474"/>
      <c r="DZ541" s="474"/>
      <c r="EA541" s="500"/>
      <c r="EB541" s="500"/>
      <c r="EC541" s="500"/>
      <c r="ED541" s="500"/>
      <c r="EE541" s="500"/>
      <c r="EF541" s="500"/>
      <c r="EG541" s="500"/>
      <c r="EH541" s="500"/>
      <c r="EI541" s="500"/>
      <c r="EJ541" s="500"/>
      <c r="EK541" s="500"/>
      <c r="EL541" s="500"/>
      <c r="EM541" s="500"/>
      <c r="EN541" s="500"/>
      <c r="EO541" s="500"/>
      <c r="EP541" s="500"/>
      <c r="EQ541" s="500"/>
      <c r="ER541" s="490"/>
      <c r="ES541" s="490"/>
      <c r="ET541" s="500"/>
      <c r="EU541" s="500"/>
    </row>
    <row r="542" spans="1:151" ht="16.5" customHeight="1">
      <c r="A542" s="500"/>
      <c r="B542" s="502"/>
      <c r="C542" s="502"/>
      <c r="D542" s="502"/>
      <c r="E542" s="502"/>
      <c r="F542" s="502"/>
      <c r="G542" s="502"/>
      <c r="H542" s="502"/>
      <c r="I542" s="502"/>
      <c r="J542" s="504"/>
      <c r="K542" s="502"/>
      <c r="L542" s="502"/>
      <c r="M542" s="502"/>
      <c r="N542" s="502"/>
      <c r="O542" s="502"/>
      <c r="P542" s="502"/>
      <c r="R542" s="502"/>
      <c r="S542" s="502"/>
      <c r="U542" s="499"/>
      <c r="V542" s="500"/>
      <c r="W542" s="502"/>
      <c r="X542" s="500"/>
      <c r="Y542" s="500"/>
      <c r="Z542" s="476"/>
      <c r="AA542" s="476"/>
      <c r="AB542" s="470"/>
      <c r="AC542" s="502"/>
      <c r="AD542" s="502"/>
      <c r="AE542" s="502"/>
      <c r="AF542" s="502"/>
      <c r="AG542" s="502"/>
      <c r="AH542" s="502"/>
      <c r="AI542" s="505"/>
      <c r="AJ542" s="502"/>
      <c r="AK542" s="502"/>
      <c r="AL542" s="502"/>
      <c r="AM542" s="502"/>
      <c r="AN542" s="502"/>
      <c r="AO542" s="502"/>
      <c r="AP542" s="502"/>
      <c r="AQ542" s="502"/>
      <c r="AR542" s="502"/>
      <c r="AS542" s="521"/>
      <c r="AT542" s="521"/>
      <c r="AU542" s="521"/>
      <c r="AV542" s="521"/>
      <c r="AW542" s="521"/>
      <c r="AX542" s="521"/>
      <c r="AY542" s="521"/>
      <c r="AZ542" s="521"/>
      <c r="BA542" s="525"/>
      <c r="BB542" s="521"/>
      <c r="BC542" s="521"/>
      <c r="BD542" s="521"/>
      <c r="BE542" s="521"/>
      <c r="BF542" s="521"/>
      <c r="BG542" s="521"/>
      <c r="BH542" s="521"/>
      <c r="BI542" s="521"/>
      <c r="BJ542" s="521"/>
      <c r="BK542" s="521"/>
      <c r="BL542" s="521"/>
      <c r="BM542" s="521"/>
      <c r="BN542" s="521"/>
      <c r="BO542" s="521"/>
      <c r="BP542" s="521"/>
      <c r="BQ542" s="521"/>
      <c r="BR542" s="521"/>
      <c r="BS542" s="521"/>
      <c r="BT542" s="517"/>
      <c r="BU542" s="511"/>
      <c r="BV542" s="511"/>
      <c r="BW542" s="511"/>
      <c r="BX542" s="516"/>
      <c r="BY542" s="516"/>
      <c r="BZ542" s="516"/>
      <c r="CA542" s="516"/>
      <c r="CB542" s="516"/>
      <c r="CC542" s="516"/>
      <c r="CD542" s="516"/>
      <c r="CE542" s="511"/>
      <c r="CF542" s="511"/>
      <c r="CG542" s="511"/>
      <c r="CH542" s="511"/>
      <c r="CI542" s="474"/>
      <c r="CJ542" s="474"/>
      <c r="CK542" s="474"/>
      <c r="CL542" s="490"/>
      <c r="CM542" s="474"/>
      <c r="CN542" s="500"/>
      <c r="CO542" s="500"/>
      <c r="CP542" s="500"/>
      <c r="CQ542" s="500"/>
      <c r="CR542" s="550"/>
      <c r="CS542" s="473"/>
      <c r="CT542" s="498"/>
      <c r="CU542" s="498"/>
      <c r="CV542" s="473"/>
      <c r="CW542" s="473"/>
      <c r="CX542" s="473"/>
      <c r="CY542" s="502"/>
      <c r="CZ542" s="500"/>
      <c r="DA542" s="474"/>
      <c r="DB542" s="499"/>
      <c r="DC542" s="500"/>
      <c r="DD542" s="474"/>
      <c r="DE542" s="500"/>
      <c r="DF542" s="500"/>
      <c r="DG542" s="499"/>
      <c r="DH542" s="499"/>
      <c r="DI542" s="499"/>
      <c r="DJ542" s="490"/>
      <c r="DK542" s="499"/>
      <c r="DL542" s="500"/>
      <c r="DM542" s="500"/>
      <c r="DN542" s="499"/>
      <c r="DO542" s="474"/>
      <c r="DP542" s="474"/>
      <c r="DQ542" s="474"/>
      <c r="DR542" s="474"/>
      <c r="DS542" s="474"/>
      <c r="DT542" s="474"/>
      <c r="DU542" s="474"/>
      <c r="DV542" s="474"/>
      <c r="DW542" s="474"/>
      <c r="DX542" s="474"/>
      <c r="DY542" s="474"/>
      <c r="DZ542" s="474"/>
      <c r="EA542" s="500"/>
      <c r="EB542" s="500"/>
      <c r="EC542" s="500"/>
      <c r="ED542" s="500"/>
      <c r="EE542" s="500"/>
      <c r="EF542" s="500"/>
      <c r="EG542" s="500"/>
      <c r="EH542" s="500"/>
      <c r="EI542" s="500"/>
      <c r="EJ542" s="500"/>
      <c r="EK542" s="500"/>
      <c r="EL542" s="500"/>
      <c r="EM542" s="500"/>
      <c r="EN542" s="500"/>
      <c r="EO542" s="500"/>
      <c r="EP542" s="500"/>
      <c r="EQ542" s="500"/>
      <c r="ER542" s="490"/>
      <c r="ES542" s="490"/>
      <c r="ET542" s="500"/>
      <c r="EU542" s="500"/>
    </row>
    <row r="543" spans="1:151" ht="16.5" customHeight="1">
      <c r="A543" s="500"/>
      <c r="B543" s="502"/>
      <c r="C543" s="502"/>
      <c r="D543" s="502"/>
      <c r="E543" s="502"/>
      <c r="F543" s="502"/>
      <c r="G543" s="502"/>
      <c r="H543" s="502"/>
      <c r="I543" s="502"/>
      <c r="J543" s="504"/>
      <c r="K543" s="502"/>
      <c r="L543" s="502"/>
      <c r="M543" s="502"/>
      <c r="N543" s="502"/>
      <c r="O543" s="502"/>
      <c r="P543" s="502"/>
      <c r="R543" s="502"/>
      <c r="S543" s="502"/>
      <c r="U543" s="499"/>
      <c r="V543" s="500"/>
      <c r="W543" s="502"/>
      <c r="X543" s="500"/>
      <c r="Y543" s="500"/>
      <c r="Z543" s="476"/>
      <c r="AA543" s="476"/>
      <c r="AB543" s="470"/>
      <c r="AC543" s="502"/>
      <c r="AD543" s="502"/>
      <c r="AE543" s="502"/>
      <c r="AF543" s="502"/>
      <c r="AG543" s="502"/>
      <c r="AH543" s="502"/>
      <c r="AI543" s="505"/>
      <c r="AJ543" s="502"/>
      <c r="AK543" s="502"/>
      <c r="AL543" s="502"/>
      <c r="AM543" s="502"/>
      <c r="AN543" s="502"/>
      <c r="AO543" s="502"/>
      <c r="AP543" s="502"/>
      <c r="AQ543" s="502"/>
      <c r="AR543" s="502"/>
      <c r="AS543" s="521"/>
      <c r="AT543" s="521"/>
      <c r="AU543" s="521"/>
      <c r="AV543" s="521"/>
      <c r="AW543" s="521"/>
      <c r="AX543" s="521"/>
      <c r="AY543" s="521"/>
      <c r="AZ543" s="521"/>
      <c r="BA543" s="525"/>
      <c r="BB543" s="521"/>
      <c r="BC543" s="521"/>
      <c r="BD543" s="521"/>
      <c r="BE543" s="521"/>
      <c r="BF543" s="521"/>
      <c r="BG543" s="521"/>
      <c r="BH543" s="521"/>
      <c r="BI543" s="521"/>
      <c r="BJ543" s="521"/>
      <c r="BK543" s="521"/>
      <c r="BL543" s="521"/>
      <c r="BM543" s="521"/>
      <c r="BN543" s="521"/>
      <c r="BO543" s="521"/>
      <c r="BP543" s="521"/>
      <c r="BQ543" s="521"/>
      <c r="BR543" s="521"/>
      <c r="BS543" s="521"/>
      <c r="BT543" s="517"/>
      <c r="BU543" s="511"/>
      <c r="BV543" s="511"/>
      <c r="BW543" s="511"/>
      <c r="BX543" s="516"/>
      <c r="BY543" s="516"/>
      <c r="BZ543" s="516"/>
      <c r="CA543" s="516"/>
      <c r="CB543" s="516"/>
      <c r="CC543" s="516"/>
      <c r="CD543" s="516"/>
      <c r="CE543" s="511"/>
      <c r="CF543" s="511"/>
      <c r="CG543" s="511"/>
      <c r="CH543" s="511"/>
      <c r="CI543" s="474"/>
      <c r="CJ543" s="474"/>
      <c r="CK543" s="474"/>
      <c r="CL543" s="490"/>
      <c r="CM543" s="474"/>
      <c r="CN543" s="500"/>
      <c r="CO543" s="500"/>
      <c r="CP543" s="500"/>
      <c r="CQ543" s="500"/>
      <c r="CR543" s="550"/>
      <c r="CS543" s="473"/>
      <c r="CT543" s="498"/>
      <c r="CU543" s="498"/>
      <c r="CV543" s="473"/>
      <c r="CW543" s="473"/>
      <c r="CX543" s="473"/>
      <c r="CY543" s="502"/>
      <c r="CZ543" s="500"/>
      <c r="DA543" s="474"/>
      <c r="DB543" s="499"/>
      <c r="DC543" s="500"/>
      <c r="DD543" s="474"/>
      <c r="DE543" s="500"/>
      <c r="DF543" s="500"/>
      <c r="DG543" s="499"/>
      <c r="DH543" s="499"/>
      <c r="DI543" s="499"/>
      <c r="DJ543" s="490"/>
      <c r="DK543" s="499"/>
      <c r="DL543" s="500"/>
      <c r="DM543" s="500"/>
      <c r="DN543" s="499"/>
      <c r="DO543" s="474"/>
      <c r="DP543" s="474"/>
      <c r="DQ543" s="474"/>
      <c r="DR543" s="474"/>
      <c r="DS543" s="474"/>
      <c r="DT543" s="474"/>
      <c r="DU543" s="474"/>
      <c r="DV543" s="474"/>
      <c r="DW543" s="474"/>
      <c r="DX543" s="474"/>
      <c r="DY543" s="474"/>
      <c r="DZ543" s="474"/>
      <c r="EA543" s="500"/>
      <c r="EB543" s="500"/>
      <c r="EC543" s="500"/>
      <c r="ED543" s="500"/>
      <c r="EE543" s="500"/>
      <c r="EF543" s="500"/>
      <c r="EG543" s="500"/>
      <c r="EH543" s="500"/>
      <c r="EI543" s="500"/>
      <c r="EJ543" s="500"/>
      <c r="EK543" s="500"/>
      <c r="EL543" s="500"/>
      <c r="EM543" s="500"/>
      <c r="EN543" s="500"/>
      <c r="EO543" s="500"/>
      <c r="EP543" s="500"/>
      <c r="EQ543" s="500"/>
      <c r="ER543" s="490"/>
      <c r="ES543" s="490"/>
      <c r="ET543" s="500"/>
      <c r="EU543" s="500"/>
    </row>
    <row r="544" spans="1:151" ht="16.5" customHeight="1">
      <c r="A544" s="500"/>
      <c r="B544" s="502"/>
      <c r="C544" s="502"/>
      <c r="D544" s="502"/>
      <c r="E544" s="502"/>
      <c r="F544" s="502"/>
      <c r="G544" s="502"/>
      <c r="H544" s="502"/>
      <c r="I544" s="502"/>
      <c r="J544" s="504"/>
      <c r="K544" s="502"/>
      <c r="L544" s="502"/>
      <c r="M544" s="502"/>
      <c r="N544" s="502"/>
      <c r="O544" s="502"/>
      <c r="P544" s="502"/>
      <c r="R544" s="502"/>
      <c r="S544" s="502"/>
      <c r="U544" s="499"/>
      <c r="V544" s="500"/>
      <c r="W544" s="502"/>
      <c r="X544" s="500"/>
      <c r="Y544" s="500"/>
      <c r="Z544" s="476"/>
      <c r="AA544" s="476"/>
      <c r="AB544" s="470"/>
      <c r="AC544" s="502"/>
      <c r="AD544" s="502"/>
      <c r="AE544" s="502"/>
      <c r="AF544" s="502"/>
      <c r="AG544" s="502"/>
      <c r="AH544" s="502"/>
      <c r="AI544" s="505"/>
      <c r="AJ544" s="502"/>
      <c r="AK544" s="502"/>
      <c r="AL544" s="502"/>
      <c r="AM544" s="502"/>
      <c r="AN544" s="502"/>
      <c r="AO544" s="502"/>
      <c r="AP544" s="502"/>
      <c r="AQ544" s="502"/>
      <c r="AR544" s="502"/>
      <c r="AS544" s="521"/>
      <c r="AT544" s="521"/>
      <c r="AU544" s="521"/>
      <c r="AV544" s="521"/>
      <c r="AW544" s="521"/>
      <c r="AX544" s="521"/>
      <c r="AY544" s="521"/>
      <c r="AZ544" s="521"/>
      <c r="BA544" s="525"/>
      <c r="BB544" s="521"/>
      <c r="BC544" s="521"/>
      <c r="BD544" s="521"/>
      <c r="BE544" s="521"/>
      <c r="BF544" s="521"/>
      <c r="BG544" s="521"/>
      <c r="BH544" s="521"/>
      <c r="BI544" s="521"/>
      <c r="BJ544" s="521"/>
      <c r="BK544" s="521"/>
      <c r="BL544" s="521"/>
      <c r="BM544" s="521"/>
      <c r="BN544" s="521"/>
      <c r="BO544" s="521"/>
      <c r="BP544" s="521"/>
      <c r="BQ544" s="521"/>
      <c r="BR544" s="521"/>
      <c r="BS544" s="521"/>
      <c r="BT544" s="517"/>
      <c r="BU544" s="511"/>
      <c r="BV544" s="511"/>
      <c r="BW544" s="511"/>
      <c r="BX544" s="516"/>
      <c r="BY544" s="516"/>
      <c r="BZ544" s="516"/>
      <c r="CA544" s="516"/>
      <c r="CB544" s="516"/>
      <c r="CC544" s="516"/>
      <c r="CD544" s="516"/>
      <c r="CE544" s="511"/>
      <c r="CF544" s="511"/>
      <c r="CG544" s="511"/>
      <c r="CH544" s="511"/>
      <c r="CI544" s="474"/>
      <c r="CJ544" s="474"/>
      <c r="CK544" s="474"/>
      <c r="CL544" s="490"/>
      <c r="CM544" s="474"/>
      <c r="CN544" s="500"/>
      <c r="CO544" s="500"/>
      <c r="CP544" s="500"/>
      <c r="CQ544" s="500"/>
      <c r="CR544" s="550"/>
      <c r="CS544" s="473"/>
      <c r="CT544" s="498"/>
      <c r="CU544" s="498"/>
      <c r="CV544" s="473"/>
      <c r="CW544" s="473"/>
      <c r="CX544" s="473"/>
      <c r="CY544" s="502"/>
      <c r="CZ544" s="500"/>
      <c r="DA544" s="474"/>
      <c r="DB544" s="499"/>
      <c r="DC544" s="500"/>
      <c r="DD544" s="474"/>
      <c r="DE544" s="500"/>
      <c r="DF544" s="500"/>
      <c r="DG544" s="499"/>
      <c r="DH544" s="499"/>
      <c r="DI544" s="499"/>
      <c r="DJ544" s="490"/>
      <c r="DK544" s="499"/>
      <c r="DL544" s="500"/>
      <c r="DM544" s="500"/>
      <c r="DN544" s="499"/>
      <c r="DO544" s="474"/>
      <c r="DP544" s="474"/>
      <c r="DQ544" s="474"/>
      <c r="DR544" s="474"/>
      <c r="DS544" s="474"/>
      <c r="DT544" s="474"/>
      <c r="DU544" s="474"/>
      <c r="DV544" s="474"/>
      <c r="DW544" s="474"/>
      <c r="DX544" s="474"/>
      <c r="DY544" s="474"/>
      <c r="DZ544" s="474"/>
      <c r="EA544" s="500"/>
      <c r="EB544" s="500"/>
      <c r="EC544" s="500"/>
      <c r="ED544" s="500"/>
      <c r="EE544" s="500"/>
      <c r="EF544" s="500"/>
      <c r="EG544" s="500"/>
      <c r="EH544" s="500"/>
      <c r="EI544" s="500"/>
      <c r="EJ544" s="500"/>
      <c r="EK544" s="500"/>
      <c r="EL544" s="500"/>
      <c r="EM544" s="500"/>
      <c r="EN544" s="500"/>
      <c r="EO544" s="500"/>
      <c r="EP544" s="500"/>
      <c r="EQ544" s="500"/>
      <c r="ER544" s="490"/>
      <c r="ES544" s="490"/>
      <c r="ET544" s="500"/>
      <c r="EU544" s="500"/>
    </row>
    <row r="545" spans="1:151" ht="16.5" customHeight="1">
      <c r="A545" s="500"/>
      <c r="B545" s="502"/>
      <c r="C545" s="502"/>
      <c r="D545" s="502"/>
      <c r="E545" s="502"/>
      <c r="F545" s="502"/>
      <c r="G545" s="502"/>
      <c r="H545" s="502"/>
      <c r="I545" s="502"/>
      <c r="J545" s="504"/>
      <c r="K545" s="502"/>
      <c r="L545" s="502"/>
      <c r="M545" s="502"/>
      <c r="N545" s="502"/>
      <c r="O545" s="502"/>
      <c r="P545" s="502"/>
      <c r="R545" s="502"/>
      <c r="S545" s="502"/>
      <c r="U545" s="499"/>
      <c r="V545" s="500"/>
      <c r="W545" s="502"/>
      <c r="X545" s="500"/>
      <c r="Y545" s="500"/>
      <c r="Z545" s="476"/>
      <c r="AA545" s="476"/>
      <c r="AB545" s="470"/>
      <c r="AC545" s="502"/>
      <c r="AD545" s="502"/>
      <c r="AE545" s="502"/>
      <c r="AF545" s="502"/>
      <c r="AG545" s="502"/>
      <c r="AH545" s="502"/>
      <c r="AI545" s="505"/>
      <c r="AJ545" s="502"/>
      <c r="AK545" s="502"/>
      <c r="AL545" s="502"/>
      <c r="AM545" s="502"/>
      <c r="AN545" s="502"/>
      <c r="AO545" s="502"/>
      <c r="AP545" s="502"/>
      <c r="AQ545" s="502"/>
      <c r="AR545" s="502"/>
      <c r="AS545" s="521"/>
      <c r="AT545" s="521"/>
      <c r="AU545" s="521"/>
      <c r="AV545" s="521"/>
      <c r="AW545" s="521"/>
      <c r="AX545" s="521"/>
      <c r="AY545" s="521"/>
      <c r="AZ545" s="521"/>
      <c r="BA545" s="525"/>
      <c r="BB545" s="521"/>
      <c r="BC545" s="521"/>
      <c r="BD545" s="521"/>
      <c r="BE545" s="521"/>
      <c r="BF545" s="521"/>
      <c r="BG545" s="521"/>
      <c r="BH545" s="521"/>
      <c r="BI545" s="521"/>
      <c r="BJ545" s="521"/>
      <c r="BK545" s="521"/>
      <c r="BL545" s="521"/>
      <c r="BM545" s="521"/>
      <c r="BN545" s="521"/>
      <c r="BO545" s="521"/>
      <c r="BP545" s="521"/>
      <c r="BQ545" s="521"/>
      <c r="BR545" s="521"/>
      <c r="BS545" s="521"/>
      <c r="BT545" s="517"/>
      <c r="BU545" s="511"/>
      <c r="BV545" s="511"/>
      <c r="BW545" s="511"/>
      <c r="BX545" s="516"/>
      <c r="BY545" s="516"/>
      <c r="BZ545" s="516"/>
      <c r="CA545" s="516"/>
      <c r="CB545" s="516"/>
      <c r="CC545" s="516"/>
      <c r="CD545" s="516"/>
      <c r="CE545" s="511"/>
      <c r="CF545" s="511"/>
      <c r="CG545" s="511"/>
      <c r="CH545" s="511"/>
      <c r="CI545" s="474"/>
      <c r="CJ545" s="474"/>
      <c r="CK545" s="474"/>
      <c r="CL545" s="490"/>
      <c r="CM545" s="474"/>
      <c r="CN545" s="500"/>
      <c r="CO545" s="500"/>
      <c r="CP545" s="500"/>
      <c r="CQ545" s="500"/>
      <c r="CR545" s="550"/>
      <c r="CS545" s="473"/>
      <c r="CT545" s="498"/>
      <c r="CU545" s="498"/>
      <c r="CV545" s="473"/>
      <c r="CW545" s="473"/>
      <c r="CX545" s="473"/>
      <c r="CY545" s="502"/>
      <c r="CZ545" s="500"/>
      <c r="DA545" s="474"/>
      <c r="DB545" s="499"/>
      <c r="DC545" s="500"/>
      <c r="DD545" s="474"/>
      <c r="DE545" s="500"/>
      <c r="DF545" s="500"/>
      <c r="DG545" s="499"/>
      <c r="DH545" s="499"/>
      <c r="DI545" s="499"/>
      <c r="DJ545" s="490"/>
      <c r="DK545" s="499"/>
      <c r="DL545" s="500"/>
      <c r="DM545" s="500"/>
      <c r="DN545" s="499"/>
      <c r="DO545" s="474"/>
      <c r="DP545" s="474"/>
      <c r="DQ545" s="474"/>
      <c r="DR545" s="474"/>
      <c r="DS545" s="474"/>
      <c r="DT545" s="474"/>
      <c r="DU545" s="474"/>
      <c r="DV545" s="474"/>
      <c r="DW545" s="474"/>
      <c r="DX545" s="474"/>
      <c r="DY545" s="474"/>
      <c r="DZ545" s="474"/>
      <c r="EA545" s="500"/>
      <c r="EB545" s="500"/>
      <c r="EC545" s="500"/>
      <c r="ED545" s="500"/>
      <c r="EE545" s="500"/>
      <c r="EF545" s="500"/>
      <c r="EG545" s="500"/>
      <c r="EH545" s="500"/>
      <c r="EI545" s="500"/>
      <c r="EJ545" s="500"/>
      <c r="EK545" s="500"/>
      <c r="EL545" s="500"/>
      <c r="EM545" s="500"/>
      <c r="EN545" s="500"/>
      <c r="EO545" s="500"/>
      <c r="EP545" s="500"/>
      <c r="EQ545" s="500"/>
      <c r="ER545" s="490"/>
      <c r="ES545" s="490"/>
      <c r="ET545" s="500"/>
      <c r="EU545" s="500"/>
    </row>
    <row r="546" spans="1:151" ht="16.5" customHeight="1">
      <c r="A546" s="500"/>
      <c r="B546" s="502"/>
      <c r="C546" s="502"/>
      <c r="D546" s="502"/>
      <c r="E546" s="502"/>
      <c r="F546" s="502"/>
      <c r="G546" s="502"/>
      <c r="H546" s="502"/>
      <c r="I546" s="502"/>
      <c r="J546" s="504"/>
      <c r="K546" s="502"/>
      <c r="L546" s="502"/>
      <c r="M546" s="502"/>
      <c r="N546" s="502"/>
      <c r="O546" s="502"/>
      <c r="P546" s="502"/>
      <c r="R546" s="502"/>
      <c r="S546" s="502"/>
      <c r="U546" s="499"/>
      <c r="V546" s="500"/>
      <c r="W546" s="502"/>
      <c r="X546" s="500"/>
      <c r="Y546" s="500"/>
      <c r="Z546" s="476"/>
      <c r="AA546" s="476"/>
      <c r="AB546" s="470"/>
      <c r="AC546" s="502"/>
      <c r="AD546" s="502"/>
      <c r="AE546" s="502"/>
      <c r="AF546" s="502"/>
      <c r="AG546" s="502"/>
      <c r="AH546" s="502"/>
      <c r="AI546" s="505"/>
      <c r="AJ546" s="502"/>
      <c r="AK546" s="502"/>
      <c r="AL546" s="502"/>
      <c r="AM546" s="502"/>
      <c r="AN546" s="502"/>
      <c r="AO546" s="502"/>
      <c r="AP546" s="502"/>
      <c r="AQ546" s="502"/>
      <c r="AR546" s="502"/>
      <c r="AS546" s="521"/>
      <c r="AT546" s="521"/>
      <c r="AU546" s="521"/>
      <c r="AV546" s="521"/>
      <c r="AW546" s="521"/>
      <c r="AX546" s="521"/>
      <c r="AY546" s="521"/>
      <c r="AZ546" s="521"/>
      <c r="BA546" s="525"/>
      <c r="BB546" s="521"/>
      <c r="BC546" s="521"/>
      <c r="BD546" s="521"/>
      <c r="BE546" s="521"/>
      <c r="BF546" s="521"/>
      <c r="BG546" s="521"/>
      <c r="BH546" s="521"/>
      <c r="BI546" s="521"/>
      <c r="BJ546" s="521"/>
      <c r="BK546" s="521"/>
      <c r="BL546" s="521"/>
      <c r="BM546" s="521"/>
      <c r="BN546" s="521"/>
      <c r="BO546" s="521"/>
      <c r="BP546" s="521"/>
      <c r="BQ546" s="521"/>
      <c r="BR546" s="521"/>
      <c r="BS546" s="521"/>
      <c r="BT546" s="517"/>
      <c r="BU546" s="511"/>
      <c r="BV546" s="511"/>
      <c r="BW546" s="511"/>
      <c r="BX546" s="516"/>
      <c r="BY546" s="516"/>
      <c r="BZ546" s="516"/>
      <c r="CA546" s="516"/>
      <c r="CB546" s="516"/>
      <c r="CC546" s="516"/>
      <c r="CD546" s="516"/>
      <c r="CE546" s="511"/>
      <c r="CF546" s="511"/>
      <c r="CG546" s="511"/>
      <c r="CH546" s="511"/>
      <c r="CI546" s="474"/>
      <c r="CJ546" s="474"/>
      <c r="CK546" s="474"/>
      <c r="CL546" s="490"/>
      <c r="CM546" s="474"/>
      <c r="CN546" s="500"/>
      <c r="CO546" s="500"/>
      <c r="CP546" s="500"/>
      <c r="CQ546" s="500"/>
      <c r="CR546" s="550"/>
      <c r="CS546" s="473"/>
      <c r="CT546" s="498"/>
      <c r="CU546" s="498"/>
      <c r="CV546" s="473"/>
      <c r="CW546" s="473"/>
      <c r="CX546" s="473"/>
      <c r="CY546" s="502"/>
      <c r="CZ546" s="500"/>
      <c r="DA546" s="474"/>
      <c r="DB546" s="499"/>
      <c r="DC546" s="500"/>
      <c r="DD546" s="474"/>
      <c r="DE546" s="500"/>
      <c r="DF546" s="500"/>
      <c r="DG546" s="499"/>
      <c r="DH546" s="499"/>
      <c r="DI546" s="499"/>
      <c r="DJ546" s="490"/>
      <c r="DK546" s="499"/>
      <c r="DL546" s="500"/>
      <c r="DM546" s="500"/>
      <c r="DN546" s="499"/>
      <c r="DO546" s="474"/>
      <c r="DP546" s="474"/>
      <c r="DQ546" s="474"/>
      <c r="DR546" s="474"/>
      <c r="DS546" s="474"/>
      <c r="DT546" s="474"/>
      <c r="DU546" s="474"/>
      <c r="DV546" s="474"/>
      <c r="DW546" s="474"/>
      <c r="DX546" s="474"/>
      <c r="DY546" s="474"/>
      <c r="DZ546" s="474"/>
      <c r="EA546" s="500"/>
      <c r="EB546" s="500"/>
      <c r="EC546" s="500"/>
      <c r="ED546" s="500"/>
      <c r="EE546" s="500"/>
      <c r="EF546" s="500"/>
      <c r="EG546" s="500"/>
      <c r="EH546" s="500"/>
      <c r="EI546" s="500"/>
      <c r="EJ546" s="500"/>
      <c r="EK546" s="500"/>
      <c r="EL546" s="500"/>
      <c r="EM546" s="500"/>
      <c r="EN546" s="500"/>
      <c r="EO546" s="500"/>
      <c r="EP546" s="500"/>
      <c r="EQ546" s="500"/>
      <c r="ER546" s="490"/>
      <c r="ES546" s="490"/>
      <c r="ET546" s="500"/>
      <c r="EU546" s="500"/>
    </row>
    <row r="547" spans="1:151" ht="16.5" customHeight="1">
      <c r="A547" s="500"/>
      <c r="B547" s="502"/>
      <c r="C547" s="502"/>
      <c r="D547" s="502"/>
      <c r="E547" s="502"/>
      <c r="F547" s="502"/>
      <c r="G547" s="502"/>
      <c r="H547" s="502"/>
      <c r="I547" s="502"/>
      <c r="J547" s="504"/>
      <c r="K547" s="502"/>
      <c r="L547" s="502"/>
      <c r="M547" s="502"/>
      <c r="N547" s="502"/>
      <c r="O547" s="502"/>
      <c r="P547" s="502"/>
      <c r="R547" s="502"/>
      <c r="S547" s="502"/>
      <c r="U547" s="499"/>
      <c r="V547" s="500"/>
      <c r="W547" s="502"/>
      <c r="X547" s="500"/>
      <c r="Y547" s="500"/>
      <c r="Z547" s="476"/>
      <c r="AA547" s="476"/>
      <c r="AB547" s="470"/>
      <c r="AC547" s="502"/>
      <c r="AD547" s="502"/>
      <c r="AE547" s="502"/>
      <c r="AF547" s="502"/>
      <c r="AG547" s="502"/>
      <c r="AH547" s="502"/>
      <c r="AI547" s="505"/>
      <c r="AJ547" s="502"/>
      <c r="AK547" s="502"/>
      <c r="AL547" s="502"/>
      <c r="AM547" s="502"/>
      <c r="AN547" s="502"/>
      <c r="AO547" s="502"/>
      <c r="AP547" s="502"/>
      <c r="AQ547" s="502"/>
      <c r="AR547" s="502"/>
      <c r="AS547" s="521"/>
      <c r="AT547" s="521"/>
      <c r="AU547" s="521"/>
      <c r="AV547" s="521"/>
      <c r="AW547" s="521"/>
      <c r="AX547" s="521"/>
      <c r="AY547" s="521"/>
      <c r="AZ547" s="521"/>
      <c r="BA547" s="525"/>
      <c r="BB547" s="521"/>
      <c r="BC547" s="521"/>
      <c r="BD547" s="521"/>
      <c r="BE547" s="521"/>
      <c r="BF547" s="521"/>
      <c r="BG547" s="521"/>
      <c r="BH547" s="521"/>
      <c r="BI547" s="521"/>
      <c r="BJ547" s="521"/>
      <c r="BK547" s="521"/>
      <c r="BL547" s="521"/>
      <c r="BM547" s="521"/>
      <c r="BN547" s="521"/>
      <c r="BO547" s="521"/>
      <c r="BP547" s="521"/>
      <c r="BQ547" s="521"/>
      <c r="BR547" s="521"/>
      <c r="BS547" s="521"/>
      <c r="BT547" s="517"/>
      <c r="BU547" s="511"/>
      <c r="BV547" s="511"/>
      <c r="BW547" s="511"/>
      <c r="BX547" s="516"/>
      <c r="BY547" s="516"/>
      <c r="BZ547" s="516"/>
      <c r="CA547" s="516"/>
      <c r="CB547" s="516"/>
      <c r="CC547" s="516"/>
      <c r="CD547" s="516"/>
      <c r="CE547" s="511"/>
      <c r="CF547" s="511"/>
      <c r="CG547" s="511"/>
      <c r="CH547" s="511"/>
      <c r="CI547" s="474"/>
      <c r="CJ547" s="474"/>
      <c r="CK547" s="474"/>
      <c r="CL547" s="490"/>
      <c r="CM547" s="474"/>
      <c r="CN547" s="500"/>
      <c r="CO547" s="500"/>
      <c r="CP547" s="500"/>
      <c r="CQ547" s="500"/>
      <c r="CR547" s="550"/>
      <c r="CS547" s="473"/>
      <c r="CT547" s="498"/>
      <c r="CU547" s="498"/>
      <c r="CV547" s="473"/>
      <c r="CW547" s="473"/>
      <c r="CX547" s="473"/>
      <c r="CY547" s="502"/>
      <c r="CZ547" s="500"/>
      <c r="DA547" s="474"/>
      <c r="DB547" s="499"/>
      <c r="DC547" s="500"/>
      <c r="DD547" s="474"/>
      <c r="DE547" s="500"/>
      <c r="DF547" s="500"/>
      <c r="DG547" s="499"/>
      <c r="DH547" s="499"/>
      <c r="DI547" s="499"/>
      <c r="DJ547" s="490"/>
      <c r="DK547" s="499"/>
      <c r="DL547" s="500"/>
      <c r="DM547" s="500"/>
      <c r="DN547" s="499"/>
      <c r="DO547" s="474"/>
      <c r="DP547" s="474"/>
      <c r="DQ547" s="474"/>
      <c r="DR547" s="474"/>
      <c r="DS547" s="474"/>
      <c r="DT547" s="474"/>
      <c r="DU547" s="474"/>
      <c r="DV547" s="474"/>
      <c r="DW547" s="474"/>
      <c r="DX547" s="474"/>
      <c r="DY547" s="474"/>
      <c r="DZ547" s="474"/>
      <c r="EA547" s="500"/>
      <c r="EB547" s="500"/>
      <c r="EC547" s="500"/>
      <c r="ED547" s="500"/>
      <c r="EE547" s="500"/>
      <c r="EF547" s="500"/>
      <c r="EG547" s="500"/>
      <c r="EH547" s="500"/>
      <c r="EI547" s="500"/>
      <c r="EJ547" s="500"/>
      <c r="EK547" s="500"/>
      <c r="EL547" s="500"/>
      <c r="EM547" s="500"/>
      <c r="EN547" s="500"/>
      <c r="EO547" s="500"/>
      <c r="EP547" s="500"/>
      <c r="EQ547" s="500"/>
      <c r="ER547" s="490"/>
      <c r="ES547" s="490"/>
      <c r="ET547" s="500"/>
      <c r="EU547" s="500"/>
    </row>
    <row r="548" spans="1:151" ht="16.5" customHeight="1">
      <c r="A548" s="500"/>
      <c r="B548" s="502"/>
      <c r="C548" s="502"/>
      <c r="D548" s="502"/>
      <c r="E548" s="502"/>
      <c r="F548" s="502"/>
      <c r="G548" s="502"/>
      <c r="H548" s="502"/>
      <c r="I548" s="502"/>
      <c r="J548" s="504"/>
      <c r="K548" s="502"/>
      <c r="L548" s="502"/>
      <c r="M548" s="502"/>
      <c r="N548" s="502"/>
      <c r="O548" s="502"/>
      <c r="P548" s="502"/>
      <c r="R548" s="502"/>
      <c r="S548" s="502"/>
      <c r="U548" s="499"/>
      <c r="V548" s="500"/>
      <c r="W548" s="502"/>
      <c r="X548" s="500"/>
      <c r="Y548" s="500"/>
      <c r="Z548" s="476"/>
      <c r="AA548" s="476"/>
      <c r="AB548" s="470"/>
      <c r="AC548" s="502"/>
      <c r="AD548" s="502"/>
      <c r="AE548" s="502"/>
      <c r="AF548" s="502"/>
      <c r="AG548" s="502"/>
      <c r="AH548" s="502"/>
      <c r="AI548" s="505"/>
      <c r="AJ548" s="502"/>
      <c r="AK548" s="502"/>
      <c r="AL548" s="502"/>
      <c r="AM548" s="502"/>
      <c r="AN548" s="502"/>
      <c r="AO548" s="502"/>
      <c r="AP548" s="502"/>
      <c r="AQ548" s="502"/>
      <c r="AR548" s="502"/>
      <c r="AS548" s="521"/>
      <c r="AT548" s="521"/>
      <c r="AU548" s="521"/>
      <c r="AV548" s="521"/>
      <c r="AW548" s="521"/>
      <c r="AX548" s="521"/>
      <c r="AY548" s="521"/>
      <c r="AZ548" s="521"/>
      <c r="BA548" s="525"/>
      <c r="BB548" s="521"/>
      <c r="BC548" s="521"/>
      <c r="BD548" s="521"/>
      <c r="BE548" s="521"/>
      <c r="BF548" s="521"/>
      <c r="BG548" s="521"/>
      <c r="BH548" s="521"/>
      <c r="BI548" s="521"/>
      <c r="BJ548" s="521"/>
      <c r="BK548" s="521"/>
      <c r="BL548" s="521"/>
      <c r="BM548" s="521"/>
      <c r="BN548" s="521"/>
      <c r="BO548" s="521"/>
      <c r="BP548" s="521"/>
      <c r="BQ548" s="521"/>
      <c r="BR548" s="521"/>
      <c r="BS548" s="521"/>
      <c r="BT548" s="517"/>
      <c r="BU548" s="511"/>
      <c r="BV548" s="511"/>
      <c r="BW548" s="511"/>
      <c r="BX548" s="516"/>
      <c r="BY548" s="516"/>
      <c r="BZ548" s="516"/>
      <c r="CA548" s="516"/>
      <c r="CB548" s="516"/>
      <c r="CC548" s="516"/>
      <c r="CD548" s="516"/>
      <c r="CE548" s="511"/>
      <c r="CF548" s="511"/>
      <c r="CG548" s="511"/>
      <c r="CH548" s="511"/>
      <c r="CI548" s="474"/>
      <c r="CJ548" s="474"/>
      <c r="CK548" s="474"/>
      <c r="CL548" s="490"/>
      <c r="CM548" s="474"/>
      <c r="CN548" s="500"/>
      <c r="CO548" s="500"/>
      <c r="CP548" s="500"/>
      <c r="CQ548" s="500"/>
      <c r="CR548" s="550"/>
      <c r="CS548" s="473"/>
      <c r="CT548" s="498"/>
      <c r="CU548" s="498"/>
      <c r="CV548" s="473"/>
      <c r="CW548" s="473"/>
      <c r="CX548" s="473"/>
      <c r="CY548" s="502"/>
      <c r="CZ548" s="500"/>
      <c r="DA548" s="474"/>
      <c r="DB548" s="499"/>
      <c r="DC548" s="500"/>
      <c r="DD548" s="474"/>
      <c r="DE548" s="500"/>
      <c r="DF548" s="500"/>
      <c r="DG548" s="499"/>
      <c r="DH548" s="499"/>
      <c r="DI548" s="499"/>
      <c r="DJ548" s="490"/>
      <c r="DK548" s="499"/>
      <c r="DL548" s="500"/>
      <c r="DM548" s="500"/>
      <c r="DN548" s="499"/>
      <c r="DO548" s="474"/>
      <c r="DP548" s="474"/>
      <c r="DQ548" s="474"/>
      <c r="DR548" s="474"/>
      <c r="DS548" s="474"/>
      <c r="DT548" s="474"/>
      <c r="DU548" s="474"/>
      <c r="DV548" s="474"/>
      <c r="DW548" s="474"/>
      <c r="DX548" s="474"/>
      <c r="DY548" s="474"/>
      <c r="DZ548" s="474"/>
      <c r="EA548" s="500"/>
      <c r="EB548" s="500"/>
      <c r="EC548" s="500"/>
      <c r="ED548" s="500"/>
      <c r="EE548" s="500"/>
      <c r="EF548" s="500"/>
      <c r="EG548" s="500"/>
      <c r="EH548" s="500"/>
      <c r="EI548" s="500"/>
      <c r="EJ548" s="500"/>
      <c r="EK548" s="500"/>
      <c r="EL548" s="500"/>
      <c r="EM548" s="500"/>
      <c r="EN548" s="500"/>
      <c r="EO548" s="500"/>
      <c r="EP548" s="500"/>
      <c r="EQ548" s="500"/>
      <c r="ER548" s="490"/>
      <c r="ES548" s="490"/>
      <c r="ET548" s="500"/>
      <c r="EU548" s="500"/>
    </row>
    <row r="549" spans="1:151" ht="16.5" customHeight="1">
      <c r="A549" s="500"/>
      <c r="B549" s="502"/>
      <c r="C549" s="502"/>
      <c r="D549" s="502"/>
      <c r="E549" s="502"/>
      <c r="F549" s="502"/>
      <c r="G549" s="502"/>
      <c r="H549" s="502"/>
      <c r="I549" s="502"/>
      <c r="J549" s="504"/>
      <c r="K549" s="502"/>
      <c r="L549" s="502"/>
      <c r="M549" s="502"/>
      <c r="N549" s="502"/>
      <c r="O549" s="502"/>
      <c r="P549" s="502"/>
      <c r="R549" s="502"/>
      <c r="S549" s="502"/>
      <c r="U549" s="499"/>
      <c r="V549" s="500"/>
      <c r="W549" s="502"/>
      <c r="X549" s="500"/>
      <c r="Y549" s="500"/>
      <c r="Z549" s="476"/>
      <c r="AA549" s="476"/>
      <c r="AB549" s="470"/>
      <c r="AC549" s="502"/>
      <c r="AD549" s="502"/>
      <c r="AE549" s="502"/>
      <c r="AF549" s="502"/>
      <c r="AG549" s="502"/>
      <c r="AH549" s="502"/>
      <c r="AI549" s="505"/>
      <c r="AJ549" s="502"/>
      <c r="AK549" s="502"/>
      <c r="AL549" s="502"/>
      <c r="AM549" s="502"/>
      <c r="AN549" s="502"/>
      <c r="AO549" s="502"/>
      <c r="AP549" s="502"/>
      <c r="AQ549" s="502"/>
      <c r="AR549" s="502"/>
      <c r="AS549" s="521"/>
      <c r="AT549" s="521"/>
      <c r="AU549" s="521"/>
      <c r="AV549" s="521"/>
      <c r="AW549" s="521"/>
      <c r="AX549" s="521"/>
      <c r="AY549" s="521"/>
      <c r="AZ549" s="521"/>
      <c r="BA549" s="525"/>
      <c r="BB549" s="521"/>
      <c r="BC549" s="521"/>
      <c r="BD549" s="521"/>
      <c r="BE549" s="521"/>
      <c r="BF549" s="521"/>
      <c r="BG549" s="521"/>
      <c r="BH549" s="521"/>
      <c r="BI549" s="521"/>
      <c r="BJ549" s="521"/>
      <c r="BK549" s="521"/>
      <c r="BL549" s="521"/>
      <c r="BM549" s="521"/>
      <c r="BN549" s="521"/>
      <c r="BO549" s="521"/>
      <c r="BP549" s="521"/>
      <c r="BQ549" s="521"/>
      <c r="BR549" s="521"/>
      <c r="BS549" s="521"/>
      <c r="BT549" s="517"/>
      <c r="BU549" s="511"/>
      <c r="BV549" s="511"/>
      <c r="BW549" s="511"/>
      <c r="BX549" s="516"/>
      <c r="BY549" s="516"/>
      <c r="BZ549" s="516"/>
      <c r="CA549" s="516"/>
      <c r="CB549" s="516"/>
      <c r="CC549" s="516"/>
      <c r="CD549" s="516"/>
      <c r="CE549" s="511"/>
      <c r="CF549" s="511"/>
      <c r="CG549" s="511"/>
      <c r="CH549" s="511"/>
      <c r="CI549" s="474"/>
      <c r="CJ549" s="474"/>
      <c r="CK549" s="474"/>
      <c r="CL549" s="490"/>
      <c r="CM549" s="474"/>
      <c r="CN549" s="500"/>
      <c r="CO549" s="500"/>
      <c r="CP549" s="500"/>
      <c r="CQ549" s="500"/>
      <c r="CR549" s="550"/>
      <c r="CS549" s="473"/>
      <c r="CT549" s="498"/>
      <c r="CU549" s="498"/>
      <c r="CV549" s="473"/>
      <c r="CW549" s="473"/>
      <c r="CX549" s="473"/>
      <c r="CY549" s="502"/>
      <c r="CZ549" s="500"/>
      <c r="DA549" s="474"/>
      <c r="DB549" s="499"/>
      <c r="DC549" s="500"/>
      <c r="DD549" s="474"/>
      <c r="DE549" s="500"/>
      <c r="DF549" s="500"/>
      <c r="DG549" s="499"/>
      <c r="DH549" s="499"/>
      <c r="DI549" s="499"/>
      <c r="DJ549" s="490"/>
      <c r="DK549" s="499"/>
      <c r="DL549" s="500"/>
      <c r="DM549" s="500"/>
      <c r="DN549" s="499"/>
      <c r="DO549" s="474"/>
      <c r="DP549" s="474"/>
      <c r="DQ549" s="474"/>
      <c r="DR549" s="474"/>
      <c r="DS549" s="474"/>
      <c r="DT549" s="474"/>
      <c r="DU549" s="474"/>
      <c r="DV549" s="474"/>
      <c r="DW549" s="474"/>
      <c r="DX549" s="474"/>
      <c r="DY549" s="474"/>
      <c r="DZ549" s="474"/>
      <c r="EA549" s="500"/>
      <c r="EB549" s="500"/>
      <c r="EC549" s="500"/>
      <c r="ED549" s="500"/>
      <c r="EE549" s="500"/>
      <c r="EF549" s="500"/>
      <c r="EG549" s="500"/>
      <c r="EH549" s="500"/>
      <c r="EI549" s="500"/>
      <c r="EJ549" s="500"/>
      <c r="EK549" s="500"/>
      <c r="EL549" s="500"/>
      <c r="EM549" s="500"/>
      <c r="EN549" s="500"/>
      <c r="EO549" s="500"/>
      <c r="EP549" s="500"/>
      <c r="EQ549" s="500"/>
      <c r="ER549" s="490"/>
      <c r="ES549" s="490"/>
      <c r="ET549" s="500"/>
      <c r="EU549" s="500"/>
    </row>
    <row r="550" spans="1:151" ht="16.5" customHeight="1">
      <c r="A550" s="500"/>
      <c r="B550" s="502"/>
      <c r="C550" s="502"/>
      <c r="D550" s="502"/>
      <c r="E550" s="502"/>
      <c r="F550" s="502"/>
      <c r="G550" s="502"/>
      <c r="H550" s="502"/>
      <c r="I550" s="502"/>
      <c r="J550" s="504"/>
      <c r="K550" s="502"/>
      <c r="L550" s="502"/>
      <c r="M550" s="502"/>
      <c r="N550" s="502"/>
      <c r="O550" s="502"/>
      <c r="P550" s="502"/>
      <c r="R550" s="502"/>
      <c r="S550" s="502"/>
      <c r="U550" s="499"/>
      <c r="V550" s="500"/>
      <c r="W550" s="502"/>
      <c r="X550" s="500"/>
      <c r="Y550" s="500"/>
      <c r="Z550" s="476"/>
      <c r="AA550" s="476"/>
      <c r="AB550" s="470"/>
      <c r="AC550" s="502"/>
      <c r="AD550" s="502"/>
      <c r="AE550" s="502"/>
      <c r="AF550" s="502"/>
      <c r="AG550" s="502"/>
      <c r="AH550" s="502"/>
      <c r="AI550" s="505"/>
      <c r="AJ550" s="502"/>
      <c r="AK550" s="502"/>
      <c r="AL550" s="502"/>
      <c r="AM550" s="502"/>
      <c r="AN550" s="502"/>
      <c r="AO550" s="502"/>
      <c r="AP550" s="502"/>
      <c r="AQ550" s="502"/>
      <c r="AR550" s="502"/>
      <c r="AS550" s="521"/>
      <c r="AT550" s="521"/>
      <c r="AU550" s="521"/>
      <c r="AV550" s="521"/>
      <c r="AW550" s="521"/>
      <c r="AX550" s="521"/>
      <c r="AY550" s="521"/>
      <c r="AZ550" s="521"/>
      <c r="BA550" s="525"/>
      <c r="BB550" s="521"/>
      <c r="BC550" s="521"/>
      <c r="BD550" s="521"/>
      <c r="BE550" s="521"/>
      <c r="BF550" s="521"/>
      <c r="BG550" s="521"/>
      <c r="BH550" s="521"/>
      <c r="BI550" s="521"/>
      <c r="BJ550" s="521"/>
      <c r="BK550" s="521"/>
      <c r="BL550" s="521"/>
      <c r="BM550" s="521"/>
      <c r="BN550" s="521"/>
      <c r="BO550" s="521"/>
      <c r="BP550" s="521"/>
      <c r="BQ550" s="521"/>
      <c r="BR550" s="521"/>
      <c r="BS550" s="521"/>
      <c r="BT550" s="517"/>
      <c r="BU550" s="511"/>
      <c r="BV550" s="511"/>
      <c r="BW550" s="511"/>
      <c r="BX550" s="516"/>
      <c r="BY550" s="516"/>
      <c r="BZ550" s="516"/>
      <c r="CA550" s="516"/>
      <c r="CB550" s="516"/>
      <c r="CC550" s="516"/>
      <c r="CD550" s="516"/>
      <c r="CE550" s="511"/>
      <c r="CF550" s="511"/>
      <c r="CG550" s="511"/>
      <c r="CH550" s="511"/>
      <c r="CI550" s="474"/>
      <c r="CJ550" s="474"/>
      <c r="CK550" s="474"/>
      <c r="CL550" s="490"/>
      <c r="CM550" s="474"/>
      <c r="CN550" s="500"/>
      <c r="CO550" s="500"/>
      <c r="CP550" s="500"/>
      <c r="CQ550" s="500"/>
      <c r="CR550" s="550"/>
      <c r="CS550" s="473"/>
      <c r="CT550" s="498"/>
      <c r="CU550" s="498"/>
      <c r="CV550" s="473"/>
      <c r="CW550" s="473"/>
      <c r="CX550" s="473"/>
      <c r="CY550" s="502"/>
      <c r="CZ550" s="500"/>
      <c r="DA550" s="474"/>
      <c r="DB550" s="499"/>
      <c r="DC550" s="500"/>
      <c r="DD550" s="474"/>
      <c r="DE550" s="500"/>
      <c r="DF550" s="500"/>
      <c r="DG550" s="499"/>
      <c r="DH550" s="499"/>
      <c r="DI550" s="499"/>
      <c r="DJ550" s="490"/>
      <c r="DK550" s="499"/>
      <c r="DL550" s="500"/>
      <c r="DM550" s="500"/>
      <c r="DN550" s="499"/>
      <c r="DO550" s="474"/>
      <c r="DP550" s="474"/>
      <c r="DQ550" s="474"/>
      <c r="DR550" s="474"/>
      <c r="DS550" s="474"/>
      <c r="DT550" s="474"/>
      <c r="DU550" s="474"/>
      <c r="DV550" s="474"/>
      <c r="DW550" s="474"/>
      <c r="DX550" s="474"/>
      <c r="DY550" s="474"/>
      <c r="DZ550" s="474"/>
      <c r="EA550" s="500"/>
      <c r="EB550" s="500"/>
      <c r="EC550" s="500"/>
      <c r="ED550" s="500"/>
      <c r="EE550" s="500"/>
      <c r="EF550" s="500"/>
      <c r="EG550" s="500"/>
      <c r="EH550" s="500"/>
      <c r="EI550" s="500"/>
      <c r="EJ550" s="500"/>
      <c r="EK550" s="500"/>
      <c r="EL550" s="500"/>
      <c r="EM550" s="500"/>
      <c r="EN550" s="500"/>
      <c r="EO550" s="500"/>
      <c r="EP550" s="500"/>
      <c r="EQ550" s="500"/>
      <c r="ER550" s="490"/>
      <c r="ES550" s="490"/>
      <c r="ET550" s="500"/>
      <c r="EU550" s="500"/>
    </row>
    <row r="551" spans="1:151" ht="16.5" customHeight="1">
      <c r="A551" s="500"/>
      <c r="B551" s="502"/>
      <c r="C551" s="502"/>
      <c r="D551" s="502"/>
      <c r="E551" s="502"/>
      <c r="F551" s="502"/>
      <c r="G551" s="502"/>
      <c r="H551" s="502"/>
      <c r="I551" s="502"/>
      <c r="J551" s="504"/>
      <c r="K551" s="502"/>
      <c r="L551" s="502"/>
      <c r="M551" s="502"/>
      <c r="N551" s="502"/>
      <c r="O551" s="502"/>
      <c r="P551" s="502"/>
      <c r="R551" s="502"/>
      <c r="S551" s="502"/>
      <c r="U551" s="499"/>
      <c r="V551" s="500"/>
      <c r="W551" s="502"/>
      <c r="X551" s="500"/>
      <c r="Y551" s="500"/>
      <c r="Z551" s="476"/>
      <c r="AA551" s="476"/>
      <c r="AB551" s="470"/>
      <c r="AC551" s="502"/>
      <c r="AD551" s="502"/>
      <c r="AE551" s="502"/>
      <c r="AF551" s="502"/>
      <c r="AG551" s="502"/>
      <c r="AH551" s="502"/>
      <c r="AI551" s="505"/>
      <c r="AJ551" s="502"/>
      <c r="AK551" s="502"/>
      <c r="AL551" s="502"/>
      <c r="AM551" s="502"/>
      <c r="AN551" s="502"/>
      <c r="AO551" s="502"/>
      <c r="AP551" s="502"/>
      <c r="AQ551" s="502"/>
      <c r="AR551" s="502"/>
      <c r="AS551" s="521"/>
      <c r="AT551" s="521"/>
      <c r="AU551" s="521"/>
      <c r="AV551" s="521"/>
      <c r="AW551" s="521"/>
      <c r="AX551" s="521"/>
      <c r="AY551" s="521"/>
      <c r="AZ551" s="521"/>
      <c r="BA551" s="525"/>
      <c r="BB551" s="521"/>
      <c r="BC551" s="521"/>
      <c r="BD551" s="521"/>
      <c r="BE551" s="521"/>
      <c r="BF551" s="521"/>
      <c r="BG551" s="521"/>
      <c r="BH551" s="521"/>
      <c r="BI551" s="521"/>
      <c r="BJ551" s="521"/>
      <c r="BK551" s="521"/>
      <c r="BL551" s="521"/>
      <c r="BM551" s="521"/>
      <c r="BN551" s="521"/>
      <c r="BO551" s="521"/>
      <c r="BP551" s="521"/>
      <c r="BQ551" s="521"/>
      <c r="BR551" s="521"/>
      <c r="BS551" s="521"/>
      <c r="BT551" s="517"/>
      <c r="BU551" s="511"/>
      <c r="BV551" s="511"/>
      <c r="BW551" s="511"/>
      <c r="BX551" s="516"/>
      <c r="BY551" s="516"/>
      <c r="BZ551" s="516"/>
      <c r="CA551" s="516"/>
      <c r="CB551" s="516"/>
      <c r="CC551" s="516"/>
      <c r="CD551" s="516"/>
      <c r="CE551" s="511"/>
      <c r="CF551" s="511"/>
      <c r="CG551" s="511"/>
      <c r="CH551" s="511"/>
      <c r="CI551" s="474"/>
      <c r="CJ551" s="474"/>
      <c r="CK551" s="474"/>
      <c r="CL551" s="490"/>
      <c r="CM551" s="474"/>
      <c r="CN551" s="500"/>
      <c r="CO551" s="500"/>
      <c r="CP551" s="500"/>
      <c r="CQ551" s="500"/>
      <c r="CR551" s="550"/>
      <c r="CS551" s="473"/>
      <c r="CT551" s="498"/>
      <c r="CU551" s="498"/>
      <c r="CV551" s="473"/>
      <c r="CW551" s="473"/>
      <c r="CX551" s="473"/>
      <c r="CY551" s="502"/>
      <c r="CZ551" s="500"/>
      <c r="DA551" s="474"/>
      <c r="DB551" s="499"/>
      <c r="DC551" s="500"/>
      <c r="DD551" s="474"/>
      <c r="DE551" s="500"/>
      <c r="DF551" s="500"/>
      <c r="DG551" s="499"/>
      <c r="DH551" s="499"/>
      <c r="DI551" s="499"/>
      <c r="DJ551" s="490"/>
      <c r="DK551" s="499"/>
      <c r="DL551" s="500"/>
      <c r="DM551" s="500"/>
      <c r="DN551" s="499"/>
      <c r="DO551" s="474"/>
      <c r="DP551" s="474"/>
      <c r="DQ551" s="474"/>
      <c r="DR551" s="474"/>
      <c r="DS551" s="474"/>
      <c r="DT551" s="474"/>
      <c r="DU551" s="474"/>
      <c r="DV551" s="474"/>
      <c r="DW551" s="474"/>
      <c r="DX551" s="474"/>
      <c r="DY551" s="474"/>
      <c r="DZ551" s="474"/>
      <c r="EA551" s="500"/>
      <c r="EB551" s="500"/>
      <c r="EC551" s="500"/>
      <c r="ED551" s="500"/>
      <c r="EE551" s="500"/>
      <c r="EF551" s="500"/>
      <c r="EG551" s="500"/>
      <c r="EH551" s="500"/>
      <c r="EI551" s="500"/>
      <c r="EJ551" s="500"/>
      <c r="EK551" s="500"/>
      <c r="EL551" s="500"/>
      <c r="EM551" s="500"/>
      <c r="EN551" s="500"/>
      <c r="EO551" s="500"/>
      <c r="EP551" s="500"/>
      <c r="EQ551" s="500"/>
      <c r="ER551" s="490"/>
      <c r="ES551" s="490"/>
      <c r="ET551" s="500"/>
      <c r="EU551" s="500"/>
    </row>
    <row r="552" spans="1:151" ht="16.5" customHeight="1">
      <c r="A552" s="500"/>
      <c r="B552" s="502"/>
      <c r="C552" s="502"/>
      <c r="D552" s="502"/>
      <c r="E552" s="502"/>
      <c r="F552" s="502"/>
      <c r="G552" s="502"/>
      <c r="H552" s="502"/>
      <c r="I552" s="502"/>
      <c r="J552" s="504"/>
      <c r="K552" s="502"/>
      <c r="L552" s="502"/>
      <c r="M552" s="502"/>
      <c r="N552" s="502"/>
      <c r="O552" s="502"/>
      <c r="P552" s="502"/>
      <c r="R552" s="502"/>
      <c r="S552" s="502"/>
      <c r="U552" s="499"/>
      <c r="V552" s="500"/>
      <c r="W552" s="502"/>
      <c r="X552" s="500"/>
      <c r="Y552" s="500"/>
      <c r="Z552" s="476"/>
      <c r="AA552" s="476"/>
      <c r="AB552" s="470"/>
      <c r="AC552" s="502"/>
      <c r="AD552" s="502"/>
      <c r="AE552" s="502"/>
      <c r="AF552" s="502"/>
      <c r="AG552" s="502"/>
      <c r="AH552" s="502"/>
      <c r="AI552" s="505"/>
      <c r="AJ552" s="502"/>
      <c r="AK552" s="502"/>
      <c r="AL552" s="502"/>
      <c r="AM552" s="502"/>
      <c r="AN552" s="502"/>
      <c r="AO552" s="502"/>
      <c r="AP552" s="502"/>
      <c r="AQ552" s="502"/>
      <c r="AR552" s="502"/>
      <c r="AS552" s="521"/>
      <c r="AT552" s="521"/>
      <c r="AU552" s="521"/>
      <c r="AV552" s="521"/>
      <c r="AW552" s="521"/>
      <c r="AX552" s="521"/>
      <c r="AY552" s="521"/>
      <c r="AZ552" s="521"/>
      <c r="BA552" s="525"/>
      <c r="BB552" s="521"/>
      <c r="BC552" s="521"/>
      <c r="BD552" s="521"/>
      <c r="BE552" s="521"/>
      <c r="BF552" s="521"/>
      <c r="BG552" s="521"/>
      <c r="BH552" s="521"/>
      <c r="BI552" s="521"/>
      <c r="BJ552" s="521"/>
      <c r="BK552" s="521"/>
      <c r="BL552" s="521"/>
      <c r="BM552" s="521"/>
      <c r="BN552" s="521"/>
      <c r="BO552" s="521"/>
      <c r="BP552" s="521"/>
      <c r="BQ552" s="521"/>
      <c r="BR552" s="521"/>
      <c r="BS552" s="521"/>
      <c r="BT552" s="517"/>
      <c r="BU552" s="511"/>
      <c r="BV552" s="511"/>
      <c r="BW552" s="511"/>
      <c r="BX552" s="516"/>
      <c r="BY552" s="516"/>
      <c r="BZ552" s="516"/>
      <c r="CA552" s="516"/>
      <c r="CB552" s="516"/>
      <c r="CC552" s="516"/>
      <c r="CD552" s="516"/>
      <c r="CE552" s="511"/>
      <c r="CF552" s="511"/>
      <c r="CG552" s="511"/>
      <c r="CH552" s="511"/>
      <c r="CI552" s="474"/>
      <c r="CJ552" s="474"/>
      <c r="CK552" s="474"/>
      <c r="CL552" s="490"/>
      <c r="CM552" s="474"/>
      <c r="CN552" s="500"/>
      <c r="CO552" s="500"/>
      <c r="CP552" s="500"/>
      <c r="CQ552" s="500"/>
      <c r="CR552" s="550"/>
      <c r="CS552" s="473"/>
      <c r="CT552" s="498"/>
      <c r="CU552" s="498"/>
      <c r="CV552" s="473"/>
      <c r="CW552" s="473"/>
      <c r="CX552" s="473"/>
      <c r="CY552" s="502"/>
      <c r="CZ552" s="500"/>
      <c r="DA552" s="474"/>
      <c r="DB552" s="499"/>
      <c r="DC552" s="500"/>
      <c r="DD552" s="474"/>
      <c r="DE552" s="500"/>
      <c r="DF552" s="500"/>
      <c r="DG552" s="499"/>
      <c r="DH552" s="499"/>
      <c r="DI552" s="499"/>
      <c r="DJ552" s="490"/>
      <c r="DK552" s="499"/>
      <c r="DL552" s="500"/>
      <c r="DM552" s="500"/>
      <c r="DN552" s="499"/>
      <c r="DO552" s="474"/>
      <c r="DP552" s="474"/>
      <c r="DQ552" s="474"/>
      <c r="DR552" s="474"/>
      <c r="DS552" s="474"/>
      <c r="DT552" s="474"/>
      <c r="DU552" s="474"/>
      <c r="DV552" s="474"/>
      <c r="DW552" s="474"/>
      <c r="DX552" s="474"/>
      <c r="DY552" s="474"/>
      <c r="DZ552" s="474"/>
      <c r="EA552" s="500"/>
      <c r="EB552" s="500"/>
      <c r="EC552" s="500"/>
      <c r="ED552" s="500"/>
      <c r="EE552" s="500"/>
      <c r="EF552" s="500"/>
      <c r="EG552" s="500"/>
      <c r="EH552" s="500"/>
      <c r="EI552" s="500"/>
      <c r="EJ552" s="500"/>
      <c r="EK552" s="500"/>
      <c r="EL552" s="500"/>
      <c r="EM552" s="500"/>
      <c r="EN552" s="500"/>
      <c r="EO552" s="500"/>
      <c r="EP552" s="500"/>
      <c r="EQ552" s="500"/>
      <c r="ER552" s="490"/>
      <c r="ES552" s="490"/>
      <c r="ET552" s="500"/>
      <c r="EU552" s="500"/>
    </row>
    <row r="553" spans="1:151" ht="16.5" customHeight="1">
      <c r="A553" s="500"/>
      <c r="B553" s="502"/>
      <c r="C553" s="502"/>
      <c r="D553" s="502"/>
      <c r="E553" s="502"/>
      <c r="F553" s="502"/>
      <c r="G553" s="502"/>
      <c r="H553" s="502"/>
      <c r="I553" s="502"/>
      <c r="J553" s="504"/>
      <c r="K553" s="502"/>
      <c r="L553" s="502"/>
      <c r="M553" s="502"/>
      <c r="N553" s="502"/>
      <c r="O553" s="502"/>
      <c r="P553" s="502"/>
      <c r="R553" s="502"/>
      <c r="S553" s="502"/>
      <c r="U553" s="499"/>
      <c r="V553" s="500"/>
      <c r="W553" s="502"/>
      <c r="X553" s="500"/>
      <c r="Y553" s="500"/>
      <c r="Z553" s="476"/>
      <c r="AA553" s="476"/>
      <c r="AB553" s="470"/>
      <c r="AC553" s="502"/>
      <c r="AD553" s="502"/>
      <c r="AE553" s="502"/>
      <c r="AF553" s="502"/>
      <c r="AG553" s="502"/>
      <c r="AH553" s="502"/>
      <c r="AI553" s="505"/>
      <c r="AJ553" s="502"/>
      <c r="AK553" s="502"/>
      <c r="AL553" s="502"/>
      <c r="AM553" s="502"/>
      <c r="AN553" s="502"/>
      <c r="AO553" s="502"/>
      <c r="AP553" s="502"/>
      <c r="AQ553" s="502"/>
      <c r="AR553" s="502"/>
      <c r="AS553" s="521"/>
      <c r="AT553" s="521"/>
      <c r="AU553" s="521"/>
      <c r="AV553" s="521"/>
      <c r="AW553" s="521"/>
      <c r="AX553" s="521"/>
      <c r="AY553" s="521"/>
      <c r="AZ553" s="521"/>
      <c r="BA553" s="525"/>
      <c r="BB553" s="521"/>
      <c r="BC553" s="521"/>
      <c r="BD553" s="521"/>
      <c r="BE553" s="521"/>
      <c r="BF553" s="521"/>
      <c r="BG553" s="521"/>
      <c r="BH553" s="521"/>
      <c r="BI553" s="521"/>
      <c r="BJ553" s="521"/>
      <c r="BK553" s="521"/>
      <c r="BL553" s="521"/>
      <c r="BM553" s="521"/>
      <c r="BN553" s="521"/>
      <c r="BO553" s="521"/>
      <c r="BP553" s="521"/>
      <c r="BQ553" s="521"/>
      <c r="BR553" s="521"/>
      <c r="BS553" s="521"/>
      <c r="BT553" s="517"/>
      <c r="BU553" s="511"/>
      <c r="BV553" s="511"/>
      <c r="BW553" s="511"/>
      <c r="BX553" s="516"/>
      <c r="BY553" s="516"/>
      <c r="BZ553" s="516"/>
      <c r="CA553" s="516"/>
      <c r="CB553" s="516"/>
      <c r="CC553" s="516"/>
      <c r="CD553" s="516"/>
      <c r="CE553" s="511"/>
      <c r="CF553" s="511"/>
      <c r="CG553" s="511"/>
      <c r="CH553" s="511"/>
      <c r="CI553" s="474"/>
      <c r="CJ553" s="474"/>
      <c r="CK553" s="474"/>
      <c r="CL553" s="490"/>
      <c r="CM553" s="474"/>
      <c r="CN553" s="500"/>
      <c r="CO553" s="500"/>
      <c r="CP553" s="500"/>
      <c r="CQ553" s="500"/>
      <c r="CR553" s="550"/>
      <c r="CS553" s="473"/>
      <c r="CT553" s="498"/>
      <c r="CU553" s="498"/>
      <c r="CV553" s="473"/>
      <c r="CW553" s="473"/>
      <c r="CX553" s="473"/>
      <c r="CY553" s="502"/>
      <c r="CZ553" s="500"/>
      <c r="DA553" s="474"/>
      <c r="DB553" s="499"/>
      <c r="DC553" s="500"/>
      <c r="DD553" s="474"/>
      <c r="DE553" s="500"/>
      <c r="DF553" s="500"/>
      <c r="DG553" s="499"/>
      <c r="DH553" s="499"/>
      <c r="DI553" s="499"/>
      <c r="DJ553" s="490"/>
      <c r="DK553" s="499"/>
      <c r="DL553" s="500"/>
      <c r="DM553" s="500"/>
      <c r="DN553" s="499"/>
      <c r="DO553" s="474"/>
      <c r="DP553" s="474"/>
      <c r="DQ553" s="474"/>
      <c r="DR553" s="474"/>
      <c r="DS553" s="474"/>
      <c r="DT553" s="474"/>
      <c r="DU553" s="474"/>
      <c r="DV553" s="474"/>
      <c r="DW553" s="474"/>
      <c r="DX553" s="474"/>
      <c r="DY553" s="474"/>
      <c r="DZ553" s="474"/>
      <c r="EA553" s="500"/>
      <c r="EB553" s="500"/>
      <c r="EC553" s="500"/>
      <c r="ED553" s="500"/>
      <c r="EE553" s="500"/>
      <c r="EF553" s="500"/>
      <c r="EG553" s="500"/>
      <c r="EH553" s="500"/>
      <c r="EI553" s="500"/>
      <c r="EJ553" s="500"/>
      <c r="EK553" s="500"/>
      <c r="EL553" s="500"/>
      <c r="EM553" s="500"/>
      <c r="EN553" s="500"/>
      <c r="EO553" s="500"/>
      <c r="EP553" s="500"/>
      <c r="EQ553" s="500"/>
      <c r="ER553" s="490"/>
      <c r="ES553" s="490"/>
      <c r="ET553" s="500"/>
      <c r="EU553" s="500"/>
    </row>
    <row r="554" spans="1:151" ht="16.5" customHeight="1">
      <c r="A554" s="500"/>
      <c r="B554" s="502"/>
      <c r="C554" s="502"/>
      <c r="D554" s="502"/>
      <c r="E554" s="502"/>
      <c r="F554" s="502"/>
      <c r="G554" s="502"/>
      <c r="H554" s="502"/>
      <c r="I554" s="502"/>
      <c r="J554" s="504"/>
      <c r="K554" s="502"/>
      <c r="L554" s="502"/>
      <c r="M554" s="502"/>
      <c r="N554" s="502"/>
      <c r="O554" s="502"/>
      <c r="P554" s="502"/>
      <c r="R554" s="502"/>
      <c r="S554" s="502"/>
      <c r="U554" s="499"/>
      <c r="V554" s="500"/>
      <c r="W554" s="502"/>
      <c r="X554" s="500"/>
      <c r="Y554" s="500"/>
      <c r="Z554" s="476"/>
      <c r="AA554" s="476"/>
      <c r="AB554" s="470"/>
      <c r="AC554" s="502"/>
      <c r="AD554" s="502"/>
      <c r="AE554" s="502"/>
      <c r="AF554" s="502"/>
      <c r="AG554" s="502"/>
      <c r="AH554" s="502"/>
      <c r="AI554" s="505"/>
      <c r="AJ554" s="502"/>
      <c r="AK554" s="502"/>
      <c r="AL554" s="502"/>
      <c r="AM554" s="502"/>
      <c r="AN554" s="502"/>
      <c r="AO554" s="502"/>
      <c r="AP554" s="502"/>
      <c r="AQ554" s="502"/>
      <c r="AR554" s="502"/>
      <c r="AS554" s="521"/>
      <c r="AT554" s="521"/>
      <c r="AU554" s="521"/>
      <c r="AV554" s="521"/>
      <c r="AW554" s="521"/>
      <c r="AX554" s="521"/>
      <c r="AY554" s="521"/>
      <c r="AZ554" s="521"/>
      <c r="BA554" s="525"/>
      <c r="BB554" s="521"/>
      <c r="BC554" s="521"/>
      <c r="BD554" s="521"/>
      <c r="BE554" s="521"/>
      <c r="BF554" s="521"/>
      <c r="BG554" s="521"/>
      <c r="BH554" s="521"/>
      <c r="BI554" s="521"/>
      <c r="BJ554" s="521"/>
      <c r="BK554" s="521"/>
      <c r="BL554" s="521"/>
      <c r="BM554" s="521"/>
      <c r="BN554" s="521"/>
      <c r="BO554" s="521"/>
      <c r="BP554" s="521"/>
      <c r="BQ554" s="521"/>
      <c r="BR554" s="521"/>
      <c r="BS554" s="521"/>
      <c r="BT554" s="517"/>
      <c r="BU554" s="511"/>
      <c r="BV554" s="511"/>
      <c r="BW554" s="511"/>
      <c r="BX554" s="516"/>
      <c r="BY554" s="516"/>
      <c r="BZ554" s="516"/>
      <c r="CA554" s="516"/>
      <c r="CB554" s="516"/>
      <c r="CC554" s="516"/>
      <c r="CD554" s="516"/>
      <c r="CE554" s="511"/>
      <c r="CF554" s="511"/>
      <c r="CG554" s="511"/>
      <c r="CH554" s="511"/>
      <c r="CI554" s="474"/>
      <c r="CJ554" s="474"/>
      <c r="CK554" s="474"/>
      <c r="CL554" s="490"/>
      <c r="CM554" s="474"/>
      <c r="CN554" s="500"/>
      <c r="CO554" s="500"/>
      <c r="CP554" s="500"/>
      <c r="CQ554" s="500"/>
      <c r="CR554" s="550"/>
      <c r="CS554" s="473"/>
      <c r="CT554" s="498"/>
      <c r="CU554" s="498"/>
      <c r="CV554" s="473"/>
      <c r="CW554" s="473"/>
      <c r="CX554" s="473"/>
      <c r="CY554" s="502"/>
      <c r="CZ554" s="500"/>
      <c r="DA554" s="474"/>
      <c r="DB554" s="499"/>
      <c r="DC554" s="500"/>
      <c r="DD554" s="474"/>
      <c r="DE554" s="500"/>
      <c r="DF554" s="500"/>
      <c r="DG554" s="499"/>
      <c r="DH554" s="499"/>
      <c r="DI554" s="499"/>
      <c r="DJ554" s="490"/>
      <c r="DK554" s="499"/>
      <c r="DL554" s="500"/>
      <c r="DM554" s="500"/>
      <c r="DN554" s="499"/>
      <c r="DO554" s="474"/>
      <c r="DP554" s="474"/>
      <c r="DQ554" s="474"/>
      <c r="DR554" s="474"/>
      <c r="DS554" s="474"/>
      <c r="DT554" s="474"/>
      <c r="DU554" s="474"/>
      <c r="DV554" s="474"/>
      <c r="DW554" s="474"/>
      <c r="DX554" s="474"/>
      <c r="DY554" s="474"/>
      <c r="DZ554" s="474"/>
      <c r="EA554" s="500"/>
      <c r="EB554" s="500"/>
      <c r="EC554" s="500"/>
      <c r="ED554" s="500"/>
      <c r="EE554" s="500"/>
      <c r="EF554" s="500"/>
      <c r="EG554" s="500"/>
      <c r="EH554" s="500"/>
      <c r="EI554" s="500"/>
      <c r="EJ554" s="500"/>
      <c r="EK554" s="500"/>
      <c r="EL554" s="500"/>
      <c r="EM554" s="500"/>
      <c r="EN554" s="500"/>
      <c r="EO554" s="500"/>
      <c r="EP554" s="500"/>
      <c r="EQ554" s="500"/>
      <c r="ER554" s="490"/>
      <c r="ES554" s="490"/>
      <c r="ET554" s="500"/>
      <c r="EU554" s="500"/>
    </row>
    <row r="555" spans="1:151" ht="16.5" customHeight="1">
      <c r="A555" s="500"/>
      <c r="B555" s="502"/>
      <c r="C555" s="502"/>
      <c r="D555" s="502"/>
      <c r="E555" s="502"/>
      <c r="F555" s="502"/>
      <c r="G555" s="502"/>
      <c r="H555" s="502"/>
      <c r="I555" s="502"/>
      <c r="J555" s="504"/>
      <c r="K555" s="502"/>
      <c r="L555" s="502"/>
      <c r="M555" s="502"/>
      <c r="N555" s="502"/>
      <c r="O555" s="502"/>
      <c r="P555" s="502"/>
      <c r="R555" s="502"/>
      <c r="S555" s="502"/>
      <c r="U555" s="499"/>
      <c r="V555" s="500"/>
      <c r="W555" s="502"/>
      <c r="X555" s="500"/>
      <c r="Y555" s="500"/>
      <c r="Z555" s="476"/>
      <c r="AA555" s="476"/>
      <c r="AB555" s="470"/>
      <c r="AC555" s="502"/>
      <c r="AD555" s="502"/>
      <c r="AE555" s="502"/>
      <c r="AF555" s="502"/>
      <c r="AG555" s="502"/>
      <c r="AH555" s="502"/>
      <c r="AI555" s="505"/>
      <c r="AJ555" s="502"/>
      <c r="AK555" s="502"/>
      <c r="AL555" s="502"/>
      <c r="AM555" s="502"/>
      <c r="AN555" s="502"/>
      <c r="AO555" s="502"/>
      <c r="AP555" s="502"/>
      <c r="AQ555" s="502"/>
      <c r="AR555" s="502"/>
      <c r="AS555" s="521"/>
      <c r="AT555" s="521"/>
      <c r="AU555" s="521"/>
      <c r="AV555" s="521"/>
      <c r="AW555" s="521"/>
      <c r="AX555" s="521"/>
      <c r="AY555" s="521"/>
      <c r="AZ555" s="521"/>
      <c r="BA555" s="525"/>
      <c r="BB555" s="521"/>
      <c r="BC555" s="521"/>
      <c r="BD555" s="521"/>
      <c r="BE555" s="521"/>
      <c r="BF555" s="521"/>
      <c r="BG555" s="521"/>
      <c r="BH555" s="521"/>
      <c r="BI555" s="521"/>
      <c r="BJ555" s="521"/>
      <c r="BK555" s="521"/>
      <c r="BL555" s="521"/>
      <c r="BM555" s="521"/>
      <c r="BN555" s="521"/>
      <c r="BO555" s="521"/>
      <c r="BP555" s="521"/>
      <c r="BQ555" s="521"/>
      <c r="BR555" s="521"/>
      <c r="BS555" s="521"/>
      <c r="BT555" s="517"/>
      <c r="BU555" s="511"/>
      <c r="BV555" s="511"/>
      <c r="BW555" s="511"/>
      <c r="BX555" s="516"/>
      <c r="BY555" s="516"/>
      <c r="BZ555" s="516"/>
      <c r="CA555" s="516"/>
      <c r="CB555" s="516"/>
      <c r="CC555" s="516"/>
      <c r="CD555" s="516"/>
      <c r="CE555" s="511"/>
      <c r="CF555" s="511"/>
      <c r="CG555" s="511"/>
      <c r="CH555" s="511"/>
      <c r="CI555" s="474"/>
      <c r="CJ555" s="474"/>
      <c r="CK555" s="474"/>
      <c r="CL555" s="490"/>
      <c r="CM555" s="474"/>
      <c r="CN555" s="500"/>
      <c r="CO555" s="500"/>
      <c r="CP555" s="500"/>
      <c r="CQ555" s="500"/>
      <c r="CR555" s="550"/>
      <c r="CS555" s="473"/>
      <c r="CT555" s="498"/>
      <c r="CU555" s="498"/>
      <c r="CV555" s="473"/>
      <c r="CW555" s="473"/>
      <c r="CX555" s="473"/>
      <c r="CY555" s="502"/>
      <c r="CZ555" s="500"/>
      <c r="DA555" s="474"/>
      <c r="DB555" s="499"/>
      <c r="DC555" s="500"/>
      <c r="DD555" s="474"/>
      <c r="DE555" s="500"/>
      <c r="DF555" s="500"/>
      <c r="DG555" s="499"/>
      <c r="DH555" s="499"/>
      <c r="DI555" s="499"/>
      <c r="DJ555" s="490"/>
      <c r="DK555" s="499"/>
      <c r="DL555" s="500"/>
      <c r="DM555" s="500"/>
      <c r="DN555" s="499"/>
      <c r="DO555" s="474"/>
      <c r="DP555" s="474"/>
      <c r="DQ555" s="474"/>
      <c r="DR555" s="474"/>
      <c r="DS555" s="474"/>
      <c r="DT555" s="474"/>
      <c r="DU555" s="474"/>
      <c r="DV555" s="474"/>
      <c r="DW555" s="474"/>
      <c r="DX555" s="474"/>
      <c r="DY555" s="474"/>
      <c r="DZ555" s="474"/>
      <c r="EA555" s="500"/>
      <c r="EB555" s="500"/>
      <c r="EC555" s="500"/>
      <c r="ED555" s="500"/>
      <c r="EE555" s="500"/>
      <c r="EF555" s="500"/>
      <c r="EG555" s="500"/>
      <c r="EH555" s="500"/>
      <c r="EI555" s="500"/>
      <c r="EJ555" s="500"/>
      <c r="EK555" s="500"/>
      <c r="EL555" s="500"/>
      <c r="EM555" s="500"/>
      <c r="EN555" s="500"/>
      <c r="EO555" s="500"/>
      <c r="EP555" s="500"/>
      <c r="EQ555" s="500"/>
      <c r="ER555" s="490"/>
      <c r="ES555" s="490"/>
      <c r="ET555" s="500"/>
      <c r="EU555" s="500"/>
    </row>
    <row r="556" spans="1:151" ht="16.5" customHeight="1">
      <c r="A556" s="500"/>
      <c r="B556" s="502"/>
      <c r="C556" s="502"/>
      <c r="D556" s="502"/>
      <c r="E556" s="502"/>
      <c r="F556" s="502"/>
      <c r="G556" s="502"/>
      <c r="H556" s="502"/>
      <c r="I556" s="502"/>
      <c r="J556" s="504"/>
      <c r="K556" s="502"/>
      <c r="L556" s="502"/>
      <c r="M556" s="502"/>
      <c r="N556" s="502"/>
      <c r="O556" s="502"/>
      <c r="P556" s="502"/>
      <c r="R556" s="502"/>
      <c r="S556" s="502"/>
      <c r="U556" s="499"/>
      <c r="V556" s="500"/>
      <c r="W556" s="502"/>
      <c r="X556" s="500"/>
      <c r="Y556" s="500"/>
      <c r="Z556" s="476"/>
      <c r="AA556" s="476"/>
      <c r="AB556" s="470"/>
      <c r="AC556" s="502"/>
      <c r="AD556" s="502"/>
      <c r="AE556" s="502"/>
      <c r="AF556" s="502"/>
      <c r="AG556" s="502"/>
      <c r="AH556" s="502"/>
      <c r="AI556" s="505"/>
      <c r="AJ556" s="502"/>
      <c r="AK556" s="502"/>
      <c r="AL556" s="502"/>
      <c r="AM556" s="502"/>
      <c r="AN556" s="502"/>
      <c r="AO556" s="502"/>
      <c r="AP556" s="502"/>
      <c r="AQ556" s="502"/>
      <c r="AR556" s="502"/>
      <c r="AS556" s="521"/>
      <c r="AT556" s="521"/>
      <c r="AU556" s="521"/>
      <c r="AV556" s="521"/>
      <c r="AW556" s="521"/>
      <c r="AX556" s="521"/>
      <c r="AY556" s="521"/>
      <c r="AZ556" s="521"/>
      <c r="BA556" s="525"/>
      <c r="BB556" s="521"/>
      <c r="BC556" s="521"/>
      <c r="BD556" s="521"/>
      <c r="BE556" s="521"/>
      <c r="BF556" s="521"/>
      <c r="BG556" s="521"/>
      <c r="BH556" s="521"/>
      <c r="BI556" s="521"/>
      <c r="BJ556" s="521"/>
      <c r="BK556" s="521"/>
      <c r="BL556" s="521"/>
      <c r="BM556" s="521"/>
      <c r="BN556" s="521"/>
      <c r="BO556" s="521"/>
      <c r="BP556" s="521"/>
      <c r="BQ556" s="521"/>
      <c r="BR556" s="521"/>
      <c r="BS556" s="521"/>
      <c r="BT556" s="517"/>
      <c r="BU556" s="511"/>
      <c r="BV556" s="511"/>
      <c r="BW556" s="511"/>
      <c r="BX556" s="516"/>
      <c r="BY556" s="516"/>
      <c r="BZ556" s="516"/>
      <c r="CA556" s="516"/>
      <c r="CB556" s="516"/>
      <c r="CC556" s="516"/>
      <c r="CD556" s="516"/>
      <c r="CE556" s="511"/>
      <c r="CF556" s="511"/>
      <c r="CG556" s="511"/>
      <c r="CH556" s="511"/>
      <c r="CI556" s="474"/>
      <c r="CJ556" s="474"/>
      <c r="CK556" s="474"/>
      <c r="CL556" s="490"/>
      <c r="CM556" s="474"/>
      <c r="CN556" s="500"/>
      <c r="CO556" s="500"/>
      <c r="CP556" s="500"/>
      <c r="CQ556" s="500"/>
      <c r="CR556" s="550"/>
      <c r="CS556" s="473"/>
      <c r="CT556" s="498"/>
      <c r="CU556" s="498"/>
      <c r="CV556" s="473"/>
      <c r="CW556" s="473"/>
      <c r="CX556" s="473"/>
      <c r="CY556" s="502"/>
      <c r="CZ556" s="500"/>
      <c r="DA556" s="474"/>
      <c r="DB556" s="499"/>
      <c r="DC556" s="500"/>
      <c r="DD556" s="474"/>
      <c r="DE556" s="500"/>
      <c r="DF556" s="500"/>
      <c r="DG556" s="499"/>
      <c r="DH556" s="499"/>
      <c r="DI556" s="499"/>
      <c r="DJ556" s="490"/>
      <c r="DK556" s="499"/>
      <c r="DL556" s="500"/>
      <c r="DM556" s="500"/>
      <c r="DN556" s="499"/>
      <c r="DO556" s="474"/>
      <c r="DP556" s="474"/>
      <c r="DQ556" s="474"/>
      <c r="DR556" s="474"/>
      <c r="DS556" s="474"/>
      <c r="DT556" s="474"/>
      <c r="DU556" s="474"/>
      <c r="DV556" s="474"/>
      <c r="DW556" s="474"/>
      <c r="DX556" s="474"/>
      <c r="DY556" s="474"/>
      <c r="DZ556" s="474"/>
      <c r="EA556" s="500"/>
      <c r="EB556" s="500"/>
      <c r="EC556" s="500"/>
      <c r="ED556" s="500"/>
      <c r="EE556" s="500"/>
      <c r="EF556" s="500"/>
      <c r="EG556" s="500"/>
      <c r="EH556" s="500"/>
      <c r="EI556" s="500"/>
      <c r="EJ556" s="500"/>
      <c r="EK556" s="500"/>
      <c r="EL556" s="500"/>
      <c r="EM556" s="500"/>
      <c r="EN556" s="500"/>
      <c r="EO556" s="500"/>
      <c r="EP556" s="500"/>
      <c r="EQ556" s="500"/>
      <c r="ER556" s="490"/>
      <c r="ES556" s="490"/>
      <c r="ET556" s="500"/>
      <c r="EU556" s="500"/>
    </row>
    <row r="557" spans="1:151" ht="16.5" customHeight="1">
      <c r="A557" s="500"/>
      <c r="B557" s="502"/>
      <c r="C557" s="502"/>
      <c r="D557" s="502"/>
      <c r="E557" s="502"/>
      <c r="F557" s="502"/>
      <c r="G557" s="502"/>
      <c r="H557" s="502"/>
      <c r="I557" s="502"/>
      <c r="J557" s="504"/>
      <c r="K557" s="502"/>
      <c r="L557" s="502"/>
      <c r="M557" s="502"/>
      <c r="N557" s="502"/>
      <c r="O557" s="502"/>
      <c r="P557" s="502"/>
      <c r="R557" s="502"/>
      <c r="S557" s="502"/>
      <c r="U557" s="499"/>
      <c r="V557" s="500"/>
      <c r="W557" s="502"/>
      <c r="X557" s="500"/>
      <c r="Y557" s="500"/>
      <c r="Z557" s="476"/>
      <c r="AA557" s="476"/>
      <c r="AB557" s="470"/>
      <c r="AC557" s="502"/>
      <c r="AD557" s="502"/>
      <c r="AE557" s="502"/>
      <c r="AF557" s="502"/>
      <c r="AG557" s="502"/>
      <c r="AH557" s="502"/>
      <c r="AI557" s="505"/>
      <c r="AJ557" s="502"/>
      <c r="AK557" s="502"/>
      <c r="AL557" s="502"/>
      <c r="AM557" s="502"/>
      <c r="AN557" s="502"/>
      <c r="AO557" s="502"/>
      <c r="AP557" s="502"/>
      <c r="AQ557" s="502"/>
      <c r="AR557" s="502"/>
      <c r="AS557" s="521"/>
      <c r="AT557" s="521"/>
      <c r="AU557" s="521"/>
      <c r="AV557" s="521"/>
      <c r="AW557" s="521"/>
      <c r="AX557" s="521"/>
      <c r="AY557" s="521"/>
      <c r="AZ557" s="521"/>
      <c r="BA557" s="525"/>
      <c r="BB557" s="521"/>
      <c r="BC557" s="521"/>
      <c r="BD557" s="521"/>
      <c r="BE557" s="521"/>
      <c r="BF557" s="521"/>
      <c r="BG557" s="521"/>
      <c r="BH557" s="521"/>
      <c r="BI557" s="521"/>
      <c r="BJ557" s="521"/>
      <c r="BK557" s="521"/>
      <c r="BL557" s="521"/>
      <c r="BM557" s="521"/>
      <c r="BN557" s="521"/>
      <c r="BO557" s="521"/>
      <c r="BP557" s="521"/>
      <c r="BQ557" s="521"/>
      <c r="BR557" s="521"/>
      <c r="BS557" s="521"/>
      <c r="BT557" s="517"/>
      <c r="BU557" s="511"/>
      <c r="BV557" s="511"/>
      <c r="BW557" s="511"/>
      <c r="BX557" s="516"/>
      <c r="BY557" s="516"/>
      <c r="BZ557" s="516"/>
      <c r="CA557" s="516"/>
      <c r="CB557" s="516"/>
      <c r="CC557" s="516"/>
      <c r="CD557" s="516"/>
      <c r="CE557" s="511"/>
      <c r="CF557" s="511"/>
      <c r="CG557" s="511"/>
      <c r="CH557" s="511"/>
      <c r="CI557" s="474"/>
      <c r="CJ557" s="474"/>
      <c r="CK557" s="474"/>
      <c r="CL557" s="490"/>
      <c r="CM557" s="474"/>
      <c r="CN557" s="500"/>
      <c r="CO557" s="500"/>
      <c r="CP557" s="500"/>
      <c r="CQ557" s="500"/>
      <c r="CR557" s="550"/>
      <c r="CS557" s="473"/>
      <c r="CT557" s="498"/>
      <c r="CU557" s="498"/>
      <c r="CV557" s="473"/>
      <c r="CW557" s="473"/>
      <c r="CX557" s="473"/>
      <c r="CY557" s="502"/>
      <c r="CZ557" s="500"/>
      <c r="DA557" s="474"/>
      <c r="DB557" s="499"/>
      <c r="DC557" s="500"/>
      <c r="DD557" s="474"/>
      <c r="DE557" s="500"/>
      <c r="DF557" s="500"/>
      <c r="DG557" s="499"/>
      <c r="DH557" s="499"/>
      <c r="DI557" s="499"/>
      <c r="DJ557" s="490"/>
      <c r="DK557" s="499"/>
      <c r="DL557" s="500"/>
      <c r="DM557" s="500"/>
      <c r="DN557" s="499"/>
      <c r="DO557" s="474"/>
      <c r="DP557" s="474"/>
      <c r="DQ557" s="474"/>
      <c r="DR557" s="474"/>
      <c r="DS557" s="474"/>
      <c r="DT557" s="474"/>
      <c r="DU557" s="474"/>
      <c r="DV557" s="474"/>
      <c r="DW557" s="474"/>
      <c r="DX557" s="474"/>
      <c r="DY557" s="474"/>
      <c r="DZ557" s="474"/>
      <c r="EA557" s="500"/>
      <c r="EB557" s="500"/>
      <c r="EC557" s="500"/>
      <c r="ED557" s="500"/>
      <c r="EE557" s="500"/>
      <c r="EF557" s="500"/>
      <c r="EG557" s="500"/>
      <c r="EH557" s="500"/>
      <c r="EI557" s="500"/>
      <c r="EJ557" s="500"/>
      <c r="EK557" s="500"/>
      <c r="EL557" s="500"/>
      <c r="EM557" s="500"/>
      <c r="EN557" s="500"/>
      <c r="EO557" s="500"/>
      <c r="EP557" s="500"/>
      <c r="EQ557" s="500"/>
      <c r="ER557" s="490"/>
      <c r="ES557" s="490"/>
      <c r="ET557" s="500"/>
      <c r="EU557" s="500"/>
    </row>
    <row r="558" spans="1:151" ht="16.5" customHeight="1">
      <c r="A558" s="500"/>
      <c r="B558" s="502"/>
      <c r="C558" s="502"/>
      <c r="D558" s="502"/>
      <c r="E558" s="502"/>
      <c r="F558" s="502"/>
      <c r="G558" s="502"/>
      <c r="H558" s="502"/>
      <c r="I558" s="502"/>
      <c r="J558" s="504"/>
      <c r="K558" s="502"/>
      <c r="L558" s="502"/>
      <c r="M558" s="502"/>
      <c r="N558" s="502"/>
      <c r="O558" s="502"/>
      <c r="P558" s="502"/>
      <c r="R558" s="502"/>
      <c r="S558" s="502"/>
      <c r="U558" s="499"/>
      <c r="V558" s="500"/>
      <c r="W558" s="502"/>
      <c r="X558" s="500"/>
      <c r="Y558" s="500"/>
      <c r="Z558" s="476"/>
      <c r="AA558" s="476"/>
      <c r="AB558" s="470"/>
      <c r="AC558" s="502"/>
      <c r="AD558" s="502"/>
      <c r="AE558" s="502"/>
      <c r="AF558" s="502"/>
      <c r="AG558" s="502"/>
      <c r="AH558" s="502"/>
      <c r="AI558" s="505"/>
      <c r="AJ558" s="502"/>
      <c r="AK558" s="502"/>
      <c r="AL558" s="502"/>
      <c r="AM558" s="502"/>
      <c r="AN558" s="502"/>
      <c r="AO558" s="502"/>
      <c r="AP558" s="502"/>
      <c r="AQ558" s="502"/>
      <c r="AR558" s="502"/>
      <c r="AS558" s="521"/>
      <c r="AT558" s="521"/>
      <c r="AU558" s="521"/>
      <c r="AV558" s="521"/>
      <c r="AW558" s="521"/>
      <c r="AX558" s="521"/>
      <c r="AY558" s="521"/>
      <c r="AZ558" s="521"/>
      <c r="BA558" s="525"/>
      <c r="BB558" s="521"/>
      <c r="BC558" s="521"/>
      <c r="BD558" s="521"/>
      <c r="BE558" s="521"/>
      <c r="BF558" s="521"/>
      <c r="BG558" s="521"/>
      <c r="BH558" s="521"/>
      <c r="BI558" s="521"/>
      <c r="BJ558" s="521"/>
      <c r="BK558" s="521"/>
      <c r="BL558" s="521"/>
      <c r="BM558" s="521"/>
      <c r="BN558" s="521"/>
      <c r="BO558" s="521"/>
      <c r="BP558" s="521"/>
      <c r="BQ558" s="521"/>
      <c r="BR558" s="521"/>
      <c r="BS558" s="521"/>
      <c r="BT558" s="517"/>
      <c r="BU558" s="511"/>
      <c r="BV558" s="511"/>
      <c r="BW558" s="511"/>
      <c r="BX558" s="516"/>
      <c r="BY558" s="516"/>
      <c r="BZ558" s="516"/>
      <c r="CA558" s="516"/>
      <c r="CB558" s="516"/>
      <c r="CC558" s="516"/>
      <c r="CD558" s="516"/>
      <c r="CE558" s="511"/>
      <c r="CF558" s="511"/>
      <c r="CG558" s="511"/>
      <c r="CH558" s="511"/>
      <c r="CI558" s="474"/>
      <c r="CJ558" s="474"/>
      <c r="CK558" s="474"/>
      <c r="CL558" s="490"/>
      <c r="CM558" s="474"/>
      <c r="CN558" s="500"/>
      <c r="CO558" s="500"/>
      <c r="CP558" s="500"/>
      <c r="CQ558" s="500"/>
      <c r="CR558" s="550"/>
      <c r="CS558" s="473"/>
      <c r="CT558" s="498"/>
      <c r="CU558" s="498"/>
      <c r="CV558" s="473"/>
      <c r="CW558" s="473"/>
      <c r="CX558" s="473"/>
      <c r="CY558" s="502"/>
      <c r="CZ558" s="500"/>
      <c r="DA558" s="474"/>
      <c r="DB558" s="499"/>
      <c r="DC558" s="500"/>
      <c r="DD558" s="474"/>
      <c r="DE558" s="500"/>
      <c r="DF558" s="500"/>
      <c r="DG558" s="499"/>
      <c r="DH558" s="499"/>
      <c r="DI558" s="499"/>
      <c r="DJ558" s="490"/>
      <c r="DK558" s="499"/>
      <c r="DL558" s="500"/>
      <c r="DM558" s="500"/>
      <c r="DN558" s="499"/>
      <c r="DO558" s="474"/>
      <c r="DP558" s="474"/>
      <c r="DQ558" s="474"/>
      <c r="DR558" s="474"/>
      <c r="DS558" s="474"/>
      <c r="DT558" s="474"/>
      <c r="DU558" s="474"/>
      <c r="DV558" s="474"/>
      <c r="DW558" s="474"/>
      <c r="DX558" s="474"/>
      <c r="DY558" s="474"/>
      <c r="DZ558" s="474"/>
      <c r="EA558" s="500"/>
      <c r="EB558" s="500"/>
      <c r="EC558" s="500"/>
      <c r="ED558" s="500"/>
      <c r="EE558" s="500"/>
      <c r="EF558" s="500"/>
      <c r="EG558" s="500"/>
      <c r="EH558" s="500"/>
      <c r="EI558" s="500"/>
      <c r="EJ558" s="500"/>
      <c r="EK558" s="500"/>
      <c r="EL558" s="500"/>
      <c r="EM558" s="500"/>
      <c r="EN558" s="500"/>
      <c r="EO558" s="500"/>
      <c r="EP558" s="500"/>
      <c r="EQ558" s="500"/>
      <c r="ER558" s="490"/>
      <c r="ES558" s="490"/>
      <c r="ET558" s="500"/>
      <c r="EU558" s="500"/>
    </row>
    <row r="559" spans="1:151" ht="16.5" customHeight="1">
      <c r="A559" s="500"/>
      <c r="B559" s="502"/>
      <c r="C559" s="502"/>
      <c r="D559" s="502"/>
      <c r="E559" s="502"/>
      <c r="F559" s="502"/>
      <c r="G559" s="502"/>
      <c r="H559" s="502"/>
      <c r="I559" s="502"/>
      <c r="J559" s="504"/>
      <c r="K559" s="502"/>
      <c r="L559" s="502"/>
      <c r="M559" s="502"/>
      <c r="N559" s="502"/>
      <c r="O559" s="502"/>
      <c r="P559" s="502"/>
      <c r="R559" s="502"/>
      <c r="S559" s="502"/>
      <c r="U559" s="499"/>
      <c r="V559" s="500"/>
      <c r="W559" s="502"/>
      <c r="X559" s="500"/>
      <c r="Y559" s="500"/>
      <c r="Z559" s="476"/>
      <c r="AA559" s="476"/>
      <c r="AB559" s="470"/>
      <c r="AC559" s="502"/>
      <c r="AD559" s="502"/>
      <c r="AE559" s="502"/>
      <c r="AF559" s="502"/>
      <c r="AG559" s="502"/>
      <c r="AH559" s="502"/>
      <c r="AI559" s="505"/>
      <c r="AJ559" s="502"/>
      <c r="AK559" s="502"/>
      <c r="AL559" s="502"/>
      <c r="AM559" s="502"/>
      <c r="AN559" s="502"/>
      <c r="AO559" s="502"/>
      <c r="AP559" s="502"/>
      <c r="AQ559" s="502"/>
      <c r="AR559" s="502"/>
      <c r="AS559" s="521"/>
      <c r="AT559" s="521"/>
      <c r="AU559" s="521"/>
      <c r="AV559" s="521"/>
      <c r="AW559" s="521"/>
      <c r="AX559" s="521"/>
      <c r="AY559" s="521"/>
      <c r="AZ559" s="521"/>
      <c r="BA559" s="525"/>
      <c r="BB559" s="521"/>
      <c r="BC559" s="521"/>
      <c r="BD559" s="521"/>
      <c r="BE559" s="521"/>
      <c r="BF559" s="521"/>
      <c r="BG559" s="521"/>
      <c r="BH559" s="521"/>
      <c r="BI559" s="521"/>
      <c r="BJ559" s="521"/>
      <c r="BK559" s="521"/>
      <c r="BL559" s="521"/>
      <c r="BM559" s="521"/>
      <c r="BN559" s="521"/>
      <c r="BO559" s="521"/>
      <c r="BP559" s="521"/>
      <c r="BQ559" s="521"/>
      <c r="BR559" s="521"/>
      <c r="BS559" s="521"/>
      <c r="BT559" s="517"/>
      <c r="BU559" s="511"/>
      <c r="BV559" s="511"/>
      <c r="BW559" s="511"/>
      <c r="BX559" s="516"/>
      <c r="BY559" s="516"/>
      <c r="BZ559" s="516"/>
      <c r="CA559" s="516"/>
      <c r="CB559" s="516"/>
      <c r="CC559" s="516"/>
      <c r="CD559" s="516"/>
      <c r="CE559" s="511"/>
      <c r="CF559" s="511"/>
      <c r="CG559" s="511"/>
      <c r="CH559" s="511"/>
      <c r="CI559" s="474"/>
      <c r="CJ559" s="474"/>
      <c r="CK559" s="474"/>
      <c r="CL559" s="490"/>
      <c r="CM559" s="474"/>
      <c r="CN559" s="500"/>
      <c r="CO559" s="500"/>
      <c r="CP559" s="500"/>
      <c r="CQ559" s="500"/>
      <c r="CR559" s="550"/>
      <c r="CS559" s="473"/>
      <c r="CT559" s="498"/>
      <c r="CU559" s="498"/>
      <c r="CV559" s="473"/>
      <c r="CW559" s="473"/>
      <c r="CX559" s="473"/>
      <c r="CY559" s="502"/>
      <c r="CZ559" s="500"/>
      <c r="DA559" s="474"/>
      <c r="DB559" s="499"/>
      <c r="DC559" s="500"/>
      <c r="DD559" s="474"/>
      <c r="DE559" s="500"/>
      <c r="DF559" s="500"/>
      <c r="DG559" s="499"/>
      <c r="DH559" s="499"/>
      <c r="DI559" s="499"/>
      <c r="DJ559" s="490"/>
      <c r="DK559" s="499"/>
      <c r="DL559" s="500"/>
      <c r="DM559" s="500"/>
      <c r="DN559" s="499"/>
      <c r="DO559" s="474"/>
      <c r="DP559" s="474"/>
      <c r="DQ559" s="474"/>
      <c r="DR559" s="474"/>
      <c r="DS559" s="474"/>
      <c r="DT559" s="474"/>
      <c r="DU559" s="474"/>
      <c r="DV559" s="474"/>
      <c r="DW559" s="474"/>
      <c r="DX559" s="474"/>
      <c r="DY559" s="474"/>
      <c r="DZ559" s="474"/>
      <c r="EA559" s="500"/>
      <c r="EB559" s="500"/>
      <c r="EC559" s="500"/>
      <c r="ED559" s="500"/>
      <c r="EE559" s="500"/>
      <c r="EF559" s="500"/>
      <c r="EG559" s="500"/>
      <c r="EH559" s="500"/>
      <c r="EI559" s="500"/>
      <c r="EJ559" s="500"/>
      <c r="EK559" s="500"/>
      <c r="EL559" s="500"/>
      <c r="EM559" s="500"/>
      <c r="EN559" s="500"/>
      <c r="EO559" s="500"/>
      <c r="EP559" s="500"/>
      <c r="EQ559" s="500"/>
      <c r="ER559" s="490"/>
      <c r="ES559" s="490"/>
      <c r="ET559" s="500"/>
      <c r="EU559" s="500"/>
    </row>
    <row r="560" spans="1:151" ht="16.5" customHeight="1">
      <c r="A560" s="500"/>
      <c r="B560" s="502"/>
      <c r="C560" s="502"/>
      <c r="D560" s="502"/>
      <c r="E560" s="502"/>
      <c r="F560" s="502"/>
      <c r="G560" s="502"/>
      <c r="H560" s="502"/>
      <c r="I560" s="502"/>
      <c r="J560" s="504"/>
      <c r="K560" s="502"/>
      <c r="L560" s="502"/>
      <c r="M560" s="502"/>
      <c r="N560" s="502"/>
      <c r="O560" s="502"/>
      <c r="P560" s="502"/>
      <c r="R560" s="502"/>
      <c r="S560" s="502"/>
      <c r="U560" s="499"/>
      <c r="V560" s="500"/>
      <c r="W560" s="502"/>
      <c r="X560" s="500"/>
      <c r="Y560" s="500"/>
      <c r="Z560" s="476"/>
      <c r="AA560" s="476"/>
      <c r="AB560" s="470"/>
      <c r="AC560" s="502"/>
      <c r="AD560" s="502"/>
      <c r="AE560" s="502"/>
      <c r="AF560" s="502"/>
      <c r="AG560" s="502"/>
      <c r="AH560" s="502"/>
      <c r="AI560" s="505"/>
      <c r="AJ560" s="502"/>
      <c r="AK560" s="502"/>
      <c r="AL560" s="502"/>
      <c r="AM560" s="502"/>
      <c r="AN560" s="502"/>
      <c r="AO560" s="502"/>
      <c r="AP560" s="502"/>
      <c r="AQ560" s="502"/>
      <c r="AR560" s="502"/>
      <c r="AS560" s="521"/>
      <c r="AT560" s="521"/>
      <c r="AU560" s="521"/>
      <c r="AV560" s="521"/>
      <c r="AW560" s="521"/>
      <c r="AX560" s="521"/>
      <c r="AY560" s="521"/>
      <c r="AZ560" s="521"/>
      <c r="BA560" s="525"/>
      <c r="BB560" s="521"/>
      <c r="BC560" s="521"/>
      <c r="BD560" s="521"/>
      <c r="BE560" s="521"/>
      <c r="BF560" s="521"/>
      <c r="BG560" s="521"/>
      <c r="BH560" s="521"/>
      <c r="BI560" s="521"/>
      <c r="BJ560" s="521"/>
      <c r="BK560" s="521"/>
      <c r="BL560" s="521"/>
      <c r="BM560" s="521"/>
      <c r="BN560" s="521"/>
      <c r="BO560" s="521"/>
      <c r="BP560" s="521"/>
      <c r="BQ560" s="521"/>
      <c r="BR560" s="521"/>
      <c r="BS560" s="521"/>
      <c r="BT560" s="517"/>
      <c r="BU560" s="511"/>
      <c r="BV560" s="511"/>
      <c r="BW560" s="511"/>
      <c r="BX560" s="516"/>
      <c r="BY560" s="516"/>
      <c r="BZ560" s="516"/>
      <c r="CA560" s="516"/>
      <c r="CB560" s="516"/>
      <c r="CC560" s="516"/>
      <c r="CD560" s="516"/>
      <c r="CE560" s="511"/>
      <c r="CF560" s="511"/>
      <c r="CG560" s="511"/>
      <c r="CH560" s="511"/>
      <c r="CI560" s="474"/>
      <c r="CJ560" s="474"/>
      <c r="CK560" s="474"/>
      <c r="CL560" s="490"/>
      <c r="CM560" s="474"/>
      <c r="CN560" s="500"/>
      <c r="CO560" s="500"/>
      <c r="CP560" s="500"/>
      <c r="CQ560" s="500"/>
      <c r="CR560" s="550"/>
      <c r="CS560" s="473"/>
      <c r="CT560" s="498"/>
      <c r="CU560" s="498"/>
      <c r="CV560" s="473"/>
      <c r="CW560" s="473"/>
      <c r="CX560" s="473"/>
      <c r="CY560" s="502"/>
      <c r="CZ560" s="500"/>
      <c r="DA560" s="474"/>
      <c r="DB560" s="499"/>
      <c r="DC560" s="500"/>
      <c r="DD560" s="474"/>
      <c r="DE560" s="500"/>
      <c r="DF560" s="500"/>
      <c r="DG560" s="499"/>
      <c r="DH560" s="499"/>
      <c r="DI560" s="499"/>
      <c r="DJ560" s="490"/>
      <c r="DK560" s="499"/>
      <c r="DL560" s="500"/>
      <c r="DM560" s="500"/>
      <c r="DN560" s="499"/>
      <c r="DO560" s="474"/>
      <c r="DP560" s="474"/>
      <c r="DQ560" s="474"/>
      <c r="DR560" s="474"/>
      <c r="DS560" s="474"/>
      <c r="DT560" s="474"/>
      <c r="DU560" s="474"/>
      <c r="DV560" s="474"/>
      <c r="DW560" s="474"/>
      <c r="DX560" s="474"/>
      <c r="DY560" s="474"/>
      <c r="DZ560" s="474"/>
      <c r="EA560" s="500"/>
      <c r="EB560" s="500"/>
      <c r="EC560" s="500"/>
      <c r="ED560" s="500"/>
      <c r="EE560" s="500"/>
      <c r="EF560" s="500"/>
      <c r="EG560" s="500"/>
      <c r="EH560" s="500"/>
      <c r="EI560" s="500"/>
      <c r="EJ560" s="500"/>
      <c r="EK560" s="500"/>
      <c r="EL560" s="500"/>
      <c r="EM560" s="500"/>
      <c r="EN560" s="500"/>
      <c r="EO560" s="500"/>
      <c r="EP560" s="500"/>
      <c r="EQ560" s="500"/>
      <c r="ER560" s="490"/>
      <c r="ES560" s="490"/>
      <c r="ET560" s="500"/>
      <c r="EU560" s="500"/>
    </row>
    <row r="561" spans="1:151" ht="16.5" customHeight="1">
      <c r="A561" s="500"/>
      <c r="B561" s="502"/>
      <c r="C561" s="502"/>
      <c r="D561" s="502"/>
      <c r="E561" s="502"/>
      <c r="F561" s="502"/>
      <c r="G561" s="502"/>
      <c r="H561" s="502"/>
      <c r="I561" s="502"/>
      <c r="J561" s="504"/>
      <c r="K561" s="502"/>
      <c r="L561" s="502"/>
      <c r="M561" s="502"/>
      <c r="N561" s="502"/>
      <c r="O561" s="502"/>
      <c r="P561" s="502"/>
      <c r="R561" s="502"/>
      <c r="S561" s="502"/>
      <c r="U561" s="499"/>
      <c r="V561" s="500"/>
      <c r="W561" s="502"/>
      <c r="X561" s="500"/>
      <c r="Y561" s="500"/>
      <c r="Z561" s="476"/>
      <c r="AA561" s="476"/>
      <c r="AB561" s="470"/>
      <c r="AC561" s="502"/>
      <c r="AD561" s="502"/>
      <c r="AE561" s="502"/>
      <c r="AF561" s="502"/>
      <c r="AG561" s="502"/>
      <c r="AH561" s="502"/>
      <c r="AI561" s="505"/>
      <c r="AJ561" s="502"/>
      <c r="AK561" s="502"/>
      <c r="AL561" s="502"/>
      <c r="AM561" s="502"/>
      <c r="AN561" s="502"/>
      <c r="AO561" s="502"/>
      <c r="AP561" s="502"/>
      <c r="AQ561" s="502"/>
      <c r="AR561" s="502"/>
      <c r="AS561" s="521"/>
      <c r="AT561" s="521"/>
      <c r="AU561" s="521"/>
      <c r="AV561" s="521"/>
      <c r="AW561" s="521"/>
      <c r="AX561" s="521"/>
      <c r="AY561" s="521"/>
      <c r="AZ561" s="521"/>
      <c r="BA561" s="525"/>
      <c r="BB561" s="521"/>
      <c r="BC561" s="521"/>
      <c r="BD561" s="521"/>
      <c r="BE561" s="521"/>
      <c r="BF561" s="521"/>
      <c r="BG561" s="521"/>
      <c r="BH561" s="521"/>
      <c r="BI561" s="521"/>
      <c r="BJ561" s="521"/>
      <c r="BK561" s="521"/>
      <c r="BL561" s="521"/>
      <c r="BM561" s="521"/>
      <c r="BN561" s="521"/>
      <c r="BO561" s="521"/>
      <c r="BP561" s="521"/>
      <c r="BQ561" s="521"/>
      <c r="BR561" s="521"/>
      <c r="BS561" s="521"/>
      <c r="BT561" s="517"/>
      <c r="BU561" s="511"/>
      <c r="BV561" s="511"/>
      <c r="BW561" s="511"/>
      <c r="BX561" s="516"/>
      <c r="BY561" s="516"/>
      <c r="BZ561" s="516"/>
      <c r="CA561" s="516"/>
      <c r="CB561" s="516"/>
      <c r="CC561" s="516"/>
      <c r="CD561" s="516"/>
      <c r="CE561" s="511"/>
      <c r="CF561" s="511"/>
      <c r="CG561" s="511"/>
      <c r="CH561" s="511"/>
      <c r="CI561" s="474"/>
      <c r="CJ561" s="474"/>
      <c r="CK561" s="474"/>
      <c r="CL561" s="490"/>
      <c r="CM561" s="474"/>
      <c r="CN561" s="500"/>
      <c r="CO561" s="500"/>
      <c r="CP561" s="500"/>
      <c r="CQ561" s="500"/>
      <c r="CR561" s="550"/>
      <c r="CS561" s="473"/>
      <c r="CT561" s="498"/>
      <c r="CU561" s="498"/>
      <c r="CV561" s="473"/>
      <c r="CW561" s="473"/>
      <c r="CX561" s="473"/>
      <c r="CY561" s="502"/>
      <c r="CZ561" s="500"/>
      <c r="DA561" s="474"/>
      <c r="DB561" s="499"/>
      <c r="DC561" s="500"/>
      <c r="DD561" s="474"/>
      <c r="DE561" s="500"/>
      <c r="DF561" s="500"/>
      <c r="DG561" s="499"/>
      <c r="DH561" s="499"/>
      <c r="DI561" s="499"/>
      <c r="DJ561" s="490"/>
      <c r="DK561" s="499"/>
      <c r="DL561" s="500"/>
      <c r="DM561" s="500"/>
      <c r="DN561" s="499"/>
      <c r="DO561" s="474"/>
      <c r="DP561" s="474"/>
      <c r="DQ561" s="474"/>
      <c r="DR561" s="474"/>
      <c r="DS561" s="474"/>
      <c r="DT561" s="474"/>
      <c r="DU561" s="474"/>
      <c r="DV561" s="474"/>
      <c r="DW561" s="474"/>
      <c r="DX561" s="474"/>
      <c r="DY561" s="474"/>
      <c r="DZ561" s="474"/>
      <c r="EA561" s="500"/>
      <c r="EB561" s="500"/>
      <c r="EC561" s="500"/>
      <c r="ED561" s="500"/>
      <c r="EE561" s="500"/>
      <c r="EF561" s="500"/>
      <c r="EG561" s="500"/>
      <c r="EH561" s="500"/>
      <c r="EI561" s="500"/>
      <c r="EJ561" s="500"/>
      <c r="EK561" s="500"/>
      <c r="EL561" s="500"/>
      <c r="EM561" s="500"/>
      <c r="EN561" s="500"/>
      <c r="EO561" s="500"/>
      <c r="EP561" s="500"/>
      <c r="EQ561" s="500"/>
      <c r="ER561" s="490"/>
      <c r="ES561" s="490"/>
      <c r="ET561" s="500"/>
      <c r="EU561" s="500"/>
    </row>
    <row r="562" spans="1:151" ht="16.5" customHeight="1">
      <c r="A562" s="500"/>
      <c r="B562" s="502"/>
      <c r="C562" s="502"/>
      <c r="D562" s="502"/>
      <c r="E562" s="502"/>
      <c r="F562" s="502"/>
      <c r="G562" s="502"/>
      <c r="H562" s="502"/>
      <c r="I562" s="502"/>
      <c r="J562" s="504"/>
      <c r="K562" s="502"/>
      <c r="L562" s="502"/>
      <c r="M562" s="502"/>
      <c r="N562" s="502"/>
      <c r="O562" s="502"/>
      <c r="P562" s="502"/>
      <c r="R562" s="502"/>
      <c r="S562" s="502"/>
      <c r="U562" s="499"/>
      <c r="V562" s="500"/>
      <c r="W562" s="502"/>
      <c r="X562" s="500"/>
      <c r="Y562" s="500"/>
      <c r="Z562" s="476"/>
      <c r="AA562" s="476"/>
      <c r="AB562" s="470"/>
      <c r="AC562" s="502"/>
      <c r="AD562" s="502"/>
      <c r="AE562" s="502"/>
      <c r="AF562" s="502"/>
      <c r="AG562" s="502"/>
      <c r="AH562" s="502"/>
      <c r="AI562" s="505"/>
      <c r="AJ562" s="502"/>
      <c r="AK562" s="502"/>
      <c r="AL562" s="502"/>
      <c r="AM562" s="502"/>
      <c r="AN562" s="502"/>
      <c r="AO562" s="502"/>
      <c r="AP562" s="502"/>
      <c r="AQ562" s="502"/>
      <c r="AR562" s="502"/>
      <c r="AS562" s="521"/>
      <c r="AT562" s="521"/>
      <c r="AU562" s="521"/>
      <c r="AV562" s="521"/>
      <c r="AW562" s="521"/>
      <c r="AX562" s="521"/>
      <c r="AY562" s="521"/>
      <c r="AZ562" s="521"/>
      <c r="BA562" s="525"/>
      <c r="BB562" s="521"/>
      <c r="BC562" s="521"/>
      <c r="BD562" s="521"/>
      <c r="BE562" s="521"/>
      <c r="BF562" s="521"/>
      <c r="BG562" s="521"/>
      <c r="BH562" s="521"/>
      <c r="BI562" s="521"/>
      <c r="BJ562" s="521"/>
      <c r="BK562" s="521"/>
      <c r="BL562" s="521"/>
      <c r="BM562" s="521"/>
      <c r="BN562" s="521"/>
      <c r="BO562" s="521"/>
      <c r="BP562" s="521"/>
      <c r="BQ562" s="521"/>
      <c r="BR562" s="521"/>
      <c r="BS562" s="521"/>
      <c r="BT562" s="517"/>
      <c r="BU562" s="511"/>
      <c r="BV562" s="511"/>
      <c r="BW562" s="511"/>
      <c r="BX562" s="516"/>
      <c r="BY562" s="516"/>
      <c r="BZ562" s="516"/>
      <c r="CA562" s="516"/>
      <c r="CB562" s="516"/>
      <c r="CC562" s="516"/>
      <c r="CD562" s="516"/>
      <c r="CE562" s="511"/>
      <c r="CF562" s="511"/>
      <c r="CG562" s="511"/>
      <c r="CH562" s="511"/>
      <c r="CI562" s="474"/>
      <c r="CJ562" s="474"/>
      <c r="CK562" s="474"/>
      <c r="CL562" s="490"/>
      <c r="CM562" s="474"/>
      <c r="CN562" s="500"/>
      <c r="CO562" s="500"/>
      <c r="CP562" s="500"/>
      <c r="CQ562" s="500"/>
      <c r="CR562" s="550"/>
      <c r="CS562" s="473"/>
      <c r="CT562" s="498"/>
      <c r="CU562" s="498"/>
      <c r="CV562" s="473"/>
      <c r="CW562" s="473"/>
      <c r="CX562" s="473"/>
      <c r="CY562" s="502"/>
      <c r="CZ562" s="500"/>
      <c r="DA562" s="474"/>
      <c r="DB562" s="499"/>
      <c r="DC562" s="500"/>
      <c r="DD562" s="474"/>
      <c r="DE562" s="500"/>
      <c r="DF562" s="500"/>
      <c r="DG562" s="499"/>
      <c r="DH562" s="499"/>
      <c r="DI562" s="499"/>
      <c r="DJ562" s="490"/>
      <c r="DK562" s="499"/>
      <c r="DL562" s="500"/>
      <c r="DM562" s="500"/>
      <c r="DN562" s="499"/>
      <c r="DO562" s="474"/>
      <c r="DP562" s="474"/>
      <c r="DQ562" s="474"/>
      <c r="DR562" s="474"/>
      <c r="DS562" s="474"/>
      <c r="DT562" s="474"/>
      <c r="DU562" s="474"/>
      <c r="DV562" s="474"/>
      <c r="DW562" s="474"/>
      <c r="DX562" s="474"/>
      <c r="DY562" s="474"/>
      <c r="DZ562" s="474"/>
      <c r="EA562" s="500"/>
      <c r="EB562" s="500"/>
      <c r="EC562" s="500"/>
      <c r="ED562" s="500"/>
      <c r="EE562" s="500"/>
      <c r="EF562" s="500"/>
      <c r="EG562" s="500"/>
      <c r="EH562" s="500"/>
      <c r="EI562" s="500"/>
      <c r="EJ562" s="500"/>
      <c r="EK562" s="500"/>
      <c r="EL562" s="500"/>
      <c r="EM562" s="500"/>
      <c r="EN562" s="500"/>
      <c r="EO562" s="500"/>
      <c r="EP562" s="500"/>
      <c r="EQ562" s="500"/>
      <c r="ER562" s="490"/>
      <c r="ES562" s="490"/>
      <c r="ET562" s="500"/>
      <c r="EU562" s="500"/>
    </row>
    <row r="563" spans="1:151" ht="16.5" customHeight="1">
      <c r="A563" s="500"/>
      <c r="B563" s="502"/>
      <c r="C563" s="502"/>
      <c r="D563" s="502"/>
      <c r="E563" s="502"/>
      <c r="F563" s="502"/>
      <c r="G563" s="502"/>
      <c r="H563" s="502"/>
      <c r="I563" s="502"/>
      <c r="J563" s="504"/>
      <c r="K563" s="502"/>
      <c r="L563" s="502"/>
      <c r="M563" s="502"/>
      <c r="N563" s="502"/>
      <c r="O563" s="502"/>
      <c r="P563" s="502"/>
      <c r="R563" s="502"/>
      <c r="S563" s="502"/>
      <c r="U563" s="499"/>
      <c r="V563" s="500"/>
      <c r="W563" s="502"/>
      <c r="X563" s="500"/>
      <c r="Y563" s="500"/>
      <c r="Z563" s="476"/>
      <c r="AA563" s="476"/>
      <c r="AB563" s="470"/>
      <c r="AC563" s="502"/>
      <c r="AD563" s="502"/>
      <c r="AE563" s="502"/>
      <c r="AF563" s="502"/>
      <c r="AG563" s="502"/>
      <c r="AH563" s="502"/>
      <c r="AI563" s="505"/>
      <c r="AJ563" s="502"/>
      <c r="AK563" s="502"/>
      <c r="AL563" s="502"/>
      <c r="AM563" s="502"/>
      <c r="AN563" s="502"/>
      <c r="AO563" s="502"/>
      <c r="AP563" s="502"/>
      <c r="AQ563" s="502"/>
      <c r="AR563" s="502"/>
      <c r="AS563" s="521"/>
      <c r="AT563" s="521"/>
      <c r="AU563" s="521"/>
      <c r="AV563" s="521"/>
      <c r="AW563" s="521"/>
      <c r="AX563" s="521"/>
      <c r="AY563" s="521"/>
      <c r="AZ563" s="521"/>
      <c r="BA563" s="525"/>
      <c r="BB563" s="521"/>
      <c r="BC563" s="521"/>
      <c r="BD563" s="521"/>
      <c r="BE563" s="521"/>
      <c r="BF563" s="521"/>
      <c r="BG563" s="521"/>
      <c r="BH563" s="521"/>
      <c r="BI563" s="521"/>
      <c r="BJ563" s="521"/>
      <c r="BK563" s="521"/>
      <c r="BL563" s="521"/>
      <c r="BM563" s="521"/>
      <c r="BN563" s="521"/>
      <c r="BO563" s="521"/>
      <c r="BP563" s="521"/>
      <c r="BQ563" s="521"/>
      <c r="BR563" s="521"/>
      <c r="BS563" s="521"/>
      <c r="BT563" s="517"/>
      <c r="BU563" s="511"/>
      <c r="BV563" s="511"/>
      <c r="BW563" s="511"/>
      <c r="BX563" s="516"/>
      <c r="BY563" s="516"/>
      <c r="BZ563" s="516"/>
      <c r="CA563" s="516"/>
      <c r="CB563" s="516"/>
      <c r="CC563" s="516"/>
      <c r="CD563" s="516"/>
      <c r="CE563" s="511"/>
      <c r="CF563" s="511"/>
      <c r="CG563" s="511"/>
      <c r="CH563" s="511"/>
      <c r="CI563" s="474"/>
      <c r="CJ563" s="474"/>
      <c r="CK563" s="474"/>
      <c r="CL563" s="490"/>
      <c r="CM563" s="474"/>
      <c r="CN563" s="500"/>
      <c r="CO563" s="500"/>
      <c r="CP563" s="500"/>
      <c r="CQ563" s="500"/>
      <c r="CR563" s="550"/>
      <c r="CS563" s="473"/>
      <c r="CT563" s="498"/>
      <c r="CU563" s="498"/>
      <c r="CV563" s="473"/>
      <c r="CW563" s="473"/>
      <c r="CX563" s="473"/>
      <c r="CY563" s="502"/>
      <c r="CZ563" s="500"/>
      <c r="DA563" s="474"/>
      <c r="DB563" s="499"/>
      <c r="DC563" s="500"/>
      <c r="DD563" s="474"/>
      <c r="DE563" s="500"/>
      <c r="DF563" s="500"/>
      <c r="DG563" s="499"/>
      <c r="DH563" s="499"/>
      <c r="DI563" s="499"/>
      <c r="DJ563" s="490"/>
      <c r="DK563" s="499"/>
      <c r="DL563" s="500"/>
      <c r="DM563" s="500"/>
      <c r="DN563" s="499"/>
      <c r="DO563" s="474"/>
      <c r="DP563" s="474"/>
      <c r="DQ563" s="474"/>
      <c r="DR563" s="474"/>
      <c r="DS563" s="474"/>
      <c r="DT563" s="474"/>
      <c r="DU563" s="474"/>
      <c r="DV563" s="474"/>
      <c r="DW563" s="474"/>
      <c r="DX563" s="474"/>
      <c r="DY563" s="474"/>
      <c r="DZ563" s="474"/>
      <c r="EA563" s="500"/>
      <c r="EB563" s="500"/>
      <c r="EC563" s="500"/>
      <c r="ED563" s="500"/>
      <c r="EE563" s="500"/>
      <c r="EF563" s="500"/>
      <c r="EG563" s="500"/>
      <c r="EH563" s="500"/>
      <c r="EI563" s="500"/>
      <c r="EJ563" s="500"/>
      <c r="EK563" s="500"/>
      <c r="EL563" s="500"/>
      <c r="EM563" s="500"/>
      <c r="EN563" s="500"/>
      <c r="EO563" s="500"/>
      <c r="EP563" s="500"/>
      <c r="EQ563" s="500"/>
      <c r="ER563" s="490"/>
      <c r="ES563" s="490"/>
      <c r="ET563" s="500"/>
      <c r="EU563" s="500"/>
    </row>
    <row r="564" spans="1:151" ht="16.5" customHeight="1">
      <c r="A564" s="500"/>
      <c r="B564" s="502"/>
      <c r="C564" s="502"/>
      <c r="D564" s="502"/>
      <c r="E564" s="502"/>
      <c r="F564" s="502"/>
      <c r="G564" s="502"/>
      <c r="H564" s="502"/>
      <c r="I564" s="502"/>
      <c r="J564" s="504"/>
      <c r="K564" s="502"/>
      <c r="L564" s="502"/>
      <c r="M564" s="502"/>
      <c r="N564" s="502"/>
      <c r="O564" s="502"/>
      <c r="P564" s="502"/>
      <c r="R564" s="502"/>
      <c r="S564" s="502"/>
      <c r="U564" s="499"/>
      <c r="V564" s="500"/>
      <c r="W564" s="502"/>
      <c r="X564" s="500"/>
      <c r="Y564" s="500"/>
      <c r="Z564" s="476"/>
      <c r="AA564" s="476"/>
      <c r="AB564" s="470"/>
      <c r="AC564" s="502"/>
      <c r="AD564" s="502"/>
      <c r="AE564" s="502"/>
      <c r="AF564" s="502"/>
      <c r="AG564" s="502"/>
      <c r="AH564" s="502"/>
      <c r="AI564" s="505"/>
      <c r="AJ564" s="502"/>
      <c r="AK564" s="502"/>
      <c r="AL564" s="502"/>
      <c r="AM564" s="502"/>
      <c r="AN564" s="502"/>
      <c r="AO564" s="502"/>
      <c r="AP564" s="502"/>
      <c r="AQ564" s="502"/>
      <c r="AR564" s="502"/>
      <c r="AS564" s="521"/>
      <c r="AT564" s="521"/>
      <c r="AU564" s="521"/>
      <c r="AV564" s="521"/>
      <c r="AW564" s="521"/>
      <c r="AX564" s="521"/>
      <c r="AY564" s="521"/>
      <c r="AZ564" s="521"/>
      <c r="BA564" s="525"/>
      <c r="BB564" s="521"/>
      <c r="BC564" s="521"/>
      <c r="BD564" s="521"/>
      <c r="BE564" s="521"/>
      <c r="BF564" s="521"/>
      <c r="BG564" s="521"/>
      <c r="BH564" s="521"/>
      <c r="BI564" s="521"/>
      <c r="BJ564" s="521"/>
      <c r="BK564" s="521"/>
      <c r="BL564" s="521"/>
      <c r="BM564" s="521"/>
      <c r="BN564" s="521"/>
      <c r="BO564" s="521"/>
      <c r="BP564" s="521"/>
      <c r="BQ564" s="521"/>
      <c r="BR564" s="521"/>
      <c r="BS564" s="521"/>
      <c r="BT564" s="517"/>
      <c r="BU564" s="511"/>
      <c r="BV564" s="511"/>
      <c r="BW564" s="511"/>
      <c r="BX564" s="516"/>
      <c r="BY564" s="516"/>
      <c r="BZ564" s="516"/>
      <c r="CA564" s="516"/>
      <c r="CB564" s="516"/>
      <c r="CC564" s="516"/>
      <c r="CD564" s="516"/>
      <c r="CE564" s="511"/>
      <c r="CF564" s="511"/>
      <c r="CG564" s="511"/>
      <c r="CH564" s="511"/>
      <c r="CI564" s="474"/>
      <c r="CJ564" s="474"/>
      <c r="CK564" s="474"/>
      <c r="CL564" s="490"/>
      <c r="CM564" s="474"/>
      <c r="CN564" s="500"/>
      <c r="CO564" s="500"/>
      <c r="CP564" s="500"/>
      <c r="CQ564" s="500"/>
      <c r="CR564" s="550"/>
      <c r="CS564" s="473"/>
      <c r="CT564" s="498"/>
      <c r="CU564" s="498"/>
      <c r="CV564" s="473"/>
      <c r="CW564" s="473"/>
      <c r="CX564" s="473"/>
      <c r="CY564" s="502"/>
      <c r="CZ564" s="500"/>
      <c r="DA564" s="474"/>
      <c r="DB564" s="499"/>
      <c r="DC564" s="500"/>
      <c r="DD564" s="474"/>
      <c r="DE564" s="500"/>
      <c r="DF564" s="500"/>
      <c r="DG564" s="499"/>
      <c r="DH564" s="499"/>
      <c r="DI564" s="499"/>
      <c r="DJ564" s="490"/>
      <c r="DK564" s="499"/>
      <c r="DL564" s="500"/>
      <c r="DM564" s="500"/>
      <c r="DN564" s="499"/>
      <c r="DO564" s="474"/>
      <c r="DP564" s="474"/>
      <c r="DQ564" s="474"/>
      <c r="DR564" s="474"/>
      <c r="DS564" s="474"/>
      <c r="DT564" s="474"/>
      <c r="DU564" s="474"/>
      <c r="DV564" s="474"/>
      <c r="DW564" s="474"/>
      <c r="DX564" s="474"/>
      <c r="DY564" s="474"/>
      <c r="DZ564" s="474"/>
      <c r="EA564" s="500"/>
      <c r="EB564" s="500"/>
      <c r="EC564" s="500"/>
      <c r="ED564" s="500"/>
      <c r="EE564" s="500"/>
      <c r="EF564" s="500"/>
      <c r="EG564" s="500"/>
      <c r="EH564" s="500"/>
      <c r="EI564" s="500"/>
      <c r="EJ564" s="500"/>
      <c r="EK564" s="500"/>
      <c r="EL564" s="500"/>
      <c r="EM564" s="500"/>
      <c r="EN564" s="500"/>
      <c r="EO564" s="500"/>
      <c r="EP564" s="500"/>
      <c r="EQ564" s="500"/>
      <c r="ER564" s="490"/>
      <c r="ES564" s="490"/>
      <c r="ET564" s="500"/>
      <c r="EU564" s="500"/>
    </row>
    <row r="565" spans="1:151" ht="16.5" customHeight="1">
      <c r="A565" s="500"/>
      <c r="B565" s="502"/>
      <c r="C565" s="502"/>
      <c r="D565" s="502"/>
      <c r="E565" s="502"/>
      <c r="F565" s="502"/>
      <c r="G565" s="502"/>
      <c r="H565" s="502"/>
      <c r="I565" s="502"/>
      <c r="J565" s="504"/>
      <c r="K565" s="502"/>
      <c r="L565" s="502"/>
      <c r="M565" s="502"/>
      <c r="N565" s="502"/>
      <c r="O565" s="502"/>
      <c r="P565" s="502"/>
      <c r="R565" s="502"/>
      <c r="S565" s="502"/>
      <c r="U565" s="499"/>
      <c r="V565" s="500"/>
      <c r="W565" s="502"/>
      <c r="X565" s="500"/>
      <c r="Y565" s="500"/>
      <c r="Z565" s="476"/>
      <c r="AA565" s="476"/>
      <c r="AB565" s="470"/>
      <c r="AC565" s="502"/>
      <c r="AD565" s="502"/>
      <c r="AE565" s="502"/>
      <c r="AF565" s="502"/>
      <c r="AG565" s="502"/>
      <c r="AH565" s="502"/>
      <c r="AI565" s="505"/>
      <c r="AJ565" s="502"/>
      <c r="AK565" s="502"/>
      <c r="AL565" s="502"/>
      <c r="AM565" s="502"/>
      <c r="AN565" s="502"/>
      <c r="AO565" s="502"/>
      <c r="AP565" s="502"/>
      <c r="AQ565" s="502"/>
      <c r="AR565" s="502"/>
      <c r="AS565" s="521"/>
      <c r="AT565" s="521"/>
      <c r="AU565" s="521"/>
      <c r="AV565" s="521"/>
      <c r="AW565" s="521"/>
      <c r="AX565" s="521"/>
      <c r="AY565" s="521"/>
      <c r="AZ565" s="521"/>
      <c r="BA565" s="525"/>
      <c r="BB565" s="521"/>
      <c r="BC565" s="521"/>
      <c r="BD565" s="521"/>
      <c r="BE565" s="521"/>
      <c r="BF565" s="521"/>
      <c r="BG565" s="521"/>
      <c r="BH565" s="521"/>
      <c r="BI565" s="521"/>
      <c r="BJ565" s="521"/>
      <c r="BK565" s="521"/>
      <c r="BL565" s="521"/>
      <c r="BM565" s="521"/>
      <c r="BN565" s="521"/>
      <c r="BO565" s="521"/>
      <c r="BP565" s="521"/>
      <c r="BQ565" s="521"/>
      <c r="BR565" s="521"/>
      <c r="BS565" s="521"/>
      <c r="BT565" s="517"/>
      <c r="BU565" s="511"/>
      <c r="BV565" s="511"/>
      <c r="BW565" s="511"/>
      <c r="BX565" s="516"/>
      <c r="BY565" s="516"/>
      <c r="BZ565" s="516"/>
      <c r="CA565" s="516"/>
      <c r="CB565" s="516"/>
      <c r="CC565" s="516"/>
      <c r="CD565" s="516"/>
      <c r="CE565" s="511"/>
      <c r="CF565" s="511"/>
      <c r="CG565" s="511"/>
      <c r="CH565" s="511"/>
      <c r="CI565" s="474"/>
      <c r="CJ565" s="474"/>
      <c r="CK565" s="474"/>
      <c r="CL565" s="490"/>
      <c r="CM565" s="474"/>
      <c r="CN565" s="500"/>
      <c r="CO565" s="500"/>
      <c r="CP565" s="500"/>
      <c r="CQ565" s="500"/>
      <c r="CR565" s="550"/>
      <c r="CS565" s="473"/>
      <c r="CT565" s="498"/>
      <c r="CU565" s="498"/>
      <c r="CV565" s="473"/>
      <c r="CW565" s="473"/>
      <c r="CX565" s="473"/>
      <c r="CY565" s="502"/>
      <c r="CZ565" s="500"/>
      <c r="DA565" s="474"/>
      <c r="DB565" s="499"/>
      <c r="DC565" s="500"/>
      <c r="DD565" s="474"/>
      <c r="DE565" s="500"/>
      <c r="DF565" s="500"/>
      <c r="DG565" s="499"/>
      <c r="DH565" s="499"/>
      <c r="DI565" s="499"/>
      <c r="DJ565" s="490"/>
      <c r="DK565" s="499"/>
      <c r="DL565" s="500"/>
      <c r="DM565" s="500"/>
      <c r="DN565" s="499"/>
      <c r="DO565" s="474"/>
      <c r="DP565" s="474"/>
      <c r="DQ565" s="474"/>
      <c r="DR565" s="474"/>
      <c r="DS565" s="474"/>
      <c r="DT565" s="474"/>
      <c r="DU565" s="474"/>
      <c r="DV565" s="474"/>
      <c r="DW565" s="474"/>
      <c r="DX565" s="474"/>
      <c r="DY565" s="474"/>
      <c r="DZ565" s="474"/>
      <c r="EA565" s="500"/>
      <c r="EB565" s="500"/>
      <c r="EC565" s="500"/>
      <c r="ED565" s="500"/>
      <c r="EE565" s="500"/>
      <c r="EF565" s="500"/>
      <c r="EG565" s="500"/>
      <c r="EH565" s="500"/>
      <c r="EI565" s="500"/>
      <c r="EJ565" s="500"/>
      <c r="EK565" s="500"/>
      <c r="EL565" s="500"/>
      <c r="EM565" s="500"/>
      <c r="EN565" s="500"/>
      <c r="EO565" s="500"/>
      <c r="EP565" s="500"/>
      <c r="EQ565" s="500"/>
      <c r="ER565" s="490"/>
      <c r="ES565" s="490"/>
      <c r="ET565" s="500"/>
      <c r="EU565" s="500"/>
    </row>
    <row r="566" spans="1:151" ht="16.5" customHeight="1">
      <c r="A566" s="500"/>
      <c r="B566" s="502"/>
      <c r="C566" s="502"/>
      <c r="D566" s="502"/>
      <c r="E566" s="502"/>
      <c r="F566" s="502"/>
      <c r="G566" s="502"/>
      <c r="H566" s="502"/>
      <c r="I566" s="502"/>
      <c r="J566" s="504"/>
      <c r="K566" s="502"/>
      <c r="L566" s="502"/>
      <c r="M566" s="502"/>
      <c r="N566" s="502"/>
      <c r="O566" s="502"/>
      <c r="P566" s="502"/>
      <c r="R566" s="502"/>
      <c r="S566" s="502"/>
      <c r="U566" s="499"/>
      <c r="V566" s="500"/>
      <c r="W566" s="502"/>
      <c r="X566" s="500"/>
      <c r="Y566" s="500"/>
      <c r="Z566" s="476"/>
      <c r="AA566" s="476"/>
      <c r="AB566" s="470"/>
      <c r="AC566" s="502"/>
      <c r="AD566" s="502"/>
      <c r="AE566" s="502"/>
      <c r="AF566" s="502"/>
      <c r="AG566" s="502"/>
      <c r="AH566" s="502"/>
      <c r="AI566" s="505"/>
      <c r="AJ566" s="502"/>
      <c r="AK566" s="502"/>
      <c r="AL566" s="502"/>
      <c r="AM566" s="502"/>
      <c r="AN566" s="502"/>
      <c r="AO566" s="502"/>
      <c r="AP566" s="502"/>
      <c r="AQ566" s="502"/>
      <c r="AR566" s="502"/>
      <c r="AS566" s="521"/>
      <c r="AT566" s="521"/>
      <c r="AU566" s="521"/>
      <c r="AV566" s="521"/>
      <c r="AW566" s="521"/>
      <c r="AX566" s="521"/>
      <c r="AY566" s="521"/>
      <c r="AZ566" s="521"/>
      <c r="BA566" s="525"/>
      <c r="BB566" s="521"/>
      <c r="BC566" s="521"/>
      <c r="BD566" s="521"/>
      <c r="BE566" s="521"/>
      <c r="BF566" s="521"/>
      <c r="BG566" s="521"/>
      <c r="BH566" s="521"/>
      <c r="BI566" s="521"/>
      <c r="BJ566" s="521"/>
      <c r="BK566" s="521"/>
      <c r="BL566" s="521"/>
      <c r="BM566" s="521"/>
      <c r="BN566" s="521"/>
      <c r="BO566" s="521"/>
      <c r="BP566" s="521"/>
      <c r="BQ566" s="521"/>
      <c r="BR566" s="521"/>
      <c r="BS566" s="521"/>
      <c r="BT566" s="517"/>
      <c r="BU566" s="511"/>
      <c r="BV566" s="511"/>
      <c r="BW566" s="511"/>
      <c r="BX566" s="516"/>
      <c r="BY566" s="516"/>
      <c r="BZ566" s="516"/>
      <c r="CA566" s="516"/>
      <c r="CB566" s="516"/>
      <c r="CC566" s="516"/>
      <c r="CD566" s="516"/>
      <c r="CE566" s="511"/>
      <c r="CF566" s="511"/>
      <c r="CG566" s="511"/>
      <c r="CH566" s="511"/>
      <c r="CI566" s="474"/>
      <c r="CJ566" s="474"/>
      <c r="CK566" s="474"/>
      <c r="CL566" s="490"/>
      <c r="CM566" s="474"/>
      <c r="CN566" s="500"/>
      <c r="CO566" s="500"/>
      <c r="CP566" s="500"/>
      <c r="CQ566" s="500"/>
      <c r="CR566" s="550"/>
      <c r="CS566" s="473"/>
      <c r="CT566" s="498"/>
      <c r="CU566" s="498"/>
      <c r="CV566" s="473"/>
      <c r="CW566" s="473"/>
      <c r="CX566" s="473"/>
      <c r="CY566" s="502"/>
      <c r="CZ566" s="500"/>
      <c r="DA566" s="474"/>
      <c r="DB566" s="499"/>
      <c r="DC566" s="500"/>
      <c r="DD566" s="474"/>
      <c r="DE566" s="500"/>
      <c r="DF566" s="500"/>
      <c r="DG566" s="499"/>
      <c r="DH566" s="499"/>
      <c r="DI566" s="499"/>
      <c r="DJ566" s="490"/>
      <c r="DK566" s="499"/>
      <c r="DL566" s="500"/>
      <c r="DM566" s="500"/>
      <c r="DN566" s="499"/>
      <c r="DO566" s="474"/>
      <c r="DP566" s="474"/>
      <c r="DQ566" s="474"/>
      <c r="DR566" s="474"/>
      <c r="DS566" s="474"/>
      <c r="DT566" s="474"/>
      <c r="DU566" s="474"/>
      <c r="DV566" s="474"/>
      <c r="DW566" s="474"/>
      <c r="DX566" s="474"/>
      <c r="DY566" s="474"/>
      <c r="DZ566" s="474"/>
      <c r="EA566" s="500"/>
      <c r="EB566" s="500"/>
      <c r="EC566" s="500"/>
      <c r="ED566" s="500"/>
      <c r="EE566" s="500"/>
      <c r="EF566" s="500"/>
      <c r="EG566" s="500"/>
      <c r="EH566" s="500"/>
      <c r="EI566" s="500"/>
      <c r="EJ566" s="500"/>
      <c r="EK566" s="500"/>
      <c r="EL566" s="500"/>
      <c r="EM566" s="500"/>
      <c r="EN566" s="500"/>
      <c r="EO566" s="500"/>
      <c r="EP566" s="500"/>
      <c r="EQ566" s="500"/>
      <c r="ER566" s="490"/>
      <c r="ES566" s="490"/>
      <c r="ET566" s="500"/>
      <c r="EU566" s="500"/>
    </row>
    <row r="567" spans="1:151" ht="16.5" customHeight="1">
      <c r="A567" s="500"/>
      <c r="B567" s="502"/>
      <c r="C567" s="502"/>
      <c r="D567" s="502"/>
      <c r="E567" s="502"/>
      <c r="F567" s="502"/>
      <c r="G567" s="502"/>
      <c r="H567" s="502"/>
      <c r="I567" s="502"/>
      <c r="J567" s="504"/>
      <c r="K567" s="502"/>
      <c r="L567" s="502"/>
      <c r="M567" s="502"/>
      <c r="N567" s="502"/>
      <c r="O567" s="502"/>
      <c r="P567" s="502"/>
      <c r="R567" s="502"/>
      <c r="S567" s="502"/>
      <c r="U567" s="499"/>
      <c r="V567" s="500"/>
      <c r="W567" s="502"/>
      <c r="X567" s="500"/>
      <c r="Y567" s="500"/>
      <c r="Z567" s="476"/>
      <c r="AA567" s="476"/>
      <c r="AB567" s="470"/>
      <c r="AC567" s="502"/>
      <c r="AD567" s="502"/>
      <c r="AE567" s="502"/>
      <c r="AF567" s="502"/>
      <c r="AG567" s="502"/>
      <c r="AH567" s="502"/>
      <c r="AI567" s="505"/>
      <c r="AJ567" s="502"/>
      <c r="AK567" s="502"/>
      <c r="AL567" s="502"/>
      <c r="AM567" s="502"/>
      <c r="AN567" s="502"/>
      <c r="AO567" s="502"/>
      <c r="AP567" s="502"/>
      <c r="AQ567" s="502"/>
      <c r="AR567" s="502"/>
      <c r="AS567" s="521"/>
      <c r="AT567" s="521"/>
      <c r="AU567" s="521"/>
      <c r="AV567" s="521"/>
      <c r="AW567" s="521"/>
      <c r="AX567" s="521"/>
      <c r="AY567" s="521"/>
      <c r="AZ567" s="521"/>
      <c r="BA567" s="525"/>
      <c r="BB567" s="521"/>
      <c r="BC567" s="521"/>
      <c r="BD567" s="521"/>
      <c r="BE567" s="521"/>
      <c r="BF567" s="521"/>
      <c r="BG567" s="521"/>
      <c r="BH567" s="521"/>
      <c r="BI567" s="521"/>
      <c r="BJ567" s="521"/>
      <c r="BK567" s="521"/>
      <c r="BL567" s="521"/>
      <c r="BM567" s="521"/>
      <c r="BN567" s="521"/>
      <c r="BO567" s="521"/>
      <c r="BP567" s="521"/>
      <c r="BQ567" s="521"/>
      <c r="BR567" s="521"/>
      <c r="BS567" s="521"/>
      <c r="BT567" s="517"/>
      <c r="BU567" s="511"/>
      <c r="BV567" s="511"/>
      <c r="BW567" s="511"/>
      <c r="BX567" s="516"/>
      <c r="BY567" s="516"/>
      <c r="BZ567" s="516"/>
      <c r="CA567" s="516"/>
      <c r="CB567" s="516"/>
      <c r="CC567" s="516"/>
      <c r="CD567" s="516"/>
      <c r="CE567" s="511"/>
      <c r="CF567" s="511"/>
      <c r="CG567" s="511"/>
      <c r="CH567" s="511"/>
      <c r="CI567" s="474"/>
      <c r="CJ567" s="474"/>
      <c r="CK567" s="474"/>
      <c r="CL567" s="490"/>
      <c r="CM567" s="474"/>
      <c r="CN567" s="500"/>
      <c r="CO567" s="500"/>
      <c r="CP567" s="500"/>
      <c r="CQ567" s="500"/>
      <c r="CR567" s="550"/>
      <c r="CS567" s="473"/>
      <c r="CT567" s="498"/>
      <c r="CU567" s="498"/>
      <c r="CV567" s="473"/>
      <c r="CW567" s="473"/>
      <c r="CX567" s="473"/>
      <c r="CY567" s="502"/>
      <c r="CZ567" s="500"/>
      <c r="DA567" s="474"/>
      <c r="DB567" s="499"/>
      <c r="DC567" s="500"/>
      <c r="DD567" s="474"/>
      <c r="DE567" s="500"/>
      <c r="DF567" s="500"/>
      <c r="DG567" s="499"/>
      <c r="DH567" s="499"/>
      <c r="DI567" s="499"/>
      <c r="DJ567" s="490"/>
      <c r="DK567" s="499"/>
      <c r="DL567" s="500"/>
      <c r="DM567" s="500"/>
      <c r="DN567" s="499"/>
      <c r="DO567" s="474"/>
      <c r="DP567" s="474"/>
      <c r="DQ567" s="474"/>
      <c r="DR567" s="474"/>
      <c r="DS567" s="474"/>
      <c r="DT567" s="474"/>
      <c r="DU567" s="474"/>
      <c r="DV567" s="474"/>
      <c r="DW567" s="474"/>
      <c r="DX567" s="474"/>
      <c r="DY567" s="474"/>
      <c r="DZ567" s="474"/>
      <c r="EA567" s="500"/>
      <c r="EB567" s="500"/>
      <c r="EC567" s="500"/>
      <c r="ED567" s="500"/>
      <c r="EE567" s="500"/>
      <c r="EF567" s="500"/>
      <c r="EG567" s="500"/>
      <c r="EH567" s="500"/>
      <c r="EI567" s="500"/>
      <c r="EJ567" s="500"/>
      <c r="EK567" s="500"/>
      <c r="EL567" s="500"/>
      <c r="EM567" s="500"/>
      <c r="EN567" s="500"/>
      <c r="EO567" s="500"/>
      <c r="EP567" s="500"/>
      <c r="EQ567" s="500"/>
      <c r="ER567" s="490"/>
      <c r="ES567" s="490"/>
      <c r="ET567" s="500"/>
      <c r="EU567" s="500"/>
    </row>
    <row r="568" spans="1:151" ht="16.5" customHeight="1">
      <c r="A568" s="500"/>
      <c r="B568" s="502"/>
      <c r="C568" s="502"/>
      <c r="D568" s="502"/>
      <c r="E568" s="502"/>
      <c r="F568" s="502"/>
      <c r="G568" s="502"/>
      <c r="H568" s="502"/>
      <c r="I568" s="502"/>
      <c r="J568" s="504"/>
      <c r="K568" s="502"/>
      <c r="L568" s="502"/>
      <c r="M568" s="502"/>
      <c r="N568" s="502"/>
      <c r="O568" s="502"/>
      <c r="P568" s="502"/>
      <c r="R568" s="502"/>
      <c r="S568" s="502"/>
      <c r="U568" s="499"/>
      <c r="V568" s="500"/>
      <c r="W568" s="502"/>
      <c r="X568" s="500"/>
      <c r="Y568" s="500"/>
      <c r="Z568" s="476"/>
      <c r="AA568" s="476"/>
      <c r="AB568" s="470"/>
      <c r="AC568" s="502"/>
      <c r="AD568" s="502"/>
      <c r="AE568" s="502"/>
      <c r="AF568" s="502"/>
      <c r="AG568" s="502"/>
      <c r="AH568" s="502"/>
      <c r="AI568" s="505"/>
      <c r="AJ568" s="502"/>
      <c r="AK568" s="502"/>
      <c r="AL568" s="502"/>
      <c r="AM568" s="502"/>
      <c r="AN568" s="502"/>
      <c r="AO568" s="502"/>
      <c r="AP568" s="502"/>
      <c r="AQ568" s="502"/>
      <c r="AR568" s="502"/>
      <c r="AS568" s="521"/>
      <c r="AT568" s="521"/>
      <c r="AU568" s="521"/>
      <c r="AV568" s="521"/>
      <c r="AW568" s="521"/>
      <c r="AX568" s="521"/>
      <c r="AY568" s="521"/>
      <c r="AZ568" s="521"/>
      <c r="BA568" s="525"/>
      <c r="BB568" s="521"/>
      <c r="BC568" s="521"/>
      <c r="BD568" s="521"/>
      <c r="BE568" s="521"/>
      <c r="BF568" s="521"/>
      <c r="BG568" s="521"/>
      <c r="BH568" s="521"/>
      <c r="BI568" s="521"/>
      <c r="BJ568" s="521"/>
      <c r="BK568" s="521"/>
      <c r="BL568" s="521"/>
      <c r="BM568" s="521"/>
      <c r="BN568" s="521"/>
      <c r="BO568" s="521"/>
      <c r="BP568" s="521"/>
      <c r="BQ568" s="521"/>
      <c r="BR568" s="521"/>
      <c r="BS568" s="521"/>
      <c r="BT568" s="517"/>
      <c r="BU568" s="511"/>
      <c r="BV568" s="511"/>
      <c r="BW568" s="511"/>
      <c r="BX568" s="516"/>
      <c r="BY568" s="516"/>
      <c r="BZ568" s="516"/>
      <c r="CA568" s="516"/>
      <c r="CB568" s="516"/>
      <c r="CC568" s="516"/>
      <c r="CD568" s="516"/>
      <c r="CE568" s="511"/>
      <c r="CF568" s="511"/>
      <c r="CG568" s="511"/>
      <c r="CH568" s="511"/>
      <c r="CI568" s="474"/>
      <c r="CJ568" s="474"/>
      <c r="CK568" s="474"/>
      <c r="CL568" s="490"/>
      <c r="CM568" s="474"/>
      <c r="CN568" s="500"/>
      <c r="CO568" s="500"/>
      <c r="CP568" s="500"/>
      <c r="CQ568" s="500"/>
      <c r="CR568" s="550"/>
      <c r="CS568" s="473"/>
      <c r="CT568" s="498"/>
      <c r="CU568" s="498"/>
      <c r="CV568" s="473"/>
      <c r="CW568" s="473"/>
      <c r="CX568" s="473"/>
      <c r="CY568" s="502"/>
      <c r="CZ568" s="500"/>
      <c r="DA568" s="474"/>
      <c r="DB568" s="499"/>
      <c r="DC568" s="500"/>
      <c r="DD568" s="474"/>
      <c r="DE568" s="500"/>
      <c r="DF568" s="500"/>
      <c r="DG568" s="499"/>
      <c r="DH568" s="499"/>
      <c r="DI568" s="499"/>
      <c r="DJ568" s="490"/>
      <c r="DK568" s="499"/>
      <c r="DL568" s="500"/>
      <c r="DM568" s="500"/>
      <c r="DN568" s="499"/>
      <c r="DO568" s="474"/>
      <c r="DP568" s="474"/>
      <c r="DQ568" s="474"/>
      <c r="DR568" s="474"/>
      <c r="DS568" s="474"/>
      <c r="DT568" s="474"/>
      <c r="DU568" s="474"/>
      <c r="DV568" s="474"/>
      <c r="DW568" s="474"/>
      <c r="DX568" s="474"/>
      <c r="DY568" s="474"/>
      <c r="DZ568" s="474"/>
      <c r="EA568" s="500"/>
      <c r="EB568" s="500"/>
      <c r="EC568" s="500"/>
      <c r="ED568" s="500"/>
      <c r="EE568" s="500"/>
      <c r="EF568" s="500"/>
      <c r="EG568" s="500"/>
      <c r="EH568" s="500"/>
      <c r="EI568" s="500"/>
      <c r="EJ568" s="500"/>
      <c r="EK568" s="500"/>
      <c r="EL568" s="500"/>
      <c r="EM568" s="500"/>
      <c r="EN568" s="500"/>
      <c r="EO568" s="500"/>
      <c r="EP568" s="500"/>
      <c r="EQ568" s="500"/>
      <c r="ER568" s="490"/>
      <c r="ES568" s="490"/>
      <c r="ET568" s="500"/>
      <c r="EU568" s="500"/>
    </row>
    <row r="569" spans="1:151" ht="16.5" customHeight="1">
      <c r="A569" s="500"/>
      <c r="B569" s="502"/>
      <c r="C569" s="502"/>
      <c r="D569" s="502"/>
      <c r="E569" s="502"/>
      <c r="F569" s="502"/>
      <c r="G569" s="502"/>
      <c r="H569" s="502"/>
      <c r="I569" s="502"/>
      <c r="J569" s="504"/>
      <c r="K569" s="502"/>
      <c r="L569" s="502"/>
      <c r="M569" s="502"/>
      <c r="N569" s="502"/>
      <c r="O569" s="502"/>
      <c r="P569" s="502"/>
      <c r="R569" s="502"/>
      <c r="S569" s="502"/>
      <c r="U569" s="499"/>
      <c r="V569" s="500"/>
      <c r="W569" s="502"/>
      <c r="X569" s="500"/>
      <c r="Y569" s="500"/>
      <c r="Z569" s="476"/>
      <c r="AA569" s="476"/>
      <c r="AB569" s="470"/>
      <c r="AC569" s="502"/>
      <c r="AD569" s="502"/>
      <c r="AE569" s="502"/>
      <c r="AF569" s="502"/>
      <c r="AG569" s="502"/>
      <c r="AH569" s="502"/>
      <c r="AI569" s="505"/>
      <c r="AJ569" s="502"/>
      <c r="AK569" s="502"/>
      <c r="AL569" s="502"/>
      <c r="AM569" s="502"/>
      <c r="AN569" s="502"/>
      <c r="AO569" s="502"/>
      <c r="AP569" s="502"/>
      <c r="AQ569" s="502"/>
      <c r="AR569" s="502"/>
      <c r="AS569" s="521"/>
      <c r="AT569" s="521"/>
      <c r="AU569" s="521"/>
      <c r="AV569" s="521"/>
      <c r="AW569" s="521"/>
      <c r="AX569" s="521"/>
      <c r="AY569" s="521"/>
      <c r="AZ569" s="521"/>
      <c r="BA569" s="525"/>
      <c r="BB569" s="521"/>
      <c r="BC569" s="521"/>
      <c r="BD569" s="521"/>
      <c r="BE569" s="521"/>
      <c r="BF569" s="521"/>
      <c r="BG569" s="521"/>
      <c r="BH569" s="521"/>
      <c r="BI569" s="521"/>
      <c r="BJ569" s="521"/>
      <c r="BK569" s="521"/>
      <c r="BL569" s="521"/>
      <c r="BM569" s="521"/>
      <c r="BN569" s="521"/>
      <c r="BO569" s="521"/>
      <c r="BP569" s="521"/>
      <c r="BQ569" s="521"/>
      <c r="BR569" s="521"/>
      <c r="BS569" s="521"/>
      <c r="BT569" s="517"/>
      <c r="BU569" s="511"/>
      <c r="BV569" s="511"/>
      <c r="BW569" s="511"/>
      <c r="BX569" s="516"/>
      <c r="BY569" s="516"/>
      <c r="BZ569" s="516"/>
      <c r="CA569" s="516"/>
      <c r="CB569" s="516"/>
      <c r="CC569" s="516"/>
      <c r="CD569" s="516"/>
      <c r="CE569" s="511"/>
      <c r="CF569" s="511"/>
      <c r="CG569" s="511"/>
      <c r="CH569" s="511"/>
      <c r="CI569" s="474"/>
      <c r="CJ569" s="474"/>
      <c r="CK569" s="474"/>
      <c r="CL569" s="490"/>
      <c r="CM569" s="474"/>
      <c r="CN569" s="500"/>
      <c r="CO569" s="500"/>
      <c r="CP569" s="500"/>
      <c r="CQ569" s="500"/>
      <c r="CR569" s="550"/>
      <c r="CS569" s="473"/>
      <c r="CT569" s="498"/>
      <c r="CU569" s="498"/>
      <c r="CV569" s="473"/>
      <c r="CW569" s="473"/>
      <c r="CX569" s="473"/>
      <c r="CY569" s="502"/>
      <c r="CZ569" s="500"/>
      <c r="DA569" s="474"/>
      <c r="DB569" s="499"/>
      <c r="DC569" s="500"/>
      <c r="DD569" s="474"/>
      <c r="DE569" s="500"/>
      <c r="DF569" s="500"/>
      <c r="DG569" s="499"/>
      <c r="DH569" s="499"/>
      <c r="DI569" s="499"/>
      <c r="DJ569" s="490"/>
      <c r="DK569" s="499"/>
      <c r="DL569" s="500"/>
      <c r="DM569" s="500"/>
      <c r="DN569" s="499"/>
      <c r="DO569" s="474"/>
      <c r="DP569" s="474"/>
      <c r="DQ569" s="474"/>
      <c r="DR569" s="474"/>
      <c r="DS569" s="474"/>
      <c r="DT569" s="474"/>
      <c r="DU569" s="474"/>
      <c r="DV569" s="474"/>
      <c r="DW569" s="474"/>
      <c r="DX569" s="474"/>
      <c r="DY569" s="474"/>
      <c r="DZ569" s="474"/>
      <c r="EA569" s="500"/>
      <c r="EB569" s="500"/>
      <c r="EC569" s="500"/>
      <c r="ED569" s="500"/>
      <c r="EE569" s="500"/>
      <c r="EF569" s="500"/>
      <c r="EG569" s="500"/>
      <c r="EH569" s="500"/>
      <c r="EI569" s="500"/>
      <c r="EJ569" s="500"/>
      <c r="EK569" s="500"/>
      <c r="EL569" s="500"/>
      <c r="EM569" s="500"/>
      <c r="EN569" s="500"/>
      <c r="EO569" s="500"/>
      <c r="EP569" s="500"/>
      <c r="EQ569" s="500"/>
      <c r="ER569" s="490"/>
      <c r="ES569" s="490"/>
      <c r="ET569" s="500"/>
      <c r="EU569" s="500"/>
    </row>
    <row r="570" spans="1:151" ht="16.5" customHeight="1">
      <c r="A570" s="500"/>
      <c r="B570" s="502"/>
      <c r="C570" s="502"/>
      <c r="D570" s="502"/>
      <c r="E570" s="502"/>
      <c r="F570" s="502"/>
      <c r="G570" s="502"/>
      <c r="H570" s="502"/>
      <c r="I570" s="502"/>
      <c r="J570" s="504"/>
      <c r="K570" s="502"/>
      <c r="L570" s="502"/>
      <c r="M570" s="502"/>
      <c r="N570" s="502"/>
      <c r="O570" s="502"/>
      <c r="P570" s="502"/>
      <c r="R570" s="502"/>
      <c r="S570" s="502"/>
      <c r="U570" s="499"/>
      <c r="V570" s="500"/>
      <c r="W570" s="502"/>
      <c r="X570" s="500"/>
      <c r="Y570" s="500"/>
      <c r="Z570" s="476"/>
      <c r="AA570" s="476"/>
      <c r="AB570" s="470"/>
      <c r="AC570" s="502"/>
      <c r="AD570" s="502"/>
      <c r="AE570" s="502"/>
      <c r="AF570" s="502"/>
      <c r="AG570" s="502"/>
      <c r="AH570" s="502"/>
      <c r="AI570" s="505"/>
      <c r="AJ570" s="502"/>
      <c r="AK570" s="502"/>
      <c r="AL570" s="502"/>
      <c r="AM570" s="502"/>
      <c r="AN570" s="502"/>
      <c r="AO570" s="502"/>
      <c r="AP570" s="502"/>
      <c r="AQ570" s="502"/>
      <c r="AR570" s="502"/>
      <c r="AS570" s="521"/>
      <c r="AT570" s="521"/>
      <c r="AU570" s="521"/>
      <c r="AV570" s="521"/>
      <c r="AW570" s="521"/>
      <c r="AX570" s="521"/>
      <c r="AY570" s="521"/>
      <c r="AZ570" s="521"/>
      <c r="BA570" s="525"/>
      <c r="BB570" s="521"/>
      <c r="BC570" s="521"/>
      <c r="BD570" s="521"/>
      <c r="BE570" s="521"/>
      <c r="BF570" s="521"/>
      <c r="BG570" s="521"/>
      <c r="BH570" s="521"/>
      <c r="BI570" s="521"/>
      <c r="BJ570" s="521"/>
      <c r="BK570" s="521"/>
      <c r="BL570" s="521"/>
      <c r="BM570" s="521"/>
      <c r="BN570" s="521"/>
      <c r="BO570" s="521"/>
      <c r="BP570" s="521"/>
      <c r="BQ570" s="521"/>
      <c r="BR570" s="521"/>
      <c r="BS570" s="521"/>
      <c r="BT570" s="517"/>
      <c r="BU570" s="511"/>
      <c r="BV570" s="511"/>
      <c r="BW570" s="511"/>
      <c r="BX570" s="516"/>
      <c r="BY570" s="516"/>
      <c r="BZ570" s="516"/>
      <c r="CA570" s="516"/>
      <c r="CB570" s="516"/>
      <c r="CC570" s="516"/>
      <c r="CD570" s="516"/>
      <c r="CE570" s="511"/>
      <c r="CF570" s="511"/>
      <c r="CG570" s="511"/>
      <c r="CH570" s="511"/>
      <c r="CI570" s="474"/>
      <c r="CJ570" s="474"/>
      <c r="CK570" s="474"/>
      <c r="CL570" s="490"/>
      <c r="CM570" s="474"/>
      <c r="CN570" s="500"/>
      <c r="CO570" s="500"/>
      <c r="CP570" s="500"/>
      <c r="CQ570" s="500"/>
      <c r="CR570" s="550"/>
      <c r="CS570" s="473"/>
      <c r="CT570" s="498"/>
      <c r="CU570" s="498"/>
      <c r="CV570" s="473"/>
      <c r="CW570" s="473"/>
      <c r="CX570" s="473"/>
      <c r="CY570" s="502"/>
      <c r="CZ570" s="500"/>
      <c r="DA570" s="474"/>
      <c r="DB570" s="499"/>
      <c r="DC570" s="500"/>
      <c r="DD570" s="474"/>
      <c r="DE570" s="500"/>
      <c r="DF570" s="500"/>
      <c r="DG570" s="499"/>
      <c r="DH570" s="499"/>
      <c r="DI570" s="499"/>
      <c r="DJ570" s="490"/>
      <c r="DK570" s="499"/>
      <c r="DL570" s="500"/>
      <c r="DM570" s="500"/>
      <c r="DN570" s="499"/>
      <c r="DO570" s="474"/>
      <c r="DP570" s="474"/>
      <c r="DQ570" s="474"/>
      <c r="DR570" s="474"/>
      <c r="DS570" s="474"/>
      <c r="DT570" s="474"/>
      <c r="DU570" s="474"/>
      <c r="DV570" s="474"/>
      <c r="DW570" s="474"/>
      <c r="DX570" s="474"/>
      <c r="DY570" s="474"/>
      <c r="DZ570" s="474"/>
      <c r="EA570" s="500"/>
      <c r="EB570" s="500"/>
      <c r="EC570" s="500"/>
      <c r="ED570" s="500"/>
      <c r="EE570" s="500"/>
      <c r="EF570" s="500"/>
      <c r="EG570" s="500"/>
      <c r="EH570" s="500"/>
      <c r="EI570" s="500"/>
      <c r="EJ570" s="500"/>
      <c r="EK570" s="500"/>
      <c r="EL570" s="500"/>
      <c r="EM570" s="500"/>
      <c r="EN570" s="500"/>
      <c r="EO570" s="500"/>
      <c r="EP570" s="500"/>
      <c r="EQ570" s="500"/>
      <c r="ER570" s="490"/>
      <c r="ES570" s="490"/>
      <c r="ET570" s="500"/>
      <c r="EU570" s="500"/>
    </row>
    <row r="571" spans="1:151" ht="16.5" customHeight="1">
      <c r="A571" s="500"/>
      <c r="B571" s="502"/>
      <c r="C571" s="502"/>
      <c r="D571" s="502"/>
      <c r="E571" s="502"/>
      <c r="F571" s="502"/>
      <c r="G571" s="502"/>
      <c r="H571" s="502"/>
      <c r="I571" s="502"/>
      <c r="J571" s="504"/>
      <c r="K571" s="502"/>
      <c r="L571" s="502"/>
      <c r="M571" s="502"/>
      <c r="N571" s="502"/>
      <c r="O571" s="502"/>
      <c r="P571" s="502"/>
      <c r="R571" s="502"/>
      <c r="S571" s="502"/>
      <c r="U571" s="499"/>
      <c r="V571" s="500"/>
      <c r="W571" s="502"/>
      <c r="X571" s="500"/>
      <c r="Y571" s="500"/>
      <c r="Z571" s="476"/>
      <c r="AA571" s="476"/>
      <c r="AB571" s="470"/>
      <c r="AC571" s="502"/>
      <c r="AD571" s="502"/>
      <c r="AE571" s="502"/>
      <c r="AF571" s="502"/>
      <c r="AG571" s="502"/>
      <c r="AH571" s="502"/>
      <c r="AI571" s="505"/>
      <c r="AJ571" s="502"/>
      <c r="AK571" s="502"/>
      <c r="AL571" s="502"/>
      <c r="AM571" s="502"/>
      <c r="AN571" s="502"/>
      <c r="AO571" s="502"/>
      <c r="AP571" s="502"/>
      <c r="AQ571" s="502"/>
      <c r="AR571" s="502"/>
      <c r="AS571" s="521"/>
      <c r="AT571" s="521"/>
      <c r="AU571" s="521"/>
      <c r="AV571" s="521"/>
      <c r="AW571" s="521"/>
      <c r="AX571" s="521"/>
      <c r="AY571" s="521"/>
      <c r="AZ571" s="521"/>
      <c r="BA571" s="525"/>
      <c r="BB571" s="521"/>
      <c r="BC571" s="521"/>
      <c r="BD571" s="521"/>
      <c r="BE571" s="521"/>
      <c r="BF571" s="521"/>
      <c r="BG571" s="521"/>
      <c r="BH571" s="521"/>
      <c r="BI571" s="521"/>
      <c r="BJ571" s="521"/>
      <c r="BK571" s="521"/>
      <c r="BL571" s="521"/>
      <c r="BM571" s="521"/>
      <c r="BN571" s="521"/>
      <c r="BO571" s="521"/>
      <c r="BP571" s="521"/>
      <c r="BQ571" s="521"/>
      <c r="BR571" s="521"/>
      <c r="BS571" s="521"/>
      <c r="BT571" s="517"/>
      <c r="BU571" s="511"/>
      <c r="BV571" s="511"/>
      <c r="BW571" s="511"/>
      <c r="BX571" s="516"/>
      <c r="BY571" s="516"/>
      <c r="BZ571" s="516"/>
      <c r="CA571" s="516"/>
      <c r="CB571" s="516"/>
      <c r="CC571" s="516"/>
      <c r="CD571" s="516"/>
      <c r="CE571" s="511"/>
      <c r="CF571" s="511"/>
      <c r="CG571" s="511"/>
      <c r="CH571" s="511"/>
      <c r="CI571" s="474"/>
      <c r="CJ571" s="474"/>
      <c r="CK571" s="474"/>
      <c r="CL571" s="490"/>
      <c r="CM571" s="474"/>
      <c r="CN571" s="500"/>
      <c r="CO571" s="500"/>
      <c r="CP571" s="500"/>
      <c r="CQ571" s="500"/>
      <c r="CR571" s="550"/>
      <c r="CS571" s="473"/>
      <c r="CT571" s="498"/>
      <c r="CU571" s="498"/>
      <c r="CV571" s="473"/>
      <c r="CW571" s="473"/>
      <c r="CX571" s="473"/>
      <c r="CY571" s="502"/>
      <c r="CZ571" s="500"/>
      <c r="DA571" s="474"/>
      <c r="DB571" s="499"/>
      <c r="DC571" s="500"/>
      <c r="DD571" s="474"/>
      <c r="DE571" s="500"/>
      <c r="DF571" s="500"/>
      <c r="DG571" s="499"/>
      <c r="DH571" s="499"/>
      <c r="DI571" s="499"/>
      <c r="DJ571" s="490"/>
      <c r="DK571" s="499"/>
      <c r="DL571" s="500"/>
      <c r="DM571" s="500"/>
      <c r="DN571" s="499"/>
      <c r="DO571" s="474"/>
      <c r="DP571" s="474"/>
      <c r="DQ571" s="474"/>
      <c r="DR571" s="474"/>
      <c r="DS571" s="474"/>
      <c r="DT571" s="474"/>
      <c r="DU571" s="474"/>
      <c r="DV571" s="474"/>
      <c r="DW571" s="474"/>
      <c r="DX571" s="474"/>
      <c r="DY571" s="474"/>
      <c r="DZ571" s="474"/>
      <c r="EA571" s="500"/>
      <c r="EB571" s="500"/>
      <c r="EC571" s="500"/>
      <c r="ED571" s="500"/>
      <c r="EE571" s="500"/>
      <c r="EF571" s="500"/>
      <c r="EG571" s="500"/>
      <c r="EH571" s="500"/>
      <c r="EI571" s="500"/>
      <c r="EJ571" s="500"/>
      <c r="EK571" s="500"/>
      <c r="EL571" s="500"/>
      <c r="EM571" s="500"/>
      <c r="EN571" s="500"/>
      <c r="EO571" s="500"/>
      <c r="EP571" s="500"/>
      <c r="EQ571" s="500"/>
      <c r="ER571" s="490"/>
      <c r="ES571" s="490"/>
      <c r="ET571" s="500"/>
      <c r="EU571" s="500"/>
    </row>
    <row r="572" spans="1:151" ht="16.5" customHeight="1">
      <c r="A572" s="500"/>
      <c r="B572" s="502"/>
      <c r="C572" s="502"/>
      <c r="D572" s="502"/>
      <c r="E572" s="502"/>
      <c r="F572" s="502"/>
      <c r="G572" s="502"/>
      <c r="H572" s="502"/>
      <c r="I572" s="502"/>
      <c r="J572" s="504"/>
      <c r="K572" s="502"/>
      <c r="L572" s="502"/>
      <c r="M572" s="502"/>
      <c r="N572" s="502"/>
      <c r="O572" s="502"/>
      <c r="P572" s="502"/>
      <c r="R572" s="502"/>
      <c r="S572" s="502"/>
      <c r="U572" s="499"/>
      <c r="V572" s="500"/>
      <c r="W572" s="502"/>
      <c r="X572" s="500"/>
      <c r="Y572" s="500"/>
      <c r="Z572" s="476"/>
      <c r="AA572" s="476"/>
      <c r="AB572" s="470"/>
      <c r="AC572" s="502"/>
      <c r="AD572" s="502"/>
      <c r="AE572" s="502"/>
      <c r="AF572" s="502"/>
      <c r="AG572" s="502"/>
      <c r="AH572" s="502"/>
      <c r="AI572" s="505"/>
      <c r="AJ572" s="502"/>
      <c r="AK572" s="502"/>
      <c r="AL572" s="502"/>
      <c r="AM572" s="502"/>
      <c r="AN572" s="502"/>
      <c r="AO572" s="502"/>
      <c r="AP572" s="502"/>
      <c r="AQ572" s="502"/>
      <c r="AR572" s="502"/>
      <c r="AS572" s="521"/>
      <c r="AT572" s="521"/>
      <c r="AU572" s="521"/>
      <c r="AV572" s="521"/>
      <c r="AW572" s="521"/>
      <c r="AX572" s="521"/>
      <c r="AY572" s="521"/>
      <c r="AZ572" s="521"/>
      <c r="BA572" s="525"/>
      <c r="BB572" s="521"/>
      <c r="BC572" s="521"/>
      <c r="BD572" s="521"/>
      <c r="BE572" s="521"/>
      <c r="BF572" s="521"/>
      <c r="BG572" s="521"/>
      <c r="BH572" s="521"/>
      <c r="BI572" s="521"/>
      <c r="BJ572" s="521"/>
      <c r="BK572" s="521"/>
      <c r="BL572" s="521"/>
      <c r="BM572" s="521"/>
      <c r="BN572" s="521"/>
      <c r="BO572" s="521"/>
      <c r="BP572" s="521"/>
      <c r="BQ572" s="521"/>
      <c r="BR572" s="521"/>
      <c r="BS572" s="521"/>
      <c r="BT572" s="517"/>
      <c r="BU572" s="511"/>
      <c r="BV572" s="511"/>
      <c r="BW572" s="511"/>
      <c r="BX572" s="516"/>
      <c r="BY572" s="516"/>
      <c r="BZ572" s="516"/>
      <c r="CA572" s="516"/>
      <c r="CB572" s="516"/>
      <c r="CC572" s="516"/>
      <c r="CD572" s="516"/>
      <c r="CE572" s="511"/>
      <c r="CF572" s="511"/>
      <c r="CG572" s="511"/>
      <c r="CH572" s="511"/>
      <c r="CI572" s="474"/>
      <c r="CJ572" s="474"/>
      <c r="CK572" s="474"/>
      <c r="CL572" s="490"/>
      <c r="CM572" s="474"/>
      <c r="CN572" s="500"/>
      <c r="CO572" s="500"/>
      <c r="CP572" s="500"/>
      <c r="CQ572" s="500"/>
      <c r="CR572" s="550"/>
      <c r="CS572" s="473"/>
      <c r="CT572" s="498"/>
      <c r="CU572" s="498"/>
      <c r="CV572" s="473"/>
      <c r="CW572" s="473"/>
      <c r="CX572" s="473"/>
      <c r="CY572" s="502"/>
      <c r="CZ572" s="500"/>
      <c r="DA572" s="474"/>
      <c r="DB572" s="499"/>
      <c r="DC572" s="500"/>
      <c r="DD572" s="474"/>
      <c r="DE572" s="500"/>
      <c r="DF572" s="500"/>
      <c r="DG572" s="499"/>
      <c r="DH572" s="499"/>
      <c r="DI572" s="499"/>
      <c r="DJ572" s="490"/>
      <c r="DK572" s="499"/>
      <c r="DL572" s="500"/>
      <c r="DM572" s="500"/>
      <c r="DN572" s="499"/>
      <c r="DO572" s="474"/>
      <c r="DP572" s="474"/>
      <c r="DQ572" s="474"/>
      <c r="DR572" s="474"/>
      <c r="DS572" s="474"/>
      <c r="DT572" s="474"/>
      <c r="DU572" s="474"/>
      <c r="DV572" s="474"/>
      <c r="DW572" s="474"/>
      <c r="DX572" s="474"/>
      <c r="DY572" s="474"/>
      <c r="DZ572" s="474"/>
      <c r="EA572" s="500"/>
      <c r="EB572" s="500"/>
      <c r="EC572" s="500"/>
      <c r="ED572" s="500"/>
      <c r="EE572" s="500"/>
      <c r="EF572" s="500"/>
      <c r="EG572" s="500"/>
      <c r="EH572" s="500"/>
      <c r="EI572" s="500"/>
      <c r="EJ572" s="500"/>
      <c r="EK572" s="500"/>
      <c r="EL572" s="500"/>
      <c r="EM572" s="500"/>
      <c r="EN572" s="500"/>
      <c r="EO572" s="500"/>
      <c r="EP572" s="500"/>
      <c r="EQ572" s="500"/>
      <c r="ER572" s="490"/>
      <c r="ES572" s="490"/>
      <c r="ET572" s="500"/>
      <c r="EU572" s="500"/>
    </row>
    <row r="573" spans="1:151" ht="16.5" customHeight="1">
      <c r="A573" s="500"/>
      <c r="B573" s="502"/>
      <c r="C573" s="502"/>
      <c r="D573" s="502"/>
      <c r="E573" s="502"/>
      <c r="F573" s="502"/>
      <c r="G573" s="502"/>
      <c r="H573" s="502"/>
      <c r="I573" s="502"/>
      <c r="J573" s="504"/>
      <c r="K573" s="502"/>
      <c r="L573" s="502"/>
      <c r="M573" s="502"/>
      <c r="N573" s="502"/>
      <c r="O573" s="502"/>
      <c r="P573" s="502"/>
      <c r="R573" s="502"/>
      <c r="S573" s="502"/>
      <c r="U573" s="499"/>
      <c r="V573" s="500"/>
      <c r="W573" s="502"/>
      <c r="X573" s="500"/>
      <c r="Y573" s="500"/>
      <c r="Z573" s="476"/>
      <c r="AA573" s="476"/>
      <c r="AB573" s="470"/>
      <c r="AC573" s="502"/>
      <c r="AD573" s="502"/>
      <c r="AE573" s="502"/>
      <c r="AF573" s="502"/>
      <c r="AG573" s="502"/>
      <c r="AH573" s="502"/>
      <c r="AI573" s="505"/>
      <c r="AJ573" s="502"/>
      <c r="AK573" s="502"/>
      <c r="AL573" s="502"/>
      <c r="AM573" s="502"/>
      <c r="AN573" s="502"/>
      <c r="AO573" s="502"/>
      <c r="AP573" s="502"/>
      <c r="AQ573" s="502"/>
      <c r="AR573" s="502"/>
      <c r="AS573" s="521"/>
      <c r="AT573" s="521"/>
      <c r="AU573" s="521"/>
      <c r="AV573" s="521"/>
      <c r="AW573" s="521"/>
      <c r="AX573" s="521"/>
      <c r="AY573" s="521"/>
      <c r="AZ573" s="521"/>
      <c r="BA573" s="525"/>
      <c r="BB573" s="521"/>
      <c r="BC573" s="521"/>
      <c r="BD573" s="521"/>
      <c r="BE573" s="521"/>
      <c r="BF573" s="521"/>
      <c r="BG573" s="521"/>
      <c r="BH573" s="521"/>
      <c r="BI573" s="521"/>
      <c r="BJ573" s="521"/>
      <c r="BK573" s="521"/>
      <c r="BL573" s="521"/>
      <c r="BM573" s="521"/>
      <c r="BN573" s="521"/>
      <c r="BO573" s="521"/>
      <c r="BP573" s="521"/>
      <c r="BQ573" s="521"/>
      <c r="BR573" s="521"/>
      <c r="BS573" s="521"/>
      <c r="BT573" s="517"/>
      <c r="BU573" s="511"/>
      <c r="BV573" s="511"/>
      <c r="BW573" s="511"/>
      <c r="BX573" s="516"/>
      <c r="BY573" s="516"/>
      <c r="BZ573" s="516"/>
      <c r="CA573" s="516"/>
      <c r="CB573" s="516"/>
      <c r="CC573" s="516"/>
      <c r="CD573" s="516"/>
      <c r="CE573" s="511"/>
      <c r="CF573" s="511"/>
      <c r="CG573" s="511"/>
      <c r="CH573" s="511"/>
      <c r="CI573" s="474"/>
      <c r="CJ573" s="474"/>
      <c r="CK573" s="474"/>
      <c r="CL573" s="490"/>
      <c r="CM573" s="474"/>
      <c r="CN573" s="500"/>
      <c r="CO573" s="500"/>
      <c r="CP573" s="500"/>
      <c r="CQ573" s="500"/>
      <c r="CR573" s="550"/>
      <c r="CS573" s="473"/>
      <c r="CT573" s="498"/>
      <c r="CU573" s="498"/>
      <c r="CV573" s="473"/>
      <c r="CW573" s="473"/>
      <c r="CX573" s="473"/>
      <c r="CY573" s="502"/>
      <c r="CZ573" s="500"/>
      <c r="DA573" s="474"/>
      <c r="DB573" s="499"/>
      <c r="DC573" s="500"/>
      <c r="DD573" s="474"/>
      <c r="DE573" s="500"/>
      <c r="DF573" s="500"/>
      <c r="DG573" s="499"/>
      <c r="DH573" s="499"/>
      <c r="DI573" s="499"/>
      <c r="DJ573" s="490"/>
      <c r="DK573" s="499"/>
      <c r="DL573" s="500"/>
      <c r="DM573" s="500"/>
      <c r="DN573" s="499"/>
      <c r="DO573" s="474"/>
      <c r="DP573" s="474"/>
      <c r="DQ573" s="474"/>
      <c r="DR573" s="474"/>
      <c r="DS573" s="474"/>
      <c r="DT573" s="474"/>
      <c r="DU573" s="474"/>
      <c r="DV573" s="474"/>
      <c r="DW573" s="474"/>
      <c r="DX573" s="474"/>
      <c r="DY573" s="474"/>
      <c r="DZ573" s="474"/>
      <c r="EA573" s="500"/>
      <c r="EB573" s="500"/>
      <c r="EC573" s="500"/>
      <c r="ED573" s="500"/>
      <c r="EE573" s="500"/>
      <c r="EF573" s="500"/>
      <c r="EG573" s="500"/>
      <c r="EH573" s="500"/>
      <c r="EI573" s="500"/>
      <c r="EJ573" s="500"/>
      <c r="EK573" s="500"/>
      <c r="EL573" s="500"/>
      <c r="EM573" s="500"/>
      <c r="EN573" s="500"/>
      <c r="EO573" s="500"/>
      <c r="EP573" s="500"/>
      <c r="EQ573" s="500"/>
      <c r="ER573" s="490"/>
      <c r="ES573" s="490"/>
      <c r="ET573" s="500"/>
      <c r="EU573" s="500"/>
    </row>
    <row r="574" spans="1:151" ht="16.5" customHeight="1">
      <c r="A574" s="500"/>
      <c r="B574" s="502"/>
      <c r="C574" s="502"/>
      <c r="D574" s="502"/>
      <c r="E574" s="502"/>
      <c r="F574" s="502"/>
      <c r="G574" s="502"/>
      <c r="H574" s="502"/>
      <c r="I574" s="502"/>
      <c r="J574" s="504"/>
      <c r="K574" s="502"/>
      <c r="L574" s="502"/>
      <c r="M574" s="502"/>
      <c r="N574" s="502"/>
      <c r="O574" s="502"/>
      <c r="P574" s="502"/>
      <c r="R574" s="502"/>
      <c r="S574" s="502"/>
      <c r="U574" s="499"/>
      <c r="V574" s="500"/>
      <c r="W574" s="502"/>
      <c r="X574" s="500"/>
      <c r="Y574" s="500"/>
      <c r="Z574" s="476"/>
      <c r="AA574" s="476"/>
      <c r="AB574" s="470"/>
      <c r="AC574" s="502"/>
      <c r="AD574" s="502"/>
      <c r="AE574" s="502"/>
      <c r="AF574" s="502"/>
      <c r="AG574" s="502"/>
      <c r="AH574" s="502"/>
      <c r="AI574" s="505"/>
      <c r="AJ574" s="502"/>
      <c r="AK574" s="502"/>
      <c r="AL574" s="502"/>
      <c r="AM574" s="502"/>
      <c r="AN574" s="502"/>
      <c r="AO574" s="502"/>
      <c r="AP574" s="502"/>
      <c r="AQ574" s="502"/>
      <c r="AR574" s="502"/>
      <c r="AS574" s="521"/>
      <c r="AT574" s="521"/>
      <c r="AU574" s="521"/>
      <c r="AV574" s="521"/>
      <c r="AW574" s="521"/>
      <c r="AX574" s="521"/>
      <c r="AY574" s="521"/>
      <c r="AZ574" s="521"/>
      <c r="BA574" s="525"/>
      <c r="BB574" s="521"/>
      <c r="BC574" s="521"/>
      <c r="BD574" s="521"/>
      <c r="BE574" s="521"/>
      <c r="BF574" s="521"/>
      <c r="BG574" s="521"/>
      <c r="BH574" s="521"/>
      <c r="BI574" s="521"/>
      <c r="BJ574" s="521"/>
      <c r="BK574" s="521"/>
      <c r="BL574" s="521"/>
      <c r="BM574" s="521"/>
      <c r="BN574" s="521"/>
      <c r="BO574" s="521"/>
      <c r="BP574" s="521"/>
      <c r="BQ574" s="521"/>
      <c r="BR574" s="521"/>
      <c r="BS574" s="521"/>
      <c r="BT574" s="517"/>
      <c r="BU574" s="511"/>
      <c r="BV574" s="511"/>
      <c r="BW574" s="511"/>
      <c r="BX574" s="516"/>
      <c r="BY574" s="516"/>
      <c r="BZ574" s="516"/>
      <c r="CA574" s="516"/>
      <c r="CB574" s="516"/>
      <c r="CC574" s="516"/>
      <c r="CD574" s="516"/>
      <c r="CE574" s="511"/>
      <c r="CF574" s="511"/>
      <c r="CG574" s="511"/>
      <c r="CH574" s="511"/>
      <c r="CI574" s="474"/>
      <c r="CJ574" s="474"/>
      <c r="CK574" s="474"/>
      <c r="CL574" s="490"/>
      <c r="CM574" s="474"/>
      <c r="CN574" s="500"/>
      <c r="CO574" s="500"/>
      <c r="CP574" s="500"/>
      <c r="CQ574" s="500"/>
      <c r="CR574" s="550"/>
      <c r="CS574" s="473"/>
      <c r="CT574" s="498"/>
      <c r="CU574" s="498"/>
      <c r="CV574" s="473"/>
      <c r="CW574" s="473"/>
      <c r="CX574" s="473"/>
      <c r="CY574" s="502"/>
      <c r="CZ574" s="500"/>
      <c r="DA574" s="474"/>
      <c r="DB574" s="499"/>
      <c r="DC574" s="500"/>
      <c r="DD574" s="474"/>
      <c r="DE574" s="500"/>
      <c r="DF574" s="500"/>
      <c r="DG574" s="499"/>
      <c r="DH574" s="499"/>
      <c r="DI574" s="499"/>
      <c r="DJ574" s="490"/>
      <c r="DK574" s="499"/>
      <c r="DL574" s="500"/>
      <c r="DM574" s="500"/>
      <c r="DN574" s="499"/>
      <c r="DO574" s="474"/>
      <c r="DP574" s="474"/>
      <c r="DQ574" s="474"/>
      <c r="DR574" s="474"/>
      <c r="DS574" s="474"/>
      <c r="DT574" s="474"/>
      <c r="DU574" s="474"/>
      <c r="DV574" s="474"/>
      <c r="DW574" s="474"/>
      <c r="DX574" s="474"/>
      <c r="DY574" s="474"/>
      <c r="DZ574" s="474"/>
      <c r="EA574" s="500"/>
      <c r="EB574" s="500"/>
      <c r="EC574" s="500"/>
      <c r="ED574" s="500"/>
      <c r="EE574" s="500"/>
      <c r="EF574" s="500"/>
      <c r="EG574" s="500"/>
      <c r="EH574" s="500"/>
      <c r="EI574" s="500"/>
      <c r="EJ574" s="500"/>
      <c r="EK574" s="500"/>
      <c r="EL574" s="500"/>
      <c r="EM574" s="500"/>
      <c r="EN574" s="500"/>
      <c r="EO574" s="500"/>
      <c r="EP574" s="500"/>
      <c r="EQ574" s="500"/>
      <c r="ER574" s="490"/>
      <c r="ES574" s="490"/>
      <c r="ET574" s="500"/>
      <c r="EU574" s="500"/>
    </row>
    <row r="575" spans="1:151" ht="16.5" customHeight="1">
      <c r="A575" s="500"/>
      <c r="B575" s="502"/>
      <c r="C575" s="502"/>
      <c r="D575" s="502"/>
      <c r="E575" s="502"/>
      <c r="F575" s="502"/>
      <c r="G575" s="502"/>
      <c r="H575" s="502"/>
      <c r="I575" s="502"/>
      <c r="J575" s="504"/>
      <c r="K575" s="502"/>
      <c r="L575" s="502"/>
      <c r="M575" s="502"/>
      <c r="N575" s="502"/>
      <c r="O575" s="502"/>
      <c r="P575" s="502"/>
      <c r="R575" s="502"/>
      <c r="S575" s="502"/>
      <c r="U575" s="499"/>
      <c r="V575" s="500"/>
      <c r="W575" s="502"/>
      <c r="X575" s="500"/>
      <c r="Y575" s="500"/>
      <c r="Z575" s="476"/>
      <c r="AA575" s="476"/>
      <c r="AB575" s="470"/>
      <c r="AC575" s="502"/>
      <c r="AD575" s="502"/>
      <c r="AE575" s="502"/>
      <c r="AF575" s="502"/>
      <c r="AG575" s="502"/>
      <c r="AH575" s="502"/>
      <c r="AI575" s="505"/>
      <c r="AJ575" s="502"/>
      <c r="AK575" s="502"/>
      <c r="AL575" s="502"/>
      <c r="AM575" s="502"/>
      <c r="AN575" s="502"/>
      <c r="AO575" s="502"/>
      <c r="AP575" s="502"/>
      <c r="AQ575" s="502"/>
      <c r="AR575" s="502"/>
      <c r="AS575" s="521"/>
      <c r="AT575" s="521"/>
      <c r="AU575" s="521"/>
      <c r="AV575" s="521"/>
      <c r="AW575" s="521"/>
      <c r="AX575" s="521"/>
      <c r="AY575" s="521"/>
      <c r="AZ575" s="521"/>
      <c r="BA575" s="525"/>
      <c r="BB575" s="521"/>
      <c r="BC575" s="521"/>
      <c r="BD575" s="521"/>
      <c r="BE575" s="521"/>
      <c r="BF575" s="521"/>
      <c r="BG575" s="521"/>
      <c r="BH575" s="521"/>
      <c r="BI575" s="521"/>
      <c r="BJ575" s="521"/>
      <c r="BK575" s="521"/>
      <c r="BL575" s="521"/>
      <c r="BM575" s="521"/>
      <c r="BN575" s="521"/>
      <c r="BO575" s="521"/>
      <c r="BP575" s="521"/>
      <c r="BQ575" s="521"/>
      <c r="BR575" s="521"/>
      <c r="BS575" s="521"/>
      <c r="BT575" s="517"/>
      <c r="BU575" s="511"/>
      <c r="BV575" s="511"/>
      <c r="BW575" s="511"/>
      <c r="BX575" s="516"/>
      <c r="BY575" s="516"/>
      <c r="BZ575" s="516"/>
      <c r="CA575" s="516"/>
      <c r="CB575" s="516"/>
      <c r="CC575" s="516"/>
      <c r="CD575" s="516"/>
      <c r="CE575" s="511"/>
      <c r="CF575" s="511"/>
      <c r="CG575" s="511"/>
      <c r="CH575" s="511"/>
      <c r="CI575" s="474"/>
      <c r="CJ575" s="474"/>
      <c r="CK575" s="474"/>
      <c r="CL575" s="490"/>
      <c r="CM575" s="474"/>
      <c r="CN575" s="500"/>
      <c r="CO575" s="500"/>
      <c r="CP575" s="500"/>
      <c r="CQ575" s="500"/>
      <c r="CR575" s="550"/>
      <c r="CS575" s="473"/>
      <c r="CT575" s="498"/>
      <c r="CU575" s="498"/>
      <c r="CV575" s="473"/>
      <c r="CW575" s="473"/>
      <c r="CX575" s="473"/>
      <c r="CY575" s="502"/>
      <c r="CZ575" s="500"/>
      <c r="DA575" s="474"/>
      <c r="DB575" s="499"/>
      <c r="DC575" s="500"/>
      <c r="DD575" s="474"/>
      <c r="DE575" s="500"/>
      <c r="DF575" s="500"/>
      <c r="DG575" s="499"/>
      <c r="DH575" s="499"/>
      <c r="DI575" s="499"/>
      <c r="DJ575" s="490"/>
      <c r="DK575" s="499"/>
      <c r="DL575" s="500"/>
      <c r="DM575" s="500"/>
      <c r="DN575" s="499"/>
      <c r="DO575" s="474"/>
      <c r="DP575" s="474"/>
      <c r="DQ575" s="474"/>
      <c r="DR575" s="474"/>
      <c r="DS575" s="474"/>
      <c r="DT575" s="474"/>
      <c r="DU575" s="474"/>
      <c r="DV575" s="474"/>
      <c r="DW575" s="474"/>
      <c r="DX575" s="474"/>
      <c r="DY575" s="474"/>
      <c r="DZ575" s="474"/>
      <c r="EA575" s="500"/>
      <c r="EB575" s="500"/>
      <c r="EC575" s="500"/>
      <c r="ED575" s="500"/>
      <c r="EE575" s="500"/>
      <c r="EF575" s="500"/>
      <c r="EG575" s="500"/>
      <c r="EH575" s="500"/>
      <c r="EI575" s="500"/>
      <c r="EJ575" s="500"/>
      <c r="EK575" s="500"/>
      <c r="EL575" s="500"/>
      <c r="EM575" s="500"/>
      <c r="EN575" s="500"/>
      <c r="EO575" s="500"/>
      <c r="EP575" s="500"/>
      <c r="EQ575" s="500"/>
      <c r="ER575" s="490"/>
      <c r="ES575" s="490"/>
      <c r="ET575" s="500"/>
      <c r="EU575" s="500"/>
    </row>
    <row r="576" spans="1:151" ht="16.5" customHeight="1">
      <c r="A576" s="500"/>
      <c r="B576" s="502"/>
      <c r="C576" s="502"/>
      <c r="D576" s="502"/>
      <c r="E576" s="502"/>
      <c r="F576" s="502"/>
      <c r="G576" s="502"/>
      <c r="H576" s="502"/>
      <c r="I576" s="502"/>
      <c r="J576" s="504"/>
      <c r="K576" s="502"/>
      <c r="L576" s="502"/>
      <c r="M576" s="502"/>
      <c r="N576" s="502"/>
      <c r="O576" s="502"/>
      <c r="P576" s="502"/>
      <c r="R576" s="502"/>
      <c r="S576" s="502"/>
      <c r="U576" s="499"/>
      <c r="V576" s="500"/>
      <c r="W576" s="502"/>
      <c r="X576" s="500"/>
      <c r="Y576" s="500"/>
      <c r="Z576" s="476"/>
      <c r="AA576" s="476"/>
      <c r="AB576" s="470"/>
      <c r="AC576" s="502"/>
      <c r="AD576" s="502"/>
      <c r="AE576" s="502"/>
      <c r="AF576" s="502"/>
      <c r="AG576" s="502"/>
      <c r="AH576" s="502"/>
      <c r="AI576" s="505"/>
      <c r="AJ576" s="502"/>
      <c r="AK576" s="502"/>
      <c r="AL576" s="502"/>
      <c r="AM576" s="502"/>
      <c r="AN576" s="502"/>
      <c r="AO576" s="502"/>
      <c r="AP576" s="502"/>
      <c r="AQ576" s="502"/>
      <c r="AR576" s="502"/>
      <c r="AS576" s="521"/>
      <c r="AT576" s="521"/>
      <c r="AU576" s="521"/>
      <c r="AV576" s="521"/>
      <c r="AW576" s="521"/>
      <c r="AX576" s="521"/>
      <c r="AY576" s="521"/>
      <c r="AZ576" s="521"/>
      <c r="BA576" s="525"/>
      <c r="BB576" s="521"/>
      <c r="BC576" s="521"/>
      <c r="BD576" s="521"/>
      <c r="BE576" s="521"/>
      <c r="BF576" s="521"/>
      <c r="BG576" s="521"/>
      <c r="BH576" s="521"/>
      <c r="BI576" s="521"/>
      <c r="BJ576" s="521"/>
      <c r="BK576" s="521"/>
      <c r="BL576" s="521"/>
      <c r="BM576" s="521"/>
      <c r="BN576" s="521"/>
      <c r="BO576" s="521"/>
      <c r="BP576" s="521"/>
      <c r="BQ576" s="521"/>
      <c r="BR576" s="521"/>
      <c r="BS576" s="521"/>
      <c r="BT576" s="517"/>
      <c r="BU576" s="511"/>
      <c r="BV576" s="511"/>
      <c r="BW576" s="511"/>
      <c r="BX576" s="516"/>
      <c r="BY576" s="516"/>
      <c r="BZ576" s="516"/>
      <c r="CA576" s="516"/>
      <c r="CB576" s="516"/>
      <c r="CC576" s="516"/>
      <c r="CD576" s="516"/>
      <c r="CE576" s="511"/>
      <c r="CF576" s="511"/>
      <c r="CG576" s="511"/>
      <c r="CH576" s="511"/>
      <c r="CI576" s="474"/>
      <c r="CJ576" s="474"/>
      <c r="CK576" s="474"/>
      <c r="CL576" s="490"/>
      <c r="CM576" s="474"/>
      <c r="CN576" s="500"/>
      <c r="CO576" s="500"/>
      <c r="CP576" s="500"/>
      <c r="CQ576" s="500"/>
      <c r="CR576" s="550"/>
      <c r="CS576" s="473"/>
      <c r="CT576" s="498"/>
      <c r="CU576" s="498"/>
      <c r="CV576" s="473"/>
      <c r="CW576" s="473"/>
      <c r="CX576" s="473"/>
      <c r="CY576" s="502"/>
      <c r="CZ576" s="500"/>
      <c r="DA576" s="474"/>
      <c r="DB576" s="499"/>
      <c r="DC576" s="500"/>
      <c r="DD576" s="474"/>
      <c r="DE576" s="500"/>
      <c r="DF576" s="500"/>
      <c r="DG576" s="499"/>
      <c r="DH576" s="499"/>
      <c r="DI576" s="499"/>
      <c r="DJ576" s="490"/>
      <c r="DK576" s="499"/>
      <c r="DL576" s="500"/>
      <c r="DM576" s="500"/>
      <c r="DN576" s="499"/>
      <c r="DO576" s="474"/>
      <c r="DP576" s="474"/>
      <c r="DQ576" s="474"/>
      <c r="DR576" s="474"/>
      <c r="DS576" s="474"/>
      <c r="DT576" s="474"/>
      <c r="DU576" s="474"/>
      <c r="DV576" s="474"/>
      <c r="DW576" s="474"/>
      <c r="DX576" s="474"/>
      <c r="DY576" s="474"/>
      <c r="DZ576" s="474"/>
      <c r="EA576" s="500"/>
      <c r="EB576" s="500"/>
      <c r="EC576" s="500"/>
      <c r="ED576" s="500"/>
      <c r="EE576" s="500"/>
      <c r="EF576" s="500"/>
      <c r="EG576" s="500"/>
      <c r="EH576" s="500"/>
      <c r="EI576" s="500"/>
      <c r="EJ576" s="500"/>
      <c r="EK576" s="500"/>
      <c r="EL576" s="500"/>
      <c r="EM576" s="500"/>
      <c r="EN576" s="500"/>
      <c r="EO576" s="500"/>
      <c r="EP576" s="500"/>
      <c r="EQ576" s="500"/>
      <c r="ER576" s="490"/>
      <c r="ES576" s="490"/>
      <c r="ET576" s="500"/>
      <c r="EU576" s="500"/>
    </row>
    <row r="577" spans="1:151" ht="16.5" customHeight="1">
      <c r="A577" s="500"/>
      <c r="B577" s="502"/>
      <c r="C577" s="502"/>
      <c r="D577" s="502"/>
      <c r="E577" s="502"/>
      <c r="F577" s="502"/>
      <c r="G577" s="502"/>
      <c r="H577" s="502"/>
      <c r="I577" s="502"/>
      <c r="J577" s="504"/>
      <c r="K577" s="502"/>
      <c r="L577" s="502"/>
      <c r="M577" s="502"/>
      <c r="N577" s="502"/>
      <c r="O577" s="502"/>
      <c r="P577" s="502"/>
      <c r="R577" s="502"/>
      <c r="S577" s="502"/>
      <c r="U577" s="499"/>
      <c r="V577" s="500"/>
      <c r="W577" s="502"/>
      <c r="X577" s="500"/>
      <c r="Y577" s="500"/>
      <c r="Z577" s="476"/>
      <c r="AA577" s="476"/>
      <c r="AB577" s="470"/>
      <c r="AC577" s="502"/>
      <c r="AD577" s="502"/>
      <c r="AE577" s="502"/>
      <c r="AF577" s="502"/>
      <c r="AG577" s="502"/>
      <c r="AH577" s="502"/>
      <c r="AI577" s="505"/>
      <c r="AJ577" s="502"/>
      <c r="AK577" s="502"/>
      <c r="AL577" s="502"/>
      <c r="AM577" s="502"/>
      <c r="AN577" s="502"/>
      <c r="AO577" s="502"/>
      <c r="AP577" s="502"/>
      <c r="AQ577" s="502"/>
      <c r="AR577" s="502"/>
      <c r="AS577" s="521"/>
      <c r="AT577" s="521"/>
      <c r="AU577" s="521"/>
      <c r="AV577" s="521"/>
      <c r="AW577" s="521"/>
      <c r="AX577" s="521"/>
      <c r="AY577" s="521"/>
      <c r="AZ577" s="521"/>
      <c r="BA577" s="525"/>
      <c r="BB577" s="521"/>
      <c r="BC577" s="521"/>
      <c r="BD577" s="521"/>
      <c r="BE577" s="521"/>
      <c r="BF577" s="521"/>
      <c r="BG577" s="521"/>
      <c r="BH577" s="521"/>
      <c r="BI577" s="521"/>
      <c r="BJ577" s="521"/>
      <c r="BK577" s="521"/>
      <c r="BL577" s="521"/>
      <c r="BM577" s="521"/>
      <c r="BN577" s="521"/>
      <c r="BO577" s="521"/>
      <c r="BP577" s="521"/>
      <c r="BQ577" s="521"/>
      <c r="BR577" s="521"/>
      <c r="BS577" s="521"/>
      <c r="BT577" s="517"/>
      <c r="BU577" s="511"/>
      <c r="BV577" s="511"/>
      <c r="BW577" s="511"/>
      <c r="BX577" s="516"/>
      <c r="BY577" s="516"/>
      <c r="BZ577" s="516"/>
      <c r="CA577" s="516"/>
      <c r="CB577" s="516"/>
      <c r="CC577" s="516"/>
      <c r="CD577" s="516"/>
      <c r="CE577" s="511"/>
      <c r="CF577" s="511"/>
      <c r="CG577" s="511"/>
      <c r="CH577" s="511"/>
      <c r="CI577" s="474"/>
      <c r="CJ577" s="474"/>
      <c r="CK577" s="474"/>
      <c r="CL577" s="490"/>
      <c r="CM577" s="474"/>
      <c r="CN577" s="500"/>
      <c r="CO577" s="500"/>
      <c r="CP577" s="500"/>
      <c r="CQ577" s="500"/>
      <c r="CR577" s="550"/>
      <c r="CS577" s="473"/>
      <c r="CT577" s="498"/>
      <c r="CU577" s="498"/>
      <c r="CV577" s="473"/>
      <c r="CW577" s="473"/>
      <c r="CX577" s="473"/>
      <c r="CY577" s="502"/>
      <c r="CZ577" s="500"/>
      <c r="DA577" s="474"/>
      <c r="DB577" s="499"/>
      <c r="DC577" s="500"/>
      <c r="DD577" s="474"/>
      <c r="DE577" s="500"/>
      <c r="DF577" s="500"/>
      <c r="DG577" s="499"/>
      <c r="DH577" s="499"/>
      <c r="DI577" s="499"/>
      <c r="DJ577" s="490"/>
      <c r="DK577" s="499"/>
      <c r="DL577" s="500"/>
      <c r="DM577" s="500"/>
      <c r="DN577" s="499"/>
      <c r="DO577" s="474"/>
      <c r="DP577" s="474"/>
      <c r="DQ577" s="474"/>
      <c r="DR577" s="474"/>
      <c r="DS577" s="474"/>
      <c r="DT577" s="474"/>
      <c r="DU577" s="474"/>
      <c r="DV577" s="474"/>
      <c r="DW577" s="474"/>
      <c r="DX577" s="474"/>
      <c r="DY577" s="474"/>
      <c r="DZ577" s="474"/>
      <c r="EA577" s="500"/>
      <c r="EB577" s="500"/>
      <c r="EC577" s="500"/>
      <c r="ED577" s="500"/>
      <c r="EE577" s="500"/>
      <c r="EF577" s="500"/>
      <c r="EG577" s="500"/>
      <c r="EH577" s="500"/>
      <c r="EI577" s="500"/>
      <c r="EJ577" s="500"/>
      <c r="EK577" s="500"/>
      <c r="EL577" s="500"/>
      <c r="EM577" s="500"/>
      <c r="EN577" s="500"/>
      <c r="EO577" s="500"/>
      <c r="EP577" s="500"/>
      <c r="EQ577" s="500"/>
      <c r="ER577" s="490"/>
      <c r="ES577" s="490"/>
      <c r="ET577" s="500"/>
      <c r="EU577" s="500"/>
    </row>
    <row r="578" spans="1:151" ht="16.5" customHeight="1">
      <c r="A578" s="500"/>
      <c r="B578" s="502"/>
      <c r="C578" s="502"/>
      <c r="D578" s="502"/>
      <c r="E578" s="502"/>
      <c r="F578" s="502"/>
      <c r="G578" s="502"/>
      <c r="H578" s="502"/>
      <c r="I578" s="502"/>
      <c r="J578" s="504"/>
      <c r="K578" s="502"/>
      <c r="L578" s="502"/>
      <c r="M578" s="502"/>
      <c r="N578" s="502"/>
      <c r="O578" s="502"/>
      <c r="P578" s="502"/>
      <c r="R578" s="502"/>
      <c r="S578" s="502"/>
      <c r="U578" s="499"/>
      <c r="V578" s="500"/>
      <c r="W578" s="502"/>
      <c r="X578" s="500"/>
      <c r="Y578" s="500"/>
      <c r="Z578" s="476"/>
      <c r="AA578" s="476"/>
      <c r="AB578" s="470"/>
      <c r="AC578" s="502"/>
      <c r="AD578" s="502"/>
      <c r="AE578" s="502"/>
      <c r="AF578" s="502"/>
      <c r="AG578" s="502"/>
      <c r="AH578" s="502"/>
      <c r="AI578" s="505"/>
      <c r="AJ578" s="502"/>
      <c r="AK578" s="502"/>
      <c r="AL578" s="502"/>
      <c r="AM578" s="502"/>
      <c r="AN578" s="502"/>
      <c r="AO578" s="502"/>
      <c r="AP578" s="502"/>
      <c r="AQ578" s="502"/>
      <c r="AR578" s="502"/>
      <c r="AS578" s="521"/>
      <c r="AT578" s="521"/>
      <c r="AU578" s="521"/>
      <c r="AV578" s="521"/>
      <c r="AW578" s="521"/>
      <c r="AX578" s="521"/>
      <c r="AY578" s="521"/>
      <c r="AZ578" s="521"/>
      <c r="BA578" s="525"/>
      <c r="BB578" s="521"/>
      <c r="BC578" s="521"/>
      <c r="BD578" s="521"/>
      <c r="BE578" s="521"/>
      <c r="BF578" s="521"/>
      <c r="BG578" s="521"/>
      <c r="BH578" s="521"/>
      <c r="BI578" s="521"/>
      <c r="BJ578" s="521"/>
      <c r="BK578" s="521"/>
      <c r="BL578" s="521"/>
      <c r="BM578" s="521"/>
      <c r="BN578" s="521"/>
      <c r="BO578" s="521"/>
      <c r="BP578" s="521"/>
      <c r="BQ578" s="521"/>
      <c r="BR578" s="521"/>
      <c r="BS578" s="521"/>
      <c r="BT578" s="517"/>
      <c r="BU578" s="511"/>
      <c r="BV578" s="511"/>
      <c r="BW578" s="511"/>
      <c r="BX578" s="516"/>
      <c r="BY578" s="516"/>
      <c r="BZ578" s="516"/>
      <c r="CA578" s="516"/>
      <c r="CB578" s="516"/>
      <c r="CC578" s="516"/>
      <c r="CD578" s="516"/>
      <c r="CE578" s="511"/>
      <c r="CF578" s="511"/>
      <c r="CG578" s="511"/>
      <c r="CH578" s="511"/>
      <c r="CI578" s="474"/>
      <c r="CJ578" s="474"/>
      <c r="CK578" s="474"/>
      <c r="CL578" s="490"/>
      <c r="CM578" s="474"/>
      <c r="CN578" s="500"/>
      <c r="CO578" s="500"/>
      <c r="CP578" s="500"/>
      <c r="CQ578" s="500"/>
      <c r="CR578" s="550"/>
      <c r="CS578" s="473"/>
      <c r="CT578" s="498"/>
      <c r="CU578" s="498"/>
      <c r="CV578" s="473"/>
      <c r="CW578" s="473"/>
      <c r="CX578" s="473"/>
      <c r="CY578" s="502"/>
      <c r="CZ578" s="500"/>
      <c r="DA578" s="474"/>
      <c r="DB578" s="499"/>
      <c r="DC578" s="500"/>
      <c r="DD578" s="474"/>
      <c r="DE578" s="500"/>
      <c r="DF578" s="500"/>
      <c r="DG578" s="499"/>
      <c r="DH578" s="499"/>
      <c r="DI578" s="499"/>
      <c r="DJ578" s="490"/>
      <c r="DK578" s="499"/>
      <c r="DL578" s="500"/>
      <c r="DM578" s="500"/>
      <c r="DN578" s="499"/>
      <c r="DO578" s="474"/>
      <c r="DP578" s="474"/>
      <c r="DQ578" s="474"/>
      <c r="DR578" s="474"/>
      <c r="DS578" s="474"/>
      <c r="DT578" s="474"/>
      <c r="DU578" s="474"/>
      <c r="DV578" s="474"/>
      <c r="DW578" s="474"/>
      <c r="DX578" s="474"/>
      <c r="DY578" s="474"/>
      <c r="DZ578" s="474"/>
      <c r="EA578" s="500"/>
      <c r="EB578" s="500"/>
      <c r="EC578" s="500"/>
      <c r="ED578" s="500"/>
      <c r="EE578" s="500"/>
      <c r="EF578" s="500"/>
      <c r="EG578" s="500"/>
      <c r="EH578" s="500"/>
      <c r="EI578" s="500"/>
      <c r="EJ578" s="500"/>
      <c r="EK578" s="500"/>
      <c r="EL578" s="500"/>
      <c r="EM578" s="500"/>
      <c r="EN578" s="500"/>
      <c r="EO578" s="500"/>
      <c r="EP578" s="500"/>
      <c r="EQ578" s="500"/>
      <c r="ER578" s="490"/>
      <c r="ES578" s="490"/>
      <c r="ET578" s="500"/>
      <c r="EU578" s="500"/>
    </row>
    <row r="579" spans="1:151" ht="16.5" customHeight="1">
      <c r="A579" s="500"/>
      <c r="B579" s="502"/>
      <c r="C579" s="502"/>
      <c r="D579" s="502"/>
      <c r="E579" s="502"/>
      <c r="F579" s="502"/>
      <c r="G579" s="502"/>
      <c r="H579" s="502"/>
      <c r="I579" s="502"/>
      <c r="J579" s="504"/>
      <c r="K579" s="502"/>
      <c r="L579" s="502"/>
      <c r="M579" s="502"/>
      <c r="N579" s="502"/>
      <c r="O579" s="502"/>
      <c r="P579" s="502"/>
      <c r="R579" s="502"/>
      <c r="S579" s="502"/>
      <c r="U579" s="499"/>
      <c r="V579" s="500"/>
      <c r="W579" s="502"/>
      <c r="X579" s="500"/>
      <c r="Y579" s="500"/>
      <c r="Z579" s="476"/>
      <c r="AA579" s="476"/>
      <c r="AB579" s="470"/>
      <c r="AC579" s="502"/>
      <c r="AD579" s="502"/>
      <c r="AE579" s="502"/>
      <c r="AF579" s="502"/>
      <c r="AG579" s="502"/>
      <c r="AH579" s="502"/>
      <c r="AI579" s="505"/>
      <c r="AJ579" s="502"/>
      <c r="AK579" s="502"/>
      <c r="AL579" s="502"/>
      <c r="AM579" s="502"/>
      <c r="AN579" s="502"/>
      <c r="AO579" s="502"/>
      <c r="AP579" s="502"/>
      <c r="AQ579" s="502"/>
      <c r="AR579" s="502"/>
      <c r="AS579" s="521"/>
      <c r="AT579" s="521"/>
      <c r="AU579" s="521"/>
      <c r="AV579" s="521"/>
      <c r="AW579" s="521"/>
      <c r="AX579" s="521"/>
      <c r="AY579" s="521"/>
      <c r="AZ579" s="521"/>
      <c r="BA579" s="525"/>
      <c r="BB579" s="521"/>
      <c r="BC579" s="521"/>
      <c r="BD579" s="521"/>
      <c r="BE579" s="521"/>
      <c r="BF579" s="521"/>
      <c r="BG579" s="521"/>
      <c r="BH579" s="521"/>
      <c r="BI579" s="521"/>
      <c r="BJ579" s="521"/>
      <c r="BK579" s="521"/>
      <c r="BL579" s="521"/>
      <c r="BM579" s="521"/>
      <c r="BN579" s="521"/>
      <c r="BO579" s="521"/>
      <c r="BP579" s="521"/>
      <c r="BQ579" s="521"/>
      <c r="BR579" s="521"/>
      <c r="BS579" s="521"/>
      <c r="BT579" s="517"/>
      <c r="BU579" s="511"/>
      <c r="BV579" s="511"/>
      <c r="BW579" s="511"/>
      <c r="BX579" s="516"/>
      <c r="BY579" s="516"/>
      <c r="BZ579" s="516"/>
      <c r="CA579" s="516"/>
      <c r="CB579" s="516"/>
      <c r="CC579" s="516"/>
      <c r="CD579" s="516"/>
      <c r="CE579" s="511"/>
      <c r="CF579" s="511"/>
      <c r="CG579" s="511"/>
      <c r="CH579" s="511"/>
      <c r="CI579" s="474"/>
      <c r="CJ579" s="474"/>
      <c r="CK579" s="474"/>
      <c r="CL579" s="490"/>
      <c r="CM579" s="474"/>
      <c r="CN579" s="500"/>
      <c r="CO579" s="500"/>
      <c r="CP579" s="500"/>
      <c r="CQ579" s="500"/>
      <c r="CR579" s="550"/>
      <c r="CS579" s="473"/>
      <c r="CT579" s="498"/>
      <c r="CU579" s="498"/>
      <c r="CV579" s="473"/>
      <c r="CW579" s="473"/>
      <c r="CX579" s="473"/>
      <c r="CY579" s="502"/>
      <c r="CZ579" s="500"/>
      <c r="DA579" s="474"/>
      <c r="DB579" s="499"/>
      <c r="DC579" s="500"/>
      <c r="DD579" s="474"/>
      <c r="DE579" s="500"/>
      <c r="DF579" s="500"/>
      <c r="DG579" s="499"/>
      <c r="DH579" s="499"/>
      <c r="DI579" s="499"/>
      <c r="DJ579" s="490"/>
      <c r="DK579" s="499"/>
      <c r="DL579" s="500"/>
      <c r="DM579" s="500"/>
      <c r="DN579" s="499"/>
      <c r="DO579" s="474"/>
      <c r="DP579" s="474"/>
      <c r="DQ579" s="474"/>
      <c r="DR579" s="474"/>
      <c r="DS579" s="474"/>
      <c r="DT579" s="474"/>
      <c r="DU579" s="474"/>
      <c r="DV579" s="474"/>
      <c r="DW579" s="474"/>
      <c r="DX579" s="474"/>
      <c r="DY579" s="474"/>
      <c r="DZ579" s="474"/>
      <c r="EA579" s="500"/>
      <c r="EB579" s="500"/>
      <c r="EC579" s="500"/>
      <c r="ED579" s="500"/>
      <c r="EE579" s="500"/>
      <c r="EF579" s="500"/>
      <c r="EG579" s="500"/>
      <c r="EH579" s="500"/>
      <c r="EI579" s="500"/>
      <c r="EJ579" s="500"/>
      <c r="EK579" s="500"/>
      <c r="EL579" s="500"/>
      <c r="EM579" s="500"/>
      <c r="EN579" s="500"/>
      <c r="EO579" s="500"/>
      <c r="EP579" s="500"/>
      <c r="EQ579" s="500"/>
      <c r="ER579" s="490"/>
      <c r="ES579" s="490"/>
      <c r="ET579" s="500"/>
      <c r="EU579" s="500"/>
    </row>
    <row r="580" spans="1:151" ht="16.5" customHeight="1">
      <c r="A580" s="500"/>
      <c r="B580" s="502"/>
      <c r="C580" s="502"/>
      <c r="D580" s="502"/>
      <c r="E580" s="502"/>
      <c r="F580" s="502"/>
      <c r="G580" s="502"/>
      <c r="H580" s="502"/>
      <c r="I580" s="502"/>
      <c r="J580" s="504"/>
      <c r="K580" s="502"/>
      <c r="L580" s="502"/>
      <c r="M580" s="502"/>
      <c r="N580" s="502"/>
      <c r="O580" s="502"/>
      <c r="P580" s="502"/>
      <c r="R580" s="502"/>
      <c r="S580" s="502"/>
      <c r="U580" s="499"/>
      <c r="V580" s="500"/>
      <c r="W580" s="502"/>
      <c r="X580" s="500"/>
      <c r="Y580" s="500"/>
      <c r="Z580" s="476"/>
      <c r="AA580" s="476"/>
      <c r="AB580" s="470"/>
      <c r="AC580" s="502"/>
      <c r="AD580" s="502"/>
      <c r="AE580" s="502"/>
      <c r="AF580" s="502"/>
      <c r="AG580" s="502"/>
      <c r="AH580" s="502"/>
      <c r="AI580" s="505"/>
      <c r="AJ580" s="502"/>
      <c r="AK580" s="502"/>
      <c r="AL580" s="502"/>
      <c r="AM580" s="502"/>
      <c r="AN580" s="502"/>
      <c r="AO580" s="502"/>
      <c r="AP580" s="502"/>
      <c r="AQ580" s="502"/>
      <c r="AR580" s="502"/>
      <c r="AS580" s="521"/>
      <c r="AT580" s="521"/>
      <c r="AU580" s="521"/>
      <c r="AV580" s="521"/>
      <c r="AW580" s="521"/>
      <c r="AX580" s="521"/>
      <c r="AY580" s="521"/>
      <c r="AZ580" s="521"/>
      <c r="BA580" s="525"/>
      <c r="BB580" s="521"/>
      <c r="BC580" s="521"/>
      <c r="BD580" s="521"/>
      <c r="BE580" s="521"/>
      <c r="BF580" s="521"/>
      <c r="BG580" s="521"/>
      <c r="BH580" s="521"/>
      <c r="BI580" s="521"/>
      <c r="BJ580" s="521"/>
      <c r="BK580" s="521"/>
      <c r="BL580" s="521"/>
      <c r="BM580" s="521"/>
      <c r="BN580" s="521"/>
      <c r="BO580" s="521"/>
      <c r="BP580" s="521"/>
      <c r="BQ580" s="521"/>
      <c r="BR580" s="521"/>
      <c r="BS580" s="521"/>
      <c r="BT580" s="517"/>
      <c r="BU580" s="511"/>
      <c r="BV580" s="511"/>
      <c r="BW580" s="511"/>
      <c r="BX580" s="516"/>
      <c r="BY580" s="516"/>
      <c r="BZ580" s="516"/>
      <c r="CA580" s="516"/>
      <c r="CB580" s="516"/>
      <c r="CC580" s="516"/>
      <c r="CD580" s="516"/>
      <c r="CE580" s="511"/>
      <c r="CF580" s="511"/>
      <c r="CG580" s="511"/>
      <c r="CH580" s="511"/>
      <c r="CI580" s="474"/>
      <c r="CJ580" s="474"/>
      <c r="CK580" s="474"/>
      <c r="CL580" s="490"/>
      <c r="CM580" s="474"/>
      <c r="CN580" s="500"/>
      <c r="CO580" s="500"/>
      <c r="CP580" s="500"/>
      <c r="CQ580" s="500"/>
      <c r="CR580" s="550"/>
      <c r="CS580" s="473"/>
      <c r="CT580" s="498"/>
      <c r="CU580" s="498"/>
      <c r="CV580" s="473"/>
      <c r="CW580" s="473"/>
      <c r="CX580" s="473"/>
      <c r="CY580" s="502"/>
      <c r="CZ580" s="500"/>
      <c r="DA580" s="474"/>
      <c r="DB580" s="499"/>
      <c r="DC580" s="500"/>
      <c r="DD580" s="474"/>
      <c r="DE580" s="500"/>
      <c r="DF580" s="500"/>
      <c r="DG580" s="499"/>
      <c r="DH580" s="499"/>
      <c r="DI580" s="499"/>
      <c r="DJ580" s="490"/>
      <c r="DK580" s="499"/>
      <c r="DL580" s="500"/>
      <c r="DM580" s="500"/>
      <c r="DN580" s="499"/>
      <c r="DO580" s="474"/>
      <c r="DP580" s="474"/>
      <c r="DQ580" s="474"/>
      <c r="DR580" s="474"/>
      <c r="DS580" s="474"/>
      <c r="DT580" s="474"/>
      <c r="DU580" s="474"/>
      <c r="DV580" s="474"/>
      <c r="DW580" s="474"/>
      <c r="DX580" s="474"/>
      <c r="DY580" s="474"/>
      <c r="DZ580" s="474"/>
      <c r="EA580" s="500"/>
      <c r="EB580" s="500"/>
      <c r="EC580" s="500"/>
      <c r="ED580" s="500"/>
      <c r="EE580" s="500"/>
      <c r="EF580" s="500"/>
      <c r="EG580" s="500"/>
      <c r="EH580" s="500"/>
      <c r="EI580" s="500"/>
      <c r="EJ580" s="500"/>
      <c r="EK580" s="500"/>
      <c r="EL580" s="500"/>
      <c r="EM580" s="500"/>
      <c r="EN580" s="500"/>
      <c r="EO580" s="500"/>
      <c r="EP580" s="500"/>
      <c r="EQ580" s="500"/>
      <c r="ER580" s="490"/>
      <c r="ES580" s="490"/>
      <c r="ET580" s="500"/>
      <c r="EU580" s="500"/>
    </row>
    <row r="581" spans="1:151" ht="16.5" customHeight="1">
      <c r="A581" s="500"/>
      <c r="B581" s="502"/>
      <c r="C581" s="502"/>
      <c r="D581" s="502"/>
      <c r="E581" s="502"/>
      <c r="F581" s="502"/>
      <c r="G581" s="502"/>
      <c r="H581" s="502"/>
      <c r="I581" s="502"/>
      <c r="J581" s="504"/>
      <c r="K581" s="502"/>
      <c r="L581" s="502"/>
      <c r="M581" s="502"/>
      <c r="N581" s="502"/>
      <c r="O581" s="502"/>
      <c r="P581" s="502"/>
      <c r="R581" s="502"/>
      <c r="S581" s="502"/>
      <c r="U581" s="499"/>
      <c r="V581" s="500"/>
      <c r="W581" s="502"/>
      <c r="X581" s="500"/>
      <c r="Y581" s="500"/>
      <c r="Z581" s="476"/>
      <c r="AA581" s="476"/>
      <c r="AB581" s="470"/>
      <c r="AC581" s="502"/>
      <c r="AD581" s="502"/>
      <c r="AE581" s="502"/>
      <c r="AF581" s="502"/>
      <c r="AG581" s="502"/>
      <c r="AH581" s="502"/>
      <c r="AI581" s="505"/>
      <c r="AJ581" s="502"/>
      <c r="AK581" s="502"/>
      <c r="AL581" s="502"/>
      <c r="AM581" s="502"/>
      <c r="AN581" s="502"/>
      <c r="AO581" s="502"/>
      <c r="AP581" s="502"/>
      <c r="AQ581" s="502"/>
      <c r="AR581" s="502"/>
      <c r="AS581" s="521"/>
      <c r="AT581" s="521"/>
      <c r="AU581" s="521"/>
      <c r="AV581" s="521"/>
      <c r="AW581" s="521"/>
      <c r="AX581" s="521"/>
      <c r="AY581" s="521"/>
      <c r="AZ581" s="521"/>
      <c r="BA581" s="525"/>
      <c r="BB581" s="521"/>
      <c r="BC581" s="521"/>
      <c r="BD581" s="521"/>
      <c r="BE581" s="521"/>
      <c r="BF581" s="521"/>
      <c r="BG581" s="521"/>
      <c r="BH581" s="521"/>
      <c r="BI581" s="521"/>
      <c r="BJ581" s="521"/>
      <c r="BK581" s="521"/>
      <c r="BL581" s="521"/>
      <c r="BM581" s="521"/>
      <c r="BN581" s="521"/>
      <c r="BO581" s="521"/>
      <c r="BP581" s="521"/>
      <c r="BQ581" s="521"/>
      <c r="BR581" s="521"/>
      <c r="BS581" s="521"/>
      <c r="BT581" s="517"/>
      <c r="BU581" s="511"/>
      <c r="BV581" s="511"/>
      <c r="BW581" s="511"/>
      <c r="BX581" s="516"/>
      <c r="BY581" s="516"/>
      <c r="BZ581" s="516"/>
      <c r="CA581" s="516"/>
      <c r="CB581" s="516"/>
      <c r="CC581" s="516"/>
      <c r="CD581" s="516"/>
      <c r="CE581" s="511"/>
      <c r="CF581" s="511"/>
      <c r="CG581" s="511"/>
      <c r="CH581" s="511"/>
      <c r="CI581" s="474"/>
      <c r="CJ581" s="474"/>
      <c r="CK581" s="474"/>
      <c r="CL581" s="490"/>
      <c r="CM581" s="474"/>
      <c r="CN581" s="500"/>
      <c r="CO581" s="500"/>
      <c r="CP581" s="500"/>
      <c r="CQ581" s="500"/>
      <c r="CR581" s="550"/>
      <c r="CS581" s="473"/>
      <c r="CT581" s="498"/>
      <c r="CU581" s="498"/>
      <c r="CV581" s="473"/>
      <c r="CW581" s="473"/>
      <c r="CX581" s="473"/>
      <c r="CY581" s="502"/>
      <c r="CZ581" s="500"/>
      <c r="DA581" s="474"/>
      <c r="DB581" s="499"/>
      <c r="DC581" s="500"/>
      <c r="DD581" s="474"/>
      <c r="DE581" s="500"/>
      <c r="DF581" s="500"/>
      <c r="DG581" s="499"/>
      <c r="DH581" s="499"/>
      <c r="DI581" s="499"/>
      <c r="DJ581" s="490"/>
      <c r="DK581" s="499"/>
      <c r="DL581" s="500"/>
      <c r="DM581" s="500"/>
      <c r="DN581" s="499"/>
      <c r="DO581" s="474"/>
      <c r="DP581" s="474"/>
      <c r="DQ581" s="474"/>
      <c r="DR581" s="474"/>
      <c r="DS581" s="474"/>
      <c r="DT581" s="474"/>
      <c r="DU581" s="474"/>
      <c r="DV581" s="474"/>
      <c r="DW581" s="474"/>
      <c r="DX581" s="474"/>
      <c r="DY581" s="474"/>
      <c r="DZ581" s="474"/>
      <c r="EA581" s="500"/>
      <c r="EB581" s="500"/>
      <c r="EC581" s="500"/>
      <c r="ED581" s="500"/>
      <c r="EE581" s="500"/>
      <c r="EF581" s="500"/>
      <c r="EG581" s="500"/>
      <c r="EH581" s="500"/>
      <c r="EI581" s="500"/>
      <c r="EJ581" s="500"/>
      <c r="EK581" s="500"/>
      <c r="EL581" s="500"/>
      <c r="EM581" s="500"/>
      <c r="EN581" s="500"/>
      <c r="EO581" s="500"/>
      <c r="EP581" s="500"/>
      <c r="EQ581" s="500"/>
      <c r="ER581" s="490"/>
      <c r="ES581" s="490"/>
      <c r="ET581" s="500"/>
      <c r="EU581" s="500"/>
    </row>
    <row r="582" spans="1:151" ht="16.5" customHeight="1">
      <c r="A582" s="500"/>
      <c r="B582" s="502"/>
      <c r="C582" s="502"/>
      <c r="D582" s="502"/>
      <c r="E582" s="502"/>
      <c r="F582" s="502"/>
      <c r="G582" s="502"/>
      <c r="H582" s="502"/>
      <c r="I582" s="502"/>
      <c r="J582" s="504"/>
      <c r="K582" s="502"/>
      <c r="L582" s="502"/>
      <c r="M582" s="502"/>
      <c r="N582" s="502"/>
      <c r="O582" s="502"/>
      <c r="P582" s="502"/>
      <c r="R582" s="502"/>
      <c r="S582" s="502"/>
      <c r="U582" s="499"/>
      <c r="V582" s="500"/>
      <c r="W582" s="502"/>
      <c r="X582" s="500"/>
      <c r="Y582" s="500"/>
      <c r="Z582" s="476"/>
      <c r="AA582" s="476"/>
      <c r="AB582" s="470"/>
      <c r="AC582" s="502"/>
      <c r="AD582" s="502"/>
      <c r="AE582" s="502"/>
      <c r="AF582" s="502"/>
      <c r="AG582" s="502"/>
      <c r="AH582" s="502"/>
      <c r="AI582" s="505"/>
      <c r="AJ582" s="502"/>
      <c r="AK582" s="502"/>
      <c r="AL582" s="502"/>
      <c r="AM582" s="502"/>
      <c r="AN582" s="502"/>
      <c r="AO582" s="502"/>
      <c r="AP582" s="502"/>
      <c r="AQ582" s="502"/>
      <c r="AR582" s="502"/>
      <c r="AS582" s="521"/>
      <c r="AT582" s="521"/>
      <c r="AU582" s="521"/>
      <c r="AV582" s="521"/>
      <c r="AW582" s="521"/>
      <c r="AX582" s="521"/>
      <c r="AY582" s="521"/>
      <c r="AZ582" s="521"/>
      <c r="BA582" s="525"/>
      <c r="BB582" s="521"/>
      <c r="BC582" s="521"/>
      <c r="BD582" s="521"/>
      <c r="BE582" s="521"/>
      <c r="BF582" s="521"/>
      <c r="BG582" s="521"/>
      <c r="BH582" s="521"/>
      <c r="BI582" s="521"/>
      <c r="BJ582" s="521"/>
      <c r="BK582" s="521"/>
      <c r="BL582" s="521"/>
      <c r="BM582" s="521"/>
      <c r="BN582" s="521"/>
      <c r="BO582" s="521"/>
      <c r="BP582" s="521"/>
      <c r="BQ582" s="521"/>
      <c r="BR582" s="521"/>
      <c r="BS582" s="521"/>
      <c r="BT582" s="517"/>
      <c r="BU582" s="511"/>
      <c r="BV582" s="511"/>
      <c r="BW582" s="511"/>
      <c r="BX582" s="516"/>
      <c r="BY582" s="516"/>
      <c r="BZ582" s="516"/>
      <c r="CA582" s="516"/>
      <c r="CB582" s="516"/>
      <c r="CC582" s="516"/>
      <c r="CD582" s="516"/>
      <c r="CE582" s="511"/>
      <c r="CF582" s="511"/>
      <c r="CG582" s="511"/>
      <c r="CH582" s="511"/>
      <c r="CI582" s="474"/>
      <c r="CJ582" s="474"/>
      <c r="CK582" s="474"/>
      <c r="CL582" s="490"/>
      <c r="CM582" s="474"/>
      <c r="CN582" s="500"/>
      <c r="CO582" s="500"/>
      <c r="CP582" s="500"/>
      <c r="CQ582" s="500"/>
      <c r="CR582" s="550"/>
      <c r="CS582" s="473"/>
      <c r="CT582" s="498"/>
      <c r="CU582" s="498"/>
      <c r="CV582" s="473"/>
      <c r="CW582" s="473"/>
      <c r="CX582" s="473"/>
      <c r="CY582" s="502"/>
      <c r="CZ582" s="500"/>
      <c r="DA582" s="474"/>
      <c r="DB582" s="499"/>
      <c r="DC582" s="500"/>
      <c r="DD582" s="474"/>
      <c r="DE582" s="500"/>
      <c r="DF582" s="500"/>
      <c r="DG582" s="499"/>
      <c r="DH582" s="499"/>
      <c r="DI582" s="499"/>
      <c r="DJ582" s="490"/>
      <c r="DK582" s="499"/>
      <c r="DL582" s="500"/>
      <c r="DM582" s="500"/>
      <c r="DN582" s="499"/>
      <c r="DO582" s="474"/>
      <c r="DP582" s="474"/>
      <c r="DQ582" s="474"/>
      <c r="DR582" s="474"/>
      <c r="DS582" s="474"/>
      <c r="DT582" s="474"/>
      <c r="DU582" s="474"/>
      <c r="DV582" s="474"/>
      <c r="DW582" s="474"/>
      <c r="DX582" s="474"/>
      <c r="DY582" s="474"/>
      <c r="DZ582" s="474"/>
      <c r="EA582" s="500"/>
      <c r="EB582" s="500"/>
      <c r="EC582" s="500"/>
      <c r="ED582" s="500"/>
      <c r="EE582" s="500"/>
      <c r="EF582" s="500"/>
      <c r="EG582" s="500"/>
      <c r="EH582" s="500"/>
      <c r="EI582" s="500"/>
      <c r="EJ582" s="500"/>
      <c r="EK582" s="500"/>
      <c r="EL582" s="500"/>
      <c r="EM582" s="500"/>
      <c r="EN582" s="500"/>
      <c r="EO582" s="500"/>
      <c r="EP582" s="500"/>
      <c r="EQ582" s="500"/>
      <c r="ER582" s="490"/>
      <c r="ES582" s="490"/>
      <c r="ET582" s="500"/>
      <c r="EU582" s="500"/>
    </row>
    <row r="583" spans="1:151" ht="16.5" customHeight="1">
      <c r="A583" s="500"/>
      <c r="B583" s="502"/>
      <c r="C583" s="502"/>
      <c r="D583" s="502"/>
      <c r="E583" s="502"/>
      <c r="F583" s="502"/>
      <c r="G583" s="502"/>
      <c r="H583" s="502"/>
      <c r="I583" s="502"/>
      <c r="J583" s="504"/>
      <c r="K583" s="502"/>
      <c r="L583" s="502"/>
      <c r="M583" s="502"/>
      <c r="N583" s="502"/>
      <c r="O583" s="502"/>
      <c r="P583" s="502"/>
      <c r="R583" s="502"/>
      <c r="S583" s="502"/>
      <c r="U583" s="499"/>
      <c r="V583" s="500"/>
      <c r="W583" s="502"/>
      <c r="X583" s="500"/>
      <c r="Y583" s="500"/>
      <c r="Z583" s="476"/>
      <c r="AA583" s="476"/>
      <c r="AB583" s="470"/>
      <c r="AC583" s="502"/>
      <c r="AD583" s="502"/>
      <c r="AE583" s="502"/>
      <c r="AF583" s="502"/>
      <c r="AG583" s="502"/>
      <c r="AH583" s="502"/>
      <c r="AI583" s="505"/>
      <c r="AJ583" s="502"/>
      <c r="AK583" s="502"/>
      <c r="AL583" s="502"/>
      <c r="AM583" s="502"/>
      <c r="AN583" s="502"/>
      <c r="AO583" s="502"/>
      <c r="AP583" s="502"/>
      <c r="AQ583" s="502"/>
      <c r="AR583" s="502"/>
      <c r="AS583" s="521"/>
      <c r="AT583" s="521"/>
      <c r="AU583" s="521"/>
      <c r="AV583" s="521"/>
      <c r="AW583" s="521"/>
      <c r="AX583" s="521"/>
      <c r="AY583" s="521"/>
      <c r="AZ583" s="521"/>
      <c r="BA583" s="525"/>
      <c r="BB583" s="521"/>
      <c r="BC583" s="521"/>
      <c r="BD583" s="521"/>
      <c r="BE583" s="521"/>
      <c r="BF583" s="521"/>
      <c r="BG583" s="521"/>
      <c r="BH583" s="521"/>
      <c r="BI583" s="521"/>
      <c r="BJ583" s="521"/>
      <c r="BK583" s="521"/>
      <c r="BL583" s="521"/>
      <c r="BM583" s="521"/>
      <c r="BN583" s="521"/>
      <c r="BO583" s="521"/>
      <c r="BP583" s="521"/>
      <c r="BQ583" s="521"/>
      <c r="BR583" s="521"/>
      <c r="BS583" s="521"/>
      <c r="BT583" s="517"/>
      <c r="BU583" s="511"/>
      <c r="BV583" s="511"/>
      <c r="BW583" s="511"/>
      <c r="BX583" s="516"/>
      <c r="BY583" s="516"/>
      <c r="BZ583" s="516"/>
      <c r="CA583" s="516"/>
      <c r="CB583" s="516"/>
      <c r="CC583" s="516"/>
      <c r="CD583" s="516"/>
      <c r="CE583" s="511"/>
      <c r="CF583" s="511"/>
      <c r="CG583" s="511"/>
      <c r="CH583" s="511"/>
      <c r="CI583" s="474"/>
      <c r="CJ583" s="474"/>
      <c r="CK583" s="474"/>
      <c r="CL583" s="490"/>
      <c r="CM583" s="474"/>
      <c r="CN583" s="500"/>
      <c r="CO583" s="500"/>
      <c r="CP583" s="500"/>
      <c r="CQ583" s="500"/>
      <c r="CR583" s="550"/>
      <c r="CS583" s="473"/>
      <c r="CT583" s="498"/>
      <c r="CU583" s="498"/>
      <c r="CV583" s="473"/>
      <c r="CW583" s="473"/>
      <c r="CX583" s="473"/>
      <c r="CY583" s="502"/>
      <c r="CZ583" s="500"/>
      <c r="DA583" s="474"/>
      <c r="DB583" s="499"/>
      <c r="DC583" s="500"/>
      <c r="DD583" s="474"/>
      <c r="DE583" s="500"/>
      <c r="DF583" s="500"/>
      <c r="DG583" s="499"/>
      <c r="DH583" s="499"/>
      <c r="DI583" s="499"/>
      <c r="DJ583" s="490"/>
      <c r="DK583" s="499"/>
      <c r="DL583" s="500"/>
      <c r="DM583" s="500"/>
      <c r="DN583" s="499"/>
      <c r="DO583" s="474"/>
      <c r="DP583" s="474"/>
      <c r="DQ583" s="474"/>
      <c r="DR583" s="474"/>
      <c r="DS583" s="474"/>
      <c r="DT583" s="474"/>
      <c r="DU583" s="474"/>
      <c r="DV583" s="474"/>
      <c r="DW583" s="474"/>
      <c r="DX583" s="474"/>
      <c r="DY583" s="474"/>
      <c r="DZ583" s="474"/>
      <c r="EA583" s="500"/>
      <c r="EB583" s="500"/>
      <c r="EC583" s="500"/>
      <c r="ED583" s="500"/>
      <c r="EE583" s="500"/>
      <c r="EF583" s="500"/>
      <c r="EG583" s="500"/>
      <c r="EH583" s="500"/>
      <c r="EI583" s="500"/>
      <c r="EJ583" s="500"/>
      <c r="EK583" s="500"/>
      <c r="EL583" s="500"/>
      <c r="EM583" s="500"/>
      <c r="EN583" s="500"/>
      <c r="EO583" s="500"/>
      <c r="EP583" s="500"/>
      <c r="EQ583" s="500"/>
      <c r="ER583" s="490"/>
      <c r="ES583" s="490"/>
      <c r="ET583" s="500"/>
      <c r="EU583" s="500"/>
    </row>
    <row r="584" spans="1:151" ht="16.5" customHeight="1">
      <c r="A584" s="500"/>
      <c r="B584" s="502"/>
      <c r="C584" s="502"/>
      <c r="D584" s="502"/>
      <c r="E584" s="502"/>
      <c r="F584" s="502"/>
      <c r="G584" s="502"/>
      <c r="H584" s="502"/>
      <c r="I584" s="502"/>
      <c r="J584" s="504"/>
      <c r="K584" s="502"/>
      <c r="L584" s="502"/>
      <c r="M584" s="502"/>
      <c r="N584" s="502"/>
      <c r="O584" s="502"/>
      <c r="P584" s="502"/>
      <c r="R584" s="502"/>
      <c r="S584" s="502"/>
      <c r="U584" s="499"/>
      <c r="V584" s="500"/>
      <c r="W584" s="502"/>
      <c r="X584" s="500"/>
      <c r="Y584" s="500"/>
      <c r="Z584" s="476"/>
      <c r="AA584" s="476"/>
      <c r="AB584" s="470"/>
      <c r="AC584" s="502"/>
      <c r="AD584" s="502"/>
      <c r="AE584" s="502"/>
      <c r="AF584" s="502"/>
      <c r="AG584" s="502"/>
      <c r="AH584" s="502"/>
      <c r="AI584" s="505"/>
      <c r="AJ584" s="502"/>
      <c r="AK584" s="502"/>
      <c r="AL584" s="502"/>
      <c r="AM584" s="502"/>
      <c r="AN584" s="502"/>
      <c r="AO584" s="502"/>
      <c r="AP584" s="502"/>
      <c r="AQ584" s="502"/>
      <c r="AR584" s="502"/>
      <c r="AS584" s="521"/>
      <c r="AT584" s="521"/>
      <c r="AU584" s="521"/>
      <c r="AV584" s="521"/>
      <c r="AW584" s="521"/>
      <c r="AX584" s="521"/>
      <c r="AY584" s="521"/>
      <c r="AZ584" s="521"/>
      <c r="BA584" s="525"/>
      <c r="BB584" s="521"/>
      <c r="BC584" s="521"/>
      <c r="BD584" s="521"/>
      <c r="BE584" s="521"/>
      <c r="BF584" s="521"/>
      <c r="BG584" s="521"/>
      <c r="BH584" s="521"/>
      <c r="BI584" s="521"/>
      <c r="BJ584" s="521"/>
      <c r="BK584" s="521"/>
      <c r="BL584" s="521"/>
      <c r="BM584" s="521"/>
      <c r="BN584" s="521"/>
      <c r="BO584" s="521"/>
      <c r="BP584" s="521"/>
      <c r="BQ584" s="521"/>
      <c r="BR584" s="521"/>
      <c r="BS584" s="521"/>
      <c r="BT584" s="517"/>
      <c r="BU584" s="511"/>
      <c r="BV584" s="511"/>
      <c r="BW584" s="511"/>
      <c r="BX584" s="516"/>
      <c r="BY584" s="516"/>
      <c r="BZ584" s="516"/>
      <c r="CA584" s="516"/>
      <c r="CB584" s="516"/>
      <c r="CC584" s="516"/>
      <c r="CD584" s="516"/>
      <c r="CE584" s="511"/>
      <c r="CF584" s="511"/>
      <c r="CG584" s="511"/>
      <c r="CH584" s="511"/>
      <c r="CI584" s="474"/>
      <c r="CJ584" s="474"/>
      <c r="CK584" s="474"/>
      <c r="CL584" s="490"/>
      <c r="CM584" s="474"/>
      <c r="CN584" s="500"/>
      <c r="CO584" s="500"/>
      <c r="CP584" s="500"/>
      <c r="CQ584" s="500"/>
      <c r="CR584" s="550"/>
      <c r="CS584" s="473"/>
      <c r="CT584" s="498"/>
      <c r="CU584" s="498"/>
      <c r="CV584" s="473"/>
      <c r="CW584" s="473"/>
      <c r="CX584" s="473"/>
      <c r="CY584" s="502"/>
      <c r="CZ584" s="500"/>
      <c r="DA584" s="474"/>
      <c r="DB584" s="499"/>
      <c r="DC584" s="500"/>
      <c r="DD584" s="474"/>
      <c r="DE584" s="500"/>
      <c r="DF584" s="500"/>
      <c r="DG584" s="499"/>
      <c r="DH584" s="499"/>
      <c r="DI584" s="499"/>
      <c r="DJ584" s="490"/>
      <c r="DK584" s="499"/>
      <c r="DL584" s="500"/>
      <c r="DM584" s="500"/>
      <c r="DN584" s="499"/>
      <c r="DO584" s="474"/>
      <c r="DP584" s="474"/>
      <c r="DQ584" s="474"/>
      <c r="DR584" s="474"/>
      <c r="DS584" s="474"/>
      <c r="DT584" s="474"/>
      <c r="DU584" s="474"/>
      <c r="DV584" s="474"/>
      <c r="DW584" s="474"/>
      <c r="DX584" s="474"/>
      <c r="DY584" s="474"/>
      <c r="DZ584" s="474"/>
      <c r="EA584" s="500"/>
      <c r="EB584" s="500"/>
      <c r="EC584" s="500"/>
      <c r="ED584" s="500"/>
      <c r="EE584" s="500"/>
      <c r="EF584" s="500"/>
      <c r="EG584" s="500"/>
      <c r="EH584" s="500"/>
      <c r="EI584" s="500"/>
      <c r="EJ584" s="500"/>
      <c r="EK584" s="500"/>
      <c r="EL584" s="500"/>
      <c r="EM584" s="500"/>
      <c r="EN584" s="500"/>
      <c r="EO584" s="500"/>
      <c r="EP584" s="500"/>
      <c r="EQ584" s="500"/>
      <c r="ER584" s="490"/>
      <c r="ES584" s="490"/>
      <c r="ET584" s="500"/>
      <c r="EU584" s="500"/>
    </row>
    <row r="585" spans="1:151" ht="16.5" customHeight="1">
      <c r="A585" s="500"/>
      <c r="B585" s="502"/>
      <c r="C585" s="502"/>
      <c r="D585" s="502"/>
      <c r="E585" s="502"/>
      <c r="F585" s="502"/>
      <c r="G585" s="502"/>
      <c r="H585" s="502"/>
      <c r="I585" s="502"/>
      <c r="J585" s="504"/>
      <c r="K585" s="502"/>
      <c r="L585" s="502"/>
      <c r="M585" s="502"/>
      <c r="N585" s="502"/>
      <c r="O585" s="502"/>
      <c r="P585" s="502"/>
      <c r="R585" s="502"/>
      <c r="S585" s="502"/>
      <c r="U585" s="499"/>
      <c r="V585" s="500"/>
      <c r="W585" s="502"/>
      <c r="X585" s="500"/>
      <c r="Y585" s="500"/>
      <c r="Z585" s="476"/>
      <c r="AA585" s="476"/>
      <c r="AB585" s="470"/>
      <c r="AC585" s="502"/>
      <c r="AD585" s="502"/>
      <c r="AE585" s="502"/>
      <c r="AF585" s="502"/>
      <c r="AG585" s="502"/>
      <c r="AH585" s="502"/>
      <c r="AI585" s="505"/>
      <c r="AJ585" s="502"/>
      <c r="AK585" s="502"/>
      <c r="AL585" s="502"/>
      <c r="AM585" s="502"/>
      <c r="AN585" s="502"/>
      <c r="AO585" s="502"/>
      <c r="AP585" s="502"/>
      <c r="AQ585" s="502"/>
      <c r="AR585" s="502"/>
      <c r="AS585" s="521"/>
      <c r="AT585" s="521"/>
      <c r="AU585" s="521"/>
      <c r="AV585" s="521"/>
      <c r="AW585" s="521"/>
      <c r="AX585" s="521"/>
      <c r="AY585" s="521"/>
      <c r="AZ585" s="521"/>
      <c r="BA585" s="525"/>
      <c r="BB585" s="521"/>
      <c r="BC585" s="521"/>
      <c r="BD585" s="521"/>
      <c r="BE585" s="521"/>
      <c r="BF585" s="521"/>
      <c r="BG585" s="521"/>
      <c r="BH585" s="521"/>
      <c r="BI585" s="521"/>
      <c r="BJ585" s="521"/>
      <c r="BK585" s="521"/>
      <c r="BL585" s="521"/>
      <c r="BM585" s="521"/>
      <c r="BN585" s="521"/>
      <c r="BO585" s="521"/>
      <c r="BP585" s="521"/>
      <c r="BQ585" s="521"/>
      <c r="BR585" s="521"/>
      <c r="BS585" s="521"/>
      <c r="BT585" s="517"/>
      <c r="BU585" s="511"/>
      <c r="BV585" s="511"/>
      <c r="BW585" s="511"/>
      <c r="BX585" s="516"/>
      <c r="BY585" s="516"/>
      <c r="BZ585" s="516"/>
      <c r="CA585" s="516"/>
      <c r="CB585" s="516"/>
      <c r="CC585" s="516"/>
      <c r="CD585" s="516"/>
      <c r="CE585" s="511"/>
      <c r="CF585" s="511"/>
      <c r="CG585" s="511"/>
      <c r="CH585" s="511"/>
      <c r="CI585" s="474"/>
      <c r="CJ585" s="474"/>
      <c r="CK585" s="474"/>
      <c r="CL585" s="490"/>
      <c r="CM585" s="474"/>
      <c r="CN585" s="500"/>
      <c r="CO585" s="500"/>
      <c r="CP585" s="500"/>
      <c r="CQ585" s="500"/>
      <c r="CR585" s="550"/>
      <c r="CS585" s="473"/>
      <c r="CT585" s="498"/>
      <c r="CU585" s="498"/>
      <c r="CV585" s="473"/>
      <c r="CW585" s="473"/>
      <c r="CX585" s="473"/>
      <c r="CY585" s="502"/>
      <c r="CZ585" s="500"/>
      <c r="DA585" s="474"/>
      <c r="DB585" s="499"/>
      <c r="DC585" s="500"/>
      <c r="DD585" s="474"/>
      <c r="DE585" s="500"/>
      <c r="DF585" s="500"/>
      <c r="DG585" s="499"/>
      <c r="DH585" s="499"/>
      <c r="DI585" s="499"/>
      <c r="DJ585" s="490"/>
      <c r="DK585" s="499"/>
      <c r="DL585" s="500"/>
      <c r="DM585" s="500"/>
      <c r="DN585" s="499"/>
      <c r="DO585" s="474"/>
      <c r="DP585" s="474"/>
      <c r="DQ585" s="474"/>
      <c r="DR585" s="474"/>
      <c r="DS585" s="474"/>
      <c r="DT585" s="474"/>
      <c r="DU585" s="474"/>
      <c r="DV585" s="474"/>
      <c r="DW585" s="474"/>
      <c r="DX585" s="474"/>
      <c r="DY585" s="474"/>
      <c r="DZ585" s="474"/>
      <c r="EA585" s="500"/>
      <c r="EB585" s="500"/>
      <c r="EC585" s="500"/>
      <c r="ED585" s="500"/>
      <c r="EE585" s="500"/>
      <c r="EF585" s="500"/>
      <c r="EG585" s="500"/>
      <c r="EH585" s="500"/>
      <c r="EI585" s="500"/>
      <c r="EJ585" s="500"/>
      <c r="EK585" s="500"/>
      <c r="EL585" s="500"/>
      <c r="EM585" s="500"/>
      <c r="EN585" s="500"/>
      <c r="EO585" s="500"/>
      <c r="EP585" s="500"/>
      <c r="EQ585" s="500"/>
      <c r="ER585" s="490"/>
      <c r="ES585" s="490"/>
      <c r="ET585" s="500"/>
      <c r="EU585" s="500"/>
    </row>
    <row r="586" spans="1:151" ht="16.5" customHeight="1">
      <c r="A586" s="500"/>
      <c r="B586" s="502"/>
      <c r="C586" s="502"/>
      <c r="D586" s="502"/>
      <c r="E586" s="502"/>
      <c r="F586" s="502"/>
      <c r="G586" s="502"/>
      <c r="H586" s="502"/>
      <c r="I586" s="502"/>
      <c r="J586" s="504"/>
      <c r="K586" s="502"/>
      <c r="L586" s="502"/>
      <c r="M586" s="502"/>
      <c r="N586" s="502"/>
      <c r="O586" s="502"/>
      <c r="P586" s="502"/>
      <c r="R586" s="502"/>
      <c r="S586" s="502"/>
      <c r="U586" s="499"/>
      <c r="V586" s="500"/>
      <c r="W586" s="502"/>
      <c r="X586" s="500"/>
      <c r="Y586" s="500"/>
      <c r="Z586" s="476"/>
      <c r="AA586" s="476"/>
      <c r="AB586" s="470"/>
      <c r="AC586" s="502"/>
      <c r="AD586" s="502"/>
      <c r="AE586" s="502"/>
      <c r="AF586" s="502"/>
      <c r="AG586" s="502"/>
      <c r="AH586" s="502"/>
      <c r="AI586" s="505"/>
      <c r="AJ586" s="502"/>
      <c r="AK586" s="502"/>
      <c r="AL586" s="502"/>
      <c r="AM586" s="502"/>
      <c r="AN586" s="502"/>
      <c r="AO586" s="502"/>
      <c r="AP586" s="502"/>
      <c r="AQ586" s="502"/>
      <c r="AR586" s="502"/>
      <c r="AS586" s="521"/>
      <c r="AT586" s="521"/>
      <c r="AU586" s="521"/>
      <c r="AV586" s="521"/>
      <c r="AW586" s="521"/>
      <c r="AX586" s="521"/>
      <c r="AY586" s="521"/>
      <c r="AZ586" s="521"/>
      <c r="BA586" s="525"/>
      <c r="BB586" s="521"/>
      <c r="BC586" s="521"/>
      <c r="BD586" s="521"/>
      <c r="BE586" s="521"/>
      <c r="BF586" s="521"/>
      <c r="BG586" s="521"/>
      <c r="BH586" s="521"/>
      <c r="BI586" s="521"/>
      <c r="BJ586" s="521"/>
      <c r="BK586" s="521"/>
      <c r="BL586" s="521"/>
      <c r="BM586" s="521"/>
      <c r="BN586" s="521"/>
      <c r="BO586" s="521"/>
      <c r="BP586" s="521"/>
      <c r="BQ586" s="521"/>
      <c r="BR586" s="521"/>
      <c r="BS586" s="521"/>
      <c r="BT586" s="517"/>
      <c r="BU586" s="511"/>
      <c r="BV586" s="511"/>
      <c r="BW586" s="511"/>
      <c r="BX586" s="516"/>
      <c r="BY586" s="516"/>
      <c r="BZ586" s="516"/>
      <c r="CA586" s="516"/>
      <c r="CB586" s="516"/>
      <c r="CC586" s="516"/>
      <c r="CD586" s="516"/>
      <c r="CE586" s="511"/>
      <c r="CF586" s="511"/>
      <c r="CG586" s="511"/>
      <c r="CH586" s="511"/>
      <c r="CI586" s="474"/>
      <c r="CJ586" s="474"/>
      <c r="CK586" s="474"/>
      <c r="CL586" s="490"/>
      <c r="CM586" s="474"/>
      <c r="CN586" s="500"/>
      <c r="CO586" s="500"/>
      <c r="CP586" s="500"/>
      <c r="CQ586" s="500"/>
      <c r="CR586" s="550"/>
      <c r="CS586" s="473"/>
      <c r="CT586" s="498"/>
      <c r="CU586" s="498"/>
      <c r="CV586" s="473"/>
      <c r="CW586" s="473"/>
      <c r="CX586" s="473"/>
      <c r="CY586" s="502"/>
      <c r="CZ586" s="500"/>
      <c r="DA586" s="474"/>
      <c r="DB586" s="499"/>
      <c r="DC586" s="500"/>
      <c r="DD586" s="474"/>
      <c r="DE586" s="500"/>
      <c r="DF586" s="500"/>
      <c r="DG586" s="499"/>
      <c r="DH586" s="499"/>
      <c r="DI586" s="499"/>
      <c r="DJ586" s="490"/>
      <c r="DK586" s="499"/>
      <c r="DL586" s="500"/>
      <c r="DM586" s="500"/>
      <c r="DN586" s="499"/>
      <c r="DO586" s="474"/>
      <c r="DP586" s="474"/>
      <c r="DQ586" s="474"/>
      <c r="DR586" s="474"/>
      <c r="DS586" s="474"/>
      <c r="DT586" s="474"/>
      <c r="DU586" s="474"/>
      <c r="DV586" s="474"/>
      <c r="DW586" s="474"/>
      <c r="DX586" s="474"/>
      <c r="DY586" s="474"/>
      <c r="DZ586" s="474"/>
      <c r="EA586" s="500"/>
      <c r="EB586" s="500"/>
      <c r="EC586" s="500"/>
      <c r="ED586" s="500"/>
      <c r="EE586" s="500"/>
      <c r="EF586" s="500"/>
      <c r="EG586" s="500"/>
      <c r="EH586" s="500"/>
      <c r="EI586" s="500"/>
      <c r="EJ586" s="500"/>
      <c r="EK586" s="500"/>
      <c r="EL586" s="500"/>
      <c r="EM586" s="500"/>
      <c r="EN586" s="500"/>
      <c r="EO586" s="500"/>
      <c r="EP586" s="500"/>
      <c r="EQ586" s="500"/>
      <c r="ER586" s="490"/>
      <c r="ES586" s="490"/>
      <c r="ET586" s="500"/>
      <c r="EU586" s="500"/>
    </row>
    <row r="587" spans="1:151" ht="16.5" customHeight="1">
      <c r="A587" s="500"/>
      <c r="B587" s="502"/>
      <c r="C587" s="502"/>
      <c r="D587" s="502"/>
      <c r="E587" s="502"/>
      <c r="F587" s="502"/>
      <c r="G587" s="502"/>
      <c r="H587" s="502"/>
      <c r="I587" s="502"/>
      <c r="J587" s="504"/>
      <c r="K587" s="502"/>
      <c r="L587" s="502"/>
      <c r="M587" s="502"/>
      <c r="N587" s="502"/>
      <c r="O587" s="502"/>
      <c r="P587" s="502"/>
      <c r="R587" s="502"/>
      <c r="S587" s="502"/>
      <c r="U587" s="499"/>
      <c r="V587" s="500"/>
      <c r="W587" s="502"/>
      <c r="X587" s="500"/>
      <c r="Y587" s="500"/>
      <c r="Z587" s="476"/>
      <c r="AA587" s="476"/>
      <c r="AB587" s="470"/>
      <c r="AC587" s="502"/>
      <c r="AD587" s="502"/>
      <c r="AE587" s="502"/>
      <c r="AF587" s="502"/>
      <c r="AG587" s="502"/>
      <c r="AH587" s="502"/>
      <c r="AI587" s="505"/>
      <c r="AJ587" s="502"/>
      <c r="AK587" s="502"/>
      <c r="AL587" s="502"/>
      <c r="AM587" s="502"/>
      <c r="AN587" s="502"/>
      <c r="AO587" s="502"/>
      <c r="AP587" s="502"/>
      <c r="AQ587" s="502"/>
      <c r="AR587" s="502"/>
      <c r="AS587" s="521"/>
      <c r="AT587" s="521"/>
      <c r="AU587" s="521"/>
      <c r="AV587" s="521"/>
      <c r="AW587" s="521"/>
      <c r="AX587" s="521"/>
      <c r="AY587" s="521"/>
      <c r="AZ587" s="521"/>
      <c r="BA587" s="525"/>
      <c r="BB587" s="521"/>
      <c r="BC587" s="521"/>
      <c r="BD587" s="521"/>
      <c r="BE587" s="521"/>
      <c r="BF587" s="521"/>
      <c r="BG587" s="521"/>
      <c r="BH587" s="521"/>
      <c r="BI587" s="521"/>
      <c r="BJ587" s="521"/>
      <c r="BK587" s="521"/>
      <c r="BL587" s="521"/>
      <c r="BM587" s="521"/>
      <c r="BN587" s="521"/>
      <c r="BO587" s="521"/>
      <c r="BP587" s="521"/>
      <c r="BQ587" s="521"/>
      <c r="BR587" s="521"/>
      <c r="BS587" s="521"/>
      <c r="BT587" s="517"/>
      <c r="BU587" s="511"/>
      <c r="BV587" s="511"/>
      <c r="BW587" s="511"/>
      <c r="BX587" s="516"/>
      <c r="BY587" s="516"/>
      <c r="BZ587" s="516"/>
      <c r="CA587" s="516"/>
      <c r="CB587" s="516"/>
      <c r="CC587" s="516"/>
      <c r="CD587" s="516"/>
      <c r="CE587" s="511"/>
      <c r="CF587" s="511"/>
      <c r="CG587" s="511"/>
      <c r="CH587" s="511"/>
      <c r="CI587" s="474"/>
      <c r="CJ587" s="474"/>
      <c r="CK587" s="474"/>
      <c r="CL587" s="490"/>
      <c r="CM587" s="474"/>
      <c r="CN587" s="500"/>
      <c r="CO587" s="500"/>
      <c r="CP587" s="500"/>
      <c r="CQ587" s="500"/>
      <c r="CR587" s="550"/>
      <c r="CS587" s="473"/>
      <c r="CT587" s="498"/>
      <c r="CU587" s="498"/>
      <c r="CV587" s="473"/>
      <c r="CW587" s="473"/>
      <c r="CX587" s="473"/>
      <c r="CY587" s="502"/>
      <c r="CZ587" s="500"/>
      <c r="DA587" s="474"/>
      <c r="DB587" s="499"/>
      <c r="DC587" s="500"/>
      <c r="DD587" s="474"/>
      <c r="DE587" s="500"/>
      <c r="DF587" s="500"/>
      <c r="DG587" s="499"/>
      <c r="DH587" s="499"/>
      <c r="DI587" s="499"/>
      <c r="DJ587" s="490"/>
      <c r="DK587" s="499"/>
      <c r="DL587" s="500"/>
      <c r="DM587" s="500"/>
      <c r="DN587" s="499"/>
      <c r="DO587" s="474"/>
      <c r="DP587" s="474"/>
      <c r="DQ587" s="474"/>
      <c r="DR587" s="474"/>
      <c r="DS587" s="474"/>
      <c r="DT587" s="474"/>
      <c r="DU587" s="474"/>
      <c r="DV587" s="474"/>
      <c r="DW587" s="474"/>
      <c r="DX587" s="474"/>
      <c r="DY587" s="474"/>
      <c r="DZ587" s="474"/>
      <c r="EA587" s="500"/>
      <c r="EB587" s="500"/>
      <c r="EC587" s="500"/>
      <c r="ED587" s="500"/>
      <c r="EE587" s="500"/>
      <c r="EF587" s="500"/>
      <c r="EG587" s="500"/>
      <c r="EH587" s="500"/>
      <c r="EI587" s="500"/>
      <c r="EJ587" s="500"/>
      <c r="EK587" s="500"/>
      <c r="EL587" s="500"/>
      <c r="EM587" s="500"/>
      <c r="EN587" s="500"/>
      <c r="EO587" s="500"/>
      <c r="EP587" s="500"/>
      <c r="EQ587" s="500"/>
      <c r="ER587" s="490"/>
      <c r="ES587" s="490"/>
      <c r="ET587" s="500"/>
      <c r="EU587" s="500"/>
    </row>
    <row r="588" spans="1:151" ht="16.5" customHeight="1">
      <c r="A588" s="500"/>
      <c r="B588" s="502"/>
      <c r="C588" s="502"/>
      <c r="D588" s="502"/>
      <c r="E588" s="502"/>
      <c r="F588" s="502"/>
      <c r="G588" s="502"/>
      <c r="H588" s="502"/>
      <c r="I588" s="502"/>
      <c r="J588" s="504"/>
      <c r="K588" s="502"/>
      <c r="L588" s="502"/>
      <c r="M588" s="502"/>
      <c r="N588" s="502"/>
      <c r="O588" s="502"/>
      <c r="P588" s="502"/>
      <c r="R588" s="502"/>
      <c r="S588" s="502"/>
      <c r="U588" s="499"/>
      <c r="V588" s="500"/>
      <c r="W588" s="502"/>
      <c r="X588" s="500"/>
      <c r="Y588" s="500"/>
      <c r="Z588" s="476"/>
      <c r="AA588" s="476"/>
      <c r="AB588" s="470"/>
      <c r="AC588" s="502"/>
      <c r="AD588" s="502"/>
      <c r="AE588" s="502"/>
      <c r="AF588" s="502"/>
      <c r="AG588" s="502"/>
      <c r="AH588" s="502"/>
      <c r="AI588" s="505"/>
      <c r="AJ588" s="502"/>
      <c r="AK588" s="502"/>
      <c r="AL588" s="502"/>
      <c r="AM588" s="502"/>
      <c r="AN588" s="502"/>
      <c r="AO588" s="502"/>
      <c r="AP588" s="502"/>
      <c r="AQ588" s="502"/>
      <c r="AR588" s="502"/>
      <c r="AS588" s="521"/>
      <c r="AT588" s="521"/>
      <c r="AU588" s="521"/>
      <c r="AV588" s="521"/>
      <c r="AW588" s="521"/>
      <c r="AX588" s="521"/>
      <c r="AY588" s="521"/>
      <c r="AZ588" s="521"/>
      <c r="BA588" s="525"/>
      <c r="BB588" s="521"/>
      <c r="BC588" s="521"/>
      <c r="BD588" s="521"/>
      <c r="BE588" s="521"/>
      <c r="BF588" s="521"/>
      <c r="BG588" s="521"/>
      <c r="BH588" s="521"/>
      <c r="BI588" s="521"/>
      <c r="BJ588" s="521"/>
      <c r="BK588" s="521"/>
      <c r="BL588" s="521"/>
      <c r="BM588" s="521"/>
      <c r="BN588" s="521"/>
      <c r="BO588" s="521"/>
      <c r="BP588" s="521"/>
      <c r="BQ588" s="521"/>
      <c r="BR588" s="521"/>
      <c r="BS588" s="521"/>
      <c r="BT588" s="517"/>
      <c r="BU588" s="511"/>
      <c r="BV588" s="511"/>
      <c r="BW588" s="511"/>
      <c r="BX588" s="516"/>
      <c r="BY588" s="516"/>
      <c r="BZ588" s="516"/>
      <c r="CA588" s="516"/>
      <c r="CB588" s="516"/>
      <c r="CC588" s="516"/>
      <c r="CD588" s="516"/>
      <c r="CE588" s="511"/>
      <c r="CF588" s="511"/>
      <c r="CG588" s="511"/>
      <c r="CH588" s="511"/>
      <c r="CI588" s="474"/>
      <c r="CJ588" s="474"/>
      <c r="CK588" s="474"/>
      <c r="CL588" s="490"/>
      <c r="CM588" s="474"/>
      <c r="CN588" s="500"/>
      <c r="CO588" s="500"/>
      <c r="CP588" s="500"/>
      <c r="CQ588" s="500"/>
      <c r="CR588" s="550"/>
      <c r="CS588" s="473"/>
      <c r="CT588" s="498"/>
      <c r="CU588" s="498"/>
      <c r="CV588" s="473"/>
      <c r="CW588" s="473"/>
      <c r="CX588" s="473"/>
      <c r="CY588" s="502"/>
      <c r="CZ588" s="500"/>
      <c r="DA588" s="474"/>
      <c r="DB588" s="499"/>
      <c r="DC588" s="500"/>
      <c r="DD588" s="474"/>
      <c r="DE588" s="500"/>
      <c r="DF588" s="500"/>
      <c r="DG588" s="499"/>
      <c r="DH588" s="499"/>
      <c r="DI588" s="499"/>
      <c r="DJ588" s="490"/>
      <c r="DK588" s="499"/>
      <c r="DL588" s="500"/>
      <c r="DM588" s="500"/>
      <c r="DN588" s="499"/>
      <c r="DO588" s="474"/>
      <c r="DP588" s="474"/>
      <c r="DQ588" s="474"/>
      <c r="DR588" s="474"/>
      <c r="DS588" s="474"/>
      <c r="DT588" s="474"/>
      <c r="DU588" s="474"/>
      <c r="DV588" s="474"/>
      <c r="DW588" s="474"/>
      <c r="DX588" s="474"/>
      <c r="DY588" s="474"/>
      <c r="DZ588" s="474"/>
      <c r="EA588" s="500"/>
      <c r="EB588" s="500"/>
      <c r="EC588" s="500"/>
      <c r="ED588" s="500"/>
      <c r="EE588" s="500"/>
      <c r="EF588" s="500"/>
      <c r="EG588" s="500"/>
      <c r="EH588" s="500"/>
      <c r="EI588" s="500"/>
      <c r="EJ588" s="500"/>
      <c r="EK588" s="500"/>
      <c r="EL588" s="500"/>
      <c r="EM588" s="500"/>
      <c r="EN588" s="500"/>
      <c r="EO588" s="500"/>
      <c r="EP588" s="500"/>
      <c r="EQ588" s="500"/>
      <c r="ER588" s="490"/>
      <c r="ES588" s="490"/>
      <c r="ET588" s="500"/>
      <c r="EU588" s="500"/>
    </row>
    <row r="589" spans="1:151" ht="16.5" customHeight="1">
      <c r="A589" s="500"/>
      <c r="B589" s="502"/>
      <c r="C589" s="502"/>
      <c r="D589" s="502"/>
      <c r="E589" s="502"/>
      <c r="F589" s="502"/>
      <c r="G589" s="502"/>
      <c r="H589" s="502"/>
      <c r="I589" s="502"/>
      <c r="J589" s="504"/>
      <c r="K589" s="502"/>
      <c r="L589" s="502"/>
      <c r="M589" s="502"/>
      <c r="N589" s="502"/>
      <c r="O589" s="502"/>
      <c r="P589" s="502"/>
      <c r="R589" s="502"/>
      <c r="S589" s="502"/>
      <c r="U589" s="499"/>
      <c r="V589" s="500"/>
      <c r="W589" s="502"/>
      <c r="X589" s="500"/>
      <c r="Y589" s="500"/>
      <c r="Z589" s="476"/>
      <c r="AA589" s="476"/>
      <c r="AB589" s="470"/>
      <c r="AC589" s="502"/>
      <c r="AD589" s="502"/>
      <c r="AE589" s="502"/>
      <c r="AF589" s="502"/>
      <c r="AG589" s="502"/>
      <c r="AH589" s="502"/>
      <c r="AI589" s="505"/>
      <c r="AJ589" s="502"/>
      <c r="AK589" s="502"/>
      <c r="AL589" s="502"/>
      <c r="AM589" s="502"/>
      <c r="AN589" s="502"/>
      <c r="AO589" s="502"/>
      <c r="AP589" s="502"/>
      <c r="AQ589" s="502"/>
      <c r="AR589" s="502"/>
      <c r="AS589" s="521"/>
      <c r="AT589" s="521"/>
      <c r="AU589" s="521"/>
      <c r="AV589" s="521"/>
      <c r="AW589" s="521"/>
      <c r="AX589" s="521"/>
      <c r="AY589" s="521"/>
      <c r="AZ589" s="521"/>
      <c r="BA589" s="525"/>
      <c r="BB589" s="521"/>
      <c r="BC589" s="521"/>
      <c r="BD589" s="521"/>
      <c r="BE589" s="521"/>
      <c r="BF589" s="521"/>
      <c r="BG589" s="521"/>
      <c r="BH589" s="521"/>
      <c r="BI589" s="521"/>
      <c r="BJ589" s="521"/>
      <c r="BK589" s="521"/>
      <c r="BL589" s="521"/>
      <c r="BM589" s="521"/>
      <c r="BN589" s="521"/>
      <c r="BO589" s="521"/>
      <c r="BP589" s="521"/>
      <c r="BQ589" s="521"/>
      <c r="BR589" s="521"/>
      <c r="BS589" s="521"/>
      <c r="BT589" s="517"/>
      <c r="BU589" s="511"/>
      <c r="BV589" s="511"/>
      <c r="BW589" s="511"/>
      <c r="BX589" s="516"/>
      <c r="BY589" s="516"/>
      <c r="BZ589" s="516"/>
      <c r="CA589" s="516"/>
      <c r="CB589" s="516"/>
      <c r="CC589" s="516"/>
      <c r="CD589" s="516"/>
      <c r="CE589" s="511"/>
      <c r="CF589" s="511"/>
      <c r="CG589" s="511"/>
      <c r="CH589" s="511"/>
      <c r="CI589" s="474"/>
      <c r="CJ589" s="474"/>
      <c r="CK589" s="474"/>
      <c r="CL589" s="490"/>
      <c r="CM589" s="474"/>
      <c r="CN589" s="500"/>
      <c r="CO589" s="500"/>
      <c r="CP589" s="500"/>
      <c r="CQ589" s="500"/>
      <c r="CR589" s="550"/>
      <c r="CS589" s="473"/>
      <c r="CT589" s="498"/>
      <c r="CU589" s="498"/>
      <c r="CV589" s="473"/>
      <c r="CW589" s="473"/>
      <c r="CX589" s="473"/>
      <c r="CY589" s="502"/>
      <c r="CZ589" s="500"/>
      <c r="DA589" s="474"/>
      <c r="DB589" s="499"/>
      <c r="DC589" s="500"/>
      <c r="DD589" s="474"/>
      <c r="DE589" s="500"/>
      <c r="DF589" s="500"/>
      <c r="DG589" s="499"/>
      <c r="DH589" s="499"/>
      <c r="DI589" s="499"/>
      <c r="DJ589" s="490"/>
      <c r="DK589" s="499"/>
      <c r="DL589" s="500"/>
      <c r="DM589" s="500"/>
      <c r="DN589" s="499"/>
      <c r="DO589" s="474"/>
      <c r="DP589" s="474"/>
      <c r="DQ589" s="474"/>
      <c r="DR589" s="474"/>
      <c r="DS589" s="474"/>
      <c r="DT589" s="474"/>
      <c r="DU589" s="474"/>
      <c r="DV589" s="474"/>
      <c r="DW589" s="474"/>
      <c r="DX589" s="474"/>
      <c r="DY589" s="474"/>
      <c r="DZ589" s="474"/>
      <c r="EA589" s="500"/>
      <c r="EB589" s="500"/>
      <c r="EC589" s="500"/>
      <c r="ED589" s="500"/>
      <c r="EE589" s="500"/>
      <c r="EF589" s="500"/>
      <c r="EG589" s="500"/>
      <c r="EH589" s="500"/>
      <c r="EI589" s="500"/>
      <c r="EJ589" s="500"/>
      <c r="EK589" s="500"/>
      <c r="EL589" s="500"/>
      <c r="EM589" s="500"/>
      <c r="EN589" s="500"/>
      <c r="EO589" s="500"/>
      <c r="EP589" s="500"/>
      <c r="EQ589" s="500"/>
      <c r="ER589" s="490"/>
      <c r="ES589" s="490"/>
      <c r="ET589" s="500"/>
      <c r="EU589" s="500"/>
    </row>
    <row r="590" spans="1:151" ht="16.5" customHeight="1">
      <c r="A590" s="500"/>
      <c r="B590" s="502"/>
      <c r="C590" s="502"/>
      <c r="D590" s="502"/>
      <c r="E590" s="502"/>
      <c r="F590" s="502"/>
      <c r="G590" s="502"/>
      <c r="H590" s="502"/>
      <c r="I590" s="502"/>
      <c r="J590" s="504"/>
      <c r="K590" s="502"/>
      <c r="L590" s="502"/>
      <c r="M590" s="502"/>
      <c r="N590" s="502"/>
      <c r="O590" s="502"/>
      <c r="P590" s="502"/>
      <c r="R590" s="502"/>
      <c r="S590" s="502"/>
      <c r="U590" s="499"/>
      <c r="V590" s="500"/>
      <c r="W590" s="502"/>
      <c r="X590" s="500"/>
      <c r="Y590" s="500"/>
      <c r="Z590" s="476"/>
      <c r="AA590" s="476"/>
      <c r="AB590" s="470"/>
      <c r="AC590" s="502"/>
      <c r="AD590" s="502"/>
      <c r="AE590" s="502"/>
      <c r="AF590" s="502"/>
      <c r="AG590" s="502"/>
      <c r="AH590" s="502"/>
      <c r="AI590" s="505"/>
      <c r="AJ590" s="502"/>
      <c r="AK590" s="502"/>
      <c r="AL590" s="502"/>
      <c r="AM590" s="502"/>
      <c r="AN590" s="502"/>
      <c r="AO590" s="502"/>
      <c r="AP590" s="502"/>
      <c r="AQ590" s="502"/>
      <c r="AR590" s="502"/>
      <c r="AS590" s="521"/>
      <c r="AT590" s="521"/>
      <c r="AU590" s="521"/>
      <c r="AV590" s="521"/>
      <c r="AW590" s="521"/>
      <c r="AX590" s="521"/>
      <c r="AY590" s="521"/>
      <c r="AZ590" s="521"/>
      <c r="BA590" s="525"/>
      <c r="BB590" s="521"/>
      <c r="BC590" s="521"/>
      <c r="BD590" s="521"/>
      <c r="BE590" s="521"/>
      <c r="BF590" s="521"/>
      <c r="BG590" s="521"/>
      <c r="BH590" s="521"/>
      <c r="BI590" s="521"/>
      <c r="BJ590" s="521"/>
      <c r="BK590" s="521"/>
      <c r="BL590" s="521"/>
      <c r="BM590" s="521"/>
      <c r="BN590" s="521"/>
      <c r="BO590" s="521"/>
      <c r="BP590" s="521"/>
      <c r="BQ590" s="521"/>
      <c r="BR590" s="521"/>
      <c r="BS590" s="521"/>
      <c r="BT590" s="517"/>
      <c r="BU590" s="511"/>
      <c r="BV590" s="511"/>
      <c r="BW590" s="511"/>
      <c r="BX590" s="516"/>
      <c r="BY590" s="516"/>
      <c r="BZ590" s="516"/>
      <c r="CA590" s="516"/>
      <c r="CB590" s="516"/>
      <c r="CC590" s="516"/>
      <c r="CD590" s="516"/>
      <c r="CE590" s="511"/>
      <c r="CF590" s="511"/>
      <c r="CG590" s="511"/>
      <c r="CH590" s="511"/>
      <c r="CI590" s="474"/>
      <c r="CJ590" s="474"/>
      <c r="CK590" s="474"/>
      <c r="CL590" s="490"/>
      <c r="CM590" s="474"/>
      <c r="CN590" s="500"/>
      <c r="CO590" s="500"/>
      <c r="CP590" s="500"/>
      <c r="CQ590" s="500"/>
      <c r="CR590" s="550"/>
      <c r="CS590" s="473"/>
      <c r="CT590" s="498"/>
      <c r="CU590" s="498"/>
      <c r="CV590" s="473"/>
      <c r="CW590" s="473"/>
      <c r="CX590" s="473"/>
      <c r="CY590" s="502"/>
      <c r="CZ590" s="500"/>
      <c r="DA590" s="474"/>
      <c r="DB590" s="499"/>
      <c r="DC590" s="500"/>
      <c r="DD590" s="474"/>
      <c r="DE590" s="500"/>
      <c r="DF590" s="500"/>
      <c r="DG590" s="499"/>
      <c r="DH590" s="499"/>
      <c r="DI590" s="499"/>
      <c r="DJ590" s="490"/>
      <c r="DK590" s="499"/>
      <c r="DL590" s="500"/>
      <c r="DM590" s="500"/>
      <c r="DN590" s="499"/>
      <c r="DO590" s="474"/>
      <c r="DP590" s="474"/>
      <c r="DQ590" s="474"/>
      <c r="DR590" s="474"/>
      <c r="DS590" s="474"/>
      <c r="DT590" s="474"/>
      <c r="DU590" s="474"/>
      <c r="DV590" s="474"/>
      <c r="DW590" s="474"/>
      <c r="DX590" s="474"/>
      <c r="DY590" s="474"/>
      <c r="DZ590" s="474"/>
      <c r="EA590" s="500"/>
      <c r="EB590" s="500"/>
      <c r="EC590" s="500"/>
      <c r="ED590" s="500"/>
      <c r="EE590" s="500"/>
      <c r="EF590" s="500"/>
      <c r="EG590" s="500"/>
      <c r="EH590" s="500"/>
      <c r="EI590" s="500"/>
      <c r="EJ590" s="500"/>
      <c r="EK590" s="500"/>
      <c r="EL590" s="500"/>
      <c r="EM590" s="500"/>
      <c r="EN590" s="500"/>
      <c r="EO590" s="500"/>
      <c r="EP590" s="500"/>
      <c r="EQ590" s="500"/>
      <c r="ER590" s="490"/>
      <c r="ES590" s="490"/>
      <c r="ET590" s="500"/>
      <c r="EU590" s="500"/>
    </row>
    <row r="591" spans="1:151" ht="16.5" customHeight="1">
      <c r="A591" s="500"/>
      <c r="B591" s="502"/>
      <c r="C591" s="502"/>
      <c r="D591" s="502"/>
      <c r="E591" s="502"/>
      <c r="F591" s="502"/>
      <c r="G591" s="502"/>
      <c r="H591" s="502"/>
      <c r="I591" s="502"/>
      <c r="J591" s="504"/>
      <c r="K591" s="502"/>
      <c r="L591" s="502"/>
      <c r="M591" s="502"/>
      <c r="N591" s="502"/>
      <c r="O591" s="502"/>
      <c r="P591" s="502"/>
      <c r="R591" s="502"/>
      <c r="S591" s="502"/>
      <c r="U591" s="499"/>
      <c r="V591" s="500"/>
      <c r="W591" s="502"/>
      <c r="X591" s="500"/>
      <c r="Y591" s="500"/>
      <c r="Z591" s="476"/>
      <c r="AA591" s="476"/>
      <c r="AB591" s="470"/>
      <c r="AC591" s="502"/>
      <c r="AD591" s="502"/>
      <c r="AE591" s="502"/>
      <c r="AF591" s="502"/>
      <c r="AG591" s="502"/>
      <c r="AH591" s="502"/>
      <c r="AI591" s="505"/>
      <c r="AJ591" s="502"/>
      <c r="AK591" s="502"/>
      <c r="AL591" s="502"/>
      <c r="AM591" s="502"/>
      <c r="AN591" s="502"/>
      <c r="AO591" s="502"/>
      <c r="AP591" s="502"/>
      <c r="AQ591" s="502"/>
      <c r="AR591" s="502"/>
      <c r="AS591" s="521"/>
      <c r="AT591" s="521"/>
      <c r="AU591" s="521"/>
      <c r="AV591" s="521"/>
      <c r="AW591" s="521"/>
      <c r="AX591" s="521"/>
      <c r="AY591" s="521"/>
      <c r="AZ591" s="521"/>
      <c r="BA591" s="525"/>
      <c r="BB591" s="521"/>
      <c r="BC591" s="521"/>
      <c r="BD591" s="521"/>
      <c r="BE591" s="521"/>
      <c r="BF591" s="521"/>
      <c r="BG591" s="521"/>
      <c r="BH591" s="521"/>
      <c r="BI591" s="521"/>
      <c r="BJ591" s="521"/>
      <c r="BK591" s="521"/>
      <c r="BL591" s="521"/>
      <c r="BM591" s="521"/>
      <c r="BN591" s="521"/>
      <c r="BO591" s="521"/>
      <c r="BP591" s="521"/>
      <c r="BQ591" s="521"/>
      <c r="BR591" s="521"/>
      <c r="BS591" s="521"/>
      <c r="BT591" s="517"/>
      <c r="BU591" s="511"/>
      <c r="BV591" s="511"/>
      <c r="BW591" s="511"/>
      <c r="BX591" s="516"/>
      <c r="BY591" s="516"/>
      <c r="BZ591" s="516"/>
      <c r="CA591" s="516"/>
      <c r="CB591" s="516"/>
      <c r="CC591" s="516"/>
      <c r="CD591" s="516"/>
      <c r="CE591" s="511"/>
      <c r="CF591" s="511"/>
      <c r="CG591" s="511"/>
      <c r="CH591" s="511"/>
      <c r="CI591" s="474"/>
      <c r="CJ591" s="474"/>
      <c r="CK591" s="474"/>
      <c r="CL591" s="490"/>
      <c r="CM591" s="474"/>
      <c r="CN591" s="500"/>
      <c r="CO591" s="500"/>
      <c r="CP591" s="500"/>
      <c r="CQ591" s="500"/>
      <c r="CR591" s="550"/>
      <c r="CS591" s="473"/>
      <c r="CT591" s="498"/>
      <c r="CU591" s="498"/>
      <c r="CV591" s="473"/>
      <c r="CW591" s="473"/>
      <c r="CX591" s="473"/>
      <c r="CY591" s="502"/>
      <c r="CZ591" s="500"/>
      <c r="DA591" s="474"/>
      <c r="DB591" s="499"/>
      <c r="DC591" s="500"/>
      <c r="DD591" s="474"/>
      <c r="DE591" s="500"/>
      <c r="DF591" s="500"/>
      <c r="DG591" s="499"/>
      <c r="DH591" s="499"/>
      <c r="DI591" s="499"/>
      <c r="DJ591" s="490"/>
      <c r="DK591" s="499"/>
      <c r="DL591" s="500"/>
      <c r="DM591" s="500"/>
      <c r="DN591" s="499"/>
      <c r="DO591" s="474"/>
      <c r="DP591" s="474"/>
      <c r="DQ591" s="474"/>
      <c r="DR591" s="474"/>
      <c r="DS591" s="474"/>
      <c r="DT591" s="474"/>
      <c r="DU591" s="474"/>
      <c r="DV591" s="474"/>
      <c r="DW591" s="474"/>
      <c r="DX591" s="474"/>
      <c r="DY591" s="474"/>
      <c r="DZ591" s="474"/>
      <c r="EA591" s="500"/>
      <c r="EB591" s="500"/>
      <c r="EC591" s="500"/>
      <c r="ED591" s="500"/>
      <c r="EE591" s="500"/>
      <c r="EF591" s="500"/>
      <c r="EG591" s="500"/>
      <c r="EH591" s="500"/>
      <c r="EI591" s="500"/>
      <c r="EJ591" s="500"/>
      <c r="EK591" s="500"/>
      <c r="EL591" s="500"/>
      <c r="EM591" s="500"/>
      <c r="EN591" s="500"/>
      <c r="EO591" s="500"/>
      <c r="EP591" s="500"/>
      <c r="EQ591" s="500"/>
      <c r="ER591" s="490"/>
      <c r="ES591" s="490"/>
      <c r="ET591" s="500"/>
      <c r="EU591" s="500"/>
    </row>
    <row r="592" spans="1:151" ht="16.5" customHeight="1">
      <c r="A592" s="500"/>
      <c r="B592" s="502"/>
      <c r="C592" s="502"/>
      <c r="D592" s="502"/>
      <c r="E592" s="502"/>
      <c r="F592" s="502"/>
      <c r="G592" s="502"/>
      <c r="H592" s="502"/>
      <c r="I592" s="502"/>
      <c r="J592" s="504"/>
      <c r="K592" s="502"/>
      <c r="L592" s="502"/>
      <c r="M592" s="502"/>
      <c r="N592" s="502"/>
      <c r="O592" s="502"/>
      <c r="P592" s="502"/>
      <c r="R592" s="502"/>
      <c r="S592" s="502"/>
      <c r="U592" s="499"/>
      <c r="V592" s="500"/>
      <c r="W592" s="502"/>
      <c r="X592" s="500"/>
      <c r="Y592" s="500"/>
      <c r="Z592" s="476"/>
      <c r="AA592" s="476"/>
      <c r="AB592" s="470"/>
      <c r="AC592" s="502"/>
      <c r="AD592" s="502"/>
      <c r="AE592" s="502"/>
      <c r="AF592" s="502"/>
      <c r="AG592" s="502"/>
      <c r="AH592" s="502"/>
      <c r="AI592" s="505"/>
      <c r="AJ592" s="502"/>
      <c r="AK592" s="502"/>
      <c r="AL592" s="502"/>
      <c r="AM592" s="502"/>
      <c r="AN592" s="502"/>
      <c r="AO592" s="502"/>
      <c r="AP592" s="502"/>
      <c r="AQ592" s="502"/>
      <c r="AR592" s="502"/>
      <c r="AS592" s="521"/>
      <c r="AT592" s="521"/>
      <c r="AU592" s="521"/>
      <c r="AV592" s="521"/>
      <c r="AW592" s="521"/>
      <c r="AX592" s="521"/>
      <c r="AY592" s="521"/>
      <c r="AZ592" s="521"/>
      <c r="BA592" s="525"/>
      <c r="BB592" s="521"/>
      <c r="BC592" s="521"/>
      <c r="BD592" s="521"/>
      <c r="BE592" s="521"/>
      <c r="BF592" s="521"/>
      <c r="BG592" s="521"/>
      <c r="BH592" s="521"/>
      <c r="BI592" s="521"/>
      <c r="BJ592" s="521"/>
      <c r="BK592" s="521"/>
      <c r="BL592" s="521"/>
      <c r="BM592" s="521"/>
      <c r="BN592" s="521"/>
      <c r="BO592" s="521"/>
      <c r="BP592" s="521"/>
      <c r="BQ592" s="521"/>
      <c r="BR592" s="521"/>
      <c r="BS592" s="521"/>
      <c r="BT592" s="517"/>
      <c r="BU592" s="511"/>
      <c r="BV592" s="511"/>
      <c r="BW592" s="511"/>
      <c r="BX592" s="516"/>
      <c r="BY592" s="516"/>
      <c r="BZ592" s="516"/>
      <c r="CA592" s="516"/>
      <c r="CB592" s="516"/>
      <c r="CC592" s="516"/>
      <c r="CD592" s="516"/>
      <c r="CE592" s="511"/>
      <c r="CF592" s="511"/>
      <c r="CG592" s="511"/>
      <c r="CH592" s="511"/>
      <c r="CI592" s="474"/>
      <c r="CJ592" s="474"/>
      <c r="CK592" s="474"/>
      <c r="CL592" s="490"/>
      <c r="CM592" s="474"/>
      <c r="CN592" s="500"/>
      <c r="CO592" s="500"/>
      <c r="CP592" s="500"/>
      <c r="CQ592" s="500"/>
      <c r="CR592" s="550"/>
      <c r="CS592" s="473"/>
      <c r="CT592" s="498"/>
      <c r="CU592" s="498"/>
      <c r="CV592" s="473"/>
      <c r="CW592" s="473"/>
      <c r="CX592" s="473"/>
      <c r="CY592" s="502"/>
      <c r="CZ592" s="500"/>
      <c r="DA592" s="474"/>
      <c r="DB592" s="499"/>
      <c r="DC592" s="500"/>
      <c r="DD592" s="474"/>
      <c r="DE592" s="500"/>
      <c r="DF592" s="500"/>
      <c r="DG592" s="499"/>
      <c r="DH592" s="499"/>
      <c r="DI592" s="499"/>
      <c r="DJ592" s="490"/>
      <c r="DK592" s="499"/>
      <c r="DL592" s="500"/>
      <c r="DM592" s="500"/>
      <c r="DN592" s="499"/>
      <c r="DO592" s="474"/>
      <c r="DP592" s="474"/>
      <c r="DQ592" s="474"/>
      <c r="DR592" s="474"/>
      <c r="DS592" s="474"/>
      <c r="DT592" s="474"/>
      <c r="DU592" s="474"/>
      <c r="DV592" s="474"/>
      <c r="DW592" s="474"/>
      <c r="DX592" s="474"/>
      <c r="DY592" s="474"/>
      <c r="DZ592" s="474"/>
      <c r="EA592" s="500"/>
      <c r="EB592" s="500"/>
      <c r="EC592" s="500"/>
      <c r="ED592" s="500"/>
      <c r="EE592" s="500"/>
      <c r="EF592" s="500"/>
      <c r="EG592" s="500"/>
      <c r="EH592" s="500"/>
      <c r="EI592" s="500"/>
      <c r="EJ592" s="500"/>
      <c r="EK592" s="500"/>
      <c r="EL592" s="500"/>
      <c r="EM592" s="500"/>
      <c r="EN592" s="500"/>
      <c r="EO592" s="500"/>
      <c r="EP592" s="500"/>
      <c r="EQ592" s="500"/>
      <c r="ER592" s="490"/>
      <c r="ES592" s="490"/>
      <c r="ET592" s="500"/>
      <c r="EU592" s="500"/>
    </row>
    <row r="593" spans="1:151" ht="16.5" customHeight="1">
      <c r="A593" s="500"/>
      <c r="B593" s="502"/>
      <c r="C593" s="502"/>
      <c r="D593" s="502"/>
      <c r="E593" s="502"/>
      <c r="F593" s="502"/>
      <c r="G593" s="502"/>
      <c r="H593" s="502"/>
      <c r="I593" s="502"/>
      <c r="J593" s="504"/>
      <c r="K593" s="502"/>
      <c r="L593" s="502"/>
      <c r="M593" s="502"/>
      <c r="N593" s="502"/>
      <c r="O593" s="502"/>
      <c r="P593" s="502"/>
      <c r="R593" s="502"/>
      <c r="S593" s="502"/>
      <c r="U593" s="499"/>
      <c r="V593" s="500"/>
      <c r="W593" s="502"/>
      <c r="X593" s="500"/>
      <c r="Y593" s="500"/>
      <c r="Z593" s="476"/>
      <c r="AA593" s="476"/>
      <c r="AB593" s="470"/>
      <c r="AC593" s="502"/>
      <c r="AD593" s="502"/>
      <c r="AE593" s="502"/>
      <c r="AF593" s="502"/>
      <c r="AG593" s="502"/>
      <c r="AH593" s="502"/>
      <c r="AI593" s="505"/>
      <c r="AJ593" s="502"/>
      <c r="AK593" s="502"/>
      <c r="AL593" s="502"/>
      <c r="AM593" s="502"/>
      <c r="AN593" s="502"/>
      <c r="AO593" s="502"/>
      <c r="AP593" s="502"/>
      <c r="AQ593" s="502"/>
      <c r="AR593" s="502"/>
      <c r="AS593" s="521"/>
      <c r="AT593" s="521"/>
      <c r="AU593" s="521"/>
      <c r="AV593" s="521"/>
      <c r="AW593" s="521"/>
      <c r="AX593" s="521"/>
      <c r="AY593" s="521"/>
      <c r="AZ593" s="521"/>
      <c r="BA593" s="525"/>
      <c r="BB593" s="521"/>
      <c r="BC593" s="521"/>
      <c r="BD593" s="521"/>
      <c r="BE593" s="521"/>
      <c r="BF593" s="521"/>
      <c r="BG593" s="521"/>
      <c r="BH593" s="521"/>
      <c r="BI593" s="521"/>
      <c r="BJ593" s="521"/>
      <c r="BK593" s="521"/>
      <c r="BL593" s="521"/>
      <c r="BM593" s="521"/>
      <c r="BN593" s="521"/>
      <c r="BO593" s="521"/>
      <c r="BP593" s="521"/>
      <c r="BQ593" s="521"/>
      <c r="BR593" s="521"/>
      <c r="BS593" s="521"/>
      <c r="BT593" s="517"/>
      <c r="BU593" s="511"/>
      <c r="BV593" s="511"/>
      <c r="BW593" s="511"/>
      <c r="BX593" s="516"/>
      <c r="BY593" s="516"/>
      <c r="BZ593" s="516"/>
      <c r="CA593" s="516"/>
      <c r="CB593" s="516"/>
      <c r="CC593" s="516"/>
      <c r="CD593" s="516"/>
      <c r="CE593" s="511"/>
      <c r="CF593" s="511"/>
      <c r="CG593" s="511"/>
      <c r="CH593" s="511"/>
      <c r="CI593" s="474"/>
      <c r="CJ593" s="474"/>
      <c r="CK593" s="474"/>
      <c r="CL593" s="490"/>
      <c r="CM593" s="474"/>
      <c r="CN593" s="500"/>
      <c r="CO593" s="500"/>
      <c r="CP593" s="500"/>
      <c r="CQ593" s="500"/>
      <c r="CR593" s="550"/>
      <c r="CS593" s="473"/>
      <c r="CT593" s="498"/>
      <c r="CU593" s="498"/>
      <c r="CV593" s="473"/>
      <c r="CW593" s="473"/>
      <c r="CX593" s="473"/>
      <c r="CY593" s="502"/>
      <c r="CZ593" s="500"/>
      <c r="DA593" s="474"/>
      <c r="DB593" s="499"/>
      <c r="DC593" s="500"/>
      <c r="DD593" s="474"/>
      <c r="DE593" s="500"/>
      <c r="DF593" s="500"/>
      <c r="DG593" s="499"/>
      <c r="DH593" s="499"/>
      <c r="DI593" s="499"/>
      <c r="DJ593" s="490"/>
      <c r="DK593" s="499"/>
      <c r="DL593" s="500"/>
      <c r="DM593" s="500"/>
      <c r="DN593" s="499"/>
      <c r="DO593" s="474"/>
      <c r="DP593" s="474"/>
      <c r="DQ593" s="474"/>
      <c r="DR593" s="474"/>
      <c r="DS593" s="474"/>
      <c r="DT593" s="474"/>
      <c r="DU593" s="474"/>
      <c r="DV593" s="474"/>
      <c r="DW593" s="474"/>
      <c r="DX593" s="474"/>
      <c r="DY593" s="474"/>
      <c r="DZ593" s="474"/>
      <c r="EA593" s="500"/>
      <c r="EB593" s="500"/>
      <c r="EC593" s="500"/>
      <c r="ED593" s="500"/>
      <c r="EE593" s="500"/>
      <c r="EF593" s="500"/>
      <c r="EG593" s="500"/>
      <c r="EH593" s="500"/>
      <c r="EI593" s="500"/>
      <c r="EJ593" s="500"/>
      <c r="EK593" s="500"/>
      <c r="EL593" s="500"/>
      <c r="EM593" s="500"/>
      <c r="EN593" s="500"/>
      <c r="EO593" s="500"/>
      <c r="EP593" s="500"/>
      <c r="EQ593" s="500"/>
      <c r="ER593" s="490"/>
      <c r="ES593" s="490"/>
      <c r="ET593" s="500"/>
      <c r="EU593" s="500"/>
    </row>
    <row r="594" spans="1:151" ht="16.5" customHeight="1">
      <c r="A594" s="500"/>
      <c r="B594" s="502"/>
      <c r="C594" s="502"/>
      <c r="D594" s="502"/>
      <c r="E594" s="502"/>
      <c r="F594" s="502"/>
      <c r="G594" s="502"/>
      <c r="H594" s="502"/>
      <c r="I594" s="502"/>
      <c r="J594" s="504"/>
      <c r="K594" s="502"/>
      <c r="L594" s="502"/>
      <c r="M594" s="502"/>
      <c r="N594" s="502"/>
      <c r="O594" s="502"/>
      <c r="P594" s="502"/>
      <c r="R594" s="502"/>
      <c r="S594" s="502"/>
      <c r="U594" s="499"/>
      <c r="V594" s="500"/>
      <c r="W594" s="502"/>
      <c r="X594" s="500"/>
      <c r="Y594" s="500"/>
      <c r="Z594" s="476"/>
      <c r="AA594" s="476"/>
      <c r="AB594" s="470"/>
      <c r="AC594" s="502"/>
      <c r="AD594" s="502"/>
      <c r="AE594" s="502"/>
      <c r="AF594" s="502"/>
      <c r="AG594" s="502"/>
      <c r="AH594" s="502"/>
      <c r="AI594" s="505"/>
      <c r="AJ594" s="502"/>
      <c r="AK594" s="502"/>
      <c r="AL594" s="502"/>
      <c r="AM594" s="502"/>
      <c r="AN594" s="502"/>
      <c r="AO594" s="502"/>
      <c r="AP594" s="502"/>
      <c r="AQ594" s="502"/>
      <c r="AR594" s="502"/>
      <c r="AS594" s="521"/>
      <c r="AT594" s="521"/>
      <c r="AU594" s="521"/>
      <c r="AV594" s="521"/>
      <c r="AW594" s="521"/>
      <c r="AX594" s="521"/>
      <c r="AY594" s="521"/>
      <c r="AZ594" s="521"/>
      <c r="BA594" s="525"/>
      <c r="BB594" s="521"/>
      <c r="BC594" s="521"/>
      <c r="BD594" s="521"/>
      <c r="BE594" s="521"/>
      <c r="BF594" s="521"/>
      <c r="BG594" s="521"/>
      <c r="BH594" s="521"/>
      <c r="BI594" s="521"/>
      <c r="BJ594" s="521"/>
      <c r="BK594" s="521"/>
      <c r="BL594" s="521"/>
      <c r="BM594" s="521"/>
      <c r="BN594" s="521"/>
      <c r="BO594" s="521"/>
      <c r="BP594" s="521"/>
      <c r="BQ594" s="521"/>
      <c r="BR594" s="521"/>
      <c r="BS594" s="521"/>
      <c r="BT594" s="517"/>
      <c r="BU594" s="511"/>
      <c r="BV594" s="511"/>
      <c r="BW594" s="511"/>
      <c r="BX594" s="516"/>
      <c r="BY594" s="516"/>
      <c r="BZ594" s="516"/>
      <c r="CA594" s="516"/>
      <c r="CB594" s="516"/>
      <c r="CC594" s="516"/>
      <c r="CD594" s="516"/>
      <c r="CE594" s="511"/>
      <c r="CF594" s="511"/>
      <c r="CG594" s="511"/>
      <c r="CH594" s="511"/>
      <c r="CI594" s="474"/>
      <c r="CJ594" s="474"/>
      <c r="CK594" s="474"/>
      <c r="CL594" s="490"/>
      <c r="CM594" s="474"/>
      <c r="CN594" s="500"/>
      <c r="CO594" s="500"/>
      <c r="CP594" s="500"/>
      <c r="CQ594" s="500"/>
      <c r="CR594" s="550"/>
      <c r="CS594" s="473"/>
      <c r="CT594" s="498"/>
      <c r="CU594" s="498"/>
      <c r="CV594" s="473"/>
      <c r="CW594" s="473"/>
      <c r="CX594" s="473"/>
      <c r="CY594" s="502"/>
      <c r="CZ594" s="500"/>
      <c r="DA594" s="474"/>
      <c r="DB594" s="499"/>
      <c r="DC594" s="500"/>
      <c r="DD594" s="474"/>
      <c r="DE594" s="500"/>
      <c r="DF594" s="500"/>
      <c r="DG594" s="499"/>
      <c r="DH594" s="499"/>
      <c r="DI594" s="499"/>
      <c r="DJ594" s="490"/>
      <c r="DK594" s="499"/>
      <c r="DL594" s="500"/>
      <c r="DM594" s="500"/>
      <c r="DN594" s="499"/>
      <c r="DO594" s="474"/>
      <c r="DP594" s="474"/>
      <c r="DQ594" s="474"/>
      <c r="DR594" s="474"/>
      <c r="DS594" s="474"/>
      <c r="DT594" s="474"/>
      <c r="DU594" s="474"/>
      <c r="DV594" s="474"/>
      <c r="DW594" s="474"/>
      <c r="DX594" s="474"/>
      <c r="DY594" s="474"/>
      <c r="DZ594" s="474"/>
      <c r="EA594" s="500"/>
      <c r="EB594" s="500"/>
      <c r="EC594" s="500"/>
      <c r="ED594" s="500"/>
      <c r="EE594" s="500"/>
      <c r="EF594" s="500"/>
      <c r="EG594" s="500"/>
      <c r="EH594" s="500"/>
      <c r="EI594" s="500"/>
      <c r="EJ594" s="500"/>
      <c r="EK594" s="500"/>
      <c r="EL594" s="500"/>
      <c r="EM594" s="500"/>
      <c r="EN594" s="500"/>
      <c r="EO594" s="500"/>
      <c r="EP594" s="500"/>
      <c r="EQ594" s="500"/>
      <c r="ER594" s="490"/>
      <c r="ES594" s="490"/>
      <c r="ET594" s="500"/>
      <c r="EU594" s="500"/>
    </row>
    <row r="595" spans="1:151" ht="16.5" customHeight="1">
      <c r="A595" s="500"/>
      <c r="B595" s="502"/>
      <c r="C595" s="502"/>
      <c r="D595" s="502"/>
      <c r="E595" s="502"/>
      <c r="F595" s="502"/>
      <c r="G595" s="502"/>
      <c r="H595" s="502"/>
      <c r="I595" s="502"/>
      <c r="J595" s="504"/>
      <c r="K595" s="502"/>
      <c r="L595" s="502"/>
      <c r="M595" s="502"/>
      <c r="N595" s="502"/>
      <c r="O595" s="502"/>
      <c r="P595" s="502"/>
      <c r="R595" s="502"/>
      <c r="S595" s="502"/>
      <c r="U595" s="499"/>
      <c r="V595" s="500"/>
      <c r="W595" s="502"/>
      <c r="X595" s="500"/>
      <c r="Y595" s="500"/>
      <c r="Z595" s="476"/>
      <c r="AA595" s="476"/>
      <c r="AB595" s="470"/>
      <c r="AC595" s="502"/>
      <c r="AD595" s="502"/>
      <c r="AE595" s="502"/>
      <c r="AF595" s="502"/>
      <c r="AG595" s="502"/>
      <c r="AH595" s="502"/>
      <c r="AI595" s="505"/>
      <c r="AJ595" s="502"/>
      <c r="AK595" s="502"/>
      <c r="AL595" s="502"/>
      <c r="AM595" s="502"/>
      <c r="AN595" s="502"/>
      <c r="AO595" s="502"/>
      <c r="AP595" s="502"/>
      <c r="AQ595" s="502"/>
      <c r="AR595" s="502"/>
      <c r="AS595" s="521"/>
      <c r="AT595" s="521"/>
      <c r="AU595" s="521"/>
      <c r="AV595" s="521"/>
      <c r="AW595" s="521"/>
      <c r="AX595" s="521"/>
      <c r="AY595" s="521"/>
      <c r="AZ595" s="521"/>
      <c r="BA595" s="525"/>
      <c r="BB595" s="521"/>
      <c r="BC595" s="521"/>
      <c r="BD595" s="521"/>
      <c r="BE595" s="521"/>
      <c r="BF595" s="521"/>
      <c r="BG595" s="521"/>
      <c r="BH595" s="521"/>
      <c r="BI595" s="521"/>
      <c r="BJ595" s="521"/>
      <c r="BK595" s="521"/>
      <c r="BL595" s="521"/>
      <c r="BM595" s="521"/>
      <c r="BN595" s="521"/>
      <c r="BO595" s="521"/>
      <c r="BP595" s="521"/>
      <c r="BQ595" s="521"/>
      <c r="BR595" s="521"/>
      <c r="BS595" s="521"/>
      <c r="BT595" s="517"/>
      <c r="BU595" s="511"/>
      <c r="BV595" s="511"/>
      <c r="BW595" s="511"/>
      <c r="BX595" s="516"/>
      <c r="BY595" s="516"/>
      <c r="BZ595" s="516"/>
      <c r="CA595" s="516"/>
      <c r="CB595" s="516"/>
      <c r="CC595" s="516"/>
      <c r="CD595" s="516"/>
      <c r="CE595" s="511"/>
      <c r="CF595" s="511"/>
      <c r="CG595" s="511"/>
      <c r="CH595" s="511"/>
      <c r="CI595" s="474"/>
      <c r="CJ595" s="474"/>
      <c r="CK595" s="474"/>
      <c r="CL595" s="490"/>
      <c r="CM595" s="474"/>
      <c r="CN595" s="500"/>
      <c r="CO595" s="500"/>
      <c r="CP595" s="500"/>
      <c r="CQ595" s="500"/>
      <c r="CR595" s="550"/>
      <c r="CS595" s="473"/>
      <c r="CT595" s="498"/>
      <c r="CU595" s="498"/>
      <c r="CV595" s="473"/>
      <c r="CW595" s="473"/>
      <c r="CX595" s="473"/>
      <c r="CY595" s="502"/>
      <c r="CZ595" s="500"/>
      <c r="DA595" s="474"/>
      <c r="DB595" s="499"/>
      <c r="DC595" s="500"/>
      <c r="DD595" s="474"/>
      <c r="DE595" s="500"/>
      <c r="DF595" s="500"/>
      <c r="DG595" s="499"/>
      <c r="DH595" s="499"/>
      <c r="DI595" s="499"/>
      <c r="DJ595" s="490"/>
      <c r="DK595" s="499"/>
      <c r="DL595" s="500"/>
      <c r="DM595" s="500"/>
      <c r="DN595" s="499"/>
      <c r="DO595" s="474"/>
      <c r="DP595" s="474"/>
      <c r="DQ595" s="474"/>
      <c r="DR595" s="474"/>
      <c r="DS595" s="474"/>
      <c r="DT595" s="474"/>
      <c r="DU595" s="474"/>
      <c r="DV595" s="474"/>
      <c r="DW595" s="474"/>
      <c r="DX595" s="474"/>
      <c r="DY595" s="474"/>
      <c r="DZ595" s="474"/>
      <c r="EA595" s="500"/>
      <c r="EB595" s="500"/>
      <c r="EC595" s="500"/>
      <c r="ED595" s="500"/>
      <c r="EE595" s="500"/>
      <c r="EF595" s="500"/>
      <c r="EG595" s="500"/>
      <c r="EH595" s="500"/>
      <c r="EI595" s="500"/>
      <c r="EJ595" s="500"/>
      <c r="EK595" s="500"/>
      <c r="EL595" s="500"/>
      <c r="EM595" s="500"/>
      <c r="EN595" s="500"/>
      <c r="EO595" s="500"/>
      <c r="EP595" s="500"/>
      <c r="EQ595" s="500"/>
      <c r="ER595" s="490"/>
      <c r="ES595" s="490"/>
      <c r="ET595" s="500"/>
      <c r="EU595" s="500"/>
    </row>
    <row r="596" spans="1:151" ht="16.5" customHeight="1">
      <c r="A596" s="500"/>
      <c r="B596" s="502"/>
      <c r="C596" s="502"/>
      <c r="D596" s="502"/>
      <c r="E596" s="502"/>
      <c r="F596" s="502"/>
      <c r="G596" s="502"/>
      <c r="H596" s="502"/>
      <c r="I596" s="502"/>
      <c r="J596" s="504"/>
      <c r="K596" s="502"/>
      <c r="L596" s="502"/>
      <c r="M596" s="502"/>
      <c r="N596" s="502"/>
      <c r="O596" s="502"/>
      <c r="P596" s="502"/>
      <c r="R596" s="502"/>
      <c r="S596" s="502"/>
      <c r="U596" s="499"/>
      <c r="V596" s="500"/>
      <c r="W596" s="502"/>
      <c r="X596" s="500"/>
      <c r="Y596" s="500"/>
      <c r="Z596" s="476"/>
      <c r="AA596" s="476"/>
      <c r="AB596" s="470"/>
      <c r="AC596" s="502"/>
      <c r="AD596" s="502"/>
      <c r="AE596" s="502"/>
      <c r="AF596" s="502"/>
      <c r="AG596" s="502"/>
      <c r="AH596" s="502"/>
      <c r="AI596" s="505"/>
      <c r="AJ596" s="502"/>
      <c r="AK596" s="502"/>
      <c r="AL596" s="502"/>
      <c r="AM596" s="502"/>
      <c r="AN596" s="502"/>
      <c r="AO596" s="502"/>
      <c r="AP596" s="502"/>
      <c r="AQ596" s="502"/>
      <c r="AR596" s="502"/>
      <c r="AS596" s="521"/>
      <c r="AT596" s="521"/>
      <c r="AU596" s="521"/>
      <c r="AV596" s="521"/>
      <c r="AW596" s="521"/>
      <c r="AX596" s="521"/>
      <c r="AY596" s="521"/>
      <c r="AZ596" s="521"/>
      <c r="BA596" s="525"/>
      <c r="BB596" s="521"/>
      <c r="BC596" s="521"/>
      <c r="BD596" s="521"/>
      <c r="BE596" s="521"/>
      <c r="BF596" s="521"/>
      <c r="BG596" s="521"/>
      <c r="BH596" s="521"/>
      <c r="BI596" s="521"/>
      <c r="BJ596" s="521"/>
      <c r="BK596" s="521"/>
      <c r="BL596" s="521"/>
      <c r="BM596" s="521"/>
      <c r="BN596" s="521"/>
      <c r="BO596" s="521"/>
      <c r="BP596" s="521"/>
      <c r="BQ596" s="521"/>
      <c r="BR596" s="521"/>
      <c r="BS596" s="521"/>
      <c r="BT596" s="517"/>
      <c r="BU596" s="511"/>
      <c r="BV596" s="511"/>
      <c r="BW596" s="511"/>
      <c r="BX596" s="516"/>
      <c r="BY596" s="516"/>
      <c r="BZ596" s="516"/>
      <c r="CA596" s="516"/>
      <c r="CB596" s="516"/>
      <c r="CC596" s="516"/>
      <c r="CD596" s="516"/>
      <c r="CE596" s="511"/>
      <c r="CF596" s="511"/>
      <c r="CG596" s="511"/>
      <c r="CH596" s="511"/>
      <c r="CI596" s="474"/>
      <c r="CJ596" s="474"/>
      <c r="CK596" s="474"/>
      <c r="CL596" s="490"/>
      <c r="CM596" s="474"/>
      <c r="CN596" s="500"/>
      <c r="CO596" s="500"/>
      <c r="CP596" s="500"/>
      <c r="CQ596" s="500"/>
      <c r="CR596" s="550"/>
      <c r="CS596" s="473"/>
      <c r="CT596" s="498"/>
      <c r="CU596" s="498"/>
      <c r="CV596" s="473"/>
      <c r="CW596" s="473"/>
      <c r="CX596" s="473"/>
      <c r="CY596" s="502"/>
      <c r="CZ596" s="500"/>
      <c r="DA596" s="474"/>
      <c r="DB596" s="499"/>
      <c r="DC596" s="500"/>
      <c r="DD596" s="474"/>
      <c r="DE596" s="500"/>
      <c r="DF596" s="500"/>
      <c r="DG596" s="499"/>
      <c r="DH596" s="499"/>
      <c r="DI596" s="499"/>
      <c r="DJ596" s="490"/>
      <c r="DK596" s="499"/>
      <c r="DL596" s="500"/>
      <c r="DM596" s="500"/>
      <c r="DN596" s="499"/>
      <c r="DO596" s="474"/>
      <c r="DP596" s="474"/>
      <c r="DQ596" s="474"/>
      <c r="DR596" s="474"/>
      <c r="DS596" s="474"/>
      <c r="DT596" s="474"/>
      <c r="DU596" s="474"/>
      <c r="DV596" s="474"/>
      <c r="DW596" s="474"/>
      <c r="DX596" s="474"/>
      <c r="DY596" s="474"/>
      <c r="DZ596" s="474"/>
      <c r="EA596" s="500"/>
      <c r="EB596" s="500"/>
      <c r="EC596" s="500"/>
      <c r="ED596" s="500"/>
      <c r="EE596" s="500"/>
      <c r="EF596" s="500"/>
      <c r="EG596" s="500"/>
      <c r="EH596" s="500"/>
      <c r="EI596" s="500"/>
      <c r="EJ596" s="500"/>
      <c r="EK596" s="500"/>
      <c r="EL596" s="500"/>
      <c r="EM596" s="500"/>
      <c r="EN596" s="500"/>
      <c r="EO596" s="500"/>
      <c r="EP596" s="500"/>
      <c r="EQ596" s="500"/>
      <c r="ER596" s="490"/>
      <c r="ES596" s="490"/>
      <c r="ET596" s="500"/>
      <c r="EU596" s="500"/>
    </row>
    <row r="597" spans="1:151" ht="16.5" customHeight="1">
      <c r="A597" s="500"/>
      <c r="B597" s="502"/>
      <c r="C597" s="502"/>
      <c r="D597" s="502"/>
      <c r="E597" s="502"/>
      <c r="F597" s="502"/>
      <c r="G597" s="502"/>
      <c r="H597" s="502"/>
      <c r="I597" s="502"/>
      <c r="J597" s="504"/>
      <c r="K597" s="502"/>
      <c r="L597" s="502"/>
      <c r="M597" s="502"/>
      <c r="N597" s="502"/>
      <c r="O597" s="502"/>
      <c r="P597" s="502"/>
      <c r="R597" s="502"/>
      <c r="S597" s="502"/>
      <c r="U597" s="499"/>
      <c r="V597" s="500"/>
      <c r="W597" s="502"/>
      <c r="X597" s="500"/>
      <c r="Y597" s="500"/>
      <c r="Z597" s="476"/>
      <c r="AA597" s="476"/>
      <c r="AB597" s="470"/>
      <c r="AC597" s="502"/>
      <c r="AD597" s="502"/>
      <c r="AE597" s="502"/>
      <c r="AF597" s="502"/>
      <c r="AG597" s="502"/>
      <c r="AH597" s="502"/>
      <c r="AI597" s="505"/>
      <c r="AJ597" s="502"/>
      <c r="AK597" s="502"/>
      <c r="AL597" s="502"/>
      <c r="AM597" s="502"/>
      <c r="AN597" s="502"/>
      <c r="AO597" s="502"/>
      <c r="AP597" s="502"/>
      <c r="AQ597" s="502"/>
      <c r="AR597" s="502"/>
      <c r="AS597" s="521"/>
      <c r="AT597" s="521"/>
      <c r="AU597" s="521"/>
      <c r="AV597" s="521"/>
      <c r="AW597" s="521"/>
      <c r="AX597" s="521"/>
      <c r="AY597" s="521"/>
      <c r="AZ597" s="521"/>
      <c r="BA597" s="525"/>
      <c r="BB597" s="521"/>
      <c r="BC597" s="521"/>
      <c r="BD597" s="521"/>
      <c r="BE597" s="521"/>
      <c r="BF597" s="521"/>
      <c r="BG597" s="521"/>
      <c r="BH597" s="521"/>
      <c r="BI597" s="521"/>
      <c r="BJ597" s="521"/>
      <c r="BK597" s="521"/>
      <c r="BL597" s="521"/>
      <c r="BM597" s="521"/>
      <c r="BN597" s="521"/>
      <c r="BO597" s="521"/>
      <c r="BP597" s="521"/>
      <c r="BQ597" s="521"/>
      <c r="BR597" s="521"/>
      <c r="BS597" s="521"/>
      <c r="BT597" s="517"/>
      <c r="BU597" s="511"/>
      <c r="BV597" s="511"/>
      <c r="BW597" s="511"/>
      <c r="BX597" s="516"/>
      <c r="BY597" s="516"/>
      <c r="BZ597" s="516"/>
      <c r="CA597" s="516"/>
      <c r="CB597" s="516"/>
      <c r="CC597" s="516"/>
      <c r="CD597" s="516"/>
      <c r="CE597" s="511"/>
      <c r="CF597" s="511"/>
      <c r="CG597" s="511"/>
      <c r="CH597" s="511"/>
      <c r="CI597" s="474"/>
      <c r="CJ597" s="474"/>
      <c r="CK597" s="474"/>
      <c r="CL597" s="490"/>
      <c r="CM597" s="474"/>
      <c r="CN597" s="500"/>
      <c r="CO597" s="500"/>
      <c r="CP597" s="500"/>
      <c r="CQ597" s="500"/>
      <c r="CR597" s="550"/>
      <c r="CS597" s="473"/>
      <c r="CT597" s="498"/>
      <c r="CU597" s="498"/>
      <c r="CV597" s="473"/>
      <c r="CW597" s="473"/>
      <c r="CX597" s="473"/>
      <c r="CY597" s="502"/>
      <c r="CZ597" s="500"/>
      <c r="DA597" s="474"/>
      <c r="DB597" s="499"/>
      <c r="DC597" s="500"/>
      <c r="DD597" s="474"/>
      <c r="DE597" s="500"/>
      <c r="DF597" s="500"/>
      <c r="DG597" s="499"/>
      <c r="DH597" s="499"/>
      <c r="DI597" s="499"/>
      <c r="DJ597" s="490"/>
      <c r="DK597" s="499"/>
      <c r="DL597" s="500"/>
      <c r="DM597" s="500"/>
      <c r="DN597" s="499"/>
      <c r="DO597" s="474"/>
      <c r="DP597" s="474"/>
      <c r="DQ597" s="474"/>
      <c r="DR597" s="474"/>
      <c r="DS597" s="474"/>
      <c r="DT597" s="474"/>
      <c r="DU597" s="474"/>
      <c r="DV597" s="474"/>
      <c r="DW597" s="474"/>
      <c r="DX597" s="474"/>
      <c r="DY597" s="474"/>
      <c r="DZ597" s="474"/>
      <c r="EA597" s="500"/>
      <c r="EB597" s="500"/>
      <c r="EC597" s="500"/>
      <c r="ED597" s="500"/>
      <c r="EE597" s="500"/>
      <c r="EF597" s="500"/>
      <c r="EG597" s="500"/>
      <c r="EH597" s="500"/>
      <c r="EI597" s="500"/>
      <c r="EJ597" s="500"/>
      <c r="EK597" s="500"/>
      <c r="EL597" s="500"/>
      <c r="EM597" s="500"/>
      <c r="EN597" s="500"/>
      <c r="EO597" s="500"/>
      <c r="EP597" s="500"/>
      <c r="EQ597" s="500"/>
      <c r="ER597" s="490"/>
      <c r="ES597" s="490"/>
      <c r="ET597" s="500"/>
      <c r="EU597" s="500"/>
    </row>
    <row r="598" spans="1:151" ht="16.5" customHeight="1">
      <c r="A598" s="500"/>
      <c r="B598" s="502"/>
      <c r="C598" s="502"/>
      <c r="D598" s="502"/>
      <c r="E598" s="502"/>
      <c r="F598" s="502"/>
      <c r="G598" s="502"/>
      <c r="H598" s="502"/>
      <c r="I598" s="502"/>
      <c r="J598" s="504"/>
      <c r="K598" s="502"/>
      <c r="L598" s="502"/>
      <c r="M598" s="502"/>
      <c r="N598" s="502"/>
      <c r="O598" s="502"/>
      <c r="P598" s="502"/>
      <c r="R598" s="502"/>
      <c r="S598" s="502"/>
      <c r="U598" s="499"/>
      <c r="V598" s="500"/>
      <c r="W598" s="502"/>
      <c r="X598" s="500"/>
      <c r="Y598" s="500"/>
      <c r="Z598" s="476"/>
      <c r="AA598" s="476"/>
      <c r="AB598" s="470"/>
      <c r="AC598" s="502"/>
      <c r="AD598" s="502"/>
      <c r="AE598" s="502"/>
      <c r="AF598" s="502"/>
      <c r="AG598" s="502"/>
      <c r="AH598" s="502"/>
      <c r="AI598" s="505"/>
      <c r="AJ598" s="502"/>
      <c r="AK598" s="502"/>
      <c r="AL598" s="502"/>
      <c r="AM598" s="502"/>
      <c r="AN598" s="502"/>
      <c r="AO598" s="502"/>
      <c r="AP598" s="502"/>
      <c r="AQ598" s="502"/>
      <c r="AR598" s="502"/>
      <c r="AS598" s="521"/>
      <c r="AT598" s="521"/>
      <c r="AU598" s="521"/>
      <c r="AV598" s="521"/>
      <c r="AW598" s="521"/>
      <c r="AX598" s="521"/>
      <c r="AY598" s="521"/>
      <c r="AZ598" s="521"/>
      <c r="BA598" s="525"/>
      <c r="BB598" s="521"/>
      <c r="BC598" s="521"/>
      <c r="BD598" s="521"/>
      <c r="BE598" s="521"/>
      <c r="BF598" s="521"/>
      <c r="BG598" s="521"/>
      <c r="BH598" s="521"/>
      <c r="BI598" s="521"/>
      <c r="BJ598" s="521"/>
      <c r="BK598" s="521"/>
      <c r="BL598" s="521"/>
      <c r="BM598" s="521"/>
      <c r="BN598" s="521"/>
      <c r="BO598" s="521"/>
      <c r="BP598" s="521"/>
      <c r="BQ598" s="521"/>
      <c r="BR598" s="521"/>
      <c r="BS598" s="521"/>
      <c r="BT598" s="517"/>
      <c r="BU598" s="511"/>
      <c r="BV598" s="511"/>
      <c r="BW598" s="511"/>
      <c r="BX598" s="516"/>
      <c r="BY598" s="516"/>
      <c r="BZ598" s="516"/>
      <c r="CA598" s="516"/>
      <c r="CB598" s="516"/>
      <c r="CC598" s="516"/>
      <c r="CD598" s="516"/>
      <c r="CE598" s="511"/>
      <c r="CF598" s="511"/>
      <c r="CG598" s="511"/>
      <c r="CH598" s="511"/>
      <c r="CI598" s="474"/>
      <c r="CJ598" s="474"/>
      <c r="CK598" s="474"/>
      <c r="CL598" s="490"/>
      <c r="CM598" s="474"/>
      <c r="CN598" s="500"/>
      <c r="CO598" s="500"/>
      <c r="CP598" s="500"/>
      <c r="CQ598" s="500"/>
      <c r="CR598" s="550"/>
      <c r="CS598" s="473"/>
      <c r="CT598" s="498"/>
      <c r="CU598" s="498"/>
      <c r="CV598" s="473"/>
      <c r="CW598" s="473"/>
      <c r="CX598" s="473"/>
      <c r="CY598" s="502"/>
      <c r="CZ598" s="500"/>
      <c r="DA598" s="474"/>
      <c r="DB598" s="499"/>
      <c r="DC598" s="500"/>
      <c r="DD598" s="474"/>
      <c r="DE598" s="500"/>
      <c r="DF598" s="500"/>
      <c r="DG598" s="499"/>
      <c r="DH598" s="499"/>
      <c r="DI598" s="499"/>
      <c r="DJ598" s="490"/>
      <c r="DK598" s="499"/>
      <c r="DL598" s="500"/>
      <c r="DM598" s="500"/>
      <c r="DN598" s="499"/>
      <c r="DO598" s="474"/>
      <c r="DP598" s="474"/>
      <c r="DQ598" s="474"/>
      <c r="DR598" s="474"/>
      <c r="DS598" s="474"/>
      <c r="DT598" s="474"/>
      <c r="DU598" s="474"/>
      <c r="DV598" s="474"/>
      <c r="DW598" s="474"/>
      <c r="DX598" s="474"/>
      <c r="DY598" s="474"/>
      <c r="DZ598" s="474"/>
      <c r="EA598" s="500"/>
      <c r="EB598" s="500"/>
      <c r="EC598" s="500"/>
      <c r="ED598" s="500"/>
      <c r="EE598" s="500"/>
      <c r="EF598" s="500"/>
      <c r="EG598" s="500"/>
      <c r="EH598" s="500"/>
      <c r="EI598" s="500"/>
      <c r="EJ598" s="500"/>
      <c r="EK598" s="500"/>
      <c r="EL598" s="500"/>
      <c r="EM598" s="500"/>
      <c r="EN598" s="500"/>
      <c r="EO598" s="500"/>
      <c r="EP598" s="500"/>
      <c r="EQ598" s="500"/>
      <c r="ER598" s="490"/>
      <c r="ES598" s="490"/>
      <c r="ET598" s="500"/>
      <c r="EU598" s="500"/>
    </row>
    <row r="599" spans="1:151" ht="16.5" customHeight="1">
      <c r="A599" s="500"/>
      <c r="B599" s="502"/>
      <c r="C599" s="502"/>
      <c r="D599" s="502"/>
      <c r="E599" s="502"/>
      <c r="F599" s="502"/>
      <c r="G599" s="502"/>
      <c r="H599" s="502"/>
      <c r="I599" s="502"/>
      <c r="J599" s="504"/>
      <c r="K599" s="502"/>
      <c r="L599" s="502"/>
      <c r="M599" s="502"/>
      <c r="N599" s="502"/>
      <c r="O599" s="502"/>
      <c r="P599" s="502"/>
      <c r="R599" s="502"/>
      <c r="S599" s="502"/>
      <c r="U599" s="499"/>
      <c r="V599" s="500"/>
      <c r="W599" s="502"/>
      <c r="X599" s="500"/>
      <c r="Y599" s="500"/>
      <c r="Z599" s="476"/>
      <c r="AA599" s="476"/>
      <c r="AB599" s="470"/>
      <c r="AC599" s="502"/>
      <c r="AD599" s="502"/>
      <c r="AE599" s="502"/>
      <c r="AF599" s="502"/>
      <c r="AG599" s="502"/>
      <c r="AH599" s="502"/>
      <c r="AI599" s="505"/>
      <c r="AJ599" s="502"/>
      <c r="AK599" s="502"/>
      <c r="AL599" s="502"/>
      <c r="AM599" s="502"/>
      <c r="AN599" s="502"/>
      <c r="AO599" s="502"/>
      <c r="AP599" s="502"/>
      <c r="AQ599" s="502"/>
      <c r="AR599" s="502"/>
      <c r="AS599" s="521"/>
      <c r="AT599" s="521"/>
      <c r="AU599" s="521"/>
      <c r="AV599" s="521"/>
      <c r="AW599" s="521"/>
      <c r="AX599" s="521"/>
      <c r="AY599" s="521"/>
      <c r="AZ599" s="521"/>
      <c r="BA599" s="525"/>
      <c r="BB599" s="521"/>
      <c r="BC599" s="521"/>
      <c r="BD599" s="521"/>
      <c r="BE599" s="521"/>
      <c r="BF599" s="521"/>
      <c r="BG599" s="521"/>
      <c r="BH599" s="521"/>
      <c r="BI599" s="521"/>
      <c r="BJ599" s="521"/>
      <c r="BK599" s="521"/>
      <c r="BL599" s="521"/>
      <c r="BM599" s="521"/>
      <c r="BN599" s="521"/>
      <c r="BO599" s="521"/>
      <c r="BP599" s="521"/>
      <c r="BQ599" s="521"/>
      <c r="BR599" s="521"/>
      <c r="BS599" s="521"/>
      <c r="BT599" s="517"/>
      <c r="BU599" s="511"/>
      <c r="BV599" s="511"/>
      <c r="BW599" s="511"/>
      <c r="BX599" s="516"/>
      <c r="BY599" s="516"/>
      <c r="BZ599" s="516"/>
      <c r="CA599" s="516"/>
      <c r="CB599" s="516"/>
      <c r="CC599" s="516"/>
      <c r="CD599" s="516"/>
      <c r="CE599" s="511"/>
      <c r="CF599" s="511"/>
      <c r="CG599" s="511"/>
      <c r="CH599" s="511"/>
      <c r="CI599" s="474"/>
      <c r="CJ599" s="474"/>
      <c r="CK599" s="474"/>
      <c r="CL599" s="490"/>
      <c r="CM599" s="474"/>
      <c r="CN599" s="500"/>
      <c r="CO599" s="500"/>
      <c r="CP599" s="500"/>
      <c r="CQ599" s="500"/>
      <c r="CR599" s="550"/>
      <c r="CS599" s="473"/>
      <c r="CT599" s="498"/>
      <c r="CU599" s="498"/>
      <c r="CV599" s="473"/>
      <c r="CW599" s="473"/>
      <c r="CX599" s="473"/>
      <c r="CY599" s="502"/>
      <c r="CZ599" s="500"/>
      <c r="DA599" s="474"/>
      <c r="DB599" s="499"/>
      <c r="DC599" s="500"/>
      <c r="DD599" s="474"/>
      <c r="DE599" s="500"/>
      <c r="DF599" s="500"/>
      <c r="DG599" s="499"/>
      <c r="DH599" s="499"/>
      <c r="DI599" s="499"/>
      <c r="DJ599" s="490"/>
      <c r="DK599" s="499"/>
      <c r="DL599" s="500"/>
      <c r="DM599" s="500"/>
      <c r="DN599" s="499"/>
      <c r="DO599" s="474"/>
      <c r="DP599" s="474"/>
      <c r="DQ599" s="474"/>
      <c r="DR599" s="474"/>
      <c r="DS599" s="474"/>
      <c r="DT599" s="474"/>
      <c r="DU599" s="474"/>
      <c r="DV599" s="474"/>
      <c r="DW599" s="474"/>
      <c r="DX599" s="474"/>
      <c r="DY599" s="474"/>
      <c r="DZ599" s="474"/>
      <c r="EA599" s="500"/>
      <c r="EB599" s="500"/>
      <c r="EC599" s="500"/>
      <c r="ED599" s="500"/>
      <c r="EE599" s="500"/>
      <c r="EF599" s="500"/>
      <c r="EG599" s="500"/>
      <c r="EH599" s="500"/>
      <c r="EI599" s="500"/>
      <c r="EJ599" s="500"/>
      <c r="EK599" s="500"/>
      <c r="EL599" s="500"/>
      <c r="EM599" s="500"/>
      <c r="EN599" s="500"/>
      <c r="EO599" s="500"/>
      <c r="EP599" s="500"/>
      <c r="EQ599" s="500"/>
      <c r="ER599" s="490"/>
      <c r="ES599" s="490"/>
      <c r="ET599" s="500"/>
      <c r="EU599" s="500"/>
    </row>
    <row r="600" spans="1:151" ht="16.5" customHeight="1">
      <c r="A600" s="500"/>
      <c r="B600" s="502"/>
      <c r="C600" s="502"/>
      <c r="D600" s="502"/>
      <c r="E600" s="502"/>
      <c r="F600" s="502"/>
      <c r="G600" s="502"/>
      <c r="H600" s="502"/>
      <c r="I600" s="502"/>
      <c r="J600" s="504"/>
      <c r="K600" s="502"/>
      <c r="L600" s="502"/>
      <c r="M600" s="502"/>
      <c r="N600" s="502"/>
      <c r="O600" s="502"/>
      <c r="P600" s="502"/>
      <c r="R600" s="502"/>
      <c r="S600" s="502"/>
      <c r="U600" s="499"/>
      <c r="V600" s="500"/>
      <c r="W600" s="502"/>
      <c r="X600" s="500"/>
      <c r="Y600" s="500"/>
      <c r="Z600" s="476"/>
      <c r="AA600" s="476"/>
      <c r="AB600" s="470"/>
      <c r="AC600" s="502"/>
      <c r="AD600" s="502"/>
      <c r="AE600" s="502"/>
      <c r="AF600" s="502"/>
      <c r="AG600" s="502"/>
      <c r="AH600" s="502"/>
      <c r="AI600" s="505"/>
      <c r="AJ600" s="502"/>
      <c r="AK600" s="502"/>
      <c r="AL600" s="502"/>
      <c r="AM600" s="502"/>
      <c r="AN600" s="502"/>
      <c r="AO600" s="502"/>
      <c r="AP600" s="502"/>
      <c r="AQ600" s="502"/>
      <c r="AR600" s="502"/>
      <c r="AS600" s="521"/>
      <c r="AT600" s="521"/>
      <c r="AU600" s="521"/>
      <c r="AV600" s="521"/>
      <c r="AW600" s="521"/>
      <c r="AX600" s="521"/>
      <c r="AY600" s="521"/>
      <c r="AZ600" s="521"/>
      <c r="BA600" s="525"/>
      <c r="BB600" s="521"/>
      <c r="BC600" s="521"/>
      <c r="BD600" s="521"/>
      <c r="BE600" s="521"/>
      <c r="BF600" s="521"/>
      <c r="BG600" s="521"/>
      <c r="BH600" s="521"/>
      <c r="BI600" s="521"/>
      <c r="BJ600" s="521"/>
      <c r="BK600" s="521"/>
      <c r="BL600" s="521"/>
      <c r="BM600" s="521"/>
      <c r="BN600" s="521"/>
      <c r="BO600" s="521"/>
      <c r="BP600" s="521"/>
      <c r="BQ600" s="521"/>
      <c r="BR600" s="521"/>
      <c r="BS600" s="521"/>
      <c r="BT600" s="517"/>
      <c r="BU600" s="511"/>
      <c r="BV600" s="511"/>
      <c r="BW600" s="511"/>
      <c r="BX600" s="516"/>
      <c r="BY600" s="516"/>
      <c r="BZ600" s="516"/>
      <c r="CA600" s="516"/>
      <c r="CB600" s="516"/>
      <c r="CC600" s="516"/>
      <c r="CD600" s="516"/>
      <c r="CE600" s="511"/>
      <c r="CF600" s="511"/>
      <c r="CG600" s="511"/>
      <c r="CH600" s="511"/>
      <c r="CI600" s="474"/>
      <c r="CJ600" s="474"/>
      <c r="CK600" s="474"/>
      <c r="CL600" s="490"/>
      <c r="CM600" s="474"/>
      <c r="CN600" s="500"/>
      <c r="CO600" s="500"/>
      <c r="CP600" s="500"/>
      <c r="CQ600" s="500"/>
      <c r="CR600" s="550"/>
      <c r="CS600" s="473"/>
      <c r="CT600" s="498"/>
      <c r="CU600" s="498"/>
      <c r="CV600" s="473"/>
      <c r="CW600" s="473"/>
      <c r="CX600" s="473"/>
      <c r="CY600" s="502"/>
      <c r="CZ600" s="500"/>
      <c r="DA600" s="474"/>
      <c r="DB600" s="499"/>
      <c r="DC600" s="500"/>
      <c r="DD600" s="474"/>
      <c r="DE600" s="500"/>
      <c r="DF600" s="500"/>
      <c r="DG600" s="499"/>
      <c r="DH600" s="499"/>
      <c r="DI600" s="499"/>
      <c r="DJ600" s="490"/>
      <c r="DK600" s="499"/>
      <c r="DL600" s="500"/>
      <c r="DM600" s="500"/>
      <c r="DN600" s="499"/>
      <c r="DO600" s="474"/>
      <c r="DP600" s="474"/>
      <c r="DQ600" s="474"/>
      <c r="DR600" s="474"/>
      <c r="DS600" s="474"/>
      <c r="DT600" s="474"/>
      <c r="DU600" s="474"/>
      <c r="DV600" s="474"/>
      <c r="DW600" s="474"/>
      <c r="DX600" s="474"/>
      <c r="DY600" s="474"/>
      <c r="DZ600" s="474"/>
      <c r="EA600" s="500"/>
      <c r="EB600" s="500"/>
      <c r="EC600" s="500"/>
      <c r="ED600" s="500"/>
      <c r="EE600" s="500"/>
      <c r="EF600" s="500"/>
      <c r="EG600" s="500"/>
      <c r="EH600" s="500"/>
      <c r="EI600" s="500"/>
      <c r="EJ600" s="500"/>
      <c r="EK600" s="500"/>
      <c r="EL600" s="500"/>
      <c r="EM600" s="500"/>
      <c r="EN600" s="500"/>
      <c r="EO600" s="500"/>
      <c r="EP600" s="500"/>
      <c r="EQ600" s="500"/>
      <c r="ER600" s="490"/>
      <c r="ES600" s="490"/>
      <c r="ET600" s="500"/>
      <c r="EU600" s="500"/>
    </row>
    <row r="601" spans="1:151" ht="16.5" customHeight="1">
      <c r="A601" s="500"/>
      <c r="B601" s="502"/>
      <c r="C601" s="502"/>
      <c r="D601" s="502"/>
      <c r="E601" s="502"/>
      <c r="F601" s="502"/>
      <c r="G601" s="502"/>
      <c r="H601" s="502"/>
      <c r="I601" s="502"/>
      <c r="J601" s="504"/>
      <c r="K601" s="502"/>
      <c r="L601" s="502"/>
      <c r="M601" s="502"/>
      <c r="N601" s="502"/>
      <c r="O601" s="502"/>
      <c r="P601" s="502"/>
      <c r="R601" s="502"/>
      <c r="S601" s="502"/>
      <c r="U601" s="499"/>
      <c r="V601" s="500"/>
      <c r="W601" s="502"/>
      <c r="X601" s="500"/>
      <c r="Y601" s="500"/>
      <c r="Z601" s="476"/>
      <c r="AA601" s="476"/>
      <c r="AB601" s="470"/>
      <c r="AC601" s="502"/>
      <c r="AD601" s="502"/>
      <c r="AE601" s="502"/>
      <c r="AF601" s="502"/>
      <c r="AG601" s="502"/>
      <c r="AH601" s="502"/>
      <c r="AI601" s="505"/>
      <c r="AJ601" s="502"/>
      <c r="AK601" s="502"/>
      <c r="AL601" s="502"/>
      <c r="AM601" s="502"/>
      <c r="AN601" s="502"/>
      <c r="AO601" s="502"/>
      <c r="AP601" s="502"/>
      <c r="AQ601" s="502"/>
      <c r="AR601" s="502"/>
      <c r="AS601" s="521"/>
      <c r="AT601" s="521"/>
      <c r="AU601" s="521"/>
      <c r="AV601" s="521"/>
      <c r="AW601" s="521"/>
      <c r="AX601" s="521"/>
      <c r="AY601" s="521"/>
      <c r="AZ601" s="521"/>
      <c r="BA601" s="525"/>
      <c r="BB601" s="521"/>
      <c r="BC601" s="521"/>
      <c r="BD601" s="521"/>
      <c r="BE601" s="521"/>
      <c r="BF601" s="521"/>
      <c r="BG601" s="521"/>
      <c r="BH601" s="521"/>
      <c r="BI601" s="521"/>
      <c r="BJ601" s="521"/>
      <c r="BK601" s="521"/>
      <c r="BL601" s="521"/>
      <c r="BM601" s="521"/>
      <c r="BN601" s="521"/>
      <c r="BO601" s="521"/>
      <c r="BP601" s="521"/>
      <c r="BQ601" s="521"/>
      <c r="BR601" s="521"/>
      <c r="BS601" s="521"/>
      <c r="BT601" s="517"/>
      <c r="BU601" s="511"/>
      <c r="BV601" s="511"/>
      <c r="BW601" s="511"/>
      <c r="BX601" s="516"/>
      <c r="BY601" s="516"/>
      <c r="BZ601" s="516"/>
      <c r="CA601" s="516"/>
      <c r="CB601" s="516"/>
      <c r="CC601" s="516"/>
      <c r="CD601" s="516"/>
      <c r="CE601" s="511"/>
      <c r="CF601" s="511"/>
      <c r="CG601" s="511"/>
      <c r="CH601" s="511"/>
      <c r="CI601" s="474"/>
      <c r="CJ601" s="474"/>
      <c r="CK601" s="474"/>
      <c r="CL601" s="490"/>
      <c r="CM601" s="474"/>
      <c r="CN601" s="500"/>
      <c r="CO601" s="500"/>
      <c r="CP601" s="500"/>
      <c r="CQ601" s="500"/>
      <c r="CR601" s="550"/>
      <c r="CS601" s="473"/>
      <c r="CT601" s="498"/>
      <c r="CU601" s="498"/>
      <c r="CV601" s="473"/>
      <c r="CW601" s="473"/>
      <c r="CX601" s="473"/>
      <c r="CY601" s="502"/>
      <c r="CZ601" s="500"/>
      <c r="DA601" s="474"/>
      <c r="DB601" s="499"/>
      <c r="DC601" s="500"/>
      <c r="DD601" s="474"/>
      <c r="DE601" s="500"/>
      <c r="DF601" s="500"/>
      <c r="DG601" s="499"/>
      <c r="DH601" s="499"/>
      <c r="DI601" s="499"/>
      <c r="DJ601" s="490"/>
      <c r="DK601" s="499"/>
      <c r="DL601" s="500"/>
      <c r="DM601" s="500"/>
      <c r="DN601" s="499"/>
      <c r="DO601" s="474"/>
      <c r="DP601" s="474"/>
      <c r="DQ601" s="474"/>
      <c r="DR601" s="474"/>
      <c r="DS601" s="474"/>
      <c r="DT601" s="474"/>
      <c r="DU601" s="474"/>
      <c r="DV601" s="474"/>
      <c r="DW601" s="474"/>
      <c r="DX601" s="474"/>
      <c r="DY601" s="474"/>
      <c r="DZ601" s="474"/>
      <c r="EA601" s="500"/>
      <c r="EB601" s="500"/>
      <c r="EC601" s="500"/>
      <c r="ED601" s="500"/>
      <c r="EE601" s="500"/>
      <c r="EF601" s="500"/>
      <c r="EG601" s="500"/>
      <c r="EH601" s="500"/>
      <c r="EI601" s="500"/>
      <c r="EJ601" s="500"/>
      <c r="EK601" s="500"/>
      <c r="EL601" s="500"/>
      <c r="EM601" s="500"/>
      <c r="EN601" s="500"/>
      <c r="EO601" s="500"/>
      <c r="EP601" s="500"/>
      <c r="EQ601" s="500"/>
      <c r="ER601" s="490"/>
      <c r="ES601" s="490"/>
      <c r="ET601" s="500"/>
      <c r="EU601" s="500"/>
    </row>
    <row r="602" spans="1:151" ht="16.5" customHeight="1">
      <c r="A602" s="500"/>
      <c r="B602" s="502"/>
      <c r="C602" s="502"/>
      <c r="D602" s="502"/>
      <c r="E602" s="502"/>
      <c r="F602" s="502"/>
      <c r="G602" s="502"/>
      <c r="H602" s="502"/>
      <c r="I602" s="502"/>
      <c r="J602" s="504"/>
      <c r="K602" s="502"/>
      <c r="L602" s="502"/>
      <c r="M602" s="502"/>
      <c r="N602" s="502"/>
      <c r="O602" s="502"/>
      <c r="P602" s="502"/>
      <c r="R602" s="502"/>
      <c r="S602" s="502"/>
      <c r="U602" s="499"/>
      <c r="V602" s="500"/>
      <c r="W602" s="502"/>
      <c r="X602" s="500"/>
      <c r="Y602" s="500"/>
      <c r="Z602" s="476"/>
      <c r="AA602" s="476"/>
      <c r="AB602" s="470"/>
      <c r="AC602" s="502"/>
      <c r="AD602" s="502"/>
      <c r="AE602" s="502"/>
      <c r="AF602" s="502"/>
      <c r="AG602" s="502"/>
      <c r="AH602" s="502"/>
      <c r="AI602" s="505"/>
      <c r="AJ602" s="502"/>
      <c r="AK602" s="502"/>
      <c r="AL602" s="502"/>
      <c r="AM602" s="502"/>
      <c r="AN602" s="502"/>
      <c r="AO602" s="502"/>
      <c r="AP602" s="502"/>
      <c r="AQ602" s="502"/>
      <c r="AR602" s="502"/>
      <c r="AS602" s="521"/>
      <c r="AT602" s="521"/>
      <c r="AU602" s="521"/>
      <c r="AV602" s="521"/>
      <c r="AW602" s="521"/>
      <c r="AX602" s="521"/>
      <c r="AY602" s="521"/>
      <c r="AZ602" s="521"/>
      <c r="BA602" s="525"/>
      <c r="BB602" s="521"/>
      <c r="BC602" s="521"/>
      <c r="BD602" s="521"/>
      <c r="BE602" s="521"/>
      <c r="BF602" s="521"/>
      <c r="BG602" s="521"/>
      <c r="BH602" s="521"/>
      <c r="BI602" s="521"/>
      <c r="BJ602" s="521"/>
      <c r="BK602" s="521"/>
      <c r="BL602" s="521"/>
      <c r="BM602" s="521"/>
      <c r="BN602" s="521"/>
      <c r="BO602" s="521"/>
      <c r="BP602" s="521"/>
      <c r="BQ602" s="521"/>
      <c r="BR602" s="521"/>
      <c r="BS602" s="521"/>
      <c r="BT602" s="517"/>
      <c r="BU602" s="511"/>
      <c r="BV602" s="511"/>
      <c r="BW602" s="511"/>
      <c r="BX602" s="516"/>
      <c r="BY602" s="516"/>
      <c r="BZ602" s="516"/>
      <c r="CA602" s="516"/>
      <c r="CB602" s="516"/>
      <c r="CC602" s="516"/>
      <c r="CD602" s="516"/>
      <c r="CE602" s="511"/>
      <c r="CF602" s="511"/>
      <c r="CG602" s="511"/>
      <c r="CH602" s="511"/>
      <c r="CI602" s="474"/>
      <c r="CJ602" s="474"/>
      <c r="CK602" s="474"/>
      <c r="CL602" s="490"/>
      <c r="CM602" s="474"/>
      <c r="CN602" s="500"/>
      <c r="CO602" s="500"/>
      <c r="CP602" s="500"/>
      <c r="CQ602" s="500"/>
      <c r="CR602" s="550"/>
      <c r="CS602" s="473"/>
      <c r="CT602" s="498"/>
      <c r="CU602" s="498"/>
      <c r="CV602" s="473"/>
      <c r="CW602" s="473"/>
      <c r="CX602" s="473"/>
      <c r="CY602" s="502"/>
      <c r="CZ602" s="500"/>
      <c r="DA602" s="474"/>
      <c r="DB602" s="499"/>
      <c r="DC602" s="500"/>
      <c r="DD602" s="474"/>
      <c r="DE602" s="500"/>
      <c r="DF602" s="500"/>
      <c r="DG602" s="499"/>
      <c r="DH602" s="499"/>
      <c r="DI602" s="499"/>
      <c r="DJ602" s="490"/>
      <c r="DK602" s="499"/>
      <c r="DL602" s="500"/>
      <c r="DM602" s="500"/>
      <c r="DN602" s="499"/>
      <c r="DO602" s="474"/>
      <c r="DP602" s="474"/>
      <c r="DQ602" s="474"/>
      <c r="DR602" s="474"/>
      <c r="DS602" s="474"/>
      <c r="DT602" s="474"/>
      <c r="DU602" s="474"/>
      <c r="DV602" s="474"/>
      <c r="DW602" s="474"/>
      <c r="DX602" s="474"/>
      <c r="DY602" s="474"/>
      <c r="DZ602" s="474"/>
      <c r="EA602" s="500"/>
      <c r="EB602" s="500"/>
      <c r="EC602" s="500"/>
      <c r="ED602" s="500"/>
      <c r="EE602" s="500"/>
      <c r="EF602" s="500"/>
      <c r="EG602" s="500"/>
      <c r="EH602" s="500"/>
      <c r="EI602" s="500"/>
      <c r="EJ602" s="500"/>
      <c r="EK602" s="500"/>
      <c r="EL602" s="500"/>
      <c r="EM602" s="500"/>
      <c r="EN602" s="500"/>
      <c r="EO602" s="500"/>
      <c r="EP602" s="500"/>
      <c r="EQ602" s="500"/>
      <c r="ER602" s="490"/>
      <c r="ES602" s="490"/>
      <c r="ET602" s="500"/>
      <c r="EU602" s="500"/>
    </row>
    <row r="603" spans="1:151" ht="16.5" customHeight="1">
      <c r="A603" s="500"/>
      <c r="B603" s="502"/>
      <c r="C603" s="502"/>
      <c r="D603" s="502"/>
      <c r="E603" s="502"/>
      <c r="F603" s="502"/>
      <c r="G603" s="502"/>
      <c r="H603" s="502"/>
      <c r="I603" s="502"/>
      <c r="J603" s="504"/>
      <c r="K603" s="502"/>
      <c r="L603" s="502"/>
      <c r="M603" s="502"/>
      <c r="N603" s="502"/>
      <c r="O603" s="502"/>
      <c r="P603" s="502"/>
      <c r="R603" s="502"/>
      <c r="S603" s="502"/>
      <c r="U603" s="499"/>
      <c r="V603" s="500"/>
      <c r="W603" s="502"/>
      <c r="X603" s="500"/>
      <c r="Y603" s="500"/>
      <c r="Z603" s="476"/>
      <c r="AA603" s="476"/>
      <c r="AB603" s="470"/>
      <c r="AC603" s="502"/>
      <c r="AD603" s="502"/>
      <c r="AE603" s="502"/>
      <c r="AF603" s="502"/>
      <c r="AG603" s="502"/>
      <c r="AH603" s="502"/>
      <c r="AI603" s="505"/>
      <c r="AJ603" s="502"/>
      <c r="AK603" s="502"/>
      <c r="AL603" s="502"/>
      <c r="AM603" s="502"/>
      <c r="AN603" s="502"/>
      <c r="AO603" s="502"/>
      <c r="AP603" s="502"/>
      <c r="AQ603" s="502"/>
      <c r="AR603" s="502"/>
      <c r="AS603" s="521"/>
      <c r="AT603" s="521"/>
      <c r="AU603" s="521"/>
      <c r="AV603" s="521"/>
      <c r="AW603" s="521"/>
      <c r="AX603" s="521"/>
      <c r="AY603" s="521"/>
      <c r="AZ603" s="521"/>
      <c r="BA603" s="525"/>
      <c r="BB603" s="521"/>
      <c r="BC603" s="521"/>
      <c r="BD603" s="521"/>
      <c r="BE603" s="521"/>
      <c r="BF603" s="521"/>
      <c r="BG603" s="521"/>
      <c r="BH603" s="521"/>
      <c r="BI603" s="521"/>
      <c r="BJ603" s="521"/>
      <c r="BK603" s="521"/>
      <c r="BL603" s="521"/>
      <c r="BM603" s="521"/>
      <c r="BN603" s="521"/>
      <c r="BO603" s="521"/>
      <c r="BP603" s="521"/>
      <c r="BQ603" s="521"/>
      <c r="BR603" s="521"/>
      <c r="BS603" s="521"/>
      <c r="BT603" s="517"/>
      <c r="BU603" s="511"/>
      <c r="BV603" s="511"/>
      <c r="BW603" s="511"/>
      <c r="BX603" s="516"/>
      <c r="BY603" s="516"/>
      <c r="BZ603" s="516"/>
      <c r="CA603" s="516"/>
      <c r="CB603" s="516"/>
      <c r="CC603" s="516"/>
      <c r="CD603" s="516"/>
      <c r="CE603" s="511"/>
      <c r="CF603" s="511"/>
      <c r="CG603" s="511"/>
      <c r="CH603" s="511"/>
      <c r="CI603" s="474"/>
      <c r="CJ603" s="474"/>
      <c r="CK603" s="474"/>
      <c r="CL603" s="490"/>
      <c r="CM603" s="474"/>
      <c r="CN603" s="500"/>
      <c r="CO603" s="500"/>
      <c r="CP603" s="500"/>
      <c r="CQ603" s="500"/>
      <c r="CR603" s="550"/>
      <c r="CS603" s="473"/>
      <c r="CT603" s="498"/>
      <c r="CU603" s="498"/>
      <c r="CV603" s="473"/>
      <c r="CW603" s="473"/>
      <c r="CX603" s="473"/>
      <c r="CY603" s="502"/>
      <c r="CZ603" s="500"/>
      <c r="DA603" s="474"/>
      <c r="DB603" s="499"/>
      <c r="DC603" s="500"/>
      <c r="DD603" s="474"/>
      <c r="DE603" s="500"/>
      <c r="DF603" s="500"/>
      <c r="DG603" s="499"/>
      <c r="DH603" s="499"/>
      <c r="DI603" s="499"/>
      <c r="DJ603" s="490"/>
      <c r="DK603" s="499"/>
      <c r="DL603" s="500"/>
      <c r="DM603" s="500"/>
      <c r="DN603" s="499"/>
      <c r="DO603" s="474"/>
      <c r="DP603" s="474"/>
      <c r="DQ603" s="474"/>
      <c r="DR603" s="474"/>
      <c r="DS603" s="474"/>
      <c r="DT603" s="474"/>
      <c r="DU603" s="474"/>
      <c r="DV603" s="474"/>
      <c r="DW603" s="474"/>
      <c r="DX603" s="474"/>
      <c r="DY603" s="474"/>
      <c r="DZ603" s="474"/>
      <c r="EA603" s="500"/>
      <c r="EB603" s="500"/>
      <c r="EC603" s="500"/>
      <c r="ED603" s="500"/>
      <c r="EE603" s="500"/>
      <c r="EF603" s="500"/>
      <c r="EG603" s="500"/>
      <c r="EH603" s="500"/>
      <c r="EI603" s="500"/>
      <c r="EJ603" s="500"/>
      <c r="EK603" s="500"/>
      <c r="EL603" s="500"/>
      <c r="EM603" s="500"/>
      <c r="EN603" s="500"/>
      <c r="EO603" s="500"/>
      <c r="EP603" s="500"/>
      <c r="EQ603" s="500"/>
      <c r="ER603" s="490"/>
      <c r="ES603" s="490"/>
      <c r="ET603" s="500"/>
      <c r="EU603" s="500"/>
    </row>
    <row r="604" spans="1:151" ht="16.5" customHeight="1">
      <c r="A604" s="500"/>
      <c r="B604" s="502"/>
      <c r="C604" s="502"/>
      <c r="D604" s="502"/>
      <c r="E604" s="502"/>
      <c r="F604" s="502"/>
      <c r="G604" s="502"/>
      <c r="H604" s="502"/>
      <c r="I604" s="502"/>
      <c r="J604" s="504"/>
      <c r="K604" s="502"/>
      <c r="L604" s="502"/>
      <c r="M604" s="502"/>
      <c r="N604" s="502"/>
      <c r="O604" s="502"/>
      <c r="P604" s="502"/>
      <c r="R604" s="502"/>
      <c r="S604" s="502"/>
      <c r="U604" s="499"/>
      <c r="V604" s="500"/>
      <c r="W604" s="502"/>
      <c r="X604" s="500"/>
      <c r="Y604" s="500"/>
      <c r="Z604" s="476"/>
      <c r="AA604" s="476"/>
      <c r="AB604" s="470"/>
      <c r="AC604" s="502"/>
      <c r="AD604" s="502"/>
      <c r="AE604" s="502"/>
      <c r="AF604" s="502"/>
      <c r="AG604" s="502"/>
      <c r="AH604" s="502"/>
      <c r="AI604" s="505"/>
      <c r="AJ604" s="502"/>
      <c r="AK604" s="502"/>
      <c r="AL604" s="502"/>
      <c r="AM604" s="502"/>
      <c r="AN604" s="502"/>
      <c r="AO604" s="502"/>
      <c r="AP604" s="502"/>
      <c r="AQ604" s="502"/>
      <c r="AR604" s="502"/>
      <c r="AS604" s="521"/>
      <c r="AT604" s="521"/>
      <c r="AU604" s="521"/>
      <c r="AV604" s="521"/>
      <c r="AW604" s="521"/>
      <c r="AX604" s="521"/>
      <c r="AY604" s="521"/>
      <c r="AZ604" s="521"/>
      <c r="BA604" s="525"/>
      <c r="BB604" s="521"/>
      <c r="BC604" s="521"/>
      <c r="BD604" s="521"/>
      <c r="BE604" s="521"/>
      <c r="BF604" s="521"/>
      <c r="BG604" s="521"/>
      <c r="BH604" s="521"/>
      <c r="BI604" s="521"/>
      <c r="BJ604" s="521"/>
      <c r="BK604" s="521"/>
      <c r="BL604" s="521"/>
      <c r="BM604" s="521"/>
      <c r="BN604" s="521"/>
      <c r="BO604" s="521"/>
      <c r="BP604" s="521"/>
      <c r="BQ604" s="521"/>
      <c r="BR604" s="521"/>
      <c r="BS604" s="521"/>
      <c r="BT604" s="517"/>
      <c r="BU604" s="511"/>
      <c r="BV604" s="511"/>
      <c r="BW604" s="511"/>
      <c r="BX604" s="516"/>
      <c r="BY604" s="516"/>
      <c r="BZ604" s="516"/>
      <c r="CA604" s="516"/>
      <c r="CB604" s="516"/>
      <c r="CC604" s="516"/>
      <c r="CD604" s="516"/>
      <c r="CE604" s="511"/>
      <c r="CF604" s="511"/>
      <c r="CG604" s="511"/>
      <c r="CH604" s="511"/>
      <c r="CI604" s="474"/>
      <c r="CJ604" s="474"/>
      <c r="CK604" s="474"/>
      <c r="CL604" s="490"/>
      <c r="CM604" s="474"/>
      <c r="CN604" s="500"/>
      <c r="CO604" s="500"/>
      <c r="CP604" s="500"/>
      <c r="CQ604" s="500"/>
      <c r="CR604" s="550"/>
      <c r="CS604" s="473"/>
      <c r="CT604" s="498"/>
      <c r="CU604" s="498"/>
      <c r="CV604" s="473"/>
      <c r="CW604" s="473"/>
      <c r="CX604" s="473"/>
      <c r="CY604" s="502"/>
      <c r="CZ604" s="500"/>
      <c r="DA604" s="474"/>
      <c r="DB604" s="499"/>
      <c r="DC604" s="500"/>
      <c r="DD604" s="474"/>
      <c r="DE604" s="500"/>
      <c r="DF604" s="500"/>
      <c r="DG604" s="499"/>
      <c r="DH604" s="499"/>
      <c r="DI604" s="499"/>
      <c r="DJ604" s="490"/>
      <c r="DK604" s="499"/>
      <c r="DL604" s="500"/>
      <c r="DM604" s="500"/>
      <c r="DN604" s="499"/>
      <c r="DO604" s="474"/>
      <c r="DP604" s="474"/>
      <c r="DQ604" s="474"/>
      <c r="DR604" s="474"/>
      <c r="DS604" s="474"/>
      <c r="DT604" s="474"/>
      <c r="DU604" s="474"/>
      <c r="DV604" s="474"/>
      <c r="DW604" s="474"/>
      <c r="DX604" s="474"/>
      <c r="DY604" s="474"/>
      <c r="DZ604" s="474"/>
      <c r="EA604" s="500"/>
      <c r="EB604" s="500"/>
      <c r="EC604" s="500"/>
      <c r="ED604" s="500"/>
      <c r="EE604" s="500"/>
      <c r="EF604" s="500"/>
      <c r="EG604" s="500"/>
      <c r="EH604" s="500"/>
      <c r="EI604" s="500"/>
      <c r="EJ604" s="500"/>
      <c r="EK604" s="500"/>
      <c r="EL604" s="500"/>
      <c r="EM604" s="500"/>
      <c r="EN604" s="500"/>
      <c r="EO604" s="500"/>
      <c r="EP604" s="500"/>
      <c r="EQ604" s="500"/>
      <c r="ER604" s="490"/>
      <c r="ES604" s="490"/>
      <c r="ET604" s="500"/>
      <c r="EU604" s="500"/>
    </row>
    <row r="605" spans="1:151" ht="16.5" customHeight="1">
      <c r="A605" s="500"/>
      <c r="B605" s="502"/>
      <c r="C605" s="502"/>
      <c r="D605" s="502"/>
      <c r="E605" s="502"/>
      <c r="F605" s="502"/>
      <c r="G605" s="502"/>
      <c r="H605" s="502"/>
      <c r="I605" s="502"/>
      <c r="J605" s="504"/>
      <c r="K605" s="502"/>
      <c r="L605" s="502"/>
      <c r="M605" s="502"/>
      <c r="N605" s="502"/>
      <c r="O605" s="502"/>
      <c r="P605" s="502"/>
      <c r="R605" s="502"/>
      <c r="S605" s="502"/>
      <c r="U605" s="499"/>
      <c r="V605" s="500"/>
      <c r="W605" s="502"/>
      <c r="X605" s="500"/>
      <c r="Y605" s="500"/>
      <c r="Z605" s="476"/>
      <c r="AA605" s="476"/>
      <c r="AB605" s="470"/>
      <c r="AC605" s="502"/>
      <c r="AD605" s="502"/>
      <c r="AE605" s="502"/>
      <c r="AF605" s="502"/>
      <c r="AG605" s="502"/>
      <c r="AH605" s="502"/>
      <c r="AI605" s="505"/>
      <c r="AJ605" s="502"/>
      <c r="AK605" s="502"/>
      <c r="AL605" s="502"/>
      <c r="AM605" s="502"/>
      <c r="AN605" s="502"/>
      <c r="AO605" s="502"/>
      <c r="AP605" s="502"/>
      <c r="AQ605" s="502"/>
      <c r="AR605" s="502"/>
      <c r="AS605" s="521"/>
      <c r="AT605" s="521"/>
      <c r="AU605" s="521"/>
      <c r="AV605" s="521"/>
      <c r="AW605" s="521"/>
      <c r="AX605" s="521"/>
      <c r="AY605" s="521"/>
      <c r="AZ605" s="521"/>
      <c r="BA605" s="525"/>
      <c r="BB605" s="521"/>
      <c r="BC605" s="521"/>
      <c r="BD605" s="521"/>
      <c r="BE605" s="521"/>
      <c r="BF605" s="521"/>
      <c r="BG605" s="521"/>
      <c r="BH605" s="521"/>
      <c r="BI605" s="521"/>
      <c r="BJ605" s="521"/>
      <c r="BK605" s="521"/>
      <c r="BL605" s="521"/>
      <c r="BM605" s="521"/>
      <c r="BN605" s="521"/>
      <c r="BO605" s="521"/>
      <c r="BP605" s="521"/>
      <c r="BQ605" s="521"/>
      <c r="BR605" s="521"/>
      <c r="BS605" s="521"/>
      <c r="BT605" s="517"/>
      <c r="BU605" s="511"/>
      <c r="BV605" s="511"/>
      <c r="BW605" s="511"/>
      <c r="BX605" s="516"/>
      <c r="BY605" s="516"/>
      <c r="BZ605" s="516"/>
      <c r="CA605" s="516"/>
      <c r="CB605" s="516"/>
      <c r="CC605" s="516"/>
      <c r="CD605" s="516"/>
      <c r="CE605" s="511"/>
      <c r="CF605" s="511"/>
      <c r="CG605" s="511"/>
      <c r="CH605" s="511"/>
      <c r="CI605" s="474"/>
      <c r="CJ605" s="474"/>
      <c r="CK605" s="474"/>
      <c r="CL605" s="490"/>
      <c r="CM605" s="474"/>
      <c r="CN605" s="500"/>
      <c r="CO605" s="500"/>
      <c r="CP605" s="500"/>
      <c r="CQ605" s="500"/>
      <c r="CR605" s="550"/>
      <c r="CS605" s="473"/>
      <c r="CT605" s="498"/>
      <c r="CU605" s="498"/>
      <c r="CV605" s="473"/>
      <c r="CW605" s="473"/>
      <c r="CX605" s="473"/>
      <c r="CY605" s="502"/>
      <c r="CZ605" s="500"/>
      <c r="DA605" s="474"/>
      <c r="DB605" s="499"/>
      <c r="DC605" s="500"/>
      <c r="DD605" s="474"/>
      <c r="DE605" s="500"/>
      <c r="DF605" s="500"/>
      <c r="DG605" s="499"/>
      <c r="DH605" s="499"/>
      <c r="DI605" s="499"/>
      <c r="DJ605" s="490"/>
      <c r="DK605" s="499"/>
      <c r="DL605" s="500"/>
      <c r="DM605" s="500"/>
      <c r="DN605" s="499"/>
      <c r="DO605" s="474"/>
      <c r="DP605" s="474"/>
      <c r="DQ605" s="474"/>
      <c r="DR605" s="474"/>
      <c r="DS605" s="474"/>
      <c r="DT605" s="474"/>
      <c r="DU605" s="474"/>
      <c r="DV605" s="474"/>
      <c r="DW605" s="474"/>
      <c r="DX605" s="474"/>
      <c r="DY605" s="474"/>
      <c r="DZ605" s="474"/>
      <c r="EA605" s="500"/>
      <c r="EB605" s="500"/>
      <c r="EC605" s="500"/>
      <c r="ED605" s="500"/>
      <c r="EE605" s="500"/>
      <c r="EF605" s="500"/>
      <c r="EG605" s="500"/>
      <c r="EH605" s="500"/>
      <c r="EI605" s="500"/>
      <c r="EJ605" s="500"/>
      <c r="EK605" s="500"/>
      <c r="EL605" s="500"/>
      <c r="EM605" s="500"/>
      <c r="EN605" s="500"/>
      <c r="EO605" s="500"/>
      <c r="EP605" s="500"/>
      <c r="EQ605" s="500"/>
      <c r="ER605" s="490"/>
      <c r="ES605" s="490"/>
      <c r="ET605" s="500"/>
      <c r="EU605" s="500"/>
    </row>
    <row r="606" spans="1:151" ht="16.5" customHeight="1">
      <c r="A606" s="500"/>
      <c r="B606" s="502"/>
      <c r="C606" s="502"/>
      <c r="D606" s="502"/>
      <c r="E606" s="502"/>
      <c r="F606" s="502"/>
      <c r="G606" s="502"/>
      <c r="H606" s="502"/>
      <c r="I606" s="502"/>
      <c r="J606" s="504"/>
      <c r="K606" s="502"/>
      <c r="L606" s="502"/>
      <c r="M606" s="502"/>
      <c r="N606" s="502"/>
      <c r="O606" s="502"/>
      <c r="P606" s="502"/>
      <c r="R606" s="502"/>
      <c r="S606" s="502"/>
      <c r="U606" s="499"/>
      <c r="V606" s="500"/>
      <c r="W606" s="502"/>
      <c r="X606" s="500"/>
      <c r="Y606" s="500"/>
      <c r="Z606" s="476"/>
      <c r="AA606" s="476"/>
      <c r="AB606" s="470"/>
      <c r="AC606" s="502"/>
      <c r="AD606" s="502"/>
      <c r="AE606" s="502"/>
      <c r="AF606" s="502"/>
      <c r="AG606" s="502"/>
      <c r="AH606" s="502"/>
      <c r="AI606" s="505"/>
      <c r="AJ606" s="502"/>
      <c r="AK606" s="502"/>
      <c r="AL606" s="502"/>
      <c r="AM606" s="502"/>
      <c r="AN606" s="502"/>
      <c r="AO606" s="502"/>
      <c r="AP606" s="502"/>
      <c r="AQ606" s="502"/>
      <c r="AR606" s="502"/>
      <c r="AS606" s="521"/>
      <c r="AT606" s="521"/>
      <c r="AU606" s="521"/>
      <c r="AV606" s="521"/>
      <c r="AW606" s="521"/>
      <c r="AX606" s="521"/>
      <c r="AY606" s="521"/>
      <c r="AZ606" s="521"/>
      <c r="BA606" s="525"/>
      <c r="BB606" s="521"/>
      <c r="BC606" s="521"/>
      <c r="BD606" s="521"/>
      <c r="BE606" s="521"/>
      <c r="BF606" s="521"/>
      <c r="BG606" s="521"/>
      <c r="BH606" s="521"/>
      <c r="BI606" s="521"/>
      <c r="BJ606" s="521"/>
      <c r="BK606" s="521"/>
      <c r="BL606" s="521"/>
      <c r="BM606" s="521"/>
      <c r="BN606" s="521"/>
      <c r="BO606" s="521"/>
      <c r="BP606" s="521"/>
      <c r="BQ606" s="521"/>
      <c r="BR606" s="521"/>
      <c r="BS606" s="521"/>
      <c r="BT606" s="517"/>
      <c r="BU606" s="511"/>
      <c r="BV606" s="511"/>
      <c r="BW606" s="511"/>
      <c r="BX606" s="516"/>
      <c r="BY606" s="516"/>
      <c r="BZ606" s="516"/>
      <c r="CA606" s="516"/>
      <c r="CB606" s="516"/>
      <c r="CC606" s="516"/>
      <c r="CD606" s="516"/>
      <c r="CE606" s="511"/>
      <c r="CF606" s="511"/>
      <c r="CG606" s="511"/>
      <c r="CH606" s="511"/>
      <c r="CI606" s="474"/>
      <c r="CJ606" s="474"/>
      <c r="CK606" s="474"/>
      <c r="CL606" s="490"/>
      <c r="CM606" s="474"/>
      <c r="CN606" s="500"/>
      <c r="CO606" s="500"/>
      <c r="CP606" s="500"/>
      <c r="CQ606" s="500"/>
      <c r="CR606" s="550"/>
      <c r="CS606" s="473"/>
      <c r="CT606" s="498"/>
      <c r="CU606" s="498"/>
      <c r="CV606" s="473"/>
      <c r="CW606" s="473"/>
      <c r="CX606" s="473"/>
      <c r="CY606" s="502"/>
      <c r="CZ606" s="500"/>
      <c r="DA606" s="474"/>
      <c r="DB606" s="499"/>
      <c r="DC606" s="500"/>
      <c r="DD606" s="474"/>
      <c r="DE606" s="500"/>
      <c r="DF606" s="500"/>
      <c r="DG606" s="499"/>
      <c r="DH606" s="499"/>
      <c r="DI606" s="499"/>
      <c r="DJ606" s="490"/>
      <c r="DK606" s="499"/>
      <c r="DL606" s="500"/>
      <c r="DM606" s="500"/>
      <c r="DN606" s="499"/>
      <c r="DO606" s="474"/>
      <c r="DP606" s="474"/>
      <c r="DQ606" s="474"/>
      <c r="DR606" s="474"/>
      <c r="DS606" s="474"/>
      <c r="DT606" s="474"/>
      <c r="DU606" s="474"/>
      <c r="DV606" s="474"/>
      <c r="DW606" s="474"/>
      <c r="DX606" s="474"/>
      <c r="DY606" s="474"/>
      <c r="DZ606" s="474"/>
      <c r="EA606" s="500"/>
      <c r="EB606" s="500"/>
      <c r="EC606" s="500"/>
      <c r="ED606" s="500"/>
      <c r="EE606" s="500"/>
      <c r="EF606" s="500"/>
      <c r="EG606" s="500"/>
      <c r="EH606" s="500"/>
      <c r="EI606" s="500"/>
      <c r="EJ606" s="500"/>
      <c r="EK606" s="500"/>
      <c r="EL606" s="500"/>
      <c r="EM606" s="500"/>
      <c r="EN606" s="500"/>
      <c r="EO606" s="500"/>
      <c r="EP606" s="500"/>
      <c r="EQ606" s="500"/>
      <c r="ER606" s="490"/>
      <c r="ES606" s="490"/>
      <c r="ET606" s="500"/>
      <c r="EU606" s="500"/>
    </row>
    <row r="607" spans="1:151" ht="16.5" customHeight="1">
      <c r="A607" s="500"/>
      <c r="B607" s="502"/>
      <c r="C607" s="502"/>
      <c r="D607" s="502"/>
      <c r="E607" s="502"/>
      <c r="F607" s="502"/>
      <c r="G607" s="502"/>
      <c r="H607" s="502"/>
      <c r="I607" s="502"/>
      <c r="J607" s="504"/>
      <c r="K607" s="502"/>
      <c r="L607" s="502"/>
      <c r="M607" s="502"/>
      <c r="N607" s="502"/>
      <c r="O607" s="502"/>
      <c r="P607" s="502"/>
      <c r="R607" s="502"/>
      <c r="S607" s="502"/>
      <c r="U607" s="499"/>
      <c r="V607" s="500"/>
      <c r="W607" s="502"/>
      <c r="X607" s="500"/>
      <c r="Y607" s="500"/>
      <c r="Z607" s="476"/>
      <c r="AA607" s="476"/>
      <c r="AB607" s="470"/>
      <c r="AC607" s="502"/>
      <c r="AD607" s="502"/>
      <c r="AE607" s="502"/>
      <c r="AF607" s="502"/>
      <c r="AG607" s="502"/>
      <c r="AH607" s="502"/>
      <c r="AI607" s="505"/>
      <c r="AJ607" s="502"/>
      <c r="AK607" s="502"/>
      <c r="AL607" s="502"/>
      <c r="AM607" s="502"/>
      <c r="AN607" s="502"/>
      <c r="AO607" s="502"/>
      <c r="AP607" s="502"/>
      <c r="AQ607" s="502"/>
      <c r="AR607" s="502"/>
      <c r="AS607" s="521"/>
      <c r="AT607" s="521"/>
      <c r="AU607" s="521"/>
      <c r="AV607" s="521"/>
      <c r="AW607" s="521"/>
      <c r="AX607" s="521"/>
      <c r="AY607" s="521"/>
      <c r="AZ607" s="521"/>
      <c r="BA607" s="525"/>
      <c r="BB607" s="521"/>
      <c r="BC607" s="521"/>
      <c r="BD607" s="521"/>
      <c r="BE607" s="521"/>
      <c r="BF607" s="521"/>
      <c r="BG607" s="521"/>
      <c r="BH607" s="521"/>
      <c r="BI607" s="521"/>
      <c r="BJ607" s="521"/>
      <c r="BK607" s="521"/>
      <c r="BL607" s="521"/>
      <c r="BM607" s="521"/>
      <c r="BN607" s="521"/>
      <c r="BO607" s="521"/>
      <c r="BP607" s="521"/>
      <c r="BQ607" s="521"/>
      <c r="BR607" s="521"/>
      <c r="BS607" s="521"/>
      <c r="BT607" s="517"/>
      <c r="BU607" s="511"/>
      <c r="BV607" s="511"/>
      <c r="BW607" s="511"/>
      <c r="BX607" s="516"/>
      <c r="BY607" s="516"/>
      <c r="BZ607" s="516"/>
      <c r="CA607" s="516"/>
      <c r="CB607" s="516"/>
      <c r="CC607" s="516"/>
      <c r="CD607" s="516"/>
      <c r="CE607" s="511"/>
      <c r="CF607" s="511"/>
      <c r="CG607" s="511"/>
      <c r="CH607" s="511"/>
      <c r="CI607" s="474"/>
      <c r="CJ607" s="474"/>
      <c r="CK607" s="474"/>
      <c r="CL607" s="490"/>
      <c r="CM607" s="474"/>
      <c r="CN607" s="500"/>
      <c r="CO607" s="500"/>
      <c r="CP607" s="500"/>
      <c r="CQ607" s="500"/>
      <c r="CR607" s="550"/>
      <c r="CS607" s="473"/>
      <c r="CT607" s="498"/>
      <c r="CU607" s="498"/>
      <c r="CV607" s="473"/>
      <c r="CW607" s="473"/>
      <c r="CX607" s="473"/>
      <c r="CY607" s="502"/>
      <c r="CZ607" s="500"/>
      <c r="DA607" s="474"/>
      <c r="DB607" s="499"/>
      <c r="DC607" s="500"/>
      <c r="DD607" s="474"/>
      <c r="DE607" s="500"/>
      <c r="DF607" s="500"/>
      <c r="DG607" s="499"/>
      <c r="DH607" s="499"/>
      <c r="DI607" s="499"/>
      <c r="DJ607" s="490"/>
      <c r="DK607" s="499"/>
      <c r="DL607" s="500"/>
      <c r="DM607" s="500"/>
      <c r="DN607" s="499"/>
      <c r="DO607" s="474"/>
      <c r="DP607" s="474"/>
      <c r="DQ607" s="474"/>
      <c r="DR607" s="474"/>
      <c r="DS607" s="474"/>
      <c r="DT607" s="474"/>
      <c r="DU607" s="474"/>
      <c r="DV607" s="474"/>
      <c r="DW607" s="474"/>
      <c r="DX607" s="474"/>
      <c r="DY607" s="474"/>
      <c r="DZ607" s="474"/>
      <c r="EA607" s="500"/>
      <c r="EB607" s="500"/>
      <c r="EC607" s="500"/>
      <c r="ED607" s="500"/>
      <c r="EE607" s="500"/>
      <c r="EF607" s="500"/>
      <c r="EG607" s="500"/>
      <c r="EH607" s="500"/>
      <c r="EI607" s="500"/>
      <c r="EJ607" s="500"/>
      <c r="EK607" s="500"/>
      <c r="EL607" s="500"/>
      <c r="EM607" s="500"/>
      <c r="EN607" s="500"/>
      <c r="EO607" s="500"/>
      <c r="EP607" s="500"/>
      <c r="EQ607" s="500"/>
      <c r="ER607" s="490"/>
      <c r="ES607" s="490"/>
      <c r="ET607" s="500"/>
      <c r="EU607" s="500"/>
    </row>
    <row r="608" spans="1:151" ht="16.5" customHeight="1">
      <c r="A608" s="500"/>
      <c r="B608" s="502"/>
      <c r="C608" s="502"/>
      <c r="D608" s="502"/>
      <c r="E608" s="502"/>
      <c r="F608" s="502"/>
      <c r="G608" s="502"/>
      <c r="H608" s="502"/>
      <c r="I608" s="502"/>
      <c r="J608" s="504"/>
      <c r="K608" s="502"/>
      <c r="L608" s="502"/>
      <c r="M608" s="502"/>
      <c r="N608" s="502"/>
      <c r="O608" s="502"/>
      <c r="P608" s="502"/>
      <c r="R608" s="502"/>
      <c r="S608" s="502"/>
      <c r="U608" s="499"/>
      <c r="V608" s="500"/>
      <c r="W608" s="502"/>
      <c r="X608" s="500"/>
      <c r="Y608" s="500"/>
      <c r="Z608" s="476"/>
      <c r="AA608" s="476"/>
      <c r="AB608" s="470"/>
      <c r="AC608" s="502"/>
      <c r="AD608" s="502"/>
      <c r="AE608" s="502"/>
      <c r="AF608" s="502"/>
      <c r="AG608" s="502"/>
      <c r="AH608" s="502"/>
      <c r="AI608" s="505"/>
      <c r="AJ608" s="502"/>
      <c r="AK608" s="502"/>
      <c r="AL608" s="502"/>
      <c r="AM608" s="502"/>
      <c r="AN608" s="502"/>
      <c r="AO608" s="502"/>
      <c r="AP608" s="502"/>
      <c r="AQ608" s="502"/>
      <c r="AR608" s="502"/>
      <c r="AS608" s="521"/>
      <c r="AT608" s="521"/>
      <c r="AU608" s="521"/>
      <c r="AV608" s="521"/>
      <c r="AW608" s="521"/>
      <c r="AX608" s="521"/>
      <c r="AY608" s="521"/>
      <c r="AZ608" s="521"/>
      <c r="BA608" s="525"/>
      <c r="BB608" s="521"/>
      <c r="BC608" s="521"/>
      <c r="BD608" s="521"/>
      <c r="BE608" s="521"/>
      <c r="BF608" s="521"/>
      <c r="BG608" s="521"/>
      <c r="BH608" s="521"/>
      <c r="BI608" s="521"/>
      <c r="BJ608" s="521"/>
      <c r="BK608" s="521"/>
      <c r="BL608" s="521"/>
      <c r="BM608" s="521"/>
      <c r="BN608" s="521"/>
      <c r="BO608" s="521"/>
      <c r="BP608" s="521"/>
      <c r="BQ608" s="521"/>
      <c r="BR608" s="521"/>
      <c r="BS608" s="521"/>
      <c r="BT608" s="517"/>
      <c r="BU608" s="511"/>
      <c r="BV608" s="511"/>
      <c r="BW608" s="511"/>
      <c r="BX608" s="516"/>
      <c r="BY608" s="516"/>
      <c r="BZ608" s="516"/>
      <c r="CA608" s="516"/>
      <c r="CB608" s="516"/>
      <c r="CC608" s="516"/>
      <c r="CD608" s="516"/>
      <c r="CE608" s="511"/>
      <c r="CF608" s="511"/>
      <c r="CG608" s="511"/>
      <c r="CH608" s="511"/>
      <c r="CI608" s="474"/>
      <c r="CJ608" s="474"/>
      <c r="CK608" s="474"/>
      <c r="CL608" s="490"/>
      <c r="CM608" s="474"/>
      <c r="CN608" s="500"/>
      <c r="CO608" s="500"/>
      <c r="CP608" s="500"/>
      <c r="CQ608" s="500"/>
      <c r="CR608" s="550"/>
      <c r="CS608" s="473"/>
      <c r="CT608" s="498"/>
      <c r="CU608" s="498"/>
      <c r="CV608" s="473"/>
      <c r="CW608" s="473"/>
      <c r="CX608" s="473"/>
      <c r="CY608" s="502"/>
      <c r="CZ608" s="500"/>
      <c r="DA608" s="474"/>
      <c r="DB608" s="499"/>
      <c r="DC608" s="500"/>
      <c r="DD608" s="474"/>
      <c r="DE608" s="500"/>
      <c r="DF608" s="500"/>
      <c r="DG608" s="499"/>
      <c r="DH608" s="499"/>
      <c r="DI608" s="499"/>
      <c r="DJ608" s="490"/>
      <c r="DK608" s="499"/>
      <c r="DL608" s="500"/>
      <c r="DM608" s="500"/>
      <c r="DN608" s="499"/>
      <c r="DO608" s="474"/>
      <c r="DP608" s="474"/>
      <c r="DQ608" s="474"/>
      <c r="DR608" s="474"/>
      <c r="DS608" s="474"/>
      <c r="DT608" s="474"/>
      <c r="DU608" s="474"/>
      <c r="DV608" s="474"/>
      <c r="DW608" s="474"/>
      <c r="DX608" s="474"/>
      <c r="DY608" s="474"/>
      <c r="DZ608" s="474"/>
      <c r="EA608" s="500"/>
      <c r="EB608" s="500"/>
      <c r="EC608" s="500"/>
      <c r="ED608" s="500"/>
      <c r="EE608" s="500"/>
      <c r="EF608" s="500"/>
      <c r="EG608" s="500"/>
      <c r="EH608" s="500"/>
      <c r="EI608" s="500"/>
      <c r="EJ608" s="500"/>
      <c r="EK608" s="500"/>
      <c r="EL608" s="500"/>
      <c r="EM608" s="500"/>
      <c r="EN608" s="500"/>
      <c r="EO608" s="500"/>
      <c r="EP608" s="500"/>
      <c r="EQ608" s="500"/>
      <c r="ER608" s="490"/>
      <c r="ES608" s="490"/>
      <c r="ET608" s="500"/>
      <c r="EU608" s="500"/>
    </row>
    <row r="609" spans="1:151" ht="16.5" customHeight="1">
      <c r="A609" s="500"/>
      <c r="B609" s="502"/>
      <c r="C609" s="502"/>
      <c r="D609" s="502"/>
      <c r="E609" s="502"/>
      <c r="F609" s="502"/>
      <c r="G609" s="502"/>
      <c r="H609" s="502"/>
      <c r="I609" s="502"/>
      <c r="J609" s="504"/>
      <c r="K609" s="502"/>
      <c r="L609" s="502"/>
      <c r="M609" s="502"/>
      <c r="N609" s="502"/>
      <c r="O609" s="502"/>
      <c r="P609" s="502"/>
      <c r="R609" s="502"/>
      <c r="S609" s="502"/>
      <c r="U609" s="499"/>
      <c r="V609" s="500"/>
      <c r="W609" s="502"/>
      <c r="X609" s="500"/>
      <c r="Y609" s="500"/>
      <c r="Z609" s="476"/>
      <c r="AA609" s="476"/>
      <c r="AB609" s="470"/>
      <c r="AC609" s="502"/>
      <c r="AD609" s="502"/>
      <c r="AE609" s="502"/>
      <c r="AF609" s="502"/>
      <c r="AG609" s="502"/>
      <c r="AH609" s="502"/>
      <c r="AI609" s="505"/>
      <c r="AJ609" s="502"/>
      <c r="AK609" s="502"/>
      <c r="AL609" s="502"/>
      <c r="AM609" s="502"/>
      <c r="AN609" s="502"/>
      <c r="AO609" s="502"/>
      <c r="AP609" s="502"/>
      <c r="AQ609" s="502"/>
      <c r="AR609" s="502"/>
      <c r="AS609" s="521"/>
      <c r="AT609" s="521"/>
      <c r="AU609" s="521"/>
      <c r="AV609" s="521"/>
      <c r="AW609" s="521"/>
      <c r="AX609" s="521"/>
      <c r="AY609" s="521"/>
      <c r="AZ609" s="521"/>
      <c r="BA609" s="525"/>
      <c r="BB609" s="521"/>
      <c r="BC609" s="521"/>
      <c r="BD609" s="521"/>
      <c r="BE609" s="521"/>
      <c r="BF609" s="521"/>
      <c r="BG609" s="521"/>
      <c r="BH609" s="521"/>
      <c r="BI609" s="521"/>
      <c r="BJ609" s="521"/>
      <c r="BK609" s="521"/>
      <c r="BL609" s="521"/>
      <c r="BM609" s="521"/>
      <c r="BN609" s="521"/>
      <c r="BO609" s="521"/>
      <c r="BP609" s="521"/>
      <c r="BQ609" s="521"/>
      <c r="BR609" s="521"/>
      <c r="BS609" s="521"/>
      <c r="BT609" s="517"/>
      <c r="BU609" s="511"/>
      <c r="BV609" s="511"/>
      <c r="BW609" s="511"/>
      <c r="BX609" s="516"/>
      <c r="BY609" s="516"/>
      <c r="BZ609" s="516"/>
      <c r="CA609" s="516"/>
      <c r="CB609" s="516"/>
      <c r="CC609" s="516"/>
      <c r="CD609" s="516"/>
      <c r="CE609" s="511"/>
      <c r="CF609" s="511"/>
      <c r="CG609" s="511"/>
      <c r="CH609" s="511"/>
      <c r="CI609" s="474"/>
      <c r="CJ609" s="474"/>
      <c r="CK609" s="474"/>
      <c r="CL609" s="490"/>
      <c r="CM609" s="474"/>
      <c r="CN609" s="500"/>
      <c r="CO609" s="500"/>
      <c r="CP609" s="500"/>
      <c r="CQ609" s="500"/>
      <c r="CR609" s="550"/>
      <c r="CS609" s="473"/>
      <c r="CT609" s="498"/>
      <c r="CU609" s="498"/>
      <c r="CV609" s="473"/>
      <c r="CW609" s="473"/>
      <c r="CX609" s="473"/>
      <c r="CY609" s="502"/>
      <c r="CZ609" s="500"/>
      <c r="DA609" s="474"/>
      <c r="DB609" s="499"/>
      <c r="DC609" s="500"/>
      <c r="DD609" s="474"/>
      <c r="DE609" s="500"/>
      <c r="DF609" s="500"/>
      <c r="DG609" s="499"/>
      <c r="DH609" s="499"/>
      <c r="DI609" s="499"/>
      <c r="DJ609" s="490"/>
      <c r="DK609" s="499"/>
      <c r="DL609" s="500"/>
      <c r="DM609" s="500"/>
      <c r="DN609" s="499"/>
      <c r="DO609" s="474"/>
      <c r="DP609" s="474"/>
      <c r="DQ609" s="474"/>
      <c r="DR609" s="474"/>
      <c r="DS609" s="474"/>
      <c r="DT609" s="474"/>
      <c r="DU609" s="474"/>
      <c r="DV609" s="474"/>
      <c r="DW609" s="474"/>
      <c r="DX609" s="474"/>
      <c r="DY609" s="474"/>
      <c r="DZ609" s="474"/>
      <c r="EA609" s="500"/>
      <c r="EB609" s="500"/>
      <c r="EC609" s="500"/>
      <c r="ED609" s="500"/>
      <c r="EE609" s="500"/>
      <c r="EF609" s="500"/>
      <c r="EG609" s="500"/>
      <c r="EH609" s="500"/>
      <c r="EI609" s="500"/>
      <c r="EJ609" s="500"/>
      <c r="EK609" s="500"/>
      <c r="EL609" s="500"/>
      <c r="EM609" s="500"/>
      <c r="EN609" s="500"/>
      <c r="EO609" s="500"/>
      <c r="EP609" s="500"/>
      <c r="EQ609" s="500"/>
      <c r="ER609" s="490"/>
      <c r="ES609" s="490"/>
      <c r="ET609" s="500"/>
      <c r="EU609" s="500"/>
    </row>
    <row r="610" spans="1:151" ht="16.5" customHeight="1">
      <c r="A610" s="500"/>
      <c r="B610" s="502"/>
      <c r="C610" s="502"/>
      <c r="D610" s="502"/>
      <c r="E610" s="502"/>
      <c r="F610" s="502"/>
      <c r="G610" s="502"/>
      <c r="H610" s="502"/>
      <c r="I610" s="502"/>
      <c r="J610" s="504"/>
      <c r="K610" s="502"/>
      <c r="L610" s="502"/>
      <c r="M610" s="502"/>
      <c r="N610" s="502"/>
      <c r="O610" s="502"/>
      <c r="P610" s="502"/>
      <c r="R610" s="502"/>
      <c r="S610" s="502"/>
      <c r="U610" s="499"/>
      <c r="V610" s="500"/>
      <c r="W610" s="502"/>
      <c r="X610" s="500"/>
      <c r="Y610" s="500"/>
      <c r="Z610" s="476"/>
      <c r="AA610" s="476"/>
      <c r="AB610" s="470"/>
      <c r="AC610" s="502"/>
      <c r="AD610" s="502"/>
      <c r="AE610" s="502"/>
      <c r="AF610" s="502"/>
      <c r="AG610" s="502"/>
      <c r="AH610" s="502"/>
      <c r="AI610" s="505"/>
      <c r="AJ610" s="502"/>
      <c r="AK610" s="502"/>
      <c r="AL610" s="502"/>
      <c r="AM610" s="502"/>
      <c r="AN610" s="502"/>
      <c r="AO610" s="502"/>
      <c r="AP610" s="502"/>
      <c r="AQ610" s="502"/>
      <c r="AR610" s="502"/>
      <c r="AS610" s="521"/>
      <c r="AT610" s="521"/>
      <c r="AU610" s="521"/>
      <c r="AV610" s="521"/>
      <c r="AW610" s="521"/>
      <c r="AX610" s="521"/>
      <c r="AY610" s="521"/>
      <c r="AZ610" s="521"/>
      <c r="BA610" s="525"/>
      <c r="BB610" s="521"/>
      <c r="BC610" s="521"/>
      <c r="BD610" s="521"/>
      <c r="BE610" s="521"/>
      <c r="BF610" s="521"/>
      <c r="BG610" s="521"/>
      <c r="BH610" s="521"/>
      <c r="BI610" s="521"/>
      <c r="BJ610" s="521"/>
      <c r="BK610" s="521"/>
      <c r="BL610" s="521"/>
      <c r="BM610" s="521"/>
      <c r="BN610" s="521"/>
      <c r="BO610" s="521"/>
      <c r="BP610" s="521"/>
      <c r="BQ610" s="521"/>
      <c r="BR610" s="521"/>
      <c r="BS610" s="521"/>
      <c r="BT610" s="517"/>
      <c r="BU610" s="511"/>
      <c r="BV610" s="511"/>
      <c r="BW610" s="511"/>
      <c r="BX610" s="516"/>
      <c r="BY610" s="516"/>
      <c r="BZ610" s="516"/>
      <c r="CA610" s="516"/>
      <c r="CB610" s="516"/>
      <c r="CC610" s="516"/>
      <c r="CD610" s="516"/>
      <c r="CE610" s="511"/>
      <c r="CF610" s="511"/>
      <c r="CG610" s="511"/>
      <c r="CH610" s="511"/>
      <c r="CI610" s="474"/>
      <c r="CJ610" s="474"/>
      <c r="CK610" s="474"/>
      <c r="CL610" s="490"/>
      <c r="CM610" s="474"/>
      <c r="CN610" s="500"/>
      <c r="CO610" s="500"/>
      <c r="CP610" s="500"/>
      <c r="CQ610" s="500"/>
      <c r="CR610" s="550"/>
      <c r="CS610" s="473"/>
      <c r="CT610" s="498"/>
      <c r="CU610" s="498"/>
      <c r="CV610" s="473"/>
      <c r="CW610" s="473"/>
      <c r="CX610" s="473"/>
      <c r="CY610" s="502"/>
      <c r="CZ610" s="500"/>
      <c r="DA610" s="474"/>
      <c r="DB610" s="499"/>
      <c r="DC610" s="500"/>
      <c r="DD610" s="474"/>
      <c r="DE610" s="500"/>
      <c r="DF610" s="500"/>
      <c r="DG610" s="499"/>
      <c r="DH610" s="499"/>
      <c r="DI610" s="499"/>
      <c r="DJ610" s="490"/>
      <c r="DK610" s="499"/>
      <c r="DL610" s="500"/>
      <c r="DM610" s="500"/>
      <c r="DN610" s="499"/>
      <c r="DO610" s="474"/>
      <c r="DP610" s="474"/>
      <c r="DQ610" s="474"/>
      <c r="DR610" s="474"/>
      <c r="DS610" s="474"/>
      <c r="DT610" s="474"/>
      <c r="DU610" s="474"/>
      <c r="DV610" s="474"/>
      <c r="DW610" s="474"/>
      <c r="DX610" s="474"/>
      <c r="DY610" s="474"/>
      <c r="DZ610" s="474"/>
      <c r="EA610" s="500"/>
      <c r="EB610" s="500"/>
      <c r="EC610" s="500"/>
      <c r="ED610" s="500"/>
      <c r="EE610" s="500"/>
      <c r="EF610" s="500"/>
      <c r="EG610" s="500"/>
      <c r="EH610" s="500"/>
      <c r="EI610" s="500"/>
      <c r="EJ610" s="500"/>
      <c r="EK610" s="500"/>
      <c r="EL610" s="500"/>
      <c r="EM610" s="500"/>
      <c r="EN610" s="500"/>
      <c r="EO610" s="500"/>
      <c r="EP610" s="500"/>
      <c r="EQ610" s="500"/>
      <c r="ER610" s="490"/>
      <c r="ES610" s="490"/>
      <c r="ET610" s="500"/>
      <c r="EU610" s="500"/>
    </row>
    <row r="611" spans="1:151" ht="16.5" customHeight="1">
      <c r="A611" s="500"/>
      <c r="B611" s="502"/>
      <c r="C611" s="502"/>
      <c r="D611" s="502"/>
      <c r="E611" s="502"/>
      <c r="F611" s="502"/>
      <c r="G611" s="502"/>
      <c r="H611" s="502"/>
      <c r="I611" s="502"/>
      <c r="J611" s="504"/>
      <c r="K611" s="502"/>
      <c r="L611" s="502"/>
      <c r="M611" s="502"/>
      <c r="N611" s="502"/>
      <c r="O611" s="502"/>
      <c r="P611" s="502"/>
      <c r="R611" s="502"/>
      <c r="S611" s="502"/>
      <c r="U611" s="499"/>
      <c r="V611" s="500"/>
      <c r="W611" s="502"/>
      <c r="X611" s="500"/>
      <c r="Y611" s="500"/>
      <c r="Z611" s="476"/>
      <c r="AA611" s="476"/>
      <c r="AB611" s="470"/>
      <c r="AC611" s="502"/>
      <c r="AD611" s="502"/>
      <c r="AE611" s="502"/>
      <c r="AF611" s="502"/>
      <c r="AG611" s="502"/>
      <c r="AH611" s="502"/>
      <c r="AI611" s="505"/>
      <c r="AJ611" s="502"/>
      <c r="AK611" s="502"/>
      <c r="AL611" s="502"/>
      <c r="AM611" s="502"/>
      <c r="AN611" s="502"/>
      <c r="AO611" s="502"/>
      <c r="AP611" s="502"/>
      <c r="AQ611" s="502"/>
      <c r="AR611" s="502"/>
      <c r="AS611" s="521"/>
      <c r="AT611" s="521"/>
      <c r="AU611" s="521"/>
      <c r="AV611" s="521"/>
      <c r="AW611" s="521"/>
      <c r="AX611" s="521"/>
      <c r="AY611" s="521"/>
      <c r="AZ611" s="521"/>
      <c r="BA611" s="525"/>
      <c r="BB611" s="521"/>
      <c r="BC611" s="521"/>
      <c r="BD611" s="521"/>
      <c r="BE611" s="521"/>
      <c r="BF611" s="521"/>
      <c r="BG611" s="521"/>
      <c r="BH611" s="521"/>
      <c r="BI611" s="521"/>
      <c r="BJ611" s="521"/>
      <c r="BK611" s="521"/>
      <c r="BL611" s="521"/>
      <c r="BM611" s="521"/>
      <c r="BN611" s="521"/>
      <c r="BO611" s="521"/>
      <c r="BP611" s="521"/>
      <c r="BQ611" s="521"/>
      <c r="BR611" s="521"/>
      <c r="BS611" s="521"/>
      <c r="BT611" s="517"/>
      <c r="BU611" s="511"/>
      <c r="BV611" s="511"/>
      <c r="BW611" s="511"/>
      <c r="BX611" s="516"/>
      <c r="BY611" s="516"/>
      <c r="BZ611" s="516"/>
      <c r="CA611" s="516"/>
      <c r="CB611" s="516"/>
      <c r="CC611" s="516"/>
      <c r="CD611" s="516"/>
      <c r="CE611" s="511"/>
      <c r="CF611" s="511"/>
      <c r="CG611" s="511"/>
      <c r="CH611" s="511"/>
      <c r="CI611" s="474"/>
      <c r="CJ611" s="474"/>
      <c r="CK611" s="474"/>
      <c r="CL611" s="490"/>
      <c r="CM611" s="474"/>
      <c r="CN611" s="500"/>
      <c r="CO611" s="500"/>
      <c r="CP611" s="500"/>
      <c r="CQ611" s="500"/>
      <c r="CR611" s="550"/>
      <c r="CS611" s="473"/>
      <c r="CT611" s="498"/>
      <c r="CU611" s="498"/>
      <c r="CV611" s="473"/>
      <c r="CW611" s="473"/>
      <c r="CX611" s="473"/>
      <c r="CY611" s="502"/>
      <c r="CZ611" s="500"/>
      <c r="DA611" s="474"/>
      <c r="DB611" s="499"/>
      <c r="DC611" s="500"/>
      <c r="DD611" s="474"/>
      <c r="DE611" s="500"/>
      <c r="DF611" s="500"/>
      <c r="DG611" s="499"/>
      <c r="DH611" s="499"/>
      <c r="DI611" s="499"/>
      <c r="DJ611" s="490"/>
      <c r="DK611" s="499"/>
      <c r="DL611" s="500"/>
      <c r="DM611" s="500"/>
      <c r="DN611" s="499"/>
      <c r="DO611" s="474"/>
      <c r="DP611" s="474"/>
      <c r="DQ611" s="474"/>
      <c r="DR611" s="474"/>
      <c r="DS611" s="474"/>
      <c r="DT611" s="474"/>
      <c r="DU611" s="474"/>
      <c r="DV611" s="474"/>
      <c r="DW611" s="474"/>
      <c r="DX611" s="474"/>
      <c r="DY611" s="474"/>
      <c r="DZ611" s="474"/>
      <c r="EA611" s="500"/>
      <c r="EB611" s="500"/>
      <c r="EC611" s="500"/>
      <c r="ED611" s="500"/>
      <c r="EE611" s="500"/>
      <c r="EF611" s="500"/>
      <c r="EG611" s="500"/>
      <c r="EH611" s="500"/>
      <c r="EI611" s="500"/>
      <c r="EJ611" s="500"/>
      <c r="EK611" s="500"/>
      <c r="EL611" s="500"/>
      <c r="EM611" s="500"/>
      <c r="EN611" s="500"/>
      <c r="EO611" s="500"/>
      <c r="EP611" s="500"/>
      <c r="EQ611" s="500"/>
      <c r="ER611" s="490"/>
      <c r="ES611" s="490"/>
      <c r="ET611" s="500"/>
      <c r="EU611" s="500"/>
    </row>
    <row r="612" spans="1:151" ht="16.5" customHeight="1">
      <c r="A612" s="500"/>
      <c r="B612" s="502"/>
      <c r="C612" s="502"/>
      <c r="D612" s="502"/>
      <c r="E612" s="502"/>
      <c r="F612" s="502"/>
      <c r="G612" s="502"/>
      <c r="H612" s="502"/>
      <c r="I612" s="502"/>
      <c r="J612" s="504"/>
      <c r="K612" s="502"/>
      <c r="L612" s="502"/>
      <c r="M612" s="502"/>
      <c r="N612" s="502"/>
      <c r="O612" s="502"/>
      <c r="P612" s="502"/>
      <c r="R612" s="502"/>
      <c r="S612" s="502"/>
      <c r="U612" s="499"/>
      <c r="V612" s="500"/>
      <c r="W612" s="502"/>
      <c r="X612" s="500"/>
      <c r="Y612" s="500"/>
      <c r="Z612" s="476"/>
      <c r="AA612" s="476"/>
      <c r="AB612" s="470"/>
      <c r="AC612" s="502"/>
      <c r="AD612" s="502"/>
      <c r="AE612" s="502"/>
      <c r="AF612" s="502"/>
      <c r="AG612" s="502"/>
      <c r="AH612" s="502"/>
      <c r="AI612" s="505"/>
      <c r="AJ612" s="502"/>
      <c r="AK612" s="502"/>
      <c r="AL612" s="502"/>
      <c r="AM612" s="502"/>
      <c r="AN612" s="502"/>
      <c r="AO612" s="502"/>
      <c r="AP612" s="502"/>
      <c r="AQ612" s="502"/>
      <c r="AR612" s="502"/>
      <c r="AS612" s="521"/>
      <c r="AT612" s="521"/>
      <c r="AU612" s="521"/>
      <c r="AV612" s="521"/>
      <c r="AW612" s="521"/>
      <c r="AX612" s="521"/>
      <c r="AY612" s="521"/>
      <c r="AZ612" s="521"/>
      <c r="BA612" s="525"/>
      <c r="BB612" s="521"/>
      <c r="BC612" s="521"/>
      <c r="BD612" s="521"/>
      <c r="BE612" s="521"/>
      <c r="BF612" s="521"/>
      <c r="BG612" s="521"/>
      <c r="BH612" s="521"/>
      <c r="BI612" s="521"/>
      <c r="BJ612" s="521"/>
      <c r="BK612" s="521"/>
      <c r="BL612" s="521"/>
      <c r="BM612" s="521"/>
      <c r="BN612" s="521"/>
      <c r="BO612" s="521"/>
      <c r="BP612" s="521"/>
      <c r="BQ612" s="521"/>
      <c r="BR612" s="521"/>
      <c r="BS612" s="521"/>
      <c r="BT612" s="517"/>
      <c r="BU612" s="511"/>
      <c r="BV612" s="511"/>
      <c r="BW612" s="511"/>
      <c r="BX612" s="516"/>
      <c r="BY612" s="516"/>
      <c r="BZ612" s="516"/>
      <c r="CA612" s="516"/>
      <c r="CB612" s="516"/>
      <c r="CC612" s="516"/>
      <c r="CD612" s="516"/>
      <c r="CE612" s="511"/>
      <c r="CF612" s="511"/>
      <c r="CG612" s="511"/>
      <c r="CH612" s="511"/>
      <c r="CI612" s="474"/>
      <c r="CJ612" s="474"/>
      <c r="CK612" s="474"/>
      <c r="CL612" s="490"/>
      <c r="CM612" s="474"/>
      <c r="CN612" s="500"/>
      <c r="CO612" s="500"/>
      <c r="CP612" s="500"/>
      <c r="CQ612" s="500"/>
      <c r="CR612" s="550"/>
      <c r="CS612" s="473"/>
      <c r="CT612" s="498"/>
      <c r="CU612" s="498"/>
      <c r="CV612" s="473"/>
      <c r="CW612" s="473"/>
      <c r="CX612" s="473"/>
      <c r="CY612" s="502"/>
      <c r="CZ612" s="500"/>
      <c r="DA612" s="474"/>
      <c r="DB612" s="499"/>
      <c r="DC612" s="500"/>
      <c r="DD612" s="474"/>
      <c r="DE612" s="500"/>
      <c r="DF612" s="500"/>
      <c r="DG612" s="499"/>
      <c r="DH612" s="499"/>
      <c r="DI612" s="499"/>
      <c r="DJ612" s="490"/>
      <c r="DK612" s="499"/>
      <c r="DL612" s="500"/>
      <c r="DM612" s="500"/>
      <c r="DN612" s="499"/>
      <c r="DO612" s="474"/>
      <c r="DP612" s="474"/>
      <c r="DQ612" s="474"/>
      <c r="DR612" s="474"/>
      <c r="DS612" s="474"/>
      <c r="DT612" s="474"/>
      <c r="DU612" s="474"/>
      <c r="DV612" s="474"/>
      <c r="DW612" s="474"/>
      <c r="DX612" s="474"/>
      <c r="DY612" s="474"/>
      <c r="DZ612" s="474"/>
      <c r="EA612" s="500"/>
      <c r="EB612" s="500"/>
      <c r="EC612" s="500"/>
      <c r="ED612" s="500"/>
      <c r="EE612" s="500"/>
      <c r="EF612" s="500"/>
      <c r="EG612" s="500"/>
      <c r="EH612" s="500"/>
      <c r="EI612" s="500"/>
      <c r="EJ612" s="500"/>
      <c r="EK612" s="500"/>
      <c r="EL612" s="500"/>
      <c r="EM612" s="500"/>
      <c r="EN612" s="500"/>
      <c r="EO612" s="500"/>
      <c r="EP612" s="500"/>
      <c r="EQ612" s="500"/>
      <c r="ER612" s="490"/>
      <c r="ES612" s="490"/>
      <c r="ET612" s="500"/>
      <c r="EU612" s="500"/>
    </row>
    <row r="613" spans="1:151" ht="16.5" customHeight="1">
      <c r="A613" s="500"/>
      <c r="B613" s="502"/>
      <c r="C613" s="502"/>
      <c r="D613" s="502"/>
      <c r="E613" s="502"/>
      <c r="F613" s="502"/>
      <c r="G613" s="502"/>
      <c r="H613" s="502"/>
      <c r="I613" s="502"/>
      <c r="J613" s="504"/>
      <c r="K613" s="502"/>
      <c r="L613" s="502"/>
      <c r="M613" s="502"/>
      <c r="N613" s="502"/>
      <c r="O613" s="502"/>
      <c r="P613" s="502"/>
      <c r="R613" s="502"/>
      <c r="S613" s="502"/>
      <c r="U613" s="499"/>
      <c r="V613" s="500"/>
      <c r="W613" s="502"/>
      <c r="X613" s="500"/>
      <c r="Y613" s="500"/>
      <c r="Z613" s="476"/>
      <c r="AA613" s="476"/>
      <c r="AB613" s="470"/>
      <c r="AC613" s="502"/>
      <c r="AD613" s="502"/>
      <c r="AE613" s="502"/>
      <c r="AF613" s="502"/>
      <c r="AG613" s="502"/>
      <c r="AH613" s="502"/>
      <c r="AI613" s="505"/>
      <c r="AJ613" s="502"/>
      <c r="AK613" s="502"/>
      <c r="AL613" s="502"/>
      <c r="AM613" s="502"/>
      <c r="AN613" s="502"/>
      <c r="AO613" s="502"/>
      <c r="AP613" s="502"/>
      <c r="AQ613" s="502"/>
      <c r="AR613" s="502"/>
      <c r="AS613" s="521"/>
      <c r="AT613" s="521"/>
      <c r="AU613" s="521"/>
      <c r="AV613" s="521"/>
      <c r="AW613" s="521"/>
      <c r="AX613" s="521"/>
      <c r="AY613" s="521"/>
      <c r="AZ613" s="521"/>
      <c r="BA613" s="525"/>
      <c r="BB613" s="521"/>
      <c r="BC613" s="521"/>
      <c r="BD613" s="521"/>
      <c r="BE613" s="521"/>
      <c r="BF613" s="521"/>
      <c r="BG613" s="521"/>
      <c r="BH613" s="521"/>
      <c r="BI613" s="521"/>
      <c r="BJ613" s="521"/>
      <c r="BK613" s="521"/>
      <c r="BL613" s="521"/>
      <c r="BM613" s="521"/>
      <c r="BN613" s="521"/>
      <c r="BO613" s="521"/>
      <c r="BP613" s="521"/>
      <c r="BQ613" s="521"/>
      <c r="BR613" s="521"/>
      <c r="BS613" s="521"/>
      <c r="BT613" s="517"/>
      <c r="BU613" s="511"/>
      <c r="BV613" s="511"/>
      <c r="BW613" s="511"/>
      <c r="BX613" s="516"/>
      <c r="BY613" s="516"/>
      <c r="BZ613" s="516"/>
      <c r="CA613" s="516"/>
      <c r="CB613" s="516"/>
      <c r="CC613" s="516"/>
      <c r="CD613" s="516"/>
      <c r="CE613" s="511"/>
      <c r="CF613" s="511"/>
      <c r="CG613" s="511"/>
      <c r="CH613" s="511"/>
      <c r="CI613" s="474"/>
      <c r="CJ613" s="474"/>
      <c r="CK613" s="474"/>
      <c r="CL613" s="490"/>
      <c r="CM613" s="474"/>
      <c r="CN613" s="500"/>
      <c r="CO613" s="500"/>
      <c r="CP613" s="500"/>
      <c r="CQ613" s="500"/>
      <c r="CR613" s="550"/>
      <c r="CS613" s="473"/>
      <c r="CT613" s="498"/>
      <c r="CU613" s="498"/>
      <c r="CV613" s="473"/>
      <c r="CW613" s="473"/>
      <c r="CX613" s="473"/>
      <c r="CY613" s="502"/>
      <c r="CZ613" s="500"/>
      <c r="DA613" s="474"/>
      <c r="DB613" s="499"/>
      <c r="DC613" s="500"/>
      <c r="DD613" s="474"/>
      <c r="DE613" s="500"/>
      <c r="DF613" s="500"/>
      <c r="DG613" s="499"/>
      <c r="DH613" s="499"/>
      <c r="DI613" s="499"/>
      <c r="DJ613" s="490"/>
      <c r="DK613" s="499"/>
      <c r="DL613" s="500"/>
      <c r="DM613" s="500"/>
      <c r="DN613" s="499"/>
      <c r="DO613" s="474"/>
      <c r="DP613" s="474"/>
      <c r="DQ613" s="474"/>
      <c r="DR613" s="474"/>
      <c r="DS613" s="474"/>
      <c r="DT613" s="474"/>
      <c r="DU613" s="474"/>
      <c r="DV613" s="474"/>
      <c r="DW613" s="474"/>
      <c r="DX613" s="474"/>
      <c r="DY613" s="474"/>
      <c r="DZ613" s="474"/>
      <c r="EA613" s="500"/>
      <c r="EB613" s="500"/>
      <c r="EC613" s="500"/>
      <c r="ED613" s="500"/>
      <c r="EE613" s="500"/>
      <c r="EF613" s="500"/>
      <c r="EG613" s="500"/>
      <c r="EH613" s="500"/>
      <c r="EI613" s="500"/>
      <c r="EJ613" s="500"/>
      <c r="EK613" s="500"/>
      <c r="EL613" s="500"/>
      <c r="EM613" s="500"/>
      <c r="EN613" s="500"/>
      <c r="EO613" s="500"/>
      <c r="EP613" s="500"/>
      <c r="EQ613" s="500"/>
      <c r="ER613" s="490"/>
      <c r="ES613" s="490"/>
      <c r="ET613" s="500"/>
      <c r="EU613" s="500"/>
    </row>
    <row r="614" spans="1:151" ht="16.5" customHeight="1">
      <c r="A614" s="500"/>
      <c r="B614" s="502"/>
      <c r="C614" s="502"/>
      <c r="D614" s="502"/>
      <c r="E614" s="502"/>
      <c r="F614" s="502"/>
      <c r="G614" s="502"/>
      <c r="H614" s="502"/>
      <c r="I614" s="502"/>
      <c r="J614" s="504"/>
      <c r="K614" s="502"/>
      <c r="L614" s="502"/>
      <c r="M614" s="502"/>
      <c r="N614" s="502"/>
      <c r="O614" s="502"/>
      <c r="P614" s="502"/>
      <c r="R614" s="502"/>
      <c r="S614" s="502"/>
      <c r="U614" s="499"/>
      <c r="V614" s="500"/>
      <c r="W614" s="502"/>
      <c r="X614" s="500"/>
      <c r="Y614" s="500"/>
      <c r="Z614" s="476"/>
      <c r="AA614" s="476"/>
      <c r="AB614" s="470"/>
      <c r="AC614" s="502"/>
      <c r="AD614" s="502"/>
      <c r="AE614" s="502"/>
      <c r="AF614" s="502"/>
      <c r="AG614" s="502"/>
      <c r="AH614" s="502"/>
      <c r="AI614" s="505"/>
      <c r="AJ614" s="502"/>
      <c r="AK614" s="502"/>
      <c r="AL614" s="502"/>
      <c r="AM614" s="502"/>
      <c r="AN614" s="502"/>
      <c r="AO614" s="502"/>
      <c r="AP614" s="502"/>
      <c r="AQ614" s="502"/>
      <c r="AR614" s="502"/>
      <c r="AS614" s="521"/>
      <c r="AT614" s="521"/>
      <c r="AU614" s="521"/>
      <c r="AV614" s="521"/>
      <c r="AW614" s="521"/>
      <c r="AX614" s="521"/>
      <c r="AY614" s="521"/>
      <c r="AZ614" s="521"/>
      <c r="BA614" s="525"/>
      <c r="BB614" s="521"/>
      <c r="BC614" s="521"/>
      <c r="BD614" s="521"/>
      <c r="BE614" s="521"/>
      <c r="BF614" s="521"/>
      <c r="BG614" s="521"/>
      <c r="BH614" s="521"/>
      <c r="BI614" s="521"/>
      <c r="BJ614" s="521"/>
      <c r="BK614" s="521"/>
      <c r="BL614" s="521"/>
      <c r="BM614" s="521"/>
      <c r="BN614" s="521"/>
      <c r="BO614" s="521"/>
      <c r="BP614" s="521"/>
      <c r="BQ614" s="521"/>
      <c r="BR614" s="521"/>
      <c r="BS614" s="521"/>
      <c r="BT614" s="517"/>
      <c r="BU614" s="511"/>
      <c r="BV614" s="511"/>
      <c r="BW614" s="511"/>
      <c r="BX614" s="516"/>
      <c r="BY614" s="516"/>
      <c r="BZ614" s="516"/>
      <c r="CA614" s="516"/>
      <c r="CB614" s="516"/>
      <c r="CC614" s="516"/>
      <c r="CD614" s="516"/>
      <c r="CE614" s="511"/>
      <c r="CF614" s="511"/>
      <c r="CG614" s="511"/>
      <c r="CH614" s="511"/>
      <c r="CI614" s="474"/>
      <c r="CJ614" s="474"/>
      <c r="CK614" s="474"/>
      <c r="CL614" s="490"/>
      <c r="CM614" s="474"/>
      <c r="CN614" s="500"/>
      <c r="CO614" s="500"/>
      <c r="CP614" s="500"/>
      <c r="CQ614" s="500"/>
      <c r="CR614" s="550"/>
      <c r="CS614" s="473"/>
      <c r="CT614" s="498"/>
      <c r="CU614" s="498"/>
      <c r="CV614" s="473"/>
      <c r="CW614" s="473"/>
      <c r="CX614" s="473"/>
      <c r="CY614" s="502"/>
      <c r="CZ614" s="500"/>
      <c r="DA614" s="474"/>
      <c r="DB614" s="499"/>
      <c r="DC614" s="500"/>
      <c r="DD614" s="474"/>
      <c r="DE614" s="500"/>
      <c r="DF614" s="500"/>
      <c r="DG614" s="499"/>
      <c r="DH614" s="499"/>
      <c r="DI614" s="499"/>
      <c r="DJ614" s="490"/>
      <c r="DK614" s="499"/>
      <c r="DL614" s="500"/>
      <c r="DM614" s="500"/>
      <c r="DN614" s="499"/>
      <c r="DO614" s="474"/>
      <c r="DP614" s="474"/>
      <c r="DQ614" s="474"/>
      <c r="DR614" s="474"/>
      <c r="DS614" s="474"/>
      <c r="DT614" s="474"/>
      <c r="DU614" s="474"/>
      <c r="DV614" s="474"/>
      <c r="DW614" s="474"/>
      <c r="DX614" s="474"/>
      <c r="DY614" s="474"/>
      <c r="DZ614" s="474"/>
      <c r="EA614" s="500"/>
      <c r="EB614" s="500"/>
      <c r="EC614" s="500"/>
      <c r="ED614" s="500"/>
      <c r="EE614" s="500"/>
      <c r="EF614" s="500"/>
      <c r="EG614" s="500"/>
      <c r="EH614" s="500"/>
      <c r="EI614" s="500"/>
      <c r="EJ614" s="500"/>
      <c r="EK614" s="500"/>
      <c r="EL614" s="500"/>
      <c r="EM614" s="500"/>
      <c r="EN614" s="500"/>
      <c r="EO614" s="500"/>
      <c r="EP614" s="500"/>
      <c r="EQ614" s="500"/>
      <c r="ER614" s="490"/>
      <c r="ES614" s="490"/>
      <c r="ET614" s="500"/>
      <c r="EU614" s="500"/>
    </row>
    <row r="615" spans="1:151" ht="16.5" customHeight="1">
      <c r="A615" s="500"/>
      <c r="B615" s="502"/>
      <c r="C615" s="502"/>
      <c r="D615" s="502"/>
      <c r="E615" s="502"/>
      <c r="F615" s="502"/>
      <c r="G615" s="502"/>
      <c r="H615" s="502"/>
      <c r="I615" s="502"/>
      <c r="J615" s="504"/>
      <c r="K615" s="502"/>
      <c r="L615" s="502"/>
      <c r="M615" s="502"/>
      <c r="N615" s="502"/>
      <c r="O615" s="502"/>
      <c r="P615" s="502"/>
      <c r="R615" s="502"/>
      <c r="S615" s="502"/>
      <c r="U615" s="499"/>
      <c r="V615" s="500"/>
      <c r="W615" s="502"/>
      <c r="X615" s="500"/>
      <c r="Y615" s="500"/>
      <c r="Z615" s="476"/>
      <c r="AA615" s="476"/>
      <c r="AB615" s="470"/>
      <c r="AC615" s="502"/>
      <c r="AD615" s="502"/>
      <c r="AE615" s="502"/>
      <c r="AF615" s="502"/>
      <c r="AG615" s="502"/>
      <c r="AH615" s="502"/>
      <c r="AI615" s="505"/>
      <c r="AJ615" s="502"/>
      <c r="AK615" s="502"/>
      <c r="AL615" s="502"/>
      <c r="AM615" s="502"/>
      <c r="AN615" s="502"/>
      <c r="AO615" s="502"/>
      <c r="AP615" s="502"/>
      <c r="AQ615" s="502"/>
      <c r="AR615" s="502"/>
      <c r="AS615" s="521"/>
      <c r="AT615" s="521"/>
      <c r="AU615" s="521"/>
      <c r="AV615" s="521"/>
      <c r="AW615" s="521"/>
      <c r="AX615" s="521"/>
      <c r="AY615" s="521"/>
      <c r="AZ615" s="521"/>
      <c r="BA615" s="525"/>
      <c r="BB615" s="521"/>
      <c r="BC615" s="521"/>
      <c r="BD615" s="521"/>
      <c r="BE615" s="521"/>
      <c r="BF615" s="521"/>
      <c r="BG615" s="521"/>
      <c r="BH615" s="521"/>
      <c r="BI615" s="521"/>
      <c r="BJ615" s="521"/>
      <c r="BK615" s="521"/>
      <c r="BL615" s="521"/>
      <c r="BM615" s="521"/>
      <c r="BN615" s="521"/>
      <c r="BO615" s="521"/>
      <c r="BP615" s="521"/>
      <c r="BQ615" s="521"/>
      <c r="BR615" s="521"/>
      <c r="BS615" s="521"/>
      <c r="BT615" s="517"/>
      <c r="BU615" s="511"/>
      <c r="BV615" s="511"/>
      <c r="BW615" s="511"/>
      <c r="BX615" s="516"/>
      <c r="BY615" s="516"/>
      <c r="BZ615" s="516"/>
      <c r="CA615" s="516"/>
      <c r="CB615" s="516"/>
      <c r="CC615" s="516"/>
      <c r="CD615" s="516"/>
      <c r="CE615" s="511"/>
      <c r="CF615" s="511"/>
      <c r="CG615" s="511"/>
      <c r="CH615" s="511"/>
      <c r="CI615" s="474"/>
      <c r="CJ615" s="474"/>
      <c r="CK615" s="474"/>
      <c r="CL615" s="490"/>
      <c r="CM615" s="474"/>
      <c r="CN615" s="500"/>
      <c r="CO615" s="500"/>
      <c r="CP615" s="500"/>
      <c r="CQ615" s="500"/>
      <c r="CR615" s="550"/>
      <c r="CS615" s="473"/>
      <c r="CT615" s="498"/>
      <c r="CU615" s="498"/>
      <c r="CV615" s="473"/>
      <c r="CW615" s="473"/>
      <c r="CX615" s="473"/>
      <c r="CY615" s="502"/>
      <c r="CZ615" s="500"/>
      <c r="DA615" s="474"/>
      <c r="DB615" s="499"/>
      <c r="DC615" s="500"/>
      <c r="DD615" s="474"/>
      <c r="DE615" s="500"/>
      <c r="DF615" s="500"/>
      <c r="DG615" s="499"/>
      <c r="DH615" s="499"/>
      <c r="DI615" s="499"/>
      <c r="DJ615" s="490"/>
      <c r="DK615" s="499"/>
      <c r="DL615" s="500"/>
      <c r="DM615" s="500"/>
      <c r="DN615" s="499"/>
      <c r="DO615" s="474"/>
      <c r="DP615" s="474"/>
      <c r="DQ615" s="474"/>
      <c r="DR615" s="474"/>
      <c r="DS615" s="474"/>
      <c r="DT615" s="474"/>
      <c r="DU615" s="474"/>
      <c r="DV615" s="474"/>
      <c r="DW615" s="474"/>
      <c r="DX615" s="474"/>
      <c r="DY615" s="474"/>
      <c r="DZ615" s="474"/>
      <c r="EA615" s="500"/>
      <c r="EB615" s="500"/>
      <c r="EC615" s="500"/>
      <c r="ED615" s="500"/>
      <c r="EE615" s="500"/>
      <c r="EF615" s="500"/>
      <c r="EG615" s="500"/>
      <c r="EH615" s="500"/>
      <c r="EI615" s="500"/>
      <c r="EJ615" s="500"/>
      <c r="EK615" s="500"/>
      <c r="EL615" s="500"/>
      <c r="EM615" s="500"/>
      <c r="EN615" s="500"/>
      <c r="EO615" s="500"/>
      <c r="EP615" s="500"/>
      <c r="EQ615" s="500"/>
      <c r="ER615" s="490"/>
      <c r="ES615" s="490"/>
      <c r="ET615" s="500"/>
      <c r="EU615" s="500"/>
    </row>
    <row r="616" spans="1:151" ht="16.5" customHeight="1">
      <c r="A616" s="500"/>
      <c r="B616" s="502"/>
      <c r="C616" s="502"/>
      <c r="D616" s="502"/>
      <c r="E616" s="502"/>
      <c r="F616" s="502"/>
      <c r="G616" s="502"/>
      <c r="H616" s="502"/>
      <c r="I616" s="502"/>
      <c r="J616" s="504"/>
      <c r="K616" s="502"/>
      <c r="L616" s="502"/>
      <c r="M616" s="502"/>
      <c r="N616" s="502"/>
      <c r="O616" s="502"/>
      <c r="P616" s="502"/>
      <c r="R616" s="502"/>
      <c r="S616" s="502"/>
      <c r="U616" s="499"/>
      <c r="V616" s="500"/>
      <c r="W616" s="502"/>
      <c r="X616" s="500"/>
      <c r="Y616" s="500"/>
      <c r="Z616" s="476"/>
      <c r="AA616" s="476"/>
      <c r="AB616" s="470"/>
      <c r="AC616" s="502"/>
      <c r="AD616" s="502"/>
      <c r="AE616" s="502"/>
      <c r="AF616" s="502"/>
      <c r="AG616" s="502"/>
      <c r="AH616" s="502"/>
      <c r="AI616" s="505"/>
      <c r="AJ616" s="502"/>
      <c r="AK616" s="502"/>
      <c r="AL616" s="502"/>
      <c r="AM616" s="502"/>
      <c r="AN616" s="502"/>
      <c r="AO616" s="502"/>
      <c r="AP616" s="502"/>
      <c r="AQ616" s="502"/>
      <c r="AR616" s="502"/>
      <c r="AS616" s="521"/>
      <c r="AT616" s="521"/>
      <c r="AU616" s="521"/>
      <c r="AV616" s="521"/>
      <c r="AW616" s="521"/>
      <c r="AX616" s="521"/>
      <c r="AY616" s="521"/>
      <c r="AZ616" s="521"/>
      <c r="BA616" s="525"/>
      <c r="BB616" s="521"/>
      <c r="BC616" s="521"/>
      <c r="BD616" s="521"/>
      <c r="BE616" s="521"/>
      <c r="BF616" s="521"/>
      <c r="BG616" s="521"/>
      <c r="BH616" s="521"/>
      <c r="BI616" s="521"/>
      <c r="BJ616" s="521"/>
      <c r="BK616" s="521"/>
      <c r="BL616" s="521"/>
      <c r="BM616" s="521"/>
      <c r="BN616" s="521"/>
      <c r="BO616" s="521"/>
      <c r="BP616" s="521"/>
      <c r="BQ616" s="521"/>
      <c r="BR616" s="521"/>
      <c r="BS616" s="521"/>
      <c r="BT616" s="517"/>
      <c r="BU616" s="511"/>
      <c r="BV616" s="511"/>
      <c r="BW616" s="511"/>
      <c r="BX616" s="516"/>
      <c r="BY616" s="516"/>
      <c r="BZ616" s="516"/>
      <c r="CA616" s="516"/>
      <c r="CB616" s="516"/>
      <c r="CC616" s="516"/>
      <c r="CD616" s="516"/>
      <c r="CE616" s="511"/>
      <c r="CF616" s="511"/>
      <c r="CG616" s="511"/>
      <c r="CH616" s="511"/>
      <c r="CI616" s="474"/>
      <c r="CJ616" s="474"/>
      <c r="CK616" s="474"/>
      <c r="CL616" s="490"/>
      <c r="CM616" s="474"/>
      <c r="CN616" s="500"/>
      <c r="CO616" s="500"/>
      <c r="CP616" s="500"/>
      <c r="CQ616" s="500"/>
      <c r="CR616" s="550"/>
      <c r="CS616" s="473"/>
      <c r="CT616" s="498"/>
      <c r="CU616" s="498"/>
      <c r="CV616" s="473"/>
      <c r="CW616" s="473"/>
      <c r="CX616" s="473"/>
      <c r="CY616" s="502"/>
      <c r="CZ616" s="500"/>
      <c r="DA616" s="474"/>
      <c r="DB616" s="499"/>
      <c r="DC616" s="500"/>
      <c r="DD616" s="474"/>
      <c r="DE616" s="500"/>
      <c r="DF616" s="500"/>
      <c r="DG616" s="499"/>
      <c r="DH616" s="499"/>
      <c r="DI616" s="499"/>
      <c r="DJ616" s="490"/>
      <c r="DK616" s="499"/>
      <c r="DL616" s="500"/>
      <c r="DM616" s="500"/>
      <c r="DN616" s="499"/>
      <c r="DO616" s="474"/>
      <c r="DP616" s="474"/>
      <c r="DQ616" s="474"/>
      <c r="DR616" s="474"/>
      <c r="DS616" s="474"/>
      <c r="DT616" s="474"/>
      <c r="DU616" s="474"/>
      <c r="DV616" s="474"/>
      <c r="DW616" s="474"/>
      <c r="DX616" s="474"/>
      <c r="DY616" s="474"/>
      <c r="DZ616" s="474"/>
      <c r="EA616" s="500"/>
      <c r="EB616" s="500"/>
      <c r="EC616" s="500"/>
      <c r="ED616" s="500"/>
      <c r="EE616" s="500"/>
      <c r="EF616" s="500"/>
      <c r="EG616" s="500"/>
      <c r="EH616" s="500"/>
      <c r="EI616" s="500"/>
      <c r="EJ616" s="500"/>
      <c r="EK616" s="500"/>
      <c r="EL616" s="500"/>
      <c r="EM616" s="500"/>
      <c r="EN616" s="500"/>
      <c r="EO616" s="500"/>
      <c r="EP616" s="500"/>
      <c r="EQ616" s="500"/>
      <c r="ER616" s="490"/>
      <c r="ES616" s="490"/>
      <c r="ET616" s="500"/>
      <c r="EU616" s="500"/>
    </row>
    <row r="617" spans="1:151" ht="16.5" customHeight="1">
      <c r="A617" s="500"/>
      <c r="B617" s="502"/>
      <c r="C617" s="502"/>
      <c r="D617" s="502"/>
      <c r="E617" s="502"/>
      <c r="F617" s="502"/>
      <c r="G617" s="502"/>
      <c r="H617" s="502"/>
      <c r="I617" s="502"/>
      <c r="J617" s="504"/>
      <c r="K617" s="502"/>
      <c r="L617" s="502"/>
      <c r="M617" s="502"/>
      <c r="N617" s="502"/>
      <c r="O617" s="502"/>
      <c r="P617" s="502"/>
      <c r="R617" s="502"/>
      <c r="S617" s="502"/>
      <c r="U617" s="499"/>
      <c r="V617" s="500"/>
      <c r="W617" s="502"/>
      <c r="X617" s="500"/>
      <c r="Y617" s="500"/>
      <c r="Z617" s="476"/>
      <c r="AA617" s="476"/>
      <c r="AB617" s="470"/>
      <c r="AC617" s="502"/>
      <c r="AD617" s="502"/>
      <c r="AE617" s="502"/>
      <c r="AF617" s="502"/>
      <c r="AG617" s="502"/>
      <c r="AH617" s="502"/>
      <c r="AI617" s="505"/>
      <c r="AJ617" s="502"/>
      <c r="AK617" s="502"/>
      <c r="AL617" s="502"/>
      <c r="AM617" s="502"/>
      <c r="AN617" s="502"/>
      <c r="AO617" s="502"/>
      <c r="AP617" s="502"/>
      <c r="AQ617" s="502"/>
      <c r="AR617" s="502"/>
      <c r="AS617" s="521"/>
      <c r="AT617" s="521"/>
      <c r="AU617" s="521"/>
      <c r="AV617" s="521"/>
      <c r="AW617" s="521"/>
      <c r="AX617" s="521"/>
      <c r="AY617" s="521"/>
      <c r="AZ617" s="521"/>
      <c r="BA617" s="525"/>
      <c r="BB617" s="521"/>
      <c r="BC617" s="521"/>
      <c r="BD617" s="521"/>
      <c r="BE617" s="521"/>
      <c r="BF617" s="521"/>
      <c r="BG617" s="521"/>
      <c r="BH617" s="521"/>
      <c r="BI617" s="521"/>
      <c r="BJ617" s="521"/>
      <c r="BK617" s="521"/>
      <c r="BL617" s="521"/>
      <c r="BM617" s="521"/>
      <c r="BN617" s="521"/>
      <c r="BO617" s="521"/>
      <c r="BP617" s="521"/>
      <c r="BQ617" s="521"/>
      <c r="BR617" s="521"/>
      <c r="BS617" s="521"/>
      <c r="BT617" s="517"/>
      <c r="BU617" s="511"/>
      <c r="BV617" s="511"/>
      <c r="BW617" s="511"/>
      <c r="BX617" s="516"/>
      <c r="BY617" s="516"/>
      <c r="BZ617" s="516"/>
      <c r="CA617" s="516"/>
      <c r="CB617" s="516"/>
      <c r="CC617" s="516"/>
      <c r="CD617" s="516"/>
      <c r="CE617" s="511"/>
      <c r="CF617" s="511"/>
      <c r="CG617" s="511"/>
      <c r="CH617" s="511"/>
      <c r="CI617" s="474"/>
      <c r="CJ617" s="474"/>
      <c r="CK617" s="474"/>
      <c r="CL617" s="490"/>
      <c r="CM617" s="474"/>
      <c r="CN617" s="500"/>
      <c r="CO617" s="500"/>
      <c r="CP617" s="500"/>
      <c r="CQ617" s="500"/>
      <c r="CR617" s="550"/>
      <c r="CS617" s="473"/>
      <c r="CT617" s="498"/>
      <c r="CU617" s="498"/>
      <c r="CV617" s="473"/>
      <c r="CW617" s="473"/>
      <c r="CX617" s="473"/>
      <c r="CY617" s="502"/>
      <c r="CZ617" s="500"/>
      <c r="DA617" s="474"/>
      <c r="DB617" s="499"/>
      <c r="DC617" s="500"/>
      <c r="DD617" s="474"/>
      <c r="DE617" s="500"/>
      <c r="DF617" s="500"/>
      <c r="DG617" s="499"/>
      <c r="DH617" s="499"/>
      <c r="DI617" s="499"/>
      <c r="DJ617" s="490"/>
      <c r="DK617" s="499"/>
      <c r="DL617" s="500"/>
      <c r="DM617" s="500"/>
      <c r="DN617" s="499"/>
      <c r="DO617" s="474"/>
      <c r="DP617" s="474"/>
      <c r="DQ617" s="474"/>
      <c r="DR617" s="474"/>
      <c r="DS617" s="474"/>
      <c r="DT617" s="474"/>
      <c r="DU617" s="474"/>
      <c r="DV617" s="474"/>
      <c r="DW617" s="474"/>
      <c r="DX617" s="474"/>
      <c r="DY617" s="474"/>
      <c r="DZ617" s="474"/>
      <c r="EA617" s="500"/>
      <c r="EB617" s="500"/>
      <c r="EC617" s="500"/>
      <c r="ED617" s="500"/>
      <c r="EE617" s="500"/>
      <c r="EF617" s="500"/>
      <c r="EG617" s="500"/>
      <c r="EH617" s="500"/>
      <c r="EI617" s="500"/>
      <c r="EJ617" s="500"/>
      <c r="EK617" s="500"/>
      <c r="EL617" s="500"/>
      <c r="EM617" s="500"/>
      <c r="EN617" s="500"/>
      <c r="EO617" s="500"/>
      <c r="EP617" s="500"/>
      <c r="EQ617" s="500"/>
      <c r="ER617" s="490"/>
      <c r="ES617" s="490"/>
      <c r="ET617" s="500"/>
      <c r="EU617" s="500"/>
    </row>
    <row r="618" spans="1:151" ht="16.5" customHeight="1">
      <c r="A618" s="500"/>
      <c r="B618" s="502"/>
      <c r="C618" s="502"/>
      <c r="D618" s="502"/>
      <c r="E618" s="502"/>
      <c r="F618" s="502"/>
      <c r="G618" s="502"/>
      <c r="H618" s="502"/>
      <c r="I618" s="502"/>
      <c r="J618" s="504"/>
      <c r="K618" s="502"/>
      <c r="L618" s="502"/>
      <c r="M618" s="502"/>
      <c r="N618" s="502"/>
      <c r="O618" s="502"/>
      <c r="P618" s="502"/>
      <c r="R618" s="502"/>
      <c r="S618" s="502"/>
      <c r="U618" s="499"/>
      <c r="V618" s="500"/>
      <c r="W618" s="502"/>
      <c r="X618" s="500"/>
      <c r="Y618" s="500"/>
      <c r="Z618" s="476"/>
      <c r="AA618" s="476"/>
      <c r="AB618" s="470"/>
      <c r="AC618" s="502"/>
      <c r="AD618" s="502"/>
      <c r="AE618" s="502"/>
      <c r="AF618" s="502"/>
      <c r="AG618" s="502"/>
      <c r="AH618" s="502"/>
      <c r="AI618" s="505"/>
      <c r="AJ618" s="502"/>
      <c r="AK618" s="502"/>
      <c r="AL618" s="502"/>
      <c r="AM618" s="502"/>
      <c r="AN618" s="502"/>
      <c r="AO618" s="502"/>
      <c r="AP618" s="502"/>
      <c r="AQ618" s="502"/>
      <c r="AR618" s="502"/>
      <c r="AS618" s="521"/>
      <c r="AT618" s="521"/>
      <c r="AU618" s="521"/>
      <c r="AV618" s="521"/>
      <c r="AW618" s="521"/>
      <c r="AX618" s="521"/>
      <c r="AY618" s="521"/>
      <c r="AZ618" s="521"/>
      <c r="BA618" s="525"/>
      <c r="BB618" s="521"/>
      <c r="BC618" s="521"/>
      <c r="BD618" s="521"/>
      <c r="BE618" s="521"/>
      <c r="BF618" s="521"/>
      <c r="BG618" s="521"/>
      <c r="BH618" s="521"/>
      <c r="BI618" s="521"/>
      <c r="BJ618" s="521"/>
      <c r="BK618" s="521"/>
      <c r="BL618" s="521"/>
      <c r="BM618" s="521"/>
      <c r="BN618" s="521"/>
      <c r="BO618" s="521"/>
      <c r="BP618" s="521"/>
      <c r="BQ618" s="521"/>
      <c r="BR618" s="521"/>
      <c r="BS618" s="521"/>
      <c r="BT618" s="517"/>
      <c r="BU618" s="511"/>
      <c r="BV618" s="511"/>
      <c r="BW618" s="511"/>
      <c r="BX618" s="516"/>
      <c r="BY618" s="516"/>
      <c r="BZ618" s="516"/>
      <c r="CA618" s="516"/>
      <c r="CB618" s="516"/>
      <c r="CC618" s="516"/>
      <c r="CD618" s="516"/>
      <c r="CE618" s="511"/>
      <c r="CF618" s="511"/>
      <c r="CG618" s="511"/>
      <c r="CH618" s="511"/>
      <c r="CI618" s="474"/>
      <c r="CJ618" s="474"/>
      <c r="CK618" s="474"/>
      <c r="CL618" s="490"/>
      <c r="CM618" s="474"/>
      <c r="CN618" s="500"/>
      <c r="CO618" s="500"/>
      <c r="CP618" s="500"/>
      <c r="CQ618" s="500"/>
      <c r="CR618" s="550"/>
      <c r="CS618" s="473"/>
      <c r="CT618" s="498"/>
      <c r="CU618" s="498"/>
      <c r="CV618" s="473"/>
      <c r="CW618" s="473"/>
      <c r="CX618" s="473"/>
      <c r="CY618" s="502"/>
      <c r="CZ618" s="500"/>
      <c r="DA618" s="474"/>
      <c r="DB618" s="499"/>
      <c r="DC618" s="500"/>
      <c r="DD618" s="474"/>
      <c r="DE618" s="500"/>
      <c r="DF618" s="500"/>
      <c r="DG618" s="499"/>
      <c r="DH618" s="499"/>
      <c r="DI618" s="499"/>
      <c r="DJ618" s="490"/>
      <c r="DK618" s="499"/>
      <c r="DL618" s="500"/>
      <c r="DM618" s="500"/>
      <c r="DN618" s="499"/>
      <c r="DO618" s="474"/>
      <c r="DP618" s="474"/>
      <c r="DQ618" s="474"/>
      <c r="DR618" s="474"/>
      <c r="DS618" s="474"/>
      <c r="DT618" s="474"/>
      <c r="DU618" s="474"/>
      <c r="DV618" s="474"/>
      <c r="DW618" s="474"/>
      <c r="DX618" s="474"/>
      <c r="DY618" s="474"/>
      <c r="DZ618" s="474"/>
      <c r="EA618" s="500"/>
      <c r="EB618" s="500"/>
      <c r="EC618" s="500"/>
      <c r="ED618" s="500"/>
      <c r="EE618" s="500"/>
      <c r="EF618" s="500"/>
      <c r="EG618" s="500"/>
      <c r="EH618" s="500"/>
      <c r="EI618" s="500"/>
      <c r="EJ618" s="500"/>
      <c r="EK618" s="500"/>
      <c r="EL618" s="500"/>
      <c r="EM618" s="500"/>
      <c r="EN618" s="500"/>
      <c r="EO618" s="500"/>
      <c r="EP618" s="500"/>
      <c r="EQ618" s="500"/>
      <c r="ER618" s="490"/>
      <c r="ES618" s="490"/>
      <c r="ET618" s="500"/>
      <c r="EU618" s="500"/>
    </row>
    <row r="619" spans="1:151" ht="16.5" customHeight="1">
      <c r="A619" s="500"/>
      <c r="B619" s="502"/>
      <c r="C619" s="502"/>
      <c r="D619" s="502"/>
      <c r="E619" s="502"/>
      <c r="F619" s="502"/>
      <c r="G619" s="502"/>
      <c r="H619" s="502"/>
      <c r="I619" s="502"/>
      <c r="J619" s="504"/>
      <c r="K619" s="502"/>
      <c r="L619" s="502"/>
      <c r="M619" s="502"/>
      <c r="N619" s="502"/>
      <c r="O619" s="502"/>
      <c r="P619" s="502"/>
      <c r="R619" s="502"/>
      <c r="S619" s="502"/>
      <c r="U619" s="499"/>
      <c r="V619" s="500"/>
      <c r="W619" s="502"/>
      <c r="X619" s="500"/>
      <c r="Y619" s="500"/>
      <c r="Z619" s="476"/>
      <c r="AA619" s="476"/>
      <c r="AB619" s="470"/>
      <c r="AC619" s="502"/>
      <c r="AD619" s="502"/>
      <c r="AE619" s="502"/>
      <c r="AF619" s="502"/>
      <c r="AG619" s="502"/>
      <c r="AH619" s="502"/>
      <c r="AI619" s="505"/>
      <c r="AJ619" s="502"/>
      <c r="AK619" s="502"/>
      <c r="AL619" s="502"/>
      <c r="AM619" s="502"/>
      <c r="AN619" s="502"/>
      <c r="AO619" s="502"/>
      <c r="AP619" s="502"/>
      <c r="AQ619" s="502"/>
      <c r="AR619" s="502"/>
      <c r="AS619" s="521"/>
      <c r="AT619" s="521"/>
      <c r="AU619" s="521"/>
      <c r="AV619" s="521"/>
      <c r="AW619" s="521"/>
      <c r="AX619" s="521"/>
      <c r="AY619" s="521"/>
      <c r="AZ619" s="521"/>
      <c r="BA619" s="525"/>
      <c r="BB619" s="521"/>
      <c r="BC619" s="521"/>
      <c r="BD619" s="521"/>
      <c r="BE619" s="521"/>
      <c r="BF619" s="521"/>
      <c r="BG619" s="521"/>
      <c r="BH619" s="521"/>
      <c r="BI619" s="521"/>
      <c r="BJ619" s="521"/>
      <c r="BK619" s="521"/>
      <c r="BL619" s="521"/>
      <c r="BM619" s="521"/>
      <c r="BN619" s="521"/>
      <c r="BO619" s="521"/>
      <c r="BP619" s="521"/>
      <c r="BQ619" s="521"/>
      <c r="BR619" s="521"/>
      <c r="BS619" s="521"/>
      <c r="BT619" s="517"/>
      <c r="BU619" s="511"/>
      <c r="BV619" s="511"/>
      <c r="BW619" s="511"/>
      <c r="BX619" s="516"/>
      <c r="BY619" s="516"/>
      <c r="BZ619" s="516"/>
      <c r="CA619" s="516"/>
      <c r="CB619" s="516"/>
      <c r="CC619" s="516"/>
      <c r="CD619" s="516"/>
      <c r="CE619" s="511"/>
      <c r="CF619" s="511"/>
      <c r="CG619" s="511"/>
      <c r="CH619" s="511"/>
      <c r="CI619" s="474"/>
      <c r="CJ619" s="474"/>
      <c r="CK619" s="474"/>
      <c r="CL619" s="490"/>
      <c r="CM619" s="474"/>
      <c r="CN619" s="500"/>
      <c r="CO619" s="500"/>
      <c r="CP619" s="500"/>
      <c r="CQ619" s="500"/>
      <c r="CR619" s="550"/>
      <c r="CS619" s="473"/>
      <c r="CT619" s="498"/>
      <c r="CU619" s="498"/>
      <c r="CV619" s="473"/>
      <c r="CW619" s="473"/>
      <c r="CX619" s="473"/>
      <c r="CY619" s="502"/>
      <c r="CZ619" s="500"/>
      <c r="DA619" s="474"/>
      <c r="DB619" s="499"/>
      <c r="DC619" s="500"/>
      <c r="DD619" s="474"/>
      <c r="DE619" s="500"/>
      <c r="DF619" s="500"/>
      <c r="DG619" s="499"/>
      <c r="DH619" s="499"/>
      <c r="DI619" s="499"/>
      <c r="DJ619" s="490"/>
      <c r="DK619" s="499"/>
      <c r="DL619" s="500"/>
      <c r="DM619" s="500"/>
      <c r="DN619" s="499"/>
      <c r="DO619" s="474"/>
      <c r="DP619" s="474"/>
      <c r="DQ619" s="474"/>
      <c r="DR619" s="474"/>
      <c r="DS619" s="474"/>
      <c r="DT619" s="474"/>
      <c r="DU619" s="474"/>
      <c r="DV619" s="474"/>
      <c r="DW619" s="474"/>
      <c r="DX619" s="474"/>
      <c r="DY619" s="474"/>
      <c r="DZ619" s="474"/>
      <c r="EA619" s="500"/>
      <c r="EB619" s="500"/>
      <c r="EC619" s="500"/>
      <c r="ED619" s="500"/>
      <c r="EE619" s="500"/>
      <c r="EF619" s="500"/>
      <c r="EG619" s="500"/>
      <c r="EH619" s="500"/>
      <c r="EI619" s="500"/>
      <c r="EJ619" s="500"/>
      <c r="EK619" s="500"/>
      <c r="EL619" s="500"/>
      <c r="EM619" s="500"/>
      <c r="EN619" s="500"/>
      <c r="EO619" s="500"/>
      <c r="EP619" s="500"/>
      <c r="EQ619" s="500"/>
      <c r="ER619" s="490"/>
      <c r="ES619" s="490"/>
      <c r="ET619" s="500"/>
      <c r="EU619" s="500"/>
    </row>
    <row r="620" spans="1:151" ht="16.5" customHeight="1">
      <c r="A620" s="500"/>
      <c r="B620" s="502"/>
      <c r="C620" s="502"/>
      <c r="D620" s="502"/>
      <c r="E620" s="502"/>
      <c r="F620" s="502"/>
      <c r="G620" s="502"/>
      <c r="H620" s="502"/>
      <c r="I620" s="502"/>
      <c r="J620" s="504"/>
      <c r="K620" s="502"/>
      <c r="L620" s="502"/>
      <c r="M620" s="502"/>
      <c r="N620" s="502"/>
      <c r="O620" s="502"/>
      <c r="P620" s="502"/>
      <c r="R620" s="502"/>
      <c r="S620" s="502"/>
      <c r="U620" s="499"/>
      <c r="V620" s="500"/>
      <c r="W620" s="502"/>
      <c r="X620" s="500"/>
      <c r="Y620" s="500"/>
      <c r="Z620" s="476"/>
      <c r="AA620" s="476"/>
      <c r="AB620" s="470"/>
      <c r="AC620" s="502"/>
      <c r="AD620" s="502"/>
      <c r="AE620" s="502"/>
      <c r="AF620" s="502"/>
      <c r="AG620" s="502"/>
      <c r="AH620" s="502"/>
      <c r="AI620" s="505"/>
      <c r="AJ620" s="502"/>
      <c r="AK620" s="502"/>
      <c r="AL620" s="502"/>
      <c r="AM620" s="502"/>
      <c r="AN620" s="502"/>
      <c r="AO620" s="502"/>
      <c r="AP620" s="502"/>
      <c r="AQ620" s="502"/>
      <c r="AR620" s="502"/>
      <c r="AS620" s="521"/>
      <c r="AT620" s="521"/>
      <c r="AU620" s="521"/>
      <c r="AV620" s="521"/>
      <c r="AW620" s="521"/>
      <c r="AX620" s="521"/>
      <c r="AY620" s="521"/>
      <c r="AZ620" s="521"/>
      <c r="BA620" s="525"/>
      <c r="BB620" s="521"/>
      <c r="BC620" s="521"/>
      <c r="BD620" s="521"/>
      <c r="BE620" s="521"/>
      <c r="BF620" s="521"/>
      <c r="BG620" s="521"/>
      <c r="BH620" s="521"/>
      <c r="BI620" s="521"/>
      <c r="BJ620" s="521"/>
      <c r="BK620" s="521"/>
      <c r="BL620" s="521"/>
      <c r="BM620" s="521"/>
      <c r="BN620" s="521"/>
      <c r="BO620" s="521"/>
      <c r="BP620" s="521"/>
      <c r="BQ620" s="521"/>
      <c r="BR620" s="521"/>
      <c r="BS620" s="521"/>
      <c r="BT620" s="517"/>
      <c r="BU620" s="511"/>
      <c r="BV620" s="511"/>
      <c r="BW620" s="511"/>
      <c r="BX620" s="516"/>
      <c r="BY620" s="516"/>
      <c r="BZ620" s="516"/>
      <c r="CA620" s="516"/>
      <c r="CB620" s="516"/>
      <c r="CC620" s="516"/>
      <c r="CD620" s="516"/>
      <c r="CE620" s="511"/>
      <c r="CF620" s="511"/>
      <c r="CG620" s="511"/>
      <c r="CH620" s="511"/>
      <c r="CI620" s="474"/>
      <c r="CJ620" s="474"/>
      <c r="CK620" s="474"/>
      <c r="CL620" s="490"/>
      <c r="CM620" s="474"/>
      <c r="CN620" s="500"/>
      <c r="CO620" s="500"/>
      <c r="CP620" s="500"/>
      <c r="CQ620" s="500"/>
      <c r="CR620" s="550"/>
      <c r="CS620" s="473"/>
      <c r="CT620" s="498"/>
      <c r="CU620" s="498"/>
      <c r="CV620" s="473"/>
      <c r="CW620" s="473"/>
      <c r="CX620" s="473"/>
      <c r="CY620" s="502"/>
      <c r="CZ620" s="500"/>
      <c r="DA620" s="474"/>
      <c r="DB620" s="499"/>
      <c r="DC620" s="500"/>
      <c r="DD620" s="474"/>
      <c r="DE620" s="500"/>
      <c r="DF620" s="500"/>
      <c r="DG620" s="499"/>
      <c r="DH620" s="499"/>
      <c r="DI620" s="499"/>
      <c r="DJ620" s="490"/>
      <c r="DK620" s="499"/>
      <c r="DL620" s="500"/>
      <c r="DM620" s="500"/>
      <c r="DN620" s="499"/>
      <c r="DO620" s="474"/>
      <c r="DP620" s="474"/>
      <c r="DQ620" s="474"/>
      <c r="DR620" s="474"/>
      <c r="DS620" s="474"/>
      <c r="DT620" s="474"/>
      <c r="DU620" s="474"/>
      <c r="DV620" s="474"/>
      <c r="DW620" s="474"/>
      <c r="DX620" s="474"/>
      <c r="DY620" s="474"/>
      <c r="DZ620" s="474"/>
      <c r="EA620" s="500"/>
      <c r="EB620" s="500"/>
      <c r="EC620" s="500"/>
      <c r="ED620" s="500"/>
      <c r="EE620" s="500"/>
      <c r="EF620" s="500"/>
      <c r="EG620" s="500"/>
      <c r="EH620" s="500"/>
      <c r="EI620" s="500"/>
      <c r="EJ620" s="500"/>
      <c r="EK620" s="500"/>
      <c r="EL620" s="500"/>
      <c r="EM620" s="500"/>
      <c r="EN620" s="500"/>
      <c r="EO620" s="500"/>
      <c r="EP620" s="500"/>
      <c r="EQ620" s="500"/>
      <c r="ER620" s="490"/>
      <c r="ES620" s="490"/>
      <c r="ET620" s="500"/>
      <c r="EU620" s="500"/>
    </row>
    <row r="621" spans="1:151" ht="16.5" customHeight="1">
      <c r="A621" s="500"/>
      <c r="B621" s="502"/>
      <c r="C621" s="502"/>
      <c r="D621" s="502"/>
      <c r="E621" s="502"/>
      <c r="F621" s="502"/>
      <c r="G621" s="502"/>
      <c r="H621" s="502"/>
      <c r="I621" s="502"/>
      <c r="J621" s="504"/>
      <c r="K621" s="502"/>
      <c r="L621" s="502"/>
      <c r="M621" s="502"/>
      <c r="N621" s="502"/>
      <c r="O621" s="502"/>
      <c r="P621" s="502"/>
      <c r="R621" s="502"/>
      <c r="S621" s="502"/>
      <c r="U621" s="499"/>
      <c r="V621" s="500"/>
      <c r="W621" s="502"/>
      <c r="X621" s="500"/>
      <c r="Y621" s="500"/>
      <c r="Z621" s="476"/>
      <c r="AA621" s="476"/>
      <c r="AB621" s="470"/>
      <c r="AC621" s="502"/>
      <c r="AD621" s="502"/>
      <c r="AE621" s="502"/>
      <c r="AF621" s="502"/>
      <c r="AG621" s="502"/>
      <c r="AH621" s="502"/>
      <c r="AI621" s="505"/>
      <c r="AJ621" s="502"/>
      <c r="AK621" s="502"/>
      <c r="AL621" s="502"/>
      <c r="AM621" s="502"/>
      <c r="AN621" s="502"/>
      <c r="AO621" s="502"/>
      <c r="AP621" s="502"/>
      <c r="AQ621" s="502"/>
      <c r="AR621" s="502"/>
      <c r="AS621" s="521"/>
      <c r="AT621" s="521"/>
      <c r="AU621" s="521"/>
      <c r="AV621" s="521"/>
      <c r="AW621" s="521"/>
      <c r="AX621" s="521"/>
      <c r="AY621" s="521"/>
      <c r="AZ621" s="521"/>
      <c r="BA621" s="525"/>
      <c r="BB621" s="521"/>
      <c r="BC621" s="521"/>
      <c r="BD621" s="521"/>
      <c r="BE621" s="521"/>
      <c r="BF621" s="521"/>
      <c r="BG621" s="521"/>
      <c r="BH621" s="521"/>
      <c r="BI621" s="521"/>
      <c r="BJ621" s="521"/>
      <c r="BK621" s="521"/>
      <c r="BL621" s="521"/>
      <c r="BM621" s="521"/>
      <c r="BN621" s="521"/>
      <c r="BO621" s="521"/>
      <c r="BP621" s="521"/>
      <c r="BQ621" s="521"/>
      <c r="BR621" s="521"/>
      <c r="BS621" s="521"/>
      <c r="BT621" s="517"/>
      <c r="BU621" s="511"/>
      <c r="BV621" s="511"/>
      <c r="BW621" s="511"/>
      <c r="BX621" s="516"/>
      <c r="BY621" s="516"/>
      <c r="BZ621" s="516"/>
      <c r="CA621" s="516"/>
      <c r="CB621" s="516"/>
      <c r="CC621" s="516"/>
      <c r="CD621" s="516"/>
      <c r="CE621" s="511"/>
      <c r="CF621" s="511"/>
      <c r="CG621" s="511"/>
      <c r="CH621" s="511"/>
      <c r="CI621" s="474"/>
      <c r="CJ621" s="474"/>
      <c r="CK621" s="474"/>
      <c r="CL621" s="490"/>
      <c r="CM621" s="474"/>
      <c r="CN621" s="500"/>
      <c r="CO621" s="500"/>
      <c r="CP621" s="500"/>
      <c r="CQ621" s="500"/>
      <c r="CR621" s="550"/>
      <c r="CS621" s="473"/>
      <c r="CT621" s="498"/>
      <c r="CU621" s="498"/>
      <c r="CV621" s="473"/>
      <c r="CW621" s="473"/>
      <c r="CX621" s="473"/>
      <c r="CY621" s="502"/>
      <c r="CZ621" s="500"/>
      <c r="DA621" s="474"/>
      <c r="DB621" s="499"/>
      <c r="DC621" s="500"/>
      <c r="DD621" s="474"/>
      <c r="DE621" s="500"/>
      <c r="DF621" s="500"/>
      <c r="DG621" s="499"/>
      <c r="DH621" s="499"/>
      <c r="DI621" s="499"/>
      <c r="DJ621" s="490"/>
      <c r="DK621" s="499"/>
      <c r="DL621" s="500"/>
      <c r="DM621" s="500"/>
      <c r="DN621" s="499"/>
      <c r="DO621" s="474"/>
      <c r="DP621" s="474"/>
      <c r="DQ621" s="474"/>
      <c r="DR621" s="474"/>
      <c r="DS621" s="474"/>
      <c r="DT621" s="474"/>
      <c r="DU621" s="474"/>
      <c r="DV621" s="474"/>
      <c r="DW621" s="474"/>
      <c r="DX621" s="474"/>
      <c r="DY621" s="474"/>
      <c r="DZ621" s="474"/>
      <c r="EA621" s="500"/>
      <c r="EB621" s="500"/>
      <c r="EC621" s="500"/>
      <c r="ED621" s="500"/>
      <c r="EE621" s="500"/>
      <c r="EF621" s="500"/>
      <c r="EG621" s="500"/>
      <c r="EH621" s="500"/>
      <c r="EI621" s="500"/>
      <c r="EJ621" s="500"/>
      <c r="EK621" s="500"/>
      <c r="EL621" s="500"/>
      <c r="EM621" s="500"/>
      <c r="EN621" s="500"/>
      <c r="EO621" s="500"/>
      <c r="EP621" s="500"/>
      <c r="EQ621" s="500"/>
      <c r="ER621" s="490"/>
      <c r="ES621" s="490"/>
      <c r="ET621" s="500"/>
      <c r="EU621" s="500"/>
    </row>
    <row r="622" spans="1:151" ht="16.5" customHeight="1">
      <c r="A622" s="500"/>
      <c r="B622" s="502"/>
      <c r="C622" s="502"/>
      <c r="D622" s="502"/>
      <c r="E622" s="502"/>
      <c r="F622" s="502"/>
      <c r="G622" s="502"/>
      <c r="H622" s="502"/>
      <c r="I622" s="502"/>
      <c r="J622" s="504"/>
      <c r="K622" s="502"/>
      <c r="L622" s="502"/>
      <c r="M622" s="502"/>
      <c r="N622" s="502"/>
      <c r="O622" s="502"/>
      <c r="P622" s="502"/>
      <c r="R622" s="502"/>
      <c r="S622" s="502"/>
      <c r="U622" s="499"/>
      <c r="V622" s="500"/>
      <c r="W622" s="502"/>
      <c r="X622" s="500"/>
      <c r="Y622" s="500"/>
      <c r="Z622" s="476"/>
      <c r="AA622" s="476"/>
      <c r="AB622" s="470"/>
      <c r="AC622" s="502"/>
      <c r="AD622" s="502"/>
      <c r="AE622" s="502"/>
      <c r="AF622" s="502"/>
      <c r="AG622" s="502"/>
      <c r="AH622" s="502"/>
      <c r="AI622" s="505"/>
      <c r="AJ622" s="502"/>
      <c r="AK622" s="502"/>
      <c r="AL622" s="502"/>
      <c r="AM622" s="502"/>
      <c r="AN622" s="502"/>
      <c r="AO622" s="502"/>
      <c r="AP622" s="502"/>
      <c r="AQ622" s="502"/>
      <c r="AR622" s="502"/>
      <c r="AS622" s="521"/>
      <c r="AT622" s="521"/>
      <c r="AU622" s="521"/>
      <c r="AV622" s="521"/>
      <c r="AW622" s="521"/>
      <c r="AX622" s="521"/>
      <c r="AY622" s="521"/>
      <c r="AZ622" s="521"/>
      <c r="BA622" s="525"/>
      <c r="BB622" s="521"/>
      <c r="BC622" s="521"/>
      <c r="BD622" s="521"/>
      <c r="BE622" s="521"/>
      <c r="BF622" s="521"/>
      <c r="BG622" s="521"/>
      <c r="BH622" s="521"/>
      <c r="BI622" s="521"/>
      <c r="BJ622" s="521"/>
      <c r="BK622" s="521"/>
      <c r="BL622" s="521"/>
      <c r="BM622" s="521"/>
      <c r="BN622" s="521"/>
      <c r="BO622" s="521"/>
      <c r="BP622" s="521"/>
      <c r="BQ622" s="521"/>
      <c r="BR622" s="521"/>
      <c r="BS622" s="521"/>
      <c r="BT622" s="517"/>
      <c r="BU622" s="511"/>
      <c r="BV622" s="511"/>
      <c r="BW622" s="511"/>
      <c r="BX622" s="516"/>
      <c r="BY622" s="516"/>
      <c r="BZ622" s="516"/>
      <c r="CA622" s="516"/>
      <c r="CB622" s="516"/>
      <c r="CC622" s="516"/>
      <c r="CD622" s="516"/>
      <c r="CE622" s="511"/>
      <c r="CF622" s="511"/>
      <c r="CG622" s="511"/>
      <c r="CH622" s="511"/>
      <c r="CI622" s="474"/>
      <c r="CJ622" s="474"/>
      <c r="CK622" s="474"/>
      <c r="CL622" s="490"/>
      <c r="CM622" s="474"/>
      <c r="CN622" s="500"/>
      <c r="CO622" s="500"/>
      <c r="CP622" s="500"/>
      <c r="CQ622" s="500"/>
      <c r="CR622" s="550"/>
      <c r="CS622" s="473"/>
      <c r="CT622" s="498"/>
      <c r="CU622" s="498"/>
      <c r="CV622" s="473"/>
      <c r="CW622" s="473"/>
      <c r="CX622" s="473"/>
      <c r="CY622" s="502"/>
      <c r="CZ622" s="500"/>
      <c r="DA622" s="474"/>
      <c r="DB622" s="499"/>
      <c r="DC622" s="500"/>
      <c r="DD622" s="474"/>
      <c r="DE622" s="500"/>
      <c r="DF622" s="500"/>
      <c r="DG622" s="499"/>
      <c r="DH622" s="499"/>
      <c r="DI622" s="499"/>
      <c r="DJ622" s="490"/>
      <c r="DK622" s="499"/>
      <c r="DL622" s="500"/>
      <c r="DM622" s="500"/>
      <c r="DN622" s="499"/>
      <c r="DO622" s="474"/>
      <c r="DP622" s="474"/>
      <c r="DQ622" s="474"/>
      <c r="DR622" s="474"/>
      <c r="DS622" s="474"/>
      <c r="DT622" s="474"/>
      <c r="DU622" s="474"/>
      <c r="DV622" s="474"/>
      <c r="DW622" s="474"/>
      <c r="DX622" s="474"/>
      <c r="DY622" s="474"/>
      <c r="DZ622" s="474"/>
      <c r="EA622" s="500"/>
      <c r="EB622" s="500"/>
      <c r="EC622" s="500"/>
      <c r="ED622" s="500"/>
      <c r="EE622" s="500"/>
      <c r="EF622" s="500"/>
      <c r="EG622" s="500"/>
      <c r="EH622" s="500"/>
      <c r="EI622" s="500"/>
      <c r="EJ622" s="500"/>
      <c r="EK622" s="500"/>
      <c r="EL622" s="500"/>
      <c r="EM622" s="500"/>
      <c r="EN622" s="500"/>
      <c r="EO622" s="500"/>
      <c r="EP622" s="500"/>
      <c r="EQ622" s="500"/>
      <c r="ER622" s="490"/>
      <c r="ES622" s="490"/>
      <c r="ET622" s="500"/>
      <c r="EU622" s="500"/>
    </row>
    <row r="623" spans="1:151" ht="16.5" customHeight="1">
      <c r="A623" s="500"/>
      <c r="B623" s="502"/>
      <c r="C623" s="502"/>
      <c r="D623" s="502"/>
      <c r="E623" s="502"/>
      <c r="F623" s="502"/>
      <c r="G623" s="502"/>
      <c r="H623" s="502"/>
      <c r="I623" s="502"/>
      <c r="J623" s="504"/>
      <c r="K623" s="502"/>
      <c r="L623" s="502"/>
      <c r="M623" s="502"/>
      <c r="N623" s="502"/>
      <c r="O623" s="502"/>
      <c r="P623" s="502"/>
      <c r="R623" s="502"/>
      <c r="S623" s="502"/>
      <c r="U623" s="499"/>
      <c r="V623" s="500"/>
      <c r="W623" s="502"/>
      <c r="X623" s="500"/>
      <c r="Y623" s="500"/>
      <c r="Z623" s="476"/>
      <c r="AA623" s="476"/>
      <c r="AB623" s="470"/>
      <c r="AC623" s="502"/>
      <c r="AD623" s="502"/>
      <c r="AE623" s="502"/>
      <c r="AF623" s="502"/>
      <c r="AG623" s="502"/>
      <c r="AH623" s="502"/>
      <c r="AI623" s="505"/>
      <c r="AJ623" s="502"/>
      <c r="AK623" s="502"/>
      <c r="AL623" s="502"/>
      <c r="AM623" s="502"/>
      <c r="AN623" s="502"/>
      <c r="AO623" s="502"/>
      <c r="AP623" s="502"/>
      <c r="AQ623" s="502"/>
      <c r="AR623" s="502"/>
      <c r="AS623" s="521"/>
      <c r="AT623" s="521"/>
      <c r="AU623" s="521"/>
      <c r="AV623" s="521"/>
      <c r="AW623" s="521"/>
      <c r="AX623" s="521"/>
      <c r="AY623" s="521"/>
      <c r="AZ623" s="521"/>
      <c r="BA623" s="525"/>
      <c r="BB623" s="521"/>
      <c r="BC623" s="521"/>
      <c r="BD623" s="521"/>
      <c r="BE623" s="521"/>
      <c r="BF623" s="521"/>
      <c r="BG623" s="521"/>
      <c r="BH623" s="521"/>
      <c r="BI623" s="521"/>
      <c r="BJ623" s="521"/>
      <c r="BK623" s="521"/>
      <c r="BL623" s="521"/>
      <c r="BM623" s="521"/>
      <c r="BN623" s="521"/>
      <c r="BO623" s="521"/>
      <c r="BP623" s="521"/>
      <c r="BQ623" s="521"/>
      <c r="BR623" s="521"/>
      <c r="BS623" s="521"/>
      <c r="BT623" s="517"/>
      <c r="BU623" s="511"/>
      <c r="BV623" s="511"/>
      <c r="BW623" s="511"/>
      <c r="BX623" s="516"/>
      <c r="BY623" s="516"/>
      <c r="BZ623" s="516"/>
      <c r="CA623" s="516"/>
      <c r="CB623" s="516"/>
      <c r="CC623" s="516"/>
      <c r="CD623" s="516"/>
      <c r="CE623" s="511"/>
      <c r="CF623" s="511"/>
      <c r="CG623" s="511"/>
      <c r="CH623" s="511"/>
      <c r="CI623" s="474"/>
      <c r="CJ623" s="474"/>
      <c r="CK623" s="474"/>
      <c r="CL623" s="490"/>
      <c r="CM623" s="474"/>
      <c r="CN623" s="500"/>
      <c r="CO623" s="500"/>
      <c r="CP623" s="500"/>
      <c r="CQ623" s="500"/>
      <c r="CR623" s="550"/>
      <c r="CS623" s="473"/>
      <c r="CT623" s="498"/>
      <c r="CU623" s="498"/>
      <c r="CV623" s="473"/>
      <c r="CW623" s="473"/>
      <c r="CX623" s="473"/>
      <c r="CY623" s="502"/>
      <c r="CZ623" s="500"/>
      <c r="DA623" s="474"/>
      <c r="DB623" s="499"/>
      <c r="DC623" s="500"/>
      <c r="DD623" s="474"/>
      <c r="DE623" s="500"/>
      <c r="DF623" s="500"/>
      <c r="DG623" s="499"/>
      <c r="DH623" s="499"/>
      <c r="DI623" s="499"/>
      <c r="DJ623" s="490"/>
      <c r="DK623" s="499"/>
      <c r="DL623" s="500"/>
      <c r="DM623" s="500"/>
      <c r="DN623" s="499"/>
      <c r="DO623" s="474"/>
      <c r="DP623" s="474"/>
      <c r="DQ623" s="474"/>
      <c r="DR623" s="474"/>
      <c r="DS623" s="474"/>
      <c r="DT623" s="474"/>
      <c r="DU623" s="474"/>
      <c r="DV623" s="474"/>
      <c r="DW623" s="474"/>
      <c r="DX623" s="474"/>
      <c r="DY623" s="474"/>
      <c r="DZ623" s="474"/>
      <c r="EA623" s="500"/>
      <c r="EB623" s="500"/>
      <c r="EC623" s="500"/>
      <c r="ED623" s="500"/>
      <c r="EE623" s="500"/>
      <c r="EF623" s="500"/>
      <c r="EG623" s="500"/>
      <c r="EH623" s="500"/>
      <c r="EI623" s="500"/>
      <c r="EJ623" s="500"/>
      <c r="EK623" s="500"/>
      <c r="EL623" s="500"/>
      <c r="EM623" s="500"/>
      <c r="EN623" s="500"/>
      <c r="EO623" s="500"/>
      <c r="EP623" s="500"/>
      <c r="EQ623" s="500"/>
      <c r="ER623" s="490"/>
      <c r="ES623" s="490"/>
      <c r="ET623" s="500"/>
      <c r="EU623" s="500"/>
    </row>
    <row r="624" spans="1:151" ht="16.5" customHeight="1">
      <c r="A624" s="500"/>
      <c r="B624" s="502"/>
      <c r="C624" s="502"/>
      <c r="D624" s="502"/>
      <c r="E624" s="502"/>
      <c r="F624" s="502"/>
      <c r="G624" s="502"/>
      <c r="H624" s="502"/>
      <c r="I624" s="502"/>
      <c r="J624" s="504"/>
      <c r="K624" s="502"/>
      <c r="L624" s="502"/>
      <c r="M624" s="502"/>
      <c r="N624" s="502"/>
      <c r="O624" s="502"/>
      <c r="P624" s="502"/>
      <c r="R624" s="502"/>
      <c r="S624" s="502"/>
      <c r="U624" s="499"/>
      <c r="V624" s="500"/>
      <c r="W624" s="502"/>
      <c r="X624" s="500"/>
      <c r="Y624" s="500"/>
      <c r="Z624" s="476"/>
      <c r="AA624" s="476"/>
      <c r="AB624" s="470"/>
      <c r="AC624" s="502"/>
      <c r="AD624" s="502"/>
      <c r="AE624" s="502"/>
      <c r="AF624" s="502"/>
      <c r="AG624" s="502"/>
      <c r="AH624" s="502"/>
      <c r="AI624" s="505"/>
      <c r="AJ624" s="502"/>
      <c r="AK624" s="502"/>
      <c r="AL624" s="502"/>
      <c r="AM624" s="502"/>
      <c r="AN624" s="502"/>
      <c r="AO624" s="502"/>
      <c r="AP624" s="502"/>
      <c r="AQ624" s="502"/>
      <c r="AR624" s="502"/>
      <c r="AS624" s="521"/>
      <c r="AT624" s="521"/>
      <c r="AU624" s="521"/>
      <c r="AV624" s="521"/>
      <c r="AW624" s="521"/>
      <c r="AX624" s="521"/>
      <c r="AY624" s="521"/>
      <c r="AZ624" s="521"/>
      <c r="BA624" s="525"/>
      <c r="BB624" s="521"/>
      <c r="BC624" s="521"/>
      <c r="BD624" s="521"/>
      <c r="BE624" s="521"/>
      <c r="BF624" s="521"/>
      <c r="BG624" s="521"/>
      <c r="BH624" s="521"/>
      <c r="BI624" s="521"/>
      <c r="BJ624" s="521"/>
      <c r="BK624" s="521"/>
      <c r="BL624" s="521"/>
      <c r="BM624" s="521"/>
      <c r="BN624" s="521"/>
      <c r="BO624" s="521"/>
      <c r="BP624" s="521"/>
      <c r="BQ624" s="521"/>
      <c r="BR624" s="521"/>
      <c r="BS624" s="521"/>
      <c r="BT624" s="517"/>
      <c r="BU624" s="511"/>
      <c r="BV624" s="511"/>
      <c r="BW624" s="511"/>
      <c r="BX624" s="516"/>
      <c r="BY624" s="516"/>
      <c r="BZ624" s="516"/>
      <c r="CA624" s="516"/>
      <c r="CB624" s="516"/>
      <c r="CC624" s="516"/>
      <c r="CD624" s="516"/>
      <c r="CE624" s="511"/>
      <c r="CF624" s="511"/>
      <c r="CG624" s="511"/>
      <c r="CH624" s="511"/>
      <c r="CI624" s="474"/>
      <c r="CJ624" s="474"/>
      <c r="CK624" s="474"/>
      <c r="CL624" s="490"/>
      <c r="CM624" s="474"/>
      <c r="CN624" s="500"/>
      <c r="CO624" s="500"/>
      <c r="CP624" s="500"/>
      <c r="CQ624" s="500"/>
      <c r="CR624" s="550"/>
      <c r="CS624" s="473"/>
      <c r="CT624" s="498"/>
      <c r="CU624" s="498"/>
      <c r="CV624" s="473"/>
      <c r="CW624" s="473"/>
      <c r="CX624" s="473"/>
      <c r="CY624" s="502"/>
      <c r="CZ624" s="500"/>
      <c r="DA624" s="474"/>
      <c r="DB624" s="499"/>
      <c r="DC624" s="500"/>
      <c r="DD624" s="474"/>
      <c r="DE624" s="500"/>
      <c r="DF624" s="500"/>
      <c r="DG624" s="499"/>
      <c r="DH624" s="499"/>
      <c r="DI624" s="499"/>
      <c r="DJ624" s="490"/>
      <c r="DK624" s="499"/>
      <c r="DL624" s="500"/>
      <c r="DM624" s="500"/>
      <c r="DN624" s="499"/>
      <c r="DO624" s="474"/>
      <c r="DP624" s="474"/>
      <c r="DQ624" s="474"/>
      <c r="DR624" s="474"/>
      <c r="DS624" s="474"/>
      <c r="DT624" s="474"/>
      <c r="DU624" s="474"/>
      <c r="DV624" s="474"/>
      <c r="DW624" s="474"/>
      <c r="DX624" s="474"/>
      <c r="DY624" s="474"/>
      <c r="DZ624" s="474"/>
      <c r="EA624" s="500"/>
      <c r="EB624" s="500"/>
      <c r="EC624" s="500"/>
      <c r="ED624" s="500"/>
      <c r="EE624" s="500"/>
      <c r="EF624" s="500"/>
      <c r="EG624" s="500"/>
      <c r="EH624" s="500"/>
      <c r="EI624" s="500"/>
      <c r="EJ624" s="500"/>
      <c r="EK624" s="500"/>
      <c r="EL624" s="500"/>
      <c r="EM624" s="500"/>
      <c r="EN624" s="500"/>
      <c r="EO624" s="500"/>
      <c r="EP624" s="500"/>
      <c r="EQ624" s="500"/>
      <c r="ER624" s="490"/>
      <c r="ES624" s="490"/>
      <c r="ET624" s="500"/>
      <c r="EU624" s="500"/>
    </row>
    <row r="625" spans="1:151" ht="16.5" customHeight="1">
      <c r="A625" s="500"/>
      <c r="B625" s="502"/>
      <c r="C625" s="502"/>
      <c r="D625" s="502"/>
      <c r="E625" s="502"/>
      <c r="F625" s="502"/>
      <c r="G625" s="502"/>
      <c r="H625" s="502"/>
      <c r="I625" s="502"/>
      <c r="J625" s="504"/>
      <c r="K625" s="502"/>
      <c r="L625" s="502"/>
      <c r="M625" s="502"/>
      <c r="N625" s="502"/>
      <c r="O625" s="502"/>
      <c r="P625" s="502"/>
      <c r="R625" s="502"/>
      <c r="S625" s="502"/>
      <c r="U625" s="499"/>
      <c r="V625" s="500"/>
      <c r="W625" s="502"/>
      <c r="X625" s="500"/>
      <c r="Y625" s="500"/>
      <c r="Z625" s="476"/>
      <c r="AA625" s="476"/>
      <c r="AB625" s="470"/>
      <c r="AC625" s="502"/>
      <c r="AD625" s="502"/>
      <c r="AE625" s="502"/>
      <c r="AF625" s="502"/>
      <c r="AG625" s="502"/>
      <c r="AH625" s="502"/>
      <c r="AI625" s="505"/>
      <c r="AJ625" s="502"/>
      <c r="AK625" s="502"/>
      <c r="AL625" s="502"/>
      <c r="AM625" s="502"/>
      <c r="AN625" s="502"/>
      <c r="AO625" s="502"/>
      <c r="AP625" s="502"/>
      <c r="AQ625" s="502"/>
      <c r="AR625" s="502"/>
      <c r="AS625" s="521"/>
      <c r="AT625" s="521"/>
      <c r="AU625" s="521"/>
      <c r="AV625" s="521"/>
      <c r="AW625" s="521"/>
      <c r="AX625" s="521"/>
      <c r="AY625" s="521"/>
      <c r="AZ625" s="521"/>
      <c r="BA625" s="525"/>
      <c r="BB625" s="521"/>
      <c r="BC625" s="521"/>
      <c r="BD625" s="521"/>
      <c r="BE625" s="521"/>
      <c r="BF625" s="521"/>
      <c r="BG625" s="521"/>
      <c r="BH625" s="521"/>
      <c r="BI625" s="521"/>
      <c r="BJ625" s="521"/>
      <c r="BK625" s="521"/>
      <c r="BL625" s="521"/>
      <c r="BM625" s="521"/>
      <c r="BN625" s="521"/>
      <c r="BO625" s="521"/>
      <c r="BP625" s="521"/>
      <c r="BQ625" s="521"/>
      <c r="BR625" s="521"/>
      <c r="BS625" s="521"/>
      <c r="BT625" s="517"/>
      <c r="BU625" s="511"/>
      <c r="BV625" s="511"/>
      <c r="BW625" s="511"/>
      <c r="BX625" s="516"/>
      <c r="BY625" s="516"/>
      <c r="BZ625" s="516"/>
      <c r="CA625" s="516"/>
      <c r="CB625" s="516"/>
      <c r="CC625" s="516"/>
      <c r="CD625" s="516"/>
      <c r="CE625" s="511"/>
      <c r="CF625" s="511"/>
      <c r="CG625" s="511"/>
      <c r="CH625" s="511"/>
      <c r="CI625" s="474"/>
      <c r="CJ625" s="474"/>
      <c r="CK625" s="474"/>
      <c r="CL625" s="490"/>
      <c r="CM625" s="474"/>
      <c r="CN625" s="500"/>
      <c r="CO625" s="500"/>
      <c r="CP625" s="500"/>
      <c r="CQ625" s="500"/>
      <c r="CR625" s="550"/>
      <c r="CS625" s="473"/>
      <c r="CT625" s="498"/>
      <c r="CU625" s="498"/>
      <c r="CV625" s="473"/>
      <c r="CW625" s="473"/>
      <c r="CX625" s="473"/>
      <c r="CY625" s="502"/>
      <c r="CZ625" s="500"/>
      <c r="DA625" s="474"/>
      <c r="DB625" s="499"/>
      <c r="DC625" s="500"/>
      <c r="DD625" s="474"/>
      <c r="DE625" s="500"/>
      <c r="DF625" s="500"/>
      <c r="DG625" s="499"/>
      <c r="DH625" s="499"/>
      <c r="DI625" s="499"/>
      <c r="DJ625" s="490"/>
      <c r="DK625" s="499"/>
      <c r="DL625" s="500"/>
      <c r="DM625" s="500"/>
      <c r="DN625" s="499"/>
      <c r="DO625" s="474"/>
      <c r="DP625" s="474"/>
      <c r="DQ625" s="474"/>
      <c r="DR625" s="474"/>
      <c r="DS625" s="474"/>
      <c r="DT625" s="474"/>
      <c r="DU625" s="474"/>
      <c r="DV625" s="474"/>
      <c r="DW625" s="474"/>
      <c r="DX625" s="474"/>
      <c r="DY625" s="474"/>
      <c r="DZ625" s="474"/>
      <c r="EA625" s="500"/>
      <c r="EB625" s="500"/>
      <c r="EC625" s="500"/>
      <c r="ED625" s="500"/>
      <c r="EE625" s="500"/>
      <c r="EF625" s="500"/>
      <c r="EG625" s="500"/>
      <c r="EH625" s="500"/>
      <c r="EI625" s="500"/>
      <c r="EJ625" s="500"/>
      <c r="EK625" s="500"/>
      <c r="EL625" s="500"/>
      <c r="EM625" s="500"/>
      <c r="EN625" s="500"/>
      <c r="EO625" s="500"/>
      <c r="EP625" s="500"/>
      <c r="EQ625" s="500"/>
      <c r="ER625" s="490"/>
      <c r="ES625" s="490"/>
      <c r="ET625" s="500"/>
      <c r="EU625" s="500"/>
    </row>
    <row r="626" spans="1:151" ht="16.5" customHeight="1">
      <c r="A626" s="500"/>
      <c r="B626" s="502"/>
      <c r="C626" s="502"/>
      <c r="D626" s="502"/>
      <c r="E626" s="502"/>
      <c r="F626" s="502"/>
      <c r="G626" s="502"/>
      <c r="H626" s="502"/>
      <c r="I626" s="502"/>
      <c r="J626" s="504"/>
      <c r="K626" s="502"/>
      <c r="L626" s="502"/>
      <c r="M626" s="502"/>
      <c r="N626" s="502"/>
      <c r="O626" s="502"/>
      <c r="P626" s="502"/>
      <c r="R626" s="502"/>
      <c r="S626" s="502"/>
      <c r="U626" s="499"/>
      <c r="V626" s="500"/>
      <c r="W626" s="502"/>
      <c r="X626" s="500"/>
      <c r="Y626" s="500"/>
      <c r="Z626" s="476"/>
      <c r="AA626" s="476"/>
      <c r="AB626" s="470"/>
      <c r="AC626" s="502"/>
      <c r="AD626" s="502"/>
      <c r="AE626" s="502"/>
      <c r="AF626" s="502"/>
      <c r="AG626" s="502"/>
      <c r="AH626" s="502"/>
      <c r="AI626" s="505"/>
      <c r="AJ626" s="502"/>
      <c r="AK626" s="502"/>
      <c r="AL626" s="502"/>
      <c r="AM626" s="502"/>
      <c r="AN626" s="502"/>
      <c r="AO626" s="502"/>
      <c r="AP626" s="502"/>
      <c r="AQ626" s="502"/>
      <c r="AR626" s="502"/>
      <c r="AS626" s="521"/>
      <c r="AT626" s="521"/>
      <c r="AU626" s="521"/>
      <c r="AV626" s="521"/>
      <c r="AW626" s="521"/>
      <c r="AX626" s="521"/>
      <c r="AY626" s="521"/>
      <c r="AZ626" s="521"/>
      <c r="BA626" s="525"/>
      <c r="BB626" s="521"/>
      <c r="BC626" s="521"/>
      <c r="BD626" s="521"/>
      <c r="BE626" s="521"/>
      <c r="BF626" s="521"/>
      <c r="BG626" s="521"/>
      <c r="BH626" s="521"/>
      <c r="BI626" s="521"/>
      <c r="BJ626" s="521"/>
      <c r="BK626" s="521"/>
      <c r="BL626" s="521"/>
      <c r="BM626" s="521"/>
      <c r="BN626" s="521"/>
      <c r="BO626" s="521"/>
      <c r="BP626" s="521"/>
      <c r="BQ626" s="521"/>
      <c r="BR626" s="521"/>
      <c r="BS626" s="521"/>
      <c r="BT626" s="517"/>
      <c r="BU626" s="511"/>
      <c r="BV626" s="511"/>
      <c r="BW626" s="511"/>
      <c r="BX626" s="516"/>
      <c r="BY626" s="516"/>
      <c r="BZ626" s="516"/>
      <c r="CA626" s="516"/>
      <c r="CB626" s="516"/>
      <c r="CC626" s="516"/>
      <c r="CD626" s="516"/>
      <c r="CE626" s="511"/>
      <c r="CF626" s="511"/>
      <c r="CG626" s="511"/>
      <c r="CH626" s="511"/>
      <c r="CI626" s="474"/>
      <c r="CJ626" s="474"/>
      <c r="CK626" s="474"/>
      <c r="CL626" s="490"/>
      <c r="CM626" s="474"/>
      <c r="CN626" s="500"/>
      <c r="CO626" s="500"/>
      <c r="CP626" s="500"/>
      <c r="CQ626" s="500"/>
      <c r="CR626" s="550"/>
      <c r="CS626" s="473"/>
      <c r="CT626" s="498"/>
      <c r="CU626" s="498"/>
      <c r="CV626" s="473"/>
      <c r="CW626" s="473"/>
      <c r="CX626" s="473"/>
      <c r="CY626" s="502"/>
      <c r="CZ626" s="500"/>
      <c r="DA626" s="474"/>
      <c r="DB626" s="499"/>
      <c r="DC626" s="500"/>
      <c r="DD626" s="474"/>
      <c r="DE626" s="500"/>
      <c r="DF626" s="500"/>
      <c r="DG626" s="499"/>
      <c r="DH626" s="499"/>
      <c r="DI626" s="499"/>
      <c r="DJ626" s="490"/>
      <c r="DK626" s="499"/>
      <c r="DL626" s="500"/>
      <c r="DM626" s="500"/>
      <c r="DN626" s="499"/>
      <c r="DO626" s="474"/>
      <c r="DP626" s="474"/>
      <c r="DQ626" s="474"/>
      <c r="DR626" s="474"/>
      <c r="DS626" s="474"/>
      <c r="DT626" s="474"/>
      <c r="DU626" s="474"/>
      <c r="DV626" s="474"/>
      <c r="DW626" s="474"/>
      <c r="DX626" s="474"/>
      <c r="DY626" s="474"/>
      <c r="DZ626" s="474"/>
      <c r="EA626" s="500"/>
      <c r="EB626" s="500"/>
      <c r="EC626" s="500"/>
      <c r="ED626" s="500"/>
      <c r="EE626" s="500"/>
      <c r="EF626" s="500"/>
      <c r="EG626" s="500"/>
      <c r="EH626" s="500"/>
      <c r="EI626" s="500"/>
      <c r="EJ626" s="500"/>
      <c r="EK626" s="500"/>
      <c r="EL626" s="500"/>
      <c r="EM626" s="500"/>
      <c r="EN626" s="500"/>
      <c r="EO626" s="500"/>
      <c r="EP626" s="500"/>
      <c r="EQ626" s="500"/>
      <c r="ER626" s="490"/>
      <c r="ES626" s="490"/>
      <c r="ET626" s="500"/>
      <c r="EU626" s="500"/>
    </row>
    <row r="627" spans="1:151" ht="16.5" customHeight="1">
      <c r="A627" s="500"/>
      <c r="B627" s="502"/>
      <c r="C627" s="502"/>
      <c r="D627" s="502"/>
      <c r="E627" s="502"/>
      <c r="F627" s="502"/>
      <c r="G627" s="502"/>
      <c r="H627" s="502"/>
      <c r="I627" s="502"/>
      <c r="J627" s="504"/>
      <c r="K627" s="502"/>
      <c r="L627" s="502"/>
      <c r="M627" s="502"/>
      <c r="N627" s="502"/>
      <c r="O627" s="502"/>
      <c r="P627" s="502"/>
      <c r="R627" s="502"/>
      <c r="S627" s="502"/>
      <c r="U627" s="499"/>
      <c r="V627" s="500"/>
      <c r="W627" s="502"/>
      <c r="X627" s="500"/>
      <c r="Y627" s="500"/>
      <c r="Z627" s="476"/>
      <c r="AA627" s="476"/>
      <c r="AB627" s="470"/>
      <c r="AC627" s="502"/>
      <c r="AD627" s="502"/>
      <c r="AE627" s="502"/>
      <c r="AF627" s="502"/>
      <c r="AG627" s="502"/>
      <c r="AH627" s="502"/>
      <c r="AI627" s="505"/>
      <c r="AJ627" s="502"/>
      <c r="AK627" s="502"/>
      <c r="AL627" s="502"/>
      <c r="AM627" s="502"/>
      <c r="AN627" s="502"/>
      <c r="AO627" s="502"/>
      <c r="AP627" s="502"/>
      <c r="AQ627" s="502"/>
      <c r="AR627" s="502"/>
      <c r="AS627" s="521"/>
      <c r="AT627" s="521"/>
      <c r="AU627" s="521"/>
      <c r="AV627" s="521"/>
      <c r="AW627" s="521"/>
      <c r="AX627" s="521"/>
      <c r="AY627" s="521"/>
      <c r="AZ627" s="521"/>
      <c r="BA627" s="525"/>
      <c r="BB627" s="521"/>
      <c r="BC627" s="521"/>
      <c r="BD627" s="521"/>
      <c r="BE627" s="521"/>
      <c r="BF627" s="521"/>
      <c r="BG627" s="521"/>
      <c r="BH627" s="521"/>
      <c r="BI627" s="521"/>
      <c r="BJ627" s="521"/>
      <c r="BK627" s="521"/>
      <c r="BL627" s="521"/>
      <c r="BM627" s="521"/>
      <c r="BN627" s="521"/>
      <c r="BO627" s="521"/>
      <c r="BP627" s="521"/>
      <c r="BQ627" s="521"/>
      <c r="BR627" s="521"/>
      <c r="BS627" s="521"/>
      <c r="BT627" s="517"/>
      <c r="BU627" s="511"/>
      <c r="BV627" s="511"/>
      <c r="BW627" s="511"/>
      <c r="BX627" s="516"/>
      <c r="BY627" s="516"/>
      <c r="BZ627" s="516"/>
      <c r="CA627" s="516"/>
      <c r="CB627" s="516"/>
      <c r="CC627" s="516"/>
      <c r="CD627" s="516"/>
      <c r="CE627" s="511"/>
      <c r="CF627" s="511"/>
      <c r="CG627" s="511"/>
      <c r="CH627" s="511"/>
      <c r="CI627" s="474"/>
      <c r="CJ627" s="474"/>
      <c r="CK627" s="474"/>
      <c r="CL627" s="490"/>
      <c r="CM627" s="474"/>
      <c r="CN627" s="500"/>
      <c r="CO627" s="500"/>
      <c r="CP627" s="500"/>
      <c r="CQ627" s="500"/>
      <c r="CR627" s="550"/>
      <c r="CS627" s="473"/>
      <c r="CT627" s="498"/>
      <c r="CU627" s="498"/>
      <c r="CV627" s="473"/>
      <c r="CW627" s="473"/>
      <c r="CX627" s="473"/>
      <c r="CY627" s="502"/>
      <c r="CZ627" s="500"/>
      <c r="DA627" s="474"/>
      <c r="DB627" s="499"/>
      <c r="DC627" s="500"/>
      <c r="DD627" s="474"/>
      <c r="DE627" s="500"/>
      <c r="DF627" s="500"/>
      <c r="DG627" s="499"/>
      <c r="DH627" s="499"/>
      <c r="DI627" s="499"/>
      <c r="DJ627" s="490"/>
      <c r="DK627" s="499"/>
      <c r="DL627" s="500"/>
      <c r="DM627" s="500"/>
      <c r="DN627" s="499"/>
      <c r="DO627" s="474"/>
      <c r="DP627" s="474"/>
      <c r="DQ627" s="474"/>
      <c r="DR627" s="474"/>
      <c r="DS627" s="474"/>
      <c r="DT627" s="474"/>
      <c r="DU627" s="474"/>
      <c r="DV627" s="474"/>
      <c r="DW627" s="474"/>
      <c r="DX627" s="474"/>
      <c r="DY627" s="474"/>
      <c r="DZ627" s="474"/>
      <c r="EA627" s="500"/>
      <c r="EB627" s="500"/>
      <c r="EC627" s="500"/>
      <c r="ED627" s="500"/>
      <c r="EE627" s="500"/>
      <c r="EF627" s="500"/>
      <c r="EG627" s="500"/>
      <c r="EH627" s="500"/>
      <c r="EI627" s="500"/>
      <c r="EJ627" s="500"/>
      <c r="EK627" s="500"/>
      <c r="EL627" s="500"/>
      <c r="EM627" s="500"/>
      <c r="EN627" s="500"/>
      <c r="EO627" s="500"/>
      <c r="EP627" s="500"/>
      <c r="EQ627" s="500"/>
      <c r="ER627" s="490"/>
      <c r="ES627" s="490"/>
      <c r="ET627" s="500"/>
      <c r="EU627" s="500"/>
    </row>
    <row r="628" spans="1:151">
      <c r="A628" s="500"/>
      <c r="B628" s="502"/>
      <c r="C628" s="502"/>
      <c r="D628" s="502"/>
      <c r="E628" s="502"/>
      <c r="F628" s="502"/>
      <c r="G628" s="502"/>
      <c r="H628" s="502"/>
      <c r="I628" s="502"/>
      <c r="J628" s="504"/>
      <c r="K628" s="502"/>
      <c r="L628" s="502"/>
      <c r="M628" s="502"/>
      <c r="N628" s="502"/>
      <c r="O628" s="502"/>
      <c r="P628" s="502"/>
      <c r="R628" s="502"/>
      <c r="S628" s="502"/>
      <c r="U628" s="499"/>
      <c r="V628" s="500"/>
      <c r="W628" s="502"/>
      <c r="X628" s="500"/>
      <c r="Y628" s="500"/>
      <c r="Z628" s="476"/>
      <c r="AA628" s="476"/>
      <c r="AB628" s="470"/>
      <c r="AC628" s="502"/>
      <c r="AD628" s="502"/>
      <c r="AE628" s="502"/>
      <c r="AF628" s="502"/>
      <c r="AG628" s="502"/>
      <c r="AH628" s="502"/>
      <c r="AI628" s="505"/>
      <c r="AJ628" s="502"/>
      <c r="AK628" s="502"/>
      <c r="AL628" s="502"/>
      <c r="AM628" s="502"/>
      <c r="AN628" s="502"/>
      <c r="AO628" s="502"/>
      <c r="AP628" s="502"/>
      <c r="AQ628" s="502"/>
      <c r="AR628" s="502"/>
      <c r="AS628" s="521"/>
      <c r="AT628" s="521"/>
      <c r="AU628" s="521"/>
      <c r="AV628" s="521"/>
      <c r="AW628" s="521"/>
      <c r="AX628" s="521"/>
      <c r="AY628" s="521"/>
      <c r="AZ628" s="521"/>
      <c r="BA628" s="525"/>
      <c r="BB628" s="521"/>
      <c r="BC628" s="521"/>
      <c r="BD628" s="521"/>
      <c r="BE628" s="521"/>
      <c r="BF628" s="521"/>
      <c r="BG628" s="521"/>
      <c r="BH628" s="521"/>
      <c r="BI628" s="521"/>
      <c r="BJ628" s="521"/>
      <c r="BK628" s="521"/>
      <c r="BL628" s="521"/>
      <c r="BM628" s="521"/>
      <c r="BN628" s="521"/>
      <c r="BO628" s="521"/>
      <c r="BP628" s="521"/>
      <c r="BQ628" s="521"/>
      <c r="BR628" s="521"/>
      <c r="BS628" s="521"/>
      <c r="BT628" s="517"/>
      <c r="BU628" s="511"/>
      <c r="BV628" s="511"/>
      <c r="BW628" s="511"/>
      <c r="BX628" s="516"/>
      <c r="BY628" s="516"/>
      <c r="BZ628" s="516"/>
      <c r="CA628" s="516"/>
      <c r="CB628" s="516"/>
      <c r="CC628" s="516"/>
      <c r="CD628" s="516"/>
      <c r="CE628" s="511"/>
      <c r="CF628" s="511"/>
      <c r="CG628" s="511"/>
      <c r="CH628" s="511"/>
      <c r="CI628" s="474"/>
      <c r="CJ628" s="474"/>
      <c r="CK628" s="474"/>
      <c r="CL628" s="490"/>
      <c r="CM628" s="474"/>
      <c r="CN628" s="500"/>
      <c r="CO628" s="500"/>
      <c r="CP628" s="500"/>
      <c r="CQ628" s="500"/>
      <c r="CR628" s="550"/>
      <c r="CS628" s="473"/>
      <c r="CT628" s="498"/>
      <c r="CU628" s="498"/>
      <c r="CV628" s="473"/>
      <c r="CW628" s="473"/>
      <c r="CX628" s="473"/>
      <c r="CY628" s="502"/>
      <c r="CZ628" s="500"/>
      <c r="DA628" s="474"/>
      <c r="DB628" s="499"/>
      <c r="DC628" s="500"/>
      <c r="DD628" s="474"/>
      <c r="DE628" s="500"/>
      <c r="DF628" s="500"/>
      <c r="DG628" s="499"/>
      <c r="DH628" s="499"/>
      <c r="DI628" s="499"/>
      <c r="DJ628" s="490"/>
      <c r="DK628" s="499"/>
      <c r="DL628" s="500"/>
      <c r="DM628" s="500"/>
      <c r="DN628" s="499"/>
      <c r="DO628" s="474"/>
      <c r="DP628" s="474"/>
      <c r="DQ628" s="474"/>
      <c r="DR628" s="474"/>
      <c r="DS628" s="474"/>
      <c r="DT628" s="474"/>
      <c r="DU628" s="474"/>
      <c r="DV628" s="474"/>
      <c r="DW628" s="474"/>
      <c r="DX628" s="474"/>
      <c r="DY628" s="474"/>
      <c r="DZ628" s="474"/>
      <c r="EA628" s="500"/>
      <c r="EB628" s="500"/>
      <c r="EC628" s="500"/>
      <c r="ED628" s="500"/>
      <c r="EE628" s="500"/>
      <c r="EF628" s="500"/>
      <c r="EG628" s="500"/>
      <c r="EH628" s="500"/>
      <c r="EI628" s="500"/>
      <c r="EJ628" s="500"/>
      <c r="EK628" s="500"/>
      <c r="EL628" s="500"/>
      <c r="EM628" s="500"/>
      <c r="EN628" s="500"/>
      <c r="EO628" s="500"/>
      <c r="EP628" s="500"/>
      <c r="EQ628" s="500"/>
      <c r="ER628" s="490"/>
      <c r="ES628" s="490"/>
      <c r="ET628" s="500"/>
      <c r="EU628" s="500"/>
    </row>
    <row r="629" spans="1:151">
      <c r="A629" s="500"/>
      <c r="B629" s="502"/>
      <c r="C629" s="502"/>
      <c r="D629" s="502"/>
      <c r="E629" s="502"/>
      <c r="F629" s="502"/>
      <c r="G629" s="502"/>
      <c r="H629" s="502"/>
      <c r="I629" s="502"/>
      <c r="J629" s="504"/>
      <c r="K629" s="502"/>
      <c r="L629" s="502"/>
      <c r="M629" s="502"/>
      <c r="N629" s="502"/>
      <c r="O629" s="502"/>
      <c r="P629" s="502"/>
      <c r="R629" s="502"/>
      <c r="S629" s="502"/>
      <c r="U629" s="499"/>
      <c r="V629" s="500"/>
      <c r="W629" s="502"/>
      <c r="X629" s="500"/>
      <c r="Y629" s="500"/>
      <c r="Z629" s="476"/>
      <c r="AA629" s="476"/>
      <c r="AB629" s="470"/>
      <c r="AC629" s="502"/>
      <c r="AD629" s="502"/>
      <c r="AE629" s="502"/>
      <c r="AF629" s="502"/>
      <c r="AG629" s="502"/>
      <c r="AH629" s="502"/>
      <c r="AI629" s="505"/>
      <c r="AJ629" s="502"/>
      <c r="AK629" s="502"/>
      <c r="AL629" s="502"/>
      <c r="AM629" s="502"/>
      <c r="AN629" s="502"/>
      <c r="AO629" s="502"/>
      <c r="AP629" s="502"/>
      <c r="AQ629" s="502"/>
      <c r="AR629" s="502"/>
      <c r="AS629" s="521"/>
      <c r="AT629" s="521"/>
      <c r="AU629" s="521"/>
      <c r="AV629" s="521"/>
      <c r="AW629" s="521"/>
      <c r="AX629" s="521"/>
      <c r="AY629" s="521"/>
      <c r="AZ629" s="521"/>
      <c r="BA629" s="525"/>
      <c r="BB629" s="521"/>
      <c r="BC629" s="521"/>
      <c r="BD629" s="521"/>
      <c r="BE629" s="521"/>
      <c r="BF629" s="521"/>
      <c r="BG629" s="521"/>
      <c r="BH629" s="521"/>
      <c r="BI629" s="521"/>
      <c r="BJ629" s="521"/>
      <c r="BK629" s="521"/>
      <c r="BL629" s="521"/>
      <c r="BM629" s="521"/>
      <c r="BN629" s="521"/>
      <c r="BO629" s="521"/>
      <c r="BP629" s="521"/>
      <c r="BQ629" s="521"/>
      <c r="BR629" s="521"/>
      <c r="BS629" s="521"/>
      <c r="BT629" s="517"/>
      <c r="BU629" s="511"/>
      <c r="BV629" s="511"/>
      <c r="BW629" s="511"/>
      <c r="BX629" s="516"/>
      <c r="BY629" s="516"/>
      <c r="BZ629" s="516"/>
      <c r="CA629" s="516"/>
      <c r="CB629" s="516"/>
      <c r="CC629" s="516"/>
      <c r="CD629" s="516"/>
      <c r="CE629" s="511"/>
      <c r="CF629" s="511"/>
      <c r="CG629" s="511"/>
      <c r="CH629" s="511"/>
      <c r="CI629" s="474"/>
      <c r="CJ629" s="474"/>
      <c r="CK629" s="474"/>
      <c r="CL629" s="490"/>
      <c r="CM629" s="474"/>
      <c r="CN629" s="500"/>
      <c r="CO629" s="500"/>
      <c r="CP629" s="500"/>
      <c r="CQ629" s="500"/>
      <c r="CR629" s="550"/>
      <c r="CS629" s="473"/>
      <c r="CT629" s="498"/>
      <c r="CU629" s="498"/>
      <c r="CV629" s="473"/>
      <c r="CW629" s="473"/>
      <c r="CX629" s="473"/>
      <c r="CY629" s="502"/>
      <c r="CZ629" s="500"/>
      <c r="DA629" s="474"/>
      <c r="DB629" s="499"/>
      <c r="DC629" s="500"/>
      <c r="DD629" s="474"/>
      <c r="DE629" s="500"/>
      <c r="DF629" s="500"/>
      <c r="DG629" s="499"/>
      <c r="DH629" s="499"/>
      <c r="DI629" s="499"/>
      <c r="DJ629" s="490"/>
      <c r="DK629" s="499"/>
      <c r="DL629" s="500"/>
      <c r="DM629" s="500"/>
      <c r="DN629" s="499"/>
      <c r="DO629" s="474"/>
      <c r="DP629" s="474"/>
      <c r="DQ629" s="474"/>
      <c r="DR629" s="474"/>
      <c r="DS629" s="474"/>
      <c r="DT629" s="474"/>
      <c r="DU629" s="474"/>
      <c r="DV629" s="474"/>
      <c r="DW629" s="474"/>
      <c r="DX629" s="474"/>
      <c r="DY629" s="474"/>
      <c r="DZ629" s="474"/>
      <c r="EA629" s="500"/>
      <c r="EB629" s="500"/>
      <c r="EC629" s="500"/>
      <c r="ED629" s="500"/>
      <c r="EE629" s="500"/>
      <c r="EF629" s="500"/>
      <c r="EG629" s="500"/>
      <c r="EH629" s="500"/>
      <c r="EI629" s="500"/>
      <c r="EJ629" s="500"/>
      <c r="EK629" s="500"/>
      <c r="EL629" s="500"/>
      <c r="EM629" s="500"/>
      <c r="EN629" s="500"/>
      <c r="EO629" s="500"/>
      <c r="EP629" s="500"/>
      <c r="EQ629" s="500"/>
      <c r="ER629" s="490"/>
      <c r="ES629" s="490"/>
      <c r="ET629" s="500"/>
      <c r="EU629" s="500"/>
    </row>
    <row r="630" spans="1:151">
      <c r="A630" s="500"/>
      <c r="B630" s="502"/>
      <c r="C630" s="502"/>
      <c r="D630" s="502"/>
      <c r="E630" s="502"/>
      <c r="F630" s="502"/>
      <c r="G630" s="502"/>
      <c r="H630" s="502"/>
      <c r="I630" s="502"/>
      <c r="J630" s="504"/>
      <c r="K630" s="502"/>
      <c r="L630" s="502"/>
      <c r="M630" s="502"/>
      <c r="N630" s="502"/>
      <c r="O630" s="502"/>
      <c r="P630" s="502"/>
      <c r="R630" s="502"/>
      <c r="S630" s="502"/>
      <c r="U630" s="499"/>
      <c r="V630" s="500"/>
      <c r="W630" s="502"/>
      <c r="X630" s="500"/>
      <c r="Y630" s="500"/>
      <c r="Z630" s="476"/>
      <c r="AA630" s="476"/>
      <c r="AB630" s="470"/>
      <c r="AC630" s="502"/>
      <c r="AD630" s="502"/>
      <c r="AE630" s="502"/>
      <c r="AF630" s="502"/>
      <c r="AG630" s="502"/>
      <c r="AH630" s="502"/>
      <c r="AI630" s="505"/>
      <c r="AJ630" s="502"/>
      <c r="AK630" s="502"/>
      <c r="AL630" s="502"/>
      <c r="AM630" s="502"/>
      <c r="AN630" s="502"/>
      <c r="AO630" s="502"/>
      <c r="AP630" s="502"/>
      <c r="AQ630" s="502"/>
      <c r="AR630" s="502"/>
      <c r="AS630" s="521"/>
      <c r="AT630" s="521"/>
      <c r="AU630" s="521"/>
      <c r="AV630" s="521"/>
      <c r="AW630" s="521"/>
      <c r="AX630" s="521"/>
      <c r="AY630" s="521"/>
      <c r="AZ630" s="521"/>
      <c r="BA630" s="525"/>
      <c r="BB630" s="521"/>
      <c r="BC630" s="521"/>
      <c r="BD630" s="521"/>
      <c r="BE630" s="521"/>
      <c r="BF630" s="521"/>
      <c r="BG630" s="521"/>
      <c r="BH630" s="521"/>
      <c r="BI630" s="521"/>
      <c r="BJ630" s="521"/>
      <c r="BK630" s="521"/>
      <c r="BL630" s="521"/>
      <c r="BM630" s="521"/>
      <c r="BN630" s="521"/>
      <c r="BO630" s="521"/>
      <c r="BP630" s="521"/>
      <c r="BQ630" s="521"/>
      <c r="BR630" s="521"/>
      <c r="BS630" s="521"/>
      <c r="BT630" s="517"/>
      <c r="BU630" s="511"/>
      <c r="BV630" s="511"/>
      <c r="BW630" s="511"/>
      <c r="BX630" s="516"/>
      <c r="BY630" s="516"/>
      <c r="BZ630" s="516"/>
      <c r="CA630" s="516"/>
      <c r="CB630" s="516"/>
      <c r="CC630" s="516"/>
      <c r="CD630" s="516"/>
      <c r="CE630" s="511"/>
      <c r="CF630" s="511"/>
      <c r="CG630" s="511"/>
      <c r="CH630" s="511"/>
      <c r="CI630" s="474"/>
      <c r="CJ630" s="474"/>
      <c r="CK630" s="474"/>
      <c r="CL630" s="490"/>
      <c r="CM630" s="474"/>
      <c r="CN630" s="500"/>
      <c r="CO630" s="500"/>
      <c r="CP630" s="500"/>
      <c r="CQ630" s="500"/>
      <c r="CR630" s="550"/>
      <c r="CS630" s="473"/>
      <c r="CT630" s="498"/>
      <c r="CU630" s="498"/>
      <c r="CV630" s="473"/>
      <c r="CW630" s="473"/>
      <c r="CX630" s="473"/>
      <c r="CY630" s="502"/>
      <c r="CZ630" s="500"/>
      <c r="DA630" s="474"/>
      <c r="DB630" s="499"/>
      <c r="DC630" s="500"/>
      <c r="DD630" s="474"/>
      <c r="DE630" s="500"/>
      <c r="DF630" s="500"/>
      <c r="DG630" s="499"/>
      <c r="DH630" s="499"/>
      <c r="DI630" s="499"/>
      <c r="DJ630" s="490"/>
      <c r="DK630" s="499"/>
      <c r="DL630" s="500"/>
      <c r="DM630" s="500"/>
      <c r="DN630" s="499"/>
      <c r="DO630" s="474"/>
      <c r="DP630" s="474"/>
      <c r="DQ630" s="474"/>
      <c r="DR630" s="474"/>
      <c r="DS630" s="474"/>
      <c r="DT630" s="474"/>
      <c r="DU630" s="474"/>
      <c r="DV630" s="474"/>
      <c r="DW630" s="474"/>
      <c r="DX630" s="474"/>
      <c r="DY630" s="474"/>
      <c r="DZ630" s="474"/>
      <c r="EA630" s="500"/>
      <c r="EB630" s="500"/>
      <c r="EC630" s="500"/>
      <c r="ED630" s="500"/>
      <c r="EE630" s="500"/>
      <c r="EF630" s="500"/>
      <c r="EG630" s="500"/>
      <c r="EH630" s="500"/>
      <c r="EI630" s="500"/>
      <c r="EJ630" s="500"/>
      <c r="EK630" s="500"/>
      <c r="EL630" s="500"/>
      <c r="EM630" s="500"/>
      <c r="EN630" s="500"/>
      <c r="EO630" s="500"/>
      <c r="EP630" s="500"/>
      <c r="EQ630" s="500"/>
      <c r="ER630" s="490"/>
      <c r="ES630" s="490"/>
      <c r="ET630" s="500"/>
      <c r="EU630" s="500"/>
    </row>
  </sheetData>
  <dataConsolidate/>
  <mergeCells count="14">
    <mergeCell ref="B5:BS5"/>
    <mergeCell ref="AB7:AH7"/>
    <mergeCell ref="AI7:AN7"/>
    <mergeCell ref="B7:AA7"/>
    <mergeCell ref="B6:BS6"/>
    <mergeCell ref="AS7:BS7"/>
    <mergeCell ref="BT5:DZ5"/>
    <mergeCell ref="BT6:CL6"/>
    <mergeCell ref="DL7:DZ7"/>
    <mergeCell ref="CN6:DZ6"/>
    <mergeCell ref="BT7:CH7"/>
    <mergeCell ref="CI7:CL7"/>
    <mergeCell ref="CN7:DG7"/>
    <mergeCell ref="DH7:DK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topLeftCell="A10" zoomScale="60" zoomScaleNormal="60" workbookViewId="0">
      <selection activeCell="A177" sqref="A177:H177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31" customWidth="1"/>
    <col min="7" max="7" width="17.875" style="331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2281</v>
      </c>
      <c r="B7" s="80" t="s">
        <v>2274</v>
      </c>
      <c r="C7" s="10" t="s">
        <v>2282</v>
      </c>
      <c r="D7" s="83" t="s">
        <v>2283</v>
      </c>
      <c r="E7" s="60" t="s">
        <v>2274</v>
      </c>
      <c r="F7" s="331" t="s">
        <v>2274</v>
      </c>
      <c r="G7" s="331" t="s">
        <v>2274</v>
      </c>
      <c r="H7" s="60" t="s">
        <v>2283</v>
      </c>
      <c r="I7" s="60" t="s">
        <v>2274</v>
      </c>
      <c r="J7" s="83" t="s">
        <v>2283</v>
      </c>
      <c r="K7" s="2" t="s">
        <v>2274</v>
      </c>
      <c r="L7" s="2" t="s">
        <v>2284</v>
      </c>
      <c r="M7" s="2" t="s">
        <v>2274</v>
      </c>
      <c r="N7" s="80" t="s">
        <v>2274</v>
      </c>
      <c r="O7" s="60" t="s">
        <v>2274</v>
      </c>
      <c r="P7" s="2" t="s">
        <v>2274</v>
      </c>
      <c r="Q7" s="2" t="s">
        <v>2274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32" t="s">
        <v>293</v>
      </c>
      <c r="G8" s="332" t="s">
        <v>1416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8" t="s">
        <v>599</v>
      </c>
      <c r="B9" s="481" t="s">
        <v>600</v>
      </c>
      <c r="C9" s="479" t="s">
        <v>601</v>
      </c>
      <c r="D9" s="480" t="s">
        <v>602</v>
      </c>
      <c r="E9" s="481" t="s">
        <v>1057</v>
      </c>
      <c r="F9" s="481" t="s">
        <v>1413</v>
      </c>
      <c r="G9" s="481" t="s">
        <v>1418</v>
      </c>
      <c r="H9" s="79" t="s">
        <v>2088</v>
      </c>
      <c r="I9" s="79" t="s">
        <v>2089</v>
      </c>
      <c r="J9" s="85" t="s">
        <v>1059</v>
      </c>
      <c r="K9" s="46" t="s">
        <v>1060</v>
      </c>
      <c r="L9" s="48" t="s">
        <v>2090</v>
      </c>
      <c r="M9" s="46" t="s">
        <v>2285</v>
      </c>
      <c r="N9" s="204" t="s">
        <v>2285</v>
      </c>
      <c r="O9" s="79" t="s">
        <v>2285</v>
      </c>
      <c r="P9" s="46" t="s">
        <v>2285</v>
      </c>
      <c r="Q9" s="46" t="s">
        <v>2285</v>
      </c>
    </row>
    <row r="10" spans="1:17" ht="17.25" thickBot="1">
      <c r="A10" s="110" t="str">
        <f>IF(ISBLANK('_book_ hedge'!A10),"",'_book_ hedge'!A10)</f>
        <v>ticker</v>
      </c>
      <c r="B10" s="203" t="s">
        <v>1056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1412</v>
      </c>
      <c r="G10" s="203" t="s">
        <v>1417</v>
      </c>
      <c r="H10" s="74" t="s">
        <v>1032</v>
      </c>
      <c r="I10" s="74" t="s">
        <v>1033</v>
      </c>
      <c r="J10" s="105" t="s">
        <v>227</v>
      </c>
      <c r="K10" s="3" t="s">
        <v>230</v>
      </c>
      <c r="L10" s="2" t="s">
        <v>2087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72" t="str">
        <f>'_book_ hedge'!A11</f>
        <v>if1703</v>
      </c>
      <c r="B11" s="496" t="str">
        <f>'_book_ hedge'!B11</f>
        <v>CICC</v>
      </c>
      <c r="C11" s="475">
        <f>'_book_ hedge'!C11</f>
        <v>42745</v>
      </c>
      <c r="D11" s="477">
        <f>'_book_ hedge'!D11</f>
        <v>1</v>
      </c>
      <c r="E11" s="496">
        <f>'_book_ hedge'!E11</f>
        <v>3302.6</v>
      </c>
      <c r="F11" s="496">
        <f>'_book_ hedge'!F11</f>
        <v>0</v>
      </c>
      <c r="G11" s="496">
        <f>'_book_ hedge'!G11</f>
        <v>0</v>
      </c>
      <c r="H11" s="477">
        <f ca="1">(N11-E11)*D11*Q11</f>
        <v>-990780</v>
      </c>
      <c r="I11" s="496">
        <f ca="1">(O11-E11)*D11*Q11</f>
        <v>-990780</v>
      </c>
      <c r="J11" s="477">
        <f>D11</f>
        <v>1</v>
      </c>
      <c r="K11" s="494">
        <f>YEAR(C11)</f>
        <v>2017</v>
      </c>
      <c r="L11" s="494">
        <f ca="1">ABS(E11*D11*Q11)</f>
        <v>990780</v>
      </c>
      <c r="M11" s="517" t="str">
        <f t="array" aca="1" ref="M11:Q213" ca="1">func_QLeftJoin($A$11:$A$213,'_info_ ticker'!$A$10:$AC$2130,"ticker",$M$10:$Q$10)</f>
        <v>if</v>
      </c>
      <c r="N11" s="516">
        <f ca="1"/>
        <v>0</v>
      </c>
      <c r="O11" s="517">
        <f ca="1"/>
        <v>0</v>
      </c>
      <c r="P11" s="517" t="str">
        <f ca="1"/>
        <v>active</v>
      </c>
      <c r="Q11" s="517">
        <f ca="1"/>
        <v>300</v>
      </c>
    </row>
    <row r="12" spans="1:17">
      <c r="A12" s="472" t="str">
        <f>'_book_ hedge'!A12</f>
        <v>if1703</v>
      </c>
      <c r="B12" s="496" t="str">
        <f>'_book_ hedge'!B12</f>
        <v>CICC</v>
      </c>
      <c r="C12" s="475">
        <f>'_book_ hedge'!C12</f>
        <v>42755</v>
      </c>
      <c r="D12" s="477">
        <f>'_book_ hedge'!D12</f>
        <v>1</v>
      </c>
      <c r="E12" s="496">
        <f>'_book_ hedge'!E12</f>
        <v>3341</v>
      </c>
      <c r="F12" s="496">
        <f>'_book_ hedge'!F12</f>
        <v>0</v>
      </c>
      <c r="G12" s="496">
        <f>'_book_ hedge'!G12</f>
        <v>0</v>
      </c>
      <c r="H12" s="477">
        <f t="shared" ref="H12:H75" ca="1" si="0">(N12-E12)*D12*Q12</f>
        <v>-1002300</v>
      </c>
      <c r="I12" s="496">
        <f t="shared" ref="I12:I75" ca="1" si="1">(O12-E12)*D12*Q12</f>
        <v>-1002300</v>
      </c>
      <c r="J12" s="477">
        <f t="shared" ref="J12:J75" si="2">D12</f>
        <v>1</v>
      </c>
      <c r="K12" s="494">
        <f t="shared" ref="K12:K75" si="3">YEAR(C12)</f>
        <v>2017</v>
      </c>
      <c r="L12" s="494">
        <f t="shared" ref="L12:L75" ca="1" si="4">ABS(E12*D12*Q12)</f>
        <v>1002300</v>
      </c>
      <c r="M12" s="517" t="str">
        <f ca="1"/>
        <v>if</v>
      </c>
      <c r="N12" s="516">
        <f ca="1"/>
        <v>0</v>
      </c>
      <c r="O12" s="517">
        <f ca="1"/>
        <v>0</v>
      </c>
      <c r="P12" s="517" t="str">
        <f ca="1"/>
        <v>active</v>
      </c>
      <c r="Q12" s="517">
        <f ca="1"/>
        <v>300</v>
      </c>
    </row>
    <row r="13" spans="1:17">
      <c r="A13" s="472" t="str">
        <f>'_book_ hedge'!A13</f>
        <v>if1703</v>
      </c>
      <c r="B13" s="496" t="str">
        <f>'_book_ hedge'!B13</f>
        <v>CICC</v>
      </c>
      <c r="C13" s="475">
        <f>'_book_ hedge'!C13</f>
        <v>42772</v>
      </c>
      <c r="D13" s="477">
        <f>'_book_ hedge'!D13</f>
        <v>1</v>
      </c>
      <c r="E13" s="496">
        <f>'_book_ hedge'!E13</f>
        <v>3356.2</v>
      </c>
      <c r="F13" s="496">
        <f>'_book_ hedge'!F13</f>
        <v>0</v>
      </c>
      <c r="G13" s="496">
        <f>'_book_ hedge'!G13</f>
        <v>0</v>
      </c>
      <c r="H13" s="477">
        <f t="shared" ca="1" si="0"/>
        <v>-1006860</v>
      </c>
      <c r="I13" s="496">
        <f t="shared" ca="1" si="1"/>
        <v>-1006860</v>
      </c>
      <c r="J13" s="477">
        <f t="shared" si="2"/>
        <v>1</v>
      </c>
      <c r="K13" s="494">
        <f t="shared" si="3"/>
        <v>2017</v>
      </c>
      <c r="L13" s="494">
        <f t="shared" ca="1" si="4"/>
        <v>1006860</v>
      </c>
      <c r="M13" s="517" t="str">
        <f ca="1"/>
        <v>if</v>
      </c>
      <c r="N13" s="516">
        <f ca="1"/>
        <v>0</v>
      </c>
      <c r="O13" s="517">
        <f ca="1"/>
        <v>0</v>
      </c>
      <c r="P13" s="517" t="str">
        <f ca="1"/>
        <v>active</v>
      </c>
      <c r="Q13" s="517">
        <f ca="1"/>
        <v>300</v>
      </c>
    </row>
    <row r="14" spans="1:17">
      <c r="A14" s="472" t="str">
        <f>'_book_ hedge'!A14</f>
        <v>if1703</v>
      </c>
      <c r="B14" s="496" t="str">
        <f>'_book_ hedge'!B14</f>
        <v>CICC</v>
      </c>
      <c r="C14" s="475">
        <f>'_book_ hedge'!C14</f>
        <v>42774</v>
      </c>
      <c r="D14" s="477">
        <f>'_book_ hedge'!D14</f>
        <v>1</v>
      </c>
      <c r="E14" s="496">
        <f>'_book_ hedge'!E14</f>
        <v>3357</v>
      </c>
      <c r="F14" s="496">
        <f>'_book_ hedge'!F14</f>
        <v>0</v>
      </c>
      <c r="G14" s="496">
        <f>'_book_ hedge'!G14</f>
        <v>0</v>
      </c>
      <c r="H14" s="477">
        <f t="shared" ca="1" si="0"/>
        <v>-1007100</v>
      </c>
      <c r="I14" s="496">
        <f t="shared" ca="1" si="1"/>
        <v>-1007100</v>
      </c>
      <c r="J14" s="477">
        <f t="shared" si="2"/>
        <v>1</v>
      </c>
      <c r="K14" s="494">
        <f t="shared" si="3"/>
        <v>2017</v>
      </c>
      <c r="L14" s="494">
        <f t="shared" ca="1" si="4"/>
        <v>1007100</v>
      </c>
      <c r="M14" s="517" t="str">
        <f ca="1"/>
        <v>if</v>
      </c>
      <c r="N14" s="516">
        <f ca="1"/>
        <v>0</v>
      </c>
      <c r="O14" s="517">
        <f ca="1"/>
        <v>0</v>
      </c>
      <c r="P14" s="517" t="str">
        <f ca="1"/>
        <v>active</v>
      </c>
      <c r="Q14" s="517">
        <f ca="1"/>
        <v>300</v>
      </c>
    </row>
    <row r="15" spans="1:17">
      <c r="A15" s="472" t="str">
        <f>'_book_ hedge'!A15</f>
        <v>if1703</v>
      </c>
      <c r="B15" s="496" t="str">
        <f>'_book_ hedge'!B15</f>
        <v>CICC</v>
      </c>
      <c r="C15" s="475">
        <f>'_book_ hedge'!C15</f>
        <v>42776</v>
      </c>
      <c r="D15" s="477">
        <f>'_book_ hedge'!D15</f>
        <v>1</v>
      </c>
      <c r="E15" s="496">
        <f>'_book_ hedge'!E15</f>
        <v>3388.6</v>
      </c>
      <c r="F15" s="496">
        <f>'_book_ hedge'!F15</f>
        <v>0</v>
      </c>
      <c r="G15" s="496">
        <f>'_book_ hedge'!G15</f>
        <v>0</v>
      </c>
      <c r="H15" s="477">
        <f t="shared" ca="1" si="0"/>
        <v>-1016580</v>
      </c>
      <c r="I15" s="496">
        <f t="shared" ca="1" si="1"/>
        <v>-1016580</v>
      </c>
      <c r="J15" s="477">
        <f t="shared" si="2"/>
        <v>1</v>
      </c>
      <c r="K15" s="494">
        <f t="shared" si="3"/>
        <v>2017</v>
      </c>
      <c r="L15" s="494">
        <f t="shared" ca="1" si="4"/>
        <v>1016580</v>
      </c>
      <c r="M15" s="517" t="str">
        <f ca="1"/>
        <v>if</v>
      </c>
      <c r="N15" s="516">
        <f ca="1"/>
        <v>0</v>
      </c>
      <c r="O15" s="517">
        <f ca="1"/>
        <v>0</v>
      </c>
      <c r="P15" s="517" t="str">
        <f ca="1"/>
        <v>active</v>
      </c>
      <c r="Q15" s="517">
        <f ca="1"/>
        <v>300</v>
      </c>
    </row>
    <row r="16" spans="1:17">
      <c r="A16" s="472" t="str">
        <f>'_book_ hedge'!A16</f>
        <v>if1703</v>
      </c>
      <c r="B16" s="496" t="str">
        <f>'_book_ hedge'!B16</f>
        <v>CICC</v>
      </c>
      <c r="C16" s="475">
        <f>'_book_ hedge'!C16</f>
        <v>42776</v>
      </c>
      <c r="D16" s="477">
        <f>'_book_ hedge'!D16</f>
        <v>1</v>
      </c>
      <c r="E16" s="496">
        <f>'_book_ hedge'!E16</f>
        <v>3381.2</v>
      </c>
      <c r="F16" s="496">
        <f>'_book_ hedge'!F16</f>
        <v>0</v>
      </c>
      <c r="G16" s="496">
        <f>'_book_ hedge'!G16</f>
        <v>0</v>
      </c>
      <c r="H16" s="477">
        <f t="shared" ca="1" si="0"/>
        <v>-1014360</v>
      </c>
      <c r="I16" s="496">
        <f t="shared" ca="1" si="1"/>
        <v>-1014360</v>
      </c>
      <c r="J16" s="477">
        <f t="shared" si="2"/>
        <v>1</v>
      </c>
      <c r="K16" s="494">
        <f t="shared" si="3"/>
        <v>2017</v>
      </c>
      <c r="L16" s="494">
        <f t="shared" ca="1" si="4"/>
        <v>1014360</v>
      </c>
      <c r="M16" s="517" t="str">
        <f ca="1"/>
        <v>if</v>
      </c>
      <c r="N16" s="516">
        <f ca="1"/>
        <v>0</v>
      </c>
      <c r="O16" s="517">
        <f ca="1"/>
        <v>0</v>
      </c>
      <c r="P16" s="517" t="str">
        <f ca="1"/>
        <v>active</v>
      </c>
      <c r="Q16" s="517">
        <f ca="1"/>
        <v>300</v>
      </c>
    </row>
    <row r="17" spans="1:17">
      <c r="A17" s="472" t="str">
        <f>'_book_ hedge'!A17</f>
        <v>if1703</v>
      </c>
      <c r="B17" s="496" t="str">
        <f>'_book_ hedge'!B17</f>
        <v>CICC</v>
      </c>
      <c r="C17" s="475">
        <f>'_book_ hedge'!C17</f>
        <v>42781</v>
      </c>
      <c r="D17" s="477">
        <f>'_book_ hedge'!D17</f>
        <v>1</v>
      </c>
      <c r="E17" s="496">
        <f>'_book_ hedge'!E17</f>
        <v>3392.6</v>
      </c>
      <c r="F17" s="496">
        <f>'_book_ hedge'!F17</f>
        <v>0</v>
      </c>
      <c r="G17" s="496">
        <f>'_book_ hedge'!G17</f>
        <v>0</v>
      </c>
      <c r="H17" s="477">
        <f t="shared" ca="1" si="0"/>
        <v>-1017780</v>
      </c>
      <c r="I17" s="496">
        <f t="shared" ca="1" si="1"/>
        <v>-1017780</v>
      </c>
      <c r="J17" s="477">
        <f t="shared" si="2"/>
        <v>1</v>
      </c>
      <c r="K17" s="494">
        <f t="shared" si="3"/>
        <v>2017</v>
      </c>
      <c r="L17" s="494">
        <f t="shared" ca="1" si="4"/>
        <v>1017780</v>
      </c>
      <c r="M17" s="517" t="str">
        <f ca="1"/>
        <v>if</v>
      </c>
      <c r="N17" s="516">
        <f ca="1"/>
        <v>0</v>
      </c>
      <c r="O17" s="517">
        <f ca="1"/>
        <v>0</v>
      </c>
      <c r="P17" s="517" t="str">
        <f ca="1"/>
        <v>active</v>
      </c>
      <c r="Q17" s="517">
        <f ca="1"/>
        <v>300</v>
      </c>
    </row>
    <row r="18" spans="1:17">
      <c r="A18" s="472" t="str">
        <f>'_book_ hedge'!A18</f>
        <v>if1703</v>
      </c>
      <c r="B18" s="496" t="str">
        <f>'_book_ hedge'!B18</f>
        <v>CICC</v>
      </c>
      <c r="C18" s="475">
        <f>'_book_ hedge'!C18</f>
        <v>42786</v>
      </c>
      <c r="D18" s="477">
        <f>'_book_ hedge'!D18</f>
        <v>-1</v>
      </c>
      <c r="E18" s="496">
        <f>'_book_ hedge'!E18</f>
        <v>3460.2</v>
      </c>
      <c r="F18" s="496">
        <f>'_book_ hedge'!F18</f>
        <v>0</v>
      </c>
      <c r="G18" s="496">
        <f>'_book_ hedge'!G18</f>
        <v>0</v>
      </c>
      <c r="H18" s="477">
        <f t="shared" ca="1" si="0"/>
        <v>1038060</v>
      </c>
      <c r="I18" s="496">
        <f t="shared" ca="1" si="1"/>
        <v>1038060</v>
      </c>
      <c r="J18" s="477">
        <f t="shared" si="2"/>
        <v>-1</v>
      </c>
      <c r="K18" s="494">
        <f t="shared" si="3"/>
        <v>2017</v>
      </c>
      <c r="L18" s="494">
        <f t="shared" ca="1" si="4"/>
        <v>1038060</v>
      </c>
      <c r="M18" s="517" t="str">
        <f ca="1"/>
        <v>if</v>
      </c>
      <c r="N18" s="516">
        <f ca="1"/>
        <v>0</v>
      </c>
      <c r="O18" s="517">
        <f ca="1"/>
        <v>0</v>
      </c>
      <c r="P18" s="517" t="str">
        <f ca="1"/>
        <v>active</v>
      </c>
      <c r="Q18" s="517">
        <f ca="1"/>
        <v>300</v>
      </c>
    </row>
    <row r="19" spans="1:17">
      <c r="A19" s="472" t="str">
        <f>'_book_ hedge'!A19</f>
        <v>if1703</v>
      </c>
      <c r="B19" s="496" t="str">
        <f>'_book_ hedge'!B19</f>
        <v>CICC</v>
      </c>
      <c r="C19" s="475">
        <f>'_book_ hedge'!C19</f>
        <v>42786</v>
      </c>
      <c r="D19" s="477">
        <f>'_book_ hedge'!D19</f>
        <v>-1</v>
      </c>
      <c r="E19" s="496">
        <f>'_book_ hedge'!E19</f>
        <v>3461</v>
      </c>
      <c r="F19" s="496">
        <f>'_book_ hedge'!F19</f>
        <v>0</v>
      </c>
      <c r="G19" s="496">
        <f>'_book_ hedge'!G19</f>
        <v>0</v>
      </c>
      <c r="H19" s="477">
        <f t="shared" ca="1" si="0"/>
        <v>1038300</v>
      </c>
      <c r="I19" s="496">
        <f t="shared" ca="1" si="1"/>
        <v>1038300</v>
      </c>
      <c r="J19" s="477">
        <f t="shared" si="2"/>
        <v>-1</v>
      </c>
      <c r="K19" s="494">
        <f t="shared" si="3"/>
        <v>2017</v>
      </c>
      <c r="L19" s="494">
        <f t="shared" ca="1" si="4"/>
        <v>1038300</v>
      </c>
      <c r="M19" s="517" t="str">
        <f ca="1"/>
        <v>if</v>
      </c>
      <c r="N19" s="516">
        <f ca="1"/>
        <v>0</v>
      </c>
      <c r="O19" s="517">
        <f ca="1"/>
        <v>0</v>
      </c>
      <c r="P19" s="517" t="str">
        <f ca="1"/>
        <v>active</v>
      </c>
      <c r="Q19" s="517">
        <f ca="1"/>
        <v>300</v>
      </c>
    </row>
    <row r="20" spans="1:17">
      <c r="A20" s="472" t="str">
        <f>'_book_ hedge'!A20</f>
        <v>if1703</v>
      </c>
      <c r="B20" s="496" t="str">
        <f>'_book_ hedge'!B20</f>
        <v>CICC</v>
      </c>
      <c r="C20" s="475">
        <f>'_book_ hedge'!C20</f>
        <v>42787</v>
      </c>
      <c r="D20" s="477">
        <f>'_book_ hedge'!D20</f>
        <v>-1</v>
      </c>
      <c r="E20" s="496">
        <f>'_book_ hedge'!E20</f>
        <v>3464</v>
      </c>
      <c r="F20" s="496">
        <f>'_book_ hedge'!F20</f>
        <v>0</v>
      </c>
      <c r="G20" s="496">
        <f>'_book_ hedge'!G20</f>
        <v>0</v>
      </c>
      <c r="H20" s="477">
        <f t="shared" ca="1" si="0"/>
        <v>1039200</v>
      </c>
      <c r="I20" s="496">
        <f t="shared" ca="1" si="1"/>
        <v>1039200</v>
      </c>
      <c r="J20" s="477">
        <f t="shared" si="2"/>
        <v>-1</v>
      </c>
      <c r="K20" s="494">
        <f t="shared" si="3"/>
        <v>2017</v>
      </c>
      <c r="L20" s="494">
        <f t="shared" ca="1" si="4"/>
        <v>1039200</v>
      </c>
      <c r="M20" s="517" t="str">
        <f ca="1"/>
        <v>if</v>
      </c>
      <c r="N20" s="516">
        <f ca="1"/>
        <v>0</v>
      </c>
      <c r="O20" s="517">
        <f ca="1"/>
        <v>0</v>
      </c>
      <c r="P20" s="517" t="str">
        <f ca="1"/>
        <v>active</v>
      </c>
      <c r="Q20" s="517">
        <f ca="1"/>
        <v>300</v>
      </c>
    </row>
    <row r="21" spans="1:17">
      <c r="A21" s="472" t="str">
        <f>'_book_ hedge'!A21</f>
        <v>if1703</v>
      </c>
      <c r="B21" s="496" t="str">
        <f>'_book_ hedge'!B21</f>
        <v>CICC</v>
      </c>
      <c r="C21" s="475">
        <f>'_book_ hedge'!C21</f>
        <v>42789</v>
      </c>
      <c r="D21" s="477">
        <f>'_book_ hedge'!D21</f>
        <v>-1</v>
      </c>
      <c r="E21" s="496">
        <f>'_book_ hedge'!E21</f>
        <v>3454</v>
      </c>
      <c r="F21" s="496">
        <f>'_book_ hedge'!F21</f>
        <v>0</v>
      </c>
      <c r="G21" s="496">
        <f>'_book_ hedge'!G21</f>
        <v>0</v>
      </c>
      <c r="H21" s="477">
        <f t="shared" ca="1" si="0"/>
        <v>1036200</v>
      </c>
      <c r="I21" s="496">
        <f t="shared" ca="1" si="1"/>
        <v>1036200</v>
      </c>
      <c r="J21" s="477">
        <f t="shared" si="2"/>
        <v>-1</v>
      </c>
      <c r="K21" s="494">
        <f t="shared" si="3"/>
        <v>2017</v>
      </c>
      <c r="L21" s="494">
        <f t="shared" ca="1" si="4"/>
        <v>1036200</v>
      </c>
      <c r="M21" s="517" t="str">
        <f ca="1"/>
        <v>if</v>
      </c>
      <c r="N21" s="516">
        <f ca="1"/>
        <v>0</v>
      </c>
      <c r="O21" s="517">
        <f ca="1"/>
        <v>0</v>
      </c>
      <c r="P21" s="517" t="str">
        <f ca="1"/>
        <v>active</v>
      </c>
      <c r="Q21" s="517">
        <f ca="1"/>
        <v>300</v>
      </c>
    </row>
    <row r="22" spans="1:17">
      <c r="A22" s="472" t="str">
        <f>'_book_ hedge'!A22</f>
        <v>ic1703</v>
      </c>
      <c r="B22" s="496" t="str">
        <f>'_book_ hedge'!B22</f>
        <v>CICC</v>
      </c>
      <c r="C22" s="475">
        <f>'_book_ hedge'!C22</f>
        <v>42790</v>
      </c>
      <c r="D22" s="477">
        <f>'_book_ hedge'!D22</f>
        <v>1</v>
      </c>
      <c r="E22" s="496">
        <f>'_book_ hedge'!E22</f>
        <v>6405.6</v>
      </c>
      <c r="F22" s="496">
        <f>'_book_ hedge'!F22</f>
        <v>0</v>
      </c>
      <c r="G22" s="496">
        <f>'_book_ hedge'!G22</f>
        <v>0</v>
      </c>
      <c r="H22" s="477">
        <f t="shared" ca="1" si="0"/>
        <v>-1281120</v>
      </c>
      <c r="I22" s="496">
        <f t="shared" ca="1" si="1"/>
        <v>-1281120</v>
      </c>
      <c r="J22" s="477">
        <f t="shared" si="2"/>
        <v>1</v>
      </c>
      <c r="K22" s="494">
        <f t="shared" si="3"/>
        <v>2017</v>
      </c>
      <c r="L22" s="494">
        <f t="shared" ca="1" si="4"/>
        <v>1281120</v>
      </c>
      <c r="M22" s="517" t="str">
        <f ca="1"/>
        <v>ic</v>
      </c>
      <c r="N22" s="516">
        <f ca="1"/>
        <v>0</v>
      </c>
      <c r="O22" s="517">
        <f ca="1"/>
        <v>0</v>
      </c>
      <c r="P22" s="517" t="str">
        <f ca="1"/>
        <v>active</v>
      </c>
      <c r="Q22" s="517">
        <f ca="1"/>
        <v>200</v>
      </c>
    </row>
    <row r="23" spans="1:17">
      <c r="A23" s="472" t="str">
        <f>'_book_ hedge'!A23</f>
        <v>if1703</v>
      </c>
      <c r="B23" s="496" t="str">
        <f>'_book_ hedge'!B23</f>
        <v>CICC</v>
      </c>
      <c r="C23" s="475">
        <f>'_book_ hedge'!C23</f>
        <v>42800</v>
      </c>
      <c r="D23" s="477">
        <f>'_book_ hedge'!D23</f>
        <v>1</v>
      </c>
      <c r="E23" s="496">
        <f>'_book_ hedge'!E23</f>
        <v>3426.2</v>
      </c>
      <c r="F23" s="496">
        <f>'_book_ hedge'!F23</f>
        <v>0</v>
      </c>
      <c r="G23" s="496">
        <f>'_book_ hedge'!G23</f>
        <v>0</v>
      </c>
      <c r="H23" s="477">
        <f t="shared" ca="1" si="0"/>
        <v>-1027860</v>
      </c>
      <c r="I23" s="496">
        <f t="shared" ca="1" si="1"/>
        <v>-1027860</v>
      </c>
      <c r="J23" s="477">
        <f t="shared" si="2"/>
        <v>1</v>
      </c>
      <c r="K23" s="494">
        <f t="shared" si="3"/>
        <v>2017</v>
      </c>
      <c r="L23" s="494">
        <f t="shared" ca="1" si="4"/>
        <v>1027860</v>
      </c>
      <c r="M23" s="517" t="str">
        <f ca="1"/>
        <v>if</v>
      </c>
      <c r="N23" s="516">
        <f ca="1"/>
        <v>0</v>
      </c>
      <c r="O23" s="517">
        <f ca="1"/>
        <v>0</v>
      </c>
      <c r="P23" s="517" t="str">
        <f ca="1"/>
        <v>active</v>
      </c>
      <c r="Q23" s="517">
        <f ca="1"/>
        <v>300</v>
      </c>
    </row>
    <row r="24" spans="1:17">
      <c r="A24" s="472" t="str">
        <f>'_book_ hedge'!A24</f>
        <v>if1703</v>
      </c>
      <c r="B24" s="496" t="str">
        <f>'_book_ hedge'!B24</f>
        <v>CICC</v>
      </c>
      <c r="C24" s="475">
        <f>'_book_ hedge'!C24</f>
        <v>42803</v>
      </c>
      <c r="D24" s="477">
        <f>'_book_ hedge'!D24</f>
        <v>-1</v>
      </c>
      <c r="E24" s="496">
        <f>'_book_ hedge'!E24</f>
        <v>3406.2</v>
      </c>
      <c r="F24" s="496">
        <f>'_book_ hedge'!F24</f>
        <v>0</v>
      </c>
      <c r="G24" s="496">
        <f>'_book_ hedge'!G24</f>
        <v>0</v>
      </c>
      <c r="H24" s="477">
        <f t="shared" ca="1" si="0"/>
        <v>1021860</v>
      </c>
      <c r="I24" s="496">
        <f t="shared" ca="1" si="1"/>
        <v>1021860</v>
      </c>
      <c r="J24" s="477">
        <f t="shared" si="2"/>
        <v>-1</v>
      </c>
      <c r="K24" s="494">
        <f t="shared" si="3"/>
        <v>2017</v>
      </c>
      <c r="L24" s="494">
        <f t="shared" ca="1" si="4"/>
        <v>1021860</v>
      </c>
      <c r="M24" s="517" t="str">
        <f ca="1"/>
        <v>if</v>
      </c>
      <c r="N24" s="516">
        <f ca="1"/>
        <v>0</v>
      </c>
      <c r="O24" s="517">
        <f ca="1"/>
        <v>0</v>
      </c>
      <c r="P24" s="517" t="str">
        <f ca="1"/>
        <v>active</v>
      </c>
      <c r="Q24" s="517">
        <f ca="1"/>
        <v>300</v>
      </c>
    </row>
    <row r="25" spans="1:17">
      <c r="A25" s="472" t="str">
        <f>'_book_ hedge'!A25</f>
        <v>if1704</v>
      </c>
      <c r="B25" s="496" t="str">
        <f>'_book_ hedge'!B25</f>
        <v>CICC</v>
      </c>
      <c r="C25" s="475">
        <f>'_book_ hedge'!C25</f>
        <v>42807</v>
      </c>
      <c r="D25" s="477">
        <f>'_book_ hedge'!D25</f>
        <v>1</v>
      </c>
      <c r="E25" s="496">
        <f>'_book_ hedge'!E25</f>
        <v>3427.8</v>
      </c>
      <c r="F25" s="496">
        <f>'_book_ hedge'!F25</f>
        <v>0</v>
      </c>
      <c r="G25" s="496">
        <f>'_book_ hedge'!G25</f>
        <v>0</v>
      </c>
      <c r="H25" s="477">
        <f t="shared" ca="1" si="0"/>
        <v>-1028340</v>
      </c>
      <c r="I25" s="496">
        <f t="shared" ca="1" si="1"/>
        <v>-1028340</v>
      </c>
      <c r="J25" s="477">
        <f t="shared" si="2"/>
        <v>1</v>
      </c>
      <c r="K25" s="494">
        <f t="shared" si="3"/>
        <v>2017</v>
      </c>
      <c r="L25" s="494">
        <f t="shared" ca="1" si="4"/>
        <v>1028340</v>
      </c>
      <c r="M25" s="517" t="str">
        <f ca="1"/>
        <v>if</v>
      </c>
      <c r="N25" s="516">
        <f ca="1"/>
        <v>0</v>
      </c>
      <c r="O25" s="517">
        <f ca="1"/>
        <v>0</v>
      </c>
      <c r="P25" s="517" t="str">
        <f ca="1"/>
        <v>active</v>
      </c>
      <c r="Q25" s="517">
        <f ca="1"/>
        <v>300</v>
      </c>
    </row>
    <row r="26" spans="1:17">
      <c r="A26" s="472" t="str">
        <f>'_book_ hedge'!A26</f>
        <v>if1704</v>
      </c>
      <c r="B26" s="496" t="str">
        <f>'_book_ hedge'!B26</f>
        <v>CICC</v>
      </c>
      <c r="C26" s="475">
        <f>'_book_ hedge'!C26</f>
        <v>42807</v>
      </c>
      <c r="D26" s="477">
        <f>'_book_ hedge'!D26</f>
        <v>1</v>
      </c>
      <c r="E26" s="496">
        <f>'_book_ hedge'!E26</f>
        <v>3427.8</v>
      </c>
      <c r="F26" s="496">
        <f>'_book_ hedge'!F26</f>
        <v>0</v>
      </c>
      <c r="G26" s="496">
        <f>'_book_ hedge'!G26</f>
        <v>0</v>
      </c>
      <c r="H26" s="477">
        <f t="shared" ca="1" si="0"/>
        <v>-1028340</v>
      </c>
      <c r="I26" s="496">
        <f t="shared" ca="1" si="1"/>
        <v>-1028340</v>
      </c>
      <c r="J26" s="477">
        <f t="shared" si="2"/>
        <v>1</v>
      </c>
      <c r="K26" s="494">
        <f t="shared" si="3"/>
        <v>2017</v>
      </c>
      <c r="L26" s="494">
        <f t="shared" ca="1" si="4"/>
        <v>1028340</v>
      </c>
      <c r="M26" s="517" t="str">
        <f ca="1"/>
        <v>if</v>
      </c>
      <c r="N26" s="516">
        <f ca="1"/>
        <v>0</v>
      </c>
      <c r="O26" s="517">
        <f ca="1"/>
        <v>0</v>
      </c>
      <c r="P26" s="517" t="str">
        <f ca="1"/>
        <v>active</v>
      </c>
      <c r="Q26" s="517">
        <f ca="1"/>
        <v>300</v>
      </c>
    </row>
    <row r="27" spans="1:17">
      <c r="A27" s="472" t="str">
        <f>'_book_ hedge'!A27</f>
        <v>if1703</v>
      </c>
      <c r="B27" s="496" t="str">
        <f>'_book_ hedge'!B27</f>
        <v>CICC</v>
      </c>
      <c r="C27" s="475">
        <f>'_book_ hedge'!C27</f>
        <v>42810</v>
      </c>
      <c r="D27" s="477">
        <f>'_book_ hedge'!D27</f>
        <v>-3</v>
      </c>
      <c r="E27" s="496">
        <f>'_book_ hedge'!E27</f>
        <v>3483.1329999999998</v>
      </c>
      <c r="F27" s="496">
        <f>'_book_ hedge'!F27</f>
        <v>0</v>
      </c>
      <c r="G27" s="496">
        <f>'_book_ hedge'!G27</f>
        <v>0</v>
      </c>
      <c r="H27" s="477">
        <f t="shared" ca="1" si="0"/>
        <v>3134819.6999999997</v>
      </c>
      <c r="I27" s="496">
        <f t="shared" ca="1" si="1"/>
        <v>3134819.6999999997</v>
      </c>
      <c r="J27" s="477">
        <f t="shared" si="2"/>
        <v>-3</v>
      </c>
      <c r="K27" s="494">
        <f t="shared" si="3"/>
        <v>2017</v>
      </c>
      <c r="L27" s="494">
        <f t="shared" ca="1" si="4"/>
        <v>3134819.6999999997</v>
      </c>
      <c r="M27" s="517" t="str">
        <f ca="1"/>
        <v>if</v>
      </c>
      <c r="N27" s="516">
        <f ca="1"/>
        <v>0</v>
      </c>
      <c r="O27" s="517">
        <f ca="1"/>
        <v>0</v>
      </c>
      <c r="P27" s="517" t="str">
        <f ca="1"/>
        <v>active</v>
      </c>
      <c r="Q27" s="517">
        <f ca="1"/>
        <v>300</v>
      </c>
    </row>
    <row r="28" spans="1:17">
      <c r="A28" s="472" t="str">
        <f>'_book_ hedge'!A28</f>
        <v>if1704</v>
      </c>
      <c r="B28" s="496" t="str">
        <f>'_book_ hedge'!B28</f>
        <v>CICC</v>
      </c>
      <c r="C28" s="475">
        <f>'_book_ hedge'!C28</f>
        <v>42810</v>
      </c>
      <c r="D28" s="477">
        <f>'_book_ hedge'!D28</f>
        <v>3</v>
      </c>
      <c r="E28" s="496">
        <f>'_book_ hedge'!E28</f>
        <v>3462.933</v>
      </c>
      <c r="F28" s="496">
        <f>'_book_ hedge'!F28</f>
        <v>0</v>
      </c>
      <c r="G28" s="496">
        <f>'_book_ hedge'!G28</f>
        <v>0</v>
      </c>
      <c r="H28" s="477">
        <f t="shared" ca="1" si="0"/>
        <v>-3116639.6999999997</v>
      </c>
      <c r="I28" s="496">
        <f t="shared" ca="1" si="1"/>
        <v>-3116639.6999999997</v>
      </c>
      <c r="J28" s="477">
        <f t="shared" si="2"/>
        <v>3</v>
      </c>
      <c r="K28" s="494">
        <f t="shared" si="3"/>
        <v>2017</v>
      </c>
      <c r="L28" s="494">
        <f t="shared" ca="1" si="4"/>
        <v>3116639.6999999997</v>
      </c>
      <c r="M28" s="517" t="str">
        <f ca="1"/>
        <v>if</v>
      </c>
      <c r="N28" s="516">
        <f ca="1"/>
        <v>0</v>
      </c>
      <c r="O28" s="517">
        <f ca="1"/>
        <v>0</v>
      </c>
      <c r="P28" s="517" t="str">
        <f ca="1"/>
        <v>active</v>
      </c>
      <c r="Q28" s="517">
        <f ca="1"/>
        <v>300</v>
      </c>
    </row>
    <row r="29" spans="1:17">
      <c r="A29" s="472" t="str">
        <f>'_book_ hedge'!A29</f>
        <v>if1704</v>
      </c>
      <c r="B29" s="496" t="str">
        <f>'_book_ hedge'!B29</f>
        <v>CICC</v>
      </c>
      <c r="C29" s="475">
        <f>'_book_ hedge'!C29</f>
        <v>42810</v>
      </c>
      <c r="D29" s="477">
        <f>'_book_ hedge'!D29</f>
        <v>-1</v>
      </c>
      <c r="E29" s="496">
        <f>'_book_ hedge'!E29</f>
        <v>3457.4</v>
      </c>
      <c r="F29" s="496">
        <f>'_book_ hedge'!F29</f>
        <v>0</v>
      </c>
      <c r="G29" s="496">
        <f>'_book_ hedge'!G29</f>
        <v>0</v>
      </c>
      <c r="H29" s="477">
        <f t="shared" ca="1" si="0"/>
        <v>1037220</v>
      </c>
      <c r="I29" s="496">
        <f t="shared" ca="1" si="1"/>
        <v>1037220</v>
      </c>
      <c r="J29" s="477">
        <f t="shared" si="2"/>
        <v>-1</v>
      </c>
      <c r="K29" s="494">
        <f t="shared" si="3"/>
        <v>2017</v>
      </c>
      <c r="L29" s="494">
        <f t="shared" ca="1" si="4"/>
        <v>1037220</v>
      </c>
      <c r="M29" s="517" t="str">
        <f ca="1"/>
        <v>if</v>
      </c>
      <c r="N29" s="516">
        <f ca="1"/>
        <v>0</v>
      </c>
      <c r="O29" s="517">
        <f ca="1"/>
        <v>0</v>
      </c>
      <c r="P29" s="517" t="str">
        <f ca="1"/>
        <v>active</v>
      </c>
      <c r="Q29" s="517">
        <f ca="1"/>
        <v>300</v>
      </c>
    </row>
    <row r="30" spans="1:17">
      <c r="A30" s="472" t="str">
        <f>'_book_ hedge'!A30</f>
        <v>ic1703</v>
      </c>
      <c r="B30" s="496" t="str">
        <f>'_book_ hedge'!B30</f>
        <v>CICC</v>
      </c>
      <c r="C30" s="475">
        <f>'_book_ hedge'!C30</f>
        <v>42810</v>
      </c>
      <c r="D30" s="477">
        <f>'_book_ hedge'!D30</f>
        <v>-1</v>
      </c>
      <c r="E30" s="496">
        <f>'_book_ hedge'!E30</f>
        <v>6522.6</v>
      </c>
      <c r="F30" s="496">
        <f>'_book_ hedge'!F30</f>
        <v>0</v>
      </c>
      <c r="G30" s="496">
        <f>'_book_ hedge'!G30</f>
        <v>0</v>
      </c>
      <c r="H30" s="477">
        <f t="shared" ca="1" si="0"/>
        <v>1304520</v>
      </c>
      <c r="I30" s="496">
        <f t="shared" ca="1" si="1"/>
        <v>1304520</v>
      </c>
      <c r="J30" s="477">
        <f t="shared" si="2"/>
        <v>-1</v>
      </c>
      <c r="K30" s="494">
        <f t="shared" si="3"/>
        <v>2017</v>
      </c>
      <c r="L30" s="494">
        <f t="shared" ca="1" si="4"/>
        <v>1304520</v>
      </c>
      <c r="M30" s="517" t="str">
        <f ca="1"/>
        <v>ic</v>
      </c>
      <c r="N30" s="516">
        <f ca="1"/>
        <v>0</v>
      </c>
      <c r="O30" s="517">
        <f ca="1"/>
        <v>0</v>
      </c>
      <c r="P30" s="517" t="str">
        <f ca="1"/>
        <v>active</v>
      </c>
      <c r="Q30" s="517">
        <f ca="1"/>
        <v>200</v>
      </c>
    </row>
    <row r="31" spans="1:17">
      <c r="A31" s="472" t="str">
        <f>'_book_ hedge'!A31</f>
        <v>ic1704</v>
      </c>
      <c r="B31" s="496" t="str">
        <f>'_book_ hedge'!B31</f>
        <v>CICC</v>
      </c>
      <c r="C31" s="475">
        <f>'_book_ hedge'!C31</f>
        <v>42810</v>
      </c>
      <c r="D31" s="477">
        <f>'_book_ hedge'!D31</f>
        <v>1</v>
      </c>
      <c r="E31" s="496">
        <f>'_book_ hedge'!E31</f>
        <v>6434.2</v>
      </c>
      <c r="F31" s="496">
        <f>'_book_ hedge'!F31</f>
        <v>0</v>
      </c>
      <c r="G31" s="496">
        <f>'_book_ hedge'!G31</f>
        <v>0</v>
      </c>
      <c r="H31" s="477">
        <f t="shared" ca="1" si="0"/>
        <v>-1286840</v>
      </c>
      <c r="I31" s="496">
        <f t="shared" ca="1" si="1"/>
        <v>-1286840</v>
      </c>
      <c r="J31" s="477">
        <f t="shared" si="2"/>
        <v>1</v>
      </c>
      <c r="K31" s="494">
        <f t="shared" si="3"/>
        <v>2017</v>
      </c>
      <c r="L31" s="494">
        <f t="shared" ca="1" si="4"/>
        <v>1286840</v>
      </c>
      <c r="M31" s="517" t="str">
        <f ca="1"/>
        <v>ic</v>
      </c>
      <c r="N31" s="516">
        <f ca="1"/>
        <v>0</v>
      </c>
      <c r="O31" s="517">
        <f ca="1"/>
        <v>0</v>
      </c>
      <c r="P31" s="517" t="str">
        <f ca="1"/>
        <v>active</v>
      </c>
      <c r="Q31" s="517">
        <f ca="1"/>
        <v>200</v>
      </c>
    </row>
    <row r="32" spans="1:17">
      <c r="A32" s="472" t="str">
        <f>'_book_ hedge'!A32</f>
        <v>ic1704</v>
      </c>
      <c r="B32" s="496" t="str">
        <f>'_book_ hedge'!B32</f>
        <v>CICC</v>
      </c>
      <c r="C32" s="475">
        <f>'_book_ hedge'!C32</f>
        <v>42810</v>
      </c>
      <c r="D32" s="477">
        <f>'_book_ hedge'!D32</f>
        <v>1</v>
      </c>
      <c r="E32" s="496">
        <f>'_book_ hedge'!E32</f>
        <v>6468.8</v>
      </c>
      <c r="F32" s="496">
        <f>'_book_ hedge'!F32</f>
        <v>0</v>
      </c>
      <c r="G32" s="496">
        <f>'_book_ hedge'!G32</f>
        <v>0</v>
      </c>
      <c r="H32" s="477">
        <f t="shared" ca="1" si="0"/>
        <v>-1293760</v>
      </c>
      <c r="I32" s="496">
        <f t="shared" ca="1" si="1"/>
        <v>-1293760</v>
      </c>
      <c r="J32" s="477">
        <f t="shared" si="2"/>
        <v>1</v>
      </c>
      <c r="K32" s="494">
        <f t="shared" si="3"/>
        <v>2017</v>
      </c>
      <c r="L32" s="494">
        <f t="shared" ca="1" si="4"/>
        <v>1293760</v>
      </c>
      <c r="M32" s="517" t="str">
        <f ca="1"/>
        <v>ic</v>
      </c>
      <c r="N32" s="516">
        <f ca="1"/>
        <v>0</v>
      </c>
      <c r="O32" s="517">
        <f ca="1"/>
        <v>0</v>
      </c>
      <c r="P32" s="517" t="str">
        <f ca="1"/>
        <v>active</v>
      </c>
      <c r="Q32" s="517">
        <f ca="1"/>
        <v>200</v>
      </c>
    </row>
    <row r="33" spans="1:17">
      <c r="A33" s="472" t="str">
        <f>'_book_ hedge'!A33</f>
        <v>if1704</v>
      </c>
      <c r="B33" s="496" t="str">
        <f>'_book_ hedge'!B33</f>
        <v>CICC</v>
      </c>
      <c r="C33" s="475">
        <f>'_book_ hedge'!C33</f>
        <v>42814</v>
      </c>
      <c r="D33" s="477">
        <f>'_book_ hedge'!D33</f>
        <v>1</v>
      </c>
      <c r="E33" s="496">
        <f>'_book_ hedge'!E33</f>
        <v>3419.2</v>
      </c>
      <c r="F33" s="496">
        <f>'_book_ hedge'!F33</f>
        <v>0</v>
      </c>
      <c r="G33" s="496">
        <f>'_book_ hedge'!G33</f>
        <v>0</v>
      </c>
      <c r="H33" s="477">
        <f t="shared" ca="1" si="0"/>
        <v>-1025760</v>
      </c>
      <c r="I33" s="496">
        <f t="shared" ca="1" si="1"/>
        <v>-1025760</v>
      </c>
      <c r="J33" s="477">
        <f t="shared" si="2"/>
        <v>1</v>
      </c>
      <c r="K33" s="494">
        <f t="shared" si="3"/>
        <v>2017</v>
      </c>
      <c r="L33" s="494">
        <f t="shared" ca="1" si="4"/>
        <v>1025760</v>
      </c>
      <c r="M33" s="517" t="str">
        <f ca="1"/>
        <v>if</v>
      </c>
      <c r="N33" s="516">
        <f ca="1"/>
        <v>0</v>
      </c>
      <c r="O33" s="517">
        <f ca="1"/>
        <v>0</v>
      </c>
      <c r="P33" s="517" t="str">
        <f ca="1"/>
        <v>active</v>
      </c>
      <c r="Q33" s="517">
        <f ca="1"/>
        <v>300</v>
      </c>
    </row>
    <row r="34" spans="1:17">
      <c r="A34" s="472" t="str">
        <f>'_book_ hedge'!A34</f>
        <v>if1704</v>
      </c>
      <c r="B34" s="496" t="str">
        <f>'_book_ hedge'!B34</f>
        <v>CICC</v>
      </c>
      <c r="C34" s="475">
        <f>'_book_ hedge'!C34</f>
        <v>42814</v>
      </c>
      <c r="D34" s="477">
        <f>'_book_ hedge'!D34</f>
        <v>-1</v>
      </c>
      <c r="E34" s="496">
        <f>'_book_ hedge'!E34</f>
        <v>3419.4</v>
      </c>
      <c r="F34" s="496">
        <f>'_book_ hedge'!F34</f>
        <v>0</v>
      </c>
      <c r="G34" s="496">
        <f>'_book_ hedge'!G34</f>
        <v>0</v>
      </c>
      <c r="H34" s="477">
        <f t="shared" ca="1" si="0"/>
        <v>1025820</v>
      </c>
      <c r="I34" s="496">
        <f t="shared" ca="1" si="1"/>
        <v>1025820</v>
      </c>
      <c r="J34" s="477">
        <f t="shared" si="2"/>
        <v>-1</v>
      </c>
      <c r="K34" s="494">
        <f t="shared" si="3"/>
        <v>2017</v>
      </c>
      <c r="L34" s="494">
        <f t="shared" ca="1" si="4"/>
        <v>1025820</v>
      </c>
      <c r="M34" s="517" t="str">
        <f ca="1"/>
        <v>if</v>
      </c>
      <c r="N34" s="516">
        <f ca="1"/>
        <v>0</v>
      </c>
      <c r="O34" s="517">
        <f ca="1"/>
        <v>0</v>
      </c>
      <c r="P34" s="517" t="str">
        <f ca="1"/>
        <v>active</v>
      </c>
      <c r="Q34" s="517">
        <f ca="1"/>
        <v>300</v>
      </c>
    </row>
    <row r="35" spans="1:17">
      <c r="A35" s="472" t="str">
        <f>'_book_ hedge'!A35</f>
        <v>if1704</v>
      </c>
      <c r="B35" s="496" t="str">
        <f>'_book_ hedge'!B35</f>
        <v>CICC</v>
      </c>
      <c r="C35" s="475">
        <f>'_book_ hedge'!C35</f>
        <v>42815</v>
      </c>
      <c r="D35" s="477">
        <f>'_book_ hedge'!D35</f>
        <v>1</v>
      </c>
      <c r="E35" s="496">
        <f>'_book_ hedge'!E35</f>
        <v>3434</v>
      </c>
      <c r="F35" s="496">
        <f>'_book_ hedge'!F35</f>
        <v>0</v>
      </c>
      <c r="G35" s="496">
        <f>'_book_ hedge'!G35</f>
        <v>0</v>
      </c>
      <c r="H35" s="477">
        <f t="shared" ca="1" si="0"/>
        <v>-1030200</v>
      </c>
      <c r="I35" s="496">
        <f t="shared" ca="1" si="1"/>
        <v>-1030200</v>
      </c>
      <c r="J35" s="477">
        <f t="shared" si="2"/>
        <v>1</v>
      </c>
      <c r="K35" s="494">
        <f t="shared" si="3"/>
        <v>2017</v>
      </c>
      <c r="L35" s="494">
        <f t="shared" ca="1" si="4"/>
        <v>1030200</v>
      </c>
      <c r="M35" s="517" t="str">
        <f ca="1"/>
        <v>if</v>
      </c>
      <c r="N35" s="516">
        <f ca="1"/>
        <v>0</v>
      </c>
      <c r="O35" s="517">
        <f ca="1"/>
        <v>0</v>
      </c>
      <c r="P35" s="517" t="str">
        <f ca="1"/>
        <v>active</v>
      </c>
      <c r="Q35" s="517">
        <f ca="1"/>
        <v>300</v>
      </c>
    </row>
    <row r="36" spans="1:17">
      <c r="A36" s="472" t="str">
        <f>'_book_ hedge'!A36</f>
        <v>if1704</v>
      </c>
      <c r="B36" s="496" t="str">
        <f>'_book_ hedge'!B36</f>
        <v>CICC</v>
      </c>
      <c r="C36" s="475">
        <f>'_book_ hedge'!C36</f>
        <v>42815</v>
      </c>
      <c r="D36" s="477">
        <f>'_book_ hedge'!D36</f>
        <v>1</v>
      </c>
      <c r="E36" s="496">
        <f>'_book_ hedge'!E36</f>
        <v>3481.8</v>
      </c>
      <c r="F36" s="496">
        <f>'_book_ hedge'!F36</f>
        <v>0</v>
      </c>
      <c r="G36" s="496">
        <f>'_book_ hedge'!G36</f>
        <v>0</v>
      </c>
      <c r="H36" s="477">
        <f t="shared" ca="1" si="0"/>
        <v>-1044540</v>
      </c>
      <c r="I36" s="496">
        <f t="shared" ca="1" si="1"/>
        <v>-1044540</v>
      </c>
      <c r="J36" s="477">
        <f t="shared" si="2"/>
        <v>1</v>
      </c>
      <c r="K36" s="494">
        <f t="shared" si="3"/>
        <v>2017</v>
      </c>
      <c r="L36" s="494">
        <f t="shared" ca="1" si="4"/>
        <v>1044540</v>
      </c>
      <c r="M36" s="517" t="str">
        <f ca="1"/>
        <v>if</v>
      </c>
      <c r="N36" s="516">
        <f ca="1"/>
        <v>0</v>
      </c>
      <c r="O36" s="517">
        <f ca="1"/>
        <v>0</v>
      </c>
      <c r="P36" s="517" t="str">
        <f ca="1"/>
        <v>active</v>
      </c>
      <c r="Q36" s="517">
        <f ca="1"/>
        <v>300</v>
      </c>
    </row>
    <row r="37" spans="1:17">
      <c r="A37" s="472" t="str">
        <f>'_book_ hedge'!A37</f>
        <v>ic1704</v>
      </c>
      <c r="B37" s="496" t="str">
        <f>'_book_ hedge'!B37</f>
        <v>cicc</v>
      </c>
      <c r="C37" s="475">
        <f>'_book_ hedge'!C37</f>
        <v>42821</v>
      </c>
      <c r="D37" s="477">
        <f>'_book_ hedge'!D37</f>
        <v>-1</v>
      </c>
      <c r="E37" s="496">
        <f>'_book_ hedge'!E37</f>
        <v>6478</v>
      </c>
      <c r="F37" s="496">
        <f>'_book_ hedge'!F37</f>
        <v>0</v>
      </c>
      <c r="G37" s="496">
        <f>'_book_ hedge'!G37</f>
        <v>0</v>
      </c>
      <c r="H37" s="477">
        <f t="shared" ca="1" si="0"/>
        <v>1295600</v>
      </c>
      <c r="I37" s="496">
        <f t="shared" ca="1" si="1"/>
        <v>1295600</v>
      </c>
      <c r="J37" s="477">
        <f t="shared" si="2"/>
        <v>-1</v>
      </c>
      <c r="K37" s="494">
        <f t="shared" si="3"/>
        <v>2017</v>
      </c>
      <c r="L37" s="494">
        <f t="shared" ca="1" si="4"/>
        <v>1295600</v>
      </c>
      <c r="M37" s="517" t="str">
        <f ca="1"/>
        <v>ic</v>
      </c>
      <c r="N37" s="516">
        <f ca="1"/>
        <v>0</v>
      </c>
      <c r="O37" s="517">
        <f ca="1"/>
        <v>0</v>
      </c>
      <c r="P37" s="517" t="str">
        <f ca="1"/>
        <v>active</v>
      </c>
      <c r="Q37" s="517">
        <f ca="1"/>
        <v>200</v>
      </c>
    </row>
    <row r="38" spans="1:17">
      <c r="A38" s="472" t="str">
        <f>'_book_ hedge'!A38</f>
        <v>if1704</v>
      </c>
      <c r="B38" s="496" t="str">
        <f>'_book_ hedge'!B38</f>
        <v>CICC</v>
      </c>
      <c r="C38" s="475">
        <f>'_book_ hedge'!C38</f>
        <v>42824</v>
      </c>
      <c r="D38" s="477">
        <f>'_book_ hedge'!D38</f>
        <v>-1</v>
      </c>
      <c r="E38" s="496">
        <f>'_book_ hedge'!E38</f>
        <v>3431.8</v>
      </c>
      <c r="F38" s="496">
        <f>'_book_ hedge'!F38</f>
        <v>0</v>
      </c>
      <c r="G38" s="496">
        <f>'_book_ hedge'!G38</f>
        <v>0</v>
      </c>
      <c r="H38" s="477">
        <f t="shared" ca="1" si="0"/>
        <v>1029540</v>
      </c>
      <c r="I38" s="496">
        <f t="shared" ca="1" si="1"/>
        <v>1029540</v>
      </c>
      <c r="J38" s="477">
        <f t="shared" si="2"/>
        <v>-1</v>
      </c>
      <c r="K38" s="494">
        <f t="shared" si="3"/>
        <v>2017</v>
      </c>
      <c r="L38" s="494">
        <f t="shared" ca="1" si="4"/>
        <v>1029540</v>
      </c>
      <c r="M38" s="517" t="str">
        <f ca="1"/>
        <v>if</v>
      </c>
      <c r="N38" s="516">
        <f ca="1"/>
        <v>0</v>
      </c>
      <c r="O38" s="517">
        <f ca="1"/>
        <v>0</v>
      </c>
      <c r="P38" s="517" t="str">
        <f ca="1"/>
        <v>active</v>
      </c>
      <c r="Q38" s="517">
        <f ca="1"/>
        <v>300</v>
      </c>
    </row>
    <row r="39" spans="1:17">
      <c r="A39" s="472" t="str">
        <f>'_book_ hedge'!A39</f>
        <v>if1705</v>
      </c>
      <c r="B39" s="496" t="str">
        <f>'_book_ hedge'!B39</f>
        <v>CICC</v>
      </c>
      <c r="C39" s="475">
        <f>'_book_ hedge'!C39</f>
        <v>42825</v>
      </c>
      <c r="D39" s="477">
        <f>'_book_ hedge'!D39</f>
        <v>1</v>
      </c>
      <c r="E39" s="496">
        <f>'_book_ hedge'!E39</f>
        <v>3433</v>
      </c>
      <c r="F39" s="496">
        <f>'_book_ hedge'!F39</f>
        <v>0</v>
      </c>
      <c r="G39" s="496">
        <f>'_book_ hedge'!G39</f>
        <v>0</v>
      </c>
      <c r="H39" s="477">
        <f t="shared" ca="1" si="0"/>
        <v>-1029900</v>
      </c>
      <c r="I39" s="496">
        <f t="shared" ca="1" si="1"/>
        <v>-1029900</v>
      </c>
      <c r="J39" s="477">
        <f t="shared" si="2"/>
        <v>1</v>
      </c>
      <c r="K39" s="494">
        <f t="shared" si="3"/>
        <v>2017</v>
      </c>
      <c r="L39" s="494">
        <f t="shared" ca="1" si="4"/>
        <v>1029900</v>
      </c>
      <c r="M39" s="517" t="str">
        <f ca="1"/>
        <v>if</v>
      </c>
      <c r="N39" s="516">
        <f ca="1"/>
        <v>0</v>
      </c>
      <c r="O39" s="517">
        <f ca="1"/>
        <v>0</v>
      </c>
      <c r="P39" s="517" t="str">
        <f ca="1"/>
        <v>active</v>
      </c>
      <c r="Q39" s="517">
        <f ca="1"/>
        <v>300</v>
      </c>
    </row>
    <row r="40" spans="1:17">
      <c r="A40" s="472" t="str">
        <f>'_book_ hedge'!A40</f>
        <v>if1705</v>
      </c>
      <c r="B40" s="496" t="str">
        <f>'_book_ hedge'!B40</f>
        <v>CICC</v>
      </c>
      <c r="C40" s="475">
        <f>'_book_ hedge'!C40</f>
        <v>42830</v>
      </c>
      <c r="D40" s="477">
        <f>'_book_ hedge'!D40</f>
        <v>1</v>
      </c>
      <c r="E40" s="496">
        <f>'_book_ hedge'!E40</f>
        <v>3492.2</v>
      </c>
      <c r="F40" s="496">
        <f>'_book_ hedge'!F40</f>
        <v>0</v>
      </c>
      <c r="G40" s="496">
        <f>'_book_ hedge'!G40</f>
        <v>0</v>
      </c>
      <c r="H40" s="477">
        <f t="shared" ca="1" si="0"/>
        <v>-1047660</v>
      </c>
      <c r="I40" s="496">
        <f t="shared" ca="1" si="1"/>
        <v>-1047660</v>
      </c>
      <c r="J40" s="477">
        <f t="shared" si="2"/>
        <v>1</v>
      </c>
      <c r="K40" s="494">
        <f t="shared" si="3"/>
        <v>2017</v>
      </c>
      <c r="L40" s="494">
        <f t="shared" ca="1" si="4"/>
        <v>1047660</v>
      </c>
      <c r="M40" s="517" t="str">
        <f ca="1"/>
        <v>if</v>
      </c>
      <c r="N40" s="516">
        <f ca="1"/>
        <v>0</v>
      </c>
      <c r="O40" s="517">
        <f ca="1"/>
        <v>0</v>
      </c>
      <c r="P40" s="517" t="str">
        <f ca="1"/>
        <v>active</v>
      </c>
      <c r="Q40" s="517">
        <f ca="1"/>
        <v>300</v>
      </c>
    </row>
    <row r="41" spans="1:17">
      <c r="A41" s="472" t="str">
        <f>'_book_ hedge'!A41</f>
        <v>ic1704</v>
      </c>
      <c r="B41" s="496" t="str">
        <f>'_book_ hedge'!B41</f>
        <v>CICC</v>
      </c>
      <c r="C41" s="475">
        <f>'_book_ hedge'!C41</f>
        <v>42830</v>
      </c>
      <c r="D41" s="477">
        <f>'_book_ hedge'!D41</f>
        <v>-1</v>
      </c>
      <c r="E41" s="496">
        <f>'_book_ hedge'!E41</f>
        <v>6523.8</v>
      </c>
      <c r="F41" s="496">
        <f>'_book_ hedge'!F41</f>
        <v>0</v>
      </c>
      <c r="G41" s="496">
        <f>'_book_ hedge'!G41</f>
        <v>0</v>
      </c>
      <c r="H41" s="477">
        <f t="shared" ca="1" si="0"/>
        <v>1304760</v>
      </c>
      <c r="I41" s="496">
        <f t="shared" ca="1" si="1"/>
        <v>1304760</v>
      </c>
      <c r="J41" s="477">
        <f t="shared" si="2"/>
        <v>-1</v>
      </c>
      <c r="K41" s="494">
        <f t="shared" si="3"/>
        <v>2017</v>
      </c>
      <c r="L41" s="494">
        <f t="shared" ca="1" si="4"/>
        <v>1304760</v>
      </c>
      <c r="M41" s="517" t="str">
        <f ca="1"/>
        <v>ic</v>
      </c>
      <c r="N41" s="516">
        <f ca="1"/>
        <v>0</v>
      </c>
      <c r="O41" s="517">
        <f ca="1"/>
        <v>0</v>
      </c>
      <c r="P41" s="517" t="str">
        <f ca="1"/>
        <v>active</v>
      </c>
      <c r="Q41" s="517">
        <f ca="1"/>
        <v>200</v>
      </c>
    </row>
    <row r="42" spans="1:17">
      <c r="A42" s="472" t="str">
        <f>'_book_ hedge'!A42</f>
        <v>ic1706</v>
      </c>
      <c r="B42" s="496" t="str">
        <f>'_book_ hedge'!B42</f>
        <v>CICC</v>
      </c>
      <c r="C42" s="475">
        <f>'_book_ hedge'!C42</f>
        <v>42830</v>
      </c>
      <c r="D42" s="477">
        <f>'_book_ hedge'!D42</f>
        <v>1</v>
      </c>
      <c r="E42" s="496">
        <f>'_book_ hedge'!E42</f>
        <v>6433.2</v>
      </c>
      <c r="F42" s="496">
        <f>'_book_ hedge'!F42</f>
        <v>0</v>
      </c>
      <c r="G42" s="496">
        <f>'_book_ hedge'!G42</f>
        <v>0</v>
      </c>
      <c r="H42" s="477">
        <f t="shared" ca="1" si="0"/>
        <v>-1286640</v>
      </c>
      <c r="I42" s="496">
        <f t="shared" ca="1" si="1"/>
        <v>-1286640</v>
      </c>
      <c r="J42" s="477">
        <f t="shared" si="2"/>
        <v>1</v>
      </c>
      <c r="K42" s="494">
        <f t="shared" si="3"/>
        <v>2017</v>
      </c>
      <c r="L42" s="494">
        <f t="shared" ca="1" si="4"/>
        <v>1286640</v>
      </c>
      <c r="M42" s="517" t="str">
        <f ca="1"/>
        <v>ic</v>
      </c>
      <c r="N42" s="516">
        <f ca="1"/>
        <v>0</v>
      </c>
      <c r="O42" s="517">
        <f ca="1"/>
        <v>0</v>
      </c>
      <c r="P42" s="517" t="str">
        <f ca="1"/>
        <v>active</v>
      </c>
      <c r="Q42" s="517">
        <f ca="1"/>
        <v>200</v>
      </c>
    </row>
    <row r="43" spans="1:17">
      <c r="A43" s="472" t="str">
        <f>'_book_ hedge'!A43</f>
        <v>if1704</v>
      </c>
      <c r="B43" s="496" t="str">
        <f>'_book_ hedge'!B43</f>
        <v>CICC</v>
      </c>
      <c r="C43" s="475">
        <f>'_book_ hedge'!C43</f>
        <v>42831</v>
      </c>
      <c r="D43" s="477">
        <f>'_book_ hedge'!D43</f>
        <v>1</v>
      </c>
      <c r="E43" s="496">
        <f>'_book_ hedge'!E43</f>
        <v>3504</v>
      </c>
      <c r="F43" s="496">
        <f>'_book_ hedge'!F43</f>
        <v>0</v>
      </c>
      <c r="G43" s="496">
        <f>'_book_ hedge'!G43</f>
        <v>0</v>
      </c>
      <c r="H43" s="477">
        <f t="shared" ca="1" si="0"/>
        <v>-1051200</v>
      </c>
      <c r="I43" s="496">
        <f t="shared" ca="1" si="1"/>
        <v>-1051200</v>
      </c>
      <c r="J43" s="477">
        <f t="shared" si="2"/>
        <v>1</v>
      </c>
      <c r="K43" s="494">
        <f t="shared" si="3"/>
        <v>2017</v>
      </c>
      <c r="L43" s="494">
        <f t="shared" ca="1" si="4"/>
        <v>1051200</v>
      </c>
      <c r="M43" s="517" t="str">
        <f ca="1"/>
        <v>if</v>
      </c>
      <c r="N43" s="516">
        <f ca="1"/>
        <v>0</v>
      </c>
      <c r="O43" s="517">
        <f ca="1"/>
        <v>0</v>
      </c>
      <c r="P43" s="517" t="str">
        <f ca="1"/>
        <v>active</v>
      </c>
      <c r="Q43" s="517">
        <f ca="1"/>
        <v>300</v>
      </c>
    </row>
    <row r="44" spans="1:17">
      <c r="A44" s="472" t="str">
        <f>'_book_ hedge'!A44</f>
        <v>ic1704</v>
      </c>
      <c r="B44" s="496" t="str">
        <f>'_book_ hedge'!B44</f>
        <v>CICC</v>
      </c>
      <c r="C44" s="475">
        <f>'_book_ hedge'!C44</f>
        <v>42831</v>
      </c>
      <c r="D44" s="477">
        <f>'_book_ hedge'!D44</f>
        <v>1</v>
      </c>
      <c r="E44" s="496">
        <f>'_book_ hedge'!E44</f>
        <v>6536.2</v>
      </c>
      <c r="F44" s="496">
        <f>'_book_ hedge'!F44</f>
        <v>0</v>
      </c>
      <c r="G44" s="496">
        <f>'_book_ hedge'!G44</f>
        <v>0</v>
      </c>
      <c r="H44" s="477">
        <f t="shared" ca="1" si="0"/>
        <v>-1307240</v>
      </c>
      <c r="I44" s="496">
        <f t="shared" ca="1" si="1"/>
        <v>-1307240</v>
      </c>
      <c r="J44" s="477">
        <f t="shared" si="2"/>
        <v>1</v>
      </c>
      <c r="K44" s="494">
        <f t="shared" si="3"/>
        <v>2017</v>
      </c>
      <c r="L44" s="494">
        <f t="shared" ca="1" si="4"/>
        <v>1307240</v>
      </c>
      <c r="M44" s="517" t="str">
        <f ca="1"/>
        <v>ic</v>
      </c>
      <c r="N44" s="516">
        <f ca="1"/>
        <v>0</v>
      </c>
      <c r="O44" s="517">
        <f ca="1"/>
        <v>0</v>
      </c>
      <c r="P44" s="517" t="str">
        <f ca="1"/>
        <v>active</v>
      </c>
      <c r="Q44" s="517">
        <f ca="1"/>
        <v>200</v>
      </c>
    </row>
    <row r="45" spans="1:17">
      <c r="A45" s="472" t="str">
        <f>'_book_ hedge'!A45</f>
        <v>ic1705</v>
      </c>
      <c r="B45" s="496" t="str">
        <f>'_book_ hedge'!B45</f>
        <v>CICC</v>
      </c>
      <c r="C45" s="475">
        <f>'_book_ hedge'!C45</f>
        <v>42831</v>
      </c>
      <c r="D45" s="477">
        <f>'_book_ hedge'!D45</f>
        <v>4</v>
      </c>
      <c r="E45" s="496">
        <f>'_book_ hedge'!E45</f>
        <v>6486.3540000000003</v>
      </c>
      <c r="F45" s="496">
        <f>'_book_ hedge'!F45</f>
        <v>0</v>
      </c>
      <c r="G45" s="496">
        <f>'_book_ hedge'!G45</f>
        <v>0</v>
      </c>
      <c r="H45" s="477">
        <f t="shared" ca="1" si="0"/>
        <v>-5189083.2</v>
      </c>
      <c r="I45" s="496">
        <f t="shared" ca="1" si="1"/>
        <v>-5189083.2</v>
      </c>
      <c r="J45" s="477">
        <f t="shared" si="2"/>
        <v>4</v>
      </c>
      <c r="K45" s="494">
        <f t="shared" si="3"/>
        <v>2017</v>
      </c>
      <c r="L45" s="494">
        <f t="shared" ca="1" si="4"/>
        <v>5189083.2</v>
      </c>
      <c r="M45" s="517" t="str">
        <f ca="1"/>
        <v>ic</v>
      </c>
      <c r="N45" s="516">
        <f ca="1"/>
        <v>0</v>
      </c>
      <c r="O45" s="517">
        <f ca="1"/>
        <v>0</v>
      </c>
      <c r="P45" s="517" t="str">
        <f ca="1"/>
        <v>active</v>
      </c>
      <c r="Q45" s="517">
        <f ca="1"/>
        <v>200</v>
      </c>
    </row>
    <row r="46" spans="1:17">
      <c r="A46" s="472" t="str">
        <f>'_book_ hedge'!A46</f>
        <v>if1704</v>
      </c>
      <c r="B46" s="496" t="str">
        <f>'_book_ hedge'!B46</f>
        <v>CICC</v>
      </c>
      <c r="C46" s="475">
        <f>'_book_ hedge'!C46</f>
        <v>42832</v>
      </c>
      <c r="D46" s="477">
        <f>'_book_ hedge'!D46</f>
        <v>1</v>
      </c>
      <c r="E46" s="496">
        <f>'_book_ hedge'!E46</f>
        <v>3507.4</v>
      </c>
      <c r="F46" s="496">
        <f>'_book_ hedge'!F46</f>
        <v>0</v>
      </c>
      <c r="G46" s="496">
        <f>'_book_ hedge'!G46</f>
        <v>0</v>
      </c>
      <c r="H46" s="477">
        <f t="shared" ca="1" si="0"/>
        <v>-1052220</v>
      </c>
      <c r="I46" s="496">
        <f t="shared" ca="1" si="1"/>
        <v>-1052220</v>
      </c>
      <c r="J46" s="477">
        <f t="shared" si="2"/>
        <v>1</v>
      </c>
      <c r="K46" s="494">
        <f t="shared" si="3"/>
        <v>2017</v>
      </c>
      <c r="L46" s="494">
        <f t="shared" ca="1" si="4"/>
        <v>1052220</v>
      </c>
      <c r="M46" s="517" t="str">
        <f ca="1"/>
        <v>if</v>
      </c>
      <c r="N46" s="516">
        <f ca="1"/>
        <v>0</v>
      </c>
      <c r="O46" s="517">
        <f ca="1"/>
        <v>0</v>
      </c>
      <c r="P46" s="517" t="str">
        <f ca="1"/>
        <v>active</v>
      </c>
      <c r="Q46" s="517">
        <f ca="1"/>
        <v>300</v>
      </c>
    </row>
    <row r="47" spans="1:17">
      <c r="A47" s="472" t="str">
        <f>'_book_ hedge'!A47</f>
        <v>if1704</v>
      </c>
      <c r="B47" s="496" t="str">
        <f>'_book_ hedge'!B47</f>
        <v>CICC</v>
      </c>
      <c r="C47" s="475">
        <f>'_book_ hedge'!C47</f>
        <v>42835</v>
      </c>
      <c r="D47" s="477">
        <f>'_book_ hedge'!D47</f>
        <v>-1</v>
      </c>
      <c r="E47" s="496">
        <f>'_book_ hedge'!E47</f>
        <v>3502</v>
      </c>
      <c r="F47" s="496">
        <f>'_book_ hedge'!F47</f>
        <v>0</v>
      </c>
      <c r="G47" s="496">
        <f>'_book_ hedge'!G47</f>
        <v>0</v>
      </c>
      <c r="H47" s="477">
        <f t="shared" ca="1" si="0"/>
        <v>1050600</v>
      </c>
      <c r="I47" s="496">
        <f t="shared" ca="1" si="1"/>
        <v>1050600</v>
      </c>
      <c r="J47" s="477">
        <f t="shared" si="2"/>
        <v>-1</v>
      </c>
      <c r="K47" s="494">
        <f t="shared" si="3"/>
        <v>2017</v>
      </c>
      <c r="L47" s="494">
        <f t="shared" ca="1" si="4"/>
        <v>1050600</v>
      </c>
      <c r="M47" s="517" t="str">
        <f ca="1"/>
        <v>if</v>
      </c>
      <c r="N47" s="516">
        <f ca="1"/>
        <v>0</v>
      </c>
      <c r="O47" s="517">
        <f ca="1"/>
        <v>0</v>
      </c>
      <c r="P47" s="517" t="str">
        <f ca="1"/>
        <v>active</v>
      </c>
      <c r="Q47" s="517">
        <f ca="1"/>
        <v>300</v>
      </c>
    </row>
    <row r="48" spans="1:17">
      <c r="A48" s="472" t="str">
        <f>'_book_ hedge'!A48</f>
        <v>if1704</v>
      </c>
      <c r="B48" s="496" t="str">
        <f>'_book_ hedge'!B48</f>
        <v>CICC</v>
      </c>
      <c r="C48" s="475">
        <f>'_book_ hedge'!C48</f>
        <v>42836</v>
      </c>
      <c r="D48" s="477">
        <f>'_book_ hedge'!D48</f>
        <v>-6</v>
      </c>
      <c r="E48" s="496">
        <f>'_book_ hedge'!E48</f>
        <v>3509.2330000000002</v>
      </c>
      <c r="F48" s="496">
        <f>'_book_ hedge'!F48</f>
        <v>0</v>
      </c>
      <c r="G48" s="496">
        <f>'_book_ hedge'!G48</f>
        <v>0</v>
      </c>
      <c r="H48" s="477">
        <f t="shared" ca="1" si="0"/>
        <v>6316619.4000000004</v>
      </c>
      <c r="I48" s="496">
        <f t="shared" ca="1" si="1"/>
        <v>6316619.4000000004</v>
      </c>
      <c r="J48" s="477">
        <f t="shared" si="2"/>
        <v>-6</v>
      </c>
      <c r="K48" s="494">
        <f t="shared" si="3"/>
        <v>2017</v>
      </c>
      <c r="L48" s="494">
        <f t="shared" ca="1" si="4"/>
        <v>6316619.4000000004</v>
      </c>
      <c r="M48" s="517" t="str">
        <f ca="1"/>
        <v>if</v>
      </c>
      <c r="N48" s="516">
        <f ca="1"/>
        <v>0</v>
      </c>
      <c r="O48" s="517">
        <f ca="1"/>
        <v>0</v>
      </c>
      <c r="P48" s="517" t="str">
        <f ca="1"/>
        <v>active</v>
      </c>
      <c r="Q48" s="517">
        <f ca="1"/>
        <v>300</v>
      </c>
    </row>
    <row r="49" spans="1:17">
      <c r="A49" s="472" t="str">
        <f>'_book_ hedge'!A49</f>
        <v>if1705</v>
      </c>
      <c r="B49" s="496" t="str">
        <f>'_book_ hedge'!B49</f>
        <v>CICC</v>
      </c>
      <c r="C49" s="475">
        <f>'_book_ hedge'!C49</f>
        <v>42836</v>
      </c>
      <c r="D49" s="477">
        <f>'_book_ hedge'!D49</f>
        <v>-2</v>
      </c>
      <c r="E49" s="496">
        <f>'_book_ hedge'!E49</f>
        <v>3493</v>
      </c>
      <c r="F49" s="496">
        <f>'_book_ hedge'!F49</f>
        <v>0</v>
      </c>
      <c r="G49" s="496">
        <f>'_book_ hedge'!G49</f>
        <v>0</v>
      </c>
      <c r="H49" s="477">
        <f t="shared" ca="1" si="0"/>
        <v>2095800</v>
      </c>
      <c r="I49" s="496">
        <f t="shared" ca="1" si="1"/>
        <v>2095800</v>
      </c>
      <c r="J49" s="477">
        <f t="shared" si="2"/>
        <v>-2</v>
      </c>
      <c r="K49" s="494">
        <f t="shared" si="3"/>
        <v>2017</v>
      </c>
      <c r="L49" s="494">
        <f t="shared" ca="1" si="4"/>
        <v>2095800</v>
      </c>
      <c r="M49" s="517" t="str">
        <f ca="1"/>
        <v>if</v>
      </c>
      <c r="N49" s="516">
        <f ca="1"/>
        <v>0</v>
      </c>
      <c r="O49" s="517">
        <f ca="1"/>
        <v>0</v>
      </c>
      <c r="P49" s="517" t="str">
        <f ca="1"/>
        <v>active</v>
      </c>
      <c r="Q49" s="517">
        <f ca="1"/>
        <v>300</v>
      </c>
    </row>
    <row r="50" spans="1:17">
      <c r="A50" s="472" t="str">
        <f>'_book_ hedge'!A50</f>
        <v>ic1706</v>
      </c>
      <c r="B50" s="496" t="str">
        <f>'_book_ hedge'!B50</f>
        <v>cicc</v>
      </c>
      <c r="C50" s="475">
        <f>'_book_ hedge'!C50</f>
        <v>42836</v>
      </c>
      <c r="D50" s="477">
        <f>'_book_ hedge'!D50</f>
        <v>1</v>
      </c>
      <c r="E50" s="496">
        <f>'_book_ hedge'!E50</f>
        <v>6499.6</v>
      </c>
      <c r="F50" s="496">
        <f>'_book_ hedge'!F50</f>
        <v>0</v>
      </c>
      <c r="G50" s="496">
        <f>'_book_ hedge'!G50</f>
        <v>0</v>
      </c>
      <c r="H50" s="477">
        <f t="shared" ca="1" si="0"/>
        <v>-1299920</v>
      </c>
      <c r="I50" s="496">
        <f t="shared" ca="1" si="1"/>
        <v>-1299920</v>
      </c>
      <c r="J50" s="477">
        <f t="shared" si="2"/>
        <v>1</v>
      </c>
      <c r="K50" s="494">
        <f t="shared" si="3"/>
        <v>2017</v>
      </c>
      <c r="L50" s="494">
        <f t="shared" ca="1" si="4"/>
        <v>1299920</v>
      </c>
      <c r="M50" s="517" t="str">
        <f ca="1"/>
        <v>ic</v>
      </c>
      <c r="N50" s="516">
        <f ca="1"/>
        <v>0</v>
      </c>
      <c r="O50" s="517">
        <f ca="1"/>
        <v>0</v>
      </c>
      <c r="P50" s="517" t="str">
        <f ca="1"/>
        <v>active</v>
      </c>
      <c r="Q50" s="517">
        <f ca="1"/>
        <v>200</v>
      </c>
    </row>
    <row r="51" spans="1:17">
      <c r="A51" s="472" t="str">
        <f>'_book_ hedge'!A51</f>
        <v>ic1704</v>
      </c>
      <c r="B51" s="496" t="str">
        <f>'_book_ hedge'!B51</f>
        <v>cicc</v>
      </c>
      <c r="C51" s="475">
        <f>'_book_ hedge'!C51</f>
        <v>42838</v>
      </c>
      <c r="D51" s="477">
        <f>'_book_ hedge'!D51</f>
        <v>-1</v>
      </c>
      <c r="E51" s="496">
        <f>'_book_ hedge'!E51</f>
        <v>6600.8</v>
      </c>
      <c r="F51" s="496">
        <f>'_book_ hedge'!F51</f>
        <v>0</v>
      </c>
      <c r="G51" s="496">
        <f>'_book_ hedge'!G51</f>
        <v>0</v>
      </c>
      <c r="H51" s="477">
        <f t="shared" ca="1" si="0"/>
        <v>1320160</v>
      </c>
      <c r="I51" s="496">
        <f t="shared" ca="1" si="1"/>
        <v>1320160</v>
      </c>
      <c r="J51" s="477">
        <f t="shared" si="2"/>
        <v>-1</v>
      </c>
      <c r="K51" s="494">
        <f t="shared" si="3"/>
        <v>2017</v>
      </c>
      <c r="L51" s="494">
        <f t="shared" ca="1" si="4"/>
        <v>1320160</v>
      </c>
      <c r="M51" s="517" t="str">
        <f ca="1"/>
        <v>ic</v>
      </c>
      <c r="N51" s="516">
        <f ca="1"/>
        <v>0</v>
      </c>
      <c r="O51" s="517">
        <f ca="1"/>
        <v>0</v>
      </c>
      <c r="P51" s="517" t="str">
        <f ca="1"/>
        <v>active</v>
      </c>
      <c r="Q51" s="517">
        <f ca="1"/>
        <v>200</v>
      </c>
    </row>
    <row r="52" spans="1:17">
      <c r="A52" s="472" t="str">
        <f>'_book_ hedge'!A52</f>
        <v>ic1705</v>
      </c>
      <c r="B52" s="496" t="str">
        <f>'_book_ hedge'!B52</f>
        <v>cicc</v>
      </c>
      <c r="C52" s="475">
        <f>'_book_ hedge'!C52</f>
        <v>42838</v>
      </c>
      <c r="D52" s="477">
        <f>'_book_ hedge'!D52</f>
        <v>1</v>
      </c>
      <c r="E52" s="496">
        <f>'_book_ hedge'!E52</f>
        <v>6546.8</v>
      </c>
      <c r="F52" s="496">
        <f>'_book_ hedge'!F52</f>
        <v>0</v>
      </c>
      <c r="G52" s="496">
        <f>'_book_ hedge'!G52</f>
        <v>0</v>
      </c>
      <c r="H52" s="477">
        <f t="shared" ca="1" si="0"/>
        <v>-1309360</v>
      </c>
      <c r="I52" s="496">
        <f t="shared" ca="1" si="1"/>
        <v>-1309360</v>
      </c>
      <c r="J52" s="477">
        <f t="shared" si="2"/>
        <v>1</v>
      </c>
      <c r="K52" s="494">
        <f t="shared" si="3"/>
        <v>2017</v>
      </c>
      <c r="L52" s="494">
        <f t="shared" ca="1" si="4"/>
        <v>1309360</v>
      </c>
      <c r="M52" s="517" t="str">
        <f ca="1"/>
        <v>ic</v>
      </c>
      <c r="N52" s="516">
        <f ca="1"/>
        <v>0</v>
      </c>
      <c r="O52" s="517">
        <f ca="1"/>
        <v>0</v>
      </c>
      <c r="P52" s="517" t="str">
        <f ca="1"/>
        <v>active</v>
      </c>
      <c r="Q52" s="517">
        <f ca="1"/>
        <v>200</v>
      </c>
    </row>
    <row r="53" spans="1:17">
      <c r="A53" s="472" t="str">
        <f>'_book_ hedge'!A53</f>
        <v>ic1706</v>
      </c>
      <c r="B53" s="496" t="str">
        <f>'_book_ hedge'!B53</f>
        <v>cicc</v>
      </c>
      <c r="C53" s="475">
        <f>'_book_ hedge'!C53</f>
        <v>42838</v>
      </c>
      <c r="D53" s="477">
        <f>'_book_ hedge'!D53</f>
        <v>1</v>
      </c>
      <c r="E53" s="496">
        <f>'_book_ hedge'!E53</f>
        <v>6502.7</v>
      </c>
      <c r="F53" s="496">
        <f>'_book_ hedge'!F53</f>
        <v>0</v>
      </c>
      <c r="G53" s="496">
        <f>'_book_ hedge'!G53</f>
        <v>0</v>
      </c>
      <c r="H53" s="477">
        <f t="shared" ca="1" si="0"/>
        <v>-1300540</v>
      </c>
      <c r="I53" s="496">
        <f t="shared" ca="1" si="1"/>
        <v>-1300540</v>
      </c>
      <c r="J53" s="477">
        <f t="shared" si="2"/>
        <v>1</v>
      </c>
      <c r="K53" s="494">
        <f t="shared" si="3"/>
        <v>2017</v>
      </c>
      <c r="L53" s="494">
        <f t="shared" ca="1" si="4"/>
        <v>1300540</v>
      </c>
      <c r="M53" s="517" t="str">
        <f ca="1"/>
        <v>ic</v>
      </c>
      <c r="N53" s="516">
        <f ca="1"/>
        <v>0</v>
      </c>
      <c r="O53" s="517">
        <f ca="1"/>
        <v>0</v>
      </c>
      <c r="P53" s="517" t="str">
        <f ca="1"/>
        <v>active</v>
      </c>
      <c r="Q53" s="517">
        <f ca="1"/>
        <v>200</v>
      </c>
    </row>
    <row r="54" spans="1:17">
      <c r="A54" s="472" t="str">
        <f>'_book_ hedge'!A54</f>
        <v>ic1706</v>
      </c>
      <c r="B54" s="496" t="str">
        <f>'_book_ hedge'!B54</f>
        <v>cicc</v>
      </c>
      <c r="C54" s="475">
        <f>'_book_ hedge'!C54</f>
        <v>42838</v>
      </c>
      <c r="D54" s="477">
        <f>'_book_ hedge'!D54</f>
        <v>-1</v>
      </c>
      <c r="E54" s="496">
        <f>'_book_ hedge'!E54</f>
        <v>6403.8</v>
      </c>
      <c r="F54" s="496">
        <f>'_book_ hedge'!F54</f>
        <v>0</v>
      </c>
      <c r="G54" s="496">
        <f>'_book_ hedge'!G54</f>
        <v>0</v>
      </c>
      <c r="H54" s="477">
        <f t="shared" ca="1" si="0"/>
        <v>1280760</v>
      </c>
      <c r="I54" s="496">
        <f t="shared" ca="1" si="1"/>
        <v>1280760</v>
      </c>
      <c r="J54" s="477">
        <f t="shared" si="2"/>
        <v>-1</v>
      </c>
      <c r="K54" s="494">
        <f t="shared" si="3"/>
        <v>2017</v>
      </c>
      <c r="L54" s="494">
        <f t="shared" ca="1" si="4"/>
        <v>1280760</v>
      </c>
      <c r="M54" s="517" t="str">
        <f ca="1"/>
        <v>ic</v>
      </c>
      <c r="N54" s="516">
        <f ca="1"/>
        <v>0</v>
      </c>
      <c r="O54" s="517">
        <f ca="1"/>
        <v>0</v>
      </c>
      <c r="P54" s="517" t="str">
        <f ca="1"/>
        <v>active</v>
      </c>
      <c r="Q54" s="517">
        <f ca="1"/>
        <v>200</v>
      </c>
    </row>
    <row r="55" spans="1:17">
      <c r="A55" s="472" t="str">
        <f>'_book_ hedge'!A55</f>
        <v>ic1705</v>
      </c>
      <c r="B55" s="496" t="str">
        <f>'_book_ hedge'!B55</f>
        <v>cicc</v>
      </c>
      <c r="C55" s="475">
        <f>'_book_ hedge'!C55</f>
        <v>42838</v>
      </c>
      <c r="D55" s="477">
        <f>'_book_ hedge'!D55</f>
        <v>-1</v>
      </c>
      <c r="E55" s="496">
        <f>'_book_ hedge'!E55</f>
        <v>6397</v>
      </c>
      <c r="F55" s="496">
        <f>'_book_ hedge'!F55</f>
        <v>0</v>
      </c>
      <c r="G55" s="496">
        <f>'_book_ hedge'!G55</f>
        <v>0</v>
      </c>
      <c r="H55" s="477">
        <f t="shared" ca="1" si="0"/>
        <v>1279400</v>
      </c>
      <c r="I55" s="496">
        <f t="shared" ca="1" si="1"/>
        <v>1279400</v>
      </c>
      <c r="J55" s="477">
        <f t="shared" si="2"/>
        <v>-1</v>
      </c>
      <c r="K55" s="494">
        <f t="shared" si="3"/>
        <v>2017</v>
      </c>
      <c r="L55" s="494">
        <f t="shared" ca="1" si="4"/>
        <v>1279400</v>
      </c>
      <c r="M55" s="517" t="str">
        <f ca="1"/>
        <v>ic</v>
      </c>
      <c r="N55" s="516">
        <f ca="1"/>
        <v>0</v>
      </c>
      <c r="O55" s="517">
        <f ca="1"/>
        <v>0</v>
      </c>
      <c r="P55" s="517" t="str">
        <f ca="1"/>
        <v>active</v>
      </c>
      <c r="Q55" s="517">
        <f ca="1"/>
        <v>200</v>
      </c>
    </row>
    <row r="56" spans="1:17">
      <c r="A56" s="472" t="str">
        <f>'_book_ hedge'!A56</f>
        <v>ic1705</v>
      </c>
      <c r="B56" s="496" t="str">
        <f>'_book_ hedge'!B56</f>
        <v>cicc</v>
      </c>
      <c r="C56" s="475">
        <f>'_book_ hedge'!C56</f>
        <v>42838</v>
      </c>
      <c r="D56" s="477">
        <f>'_book_ hedge'!D56</f>
        <v>-1</v>
      </c>
      <c r="E56" s="496">
        <f>'_book_ hedge'!E56</f>
        <v>6397</v>
      </c>
      <c r="F56" s="496">
        <f>'_book_ hedge'!F56</f>
        <v>0</v>
      </c>
      <c r="G56" s="496">
        <f>'_book_ hedge'!G56</f>
        <v>0</v>
      </c>
      <c r="H56" s="477">
        <f t="shared" ca="1" si="0"/>
        <v>1279400</v>
      </c>
      <c r="I56" s="496">
        <f t="shared" ca="1" si="1"/>
        <v>1279400</v>
      </c>
      <c r="J56" s="477">
        <f t="shared" si="2"/>
        <v>-1</v>
      </c>
      <c r="K56" s="494">
        <f t="shared" si="3"/>
        <v>2017</v>
      </c>
      <c r="L56" s="494">
        <f t="shared" ca="1" si="4"/>
        <v>1279400</v>
      </c>
      <c r="M56" s="517" t="str">
        <f ca="1"/>
        <v>ic</v>
      </c>
      <c r="N56" s="516">
        <f ca="1"/>
        <v>0</v>
      </c>
      <c r="O56" s="517">
        <f ca="1"/>
        <v>0</v>
      </c>
      <c r="P56" s="517" t="str">
        <f ca="1"/>
        <v>active</v>
      </c>
      <c r="Q56" s="517">
        <f ca="1"/>
        <v>200</v>
      </c>
    </row>
    <row r="57" spans="1:17">
      <c r="A57" s="472" t="str">
        <f>'_book_ hedge'!A57</f>
        <v>ic1705</v>
      </c>
      <c r="B57" s="496" t="str">
        <f>'_book_ hedge'!B57</f>
        <v>cicc</v>
      </c>
      <c r="C57" s="475">
        <f>'_book_ hedge'!C57</f>
        <v>42838</v>
      </c>
      <c r="D57" s="477">
        <f>'_book_ hedge'!D57</f>
        <v>-1</v>
      </c>
      <c r="E57" s="496">
        <f>'_book_ hedge'!E57</f>
        <v>6438.8</v>
      </c>
      <c r="F57" s="496">
        <f>'_book_ hedge'!F57</f>
        <v>0</v>
      </c>
      <c r="G57" s="496">
        <f>'_book_ hedge'!G57</f>
        <v>0</v>
      </c>
      <c r="H57" s="477">
        <f t="shared" ca="1" si="0"/>
        <v>1287760</v>
      </c>
      <c r="I57" s="496">
        <f t="shared" ca="1" si="1"/>
        <v>1287760</v>
      </c>
      <c r="J57" s="477">
        <f t="shared" si="2"/>
        <v>-1</v>
      </c>
      <c r="K57" s="494">
        <f t="shared" si="3"/>
        <v>2017</v>
      </c>
      <c r="L57" s="494">
        <f t="shared" ca="1" si="4"/>
        <v>1287760</v>
      </c>
      <c r="M57" s="517" t="str">
        <f ca="1"/>
        <v>ic</v>
      </c>
      <c r="N57" s="516">
        <f ca="1"/>
        <v>0</v>
      </c>
      <c r="O57" s="517">
        <f ca="1"/>
        <v>0</v>
      </c>
      <c r="P57" s="517" t="str">
        <f ca="1"/>
        <v>active</v>
      </c>
      <c r="Q57" s="517">
        <f ca="1"/>
        <v>200</v>
      </c>
    </row>
    <row r="58" spans="1:17">
      <c r="A58" s="472" t="str">
        <f>'_book_ hedge'!A58</f>
        <v>ic1705</v>
      </c>
      <c r="B58" s="496" t="str">
        <f>'_book_ hedge'!B58</f>
        <v>cicc</v>
      </c>
      <c r="C58" s="475">
        <f>'_book_ hedge'!C58</f>
        <v>42838</v>
      </c>
      <c r="D58" s="477">
        <f>'_book_ hedge'!D58</f>
        <v>1</v>
      </c>
      <c r="E58" s="496">
        <f>'_book_ hedge'!E58</f>
        <v>6401</v>
      </c>
      <c r="F58" s="496">
        <f>'_book_ hedge'!F58</f>
        <v>0</v>
      </c>
      <c r="G58" s="496">
        <f>'_book_ hedge'!G58</f>
        <v>0</v>
      </c>
      <c r="H58" s="477">
        <f t="shared" ca="1" si="0"/>
        <v>-1280200</v>
      </c>
      <c r="I58" s="496">
        <f t="shared" ca="1" si="1"/>
        <v>-1280200</v>
      </c>
      <c r="J58" s="477">
        <f t="shared" si="2"/>
        <v>1</v>
      </c>
      <c r="K58" s="494">
        <f t="shared" si="3"/>
        <v>2017</v>
      </c>
      <c r="L58" s="494">
        <f t="shared" ca="1" si="4"/>
        <v>1280200</v>
      </c>
      <c r="M58" s="517" t="str">
        <f ca="1"/>
        <v>ic</v>
      </c>
      <c r="N58" s="516">
        <f ca="1"/>
        <v>0</v>
      </c>
      <c r="O58" s="517">
        <f ca="1"/>
        <v>0</v>
      </c>
      <c r="P58" s="517" t="str">
        <f ca="1"/>
        <v>active</v>
      </c>
      <c r="Q58" s="517">
        <f ca="1"/>
        <v>200</v>
      </c>
    </row>
    <row r="59" spans="1:17">
      <c r="A59" s="472" t="str">
        <f>'_book_ hedge'!A59</f>
        <v>ic1706</v>
      </c>
      <c r="B59" s="496" t="str">
        <f>'_book_ hedge'!B59</f>
        <v>cicc</v>
      </c>
      <c r="C59" s="475">
        <f>'_book_ hedge'!C59</f>
        <v>42838</v>
      </c>
      <c r="D59" s="477">
        <f>'_book_ hedge'!D59</f>
        <v>-1</v>
      </c>
      <c r="E59" s="496">
        <f>'_book_ hedge'!E59</f>
        <v>6335</v>
      </c>
      <c r="F59" s="496">
        <f>'_book_ hedge'!F59</f>
        <v>0</v>
      </c>
      <c r="G59" s="496">
        <f>'_book_ hedge'!G59</f>
        <v>0</v>
      </c>
      <c r="H59" s="477">
        <f t="shared" ca="1" si="0"/>
        <v>1267000</v>
      </c>
      <c r="I59" s="496">
        <f t="shared" ca="1" si="1"/>
        <v>1267000</v>
      </c>
      <c r="J59" s="477">
        <f t="shared" si="2"/>
        <v>-1</v>
      </c>
      <c r="K59" s="494">
        <f t="shared" si="3"/>
        <v>2017</v>
      </c>
      <c r="L59" s="494">
        <f t="shared" ca="1" si="4"/>
        <v>1267000</v>
      </c>
      <c r="M59" s="517" t="str">
        <f ca="1"/>
        <v>ic</v>
      </c>
      <c r="N59" s="516">
        <f ca="1"/>
        <v>0</v>
      </c>
      <c r="O59" s="517">
        <f ca="1"/>
        <v>0</v>
      </c>
      <c r="P59" s="517" t="str">
        <f ca="1"/>
        <v>active</v>
      </c>
      <c r="Q59" s="517">
        <f ca="1"/>
        <v>200</v>
      </c>
    </row>
    <row r="60" spans="1:17">
      <c r="A60" s="472" t="str">
        <f>'_book_ hedge'!A60</f>
        <v>ic1705</v>
      </c>
      <c r="B60" s="496" t="str">
        <f>'_book_ hedge'!B60</f>
        <v>cicc</v>
      </c>
      <c r="C60" s="475">
        <f>'_book_ hedge'!C60</f>
        <v>42844</v>
      </c>
      <c r="D60" s="477">
        <f>'_book_ hedge'!D60</f>
        <v>-1</v>
      </c>
      <c r="E60" s="496">
        <f>'_book_ hedge'!E60</f>
        <v>6279.6</v>
      </c>
      <c r="F60" s="496">
        <f>'_book_ hedge'!F60</f>
        <v>0</v>
      </c>
      <c r="G60" s="496">
        <f>'_book_ hedge'!G60</f>
        <v>0</v>
      </c>
      <c r="H60" s="477">
        <f t="shared" ca="1" si="0"/>
        <v>1255920</v>
      </c>
      <c r="I60" s="496">
        <f t="shared" ca="1" si="1"/>
        <v>1255920</v>
      </c>
      <c r="J60" s="477">
        <f t="shared" si="2"/>
        <v>-1</v>
      </c>
      <c r="K60" s="494">
        <f t="shared" si="3"/>
        <v>2017</v>
      </c>
      <c r="L60" s="494">
        <f t="shared" ca="1" si="4"/>
        <v>1255920</v>
      </c>
      <c r="M60" s="517" t="str">
        <f ca="1"/>
        <v>ic</v>
      </c>
      <c r="N60" s="516">
        <f ca="1"/>
        <v>0</v>
      </c>
      <c r="O60" s="517">
        <f ca="1"/>
        <v>0</v>
      </c>
      <c r="P60" s="517" t="str">
        <f ca="1"/>
        <v>active</v>
      </c>
      <c r="Q60" s="517">
        <f ca="1"/>
        <v>200</v>
      </c>
    </row>
    <row r="61" spans="1:17">
      <c r="A61" s="472" t="str">
        <f>'_book_ hedge'!A61</f>
        <v>ic1706</v>
      </c>
      <c r="B61" s="496" t="str">
        <f>'_book_ hedge'!B61</f>
        <v>cicc</v>
      </c>
      <c r="C61" s="475">
        <f>'_book_ hedge'!C61</f>
        <v>42849</v>
      </c>
      <c r="D61" s="477">
        <f>'_book_ hedge'!D61</f>
        <v>-1</v>
      </c>
      <c r="E61" s="496">
        <f>'_book_ hedge'!E61</f>
        <v>6075.8</v>
      </c>
      <c r="F61" s="496">
        <f>'_book_ hedge'!F61</f>
        <v>0</v>
      </c>
      <c r="G61" s="496">
        <f>'_book_ hedge'!G61</f>
        <v>0</v>
      </c>
      <c r="H61" s="477">
        <f t="shared" ca="1" si="0"/>
        <v>1215160</v>
      </c>
      <c r="I61" s="496">
        <f t="shared" ca="1" si="1"/>
        <v>1215160</v>
      </c>
      <c r="J61" s="477">
        <f t="shared" si="2"/>
        <v>-1</v>
      </c>
      <c r="K61" s="494">
        <f t="shared" si="3"/>
        <v>2017</v>
      </c>
      <c r="L61" s="494">
        <f t="shared" ca="1" si="4"/>
        <v>1215160</v>
      </c>
      <c r="M61" s="517" t="str">
        <f ca="1"/>
        <v>ic</v>
      </c>
      <c r="N61" s="516">
        <f ca="1"/>
        <v>0</v>
      </c>
      <c r="O61" s="517">
        <f ca="1"/>
        <v>0</v>
      </c>
      <c r="P61" s="517" t="str">
        <f ca="1"/>
        <v>active</v>
      </c>
      <c r="Q61" s="517">
        <f ca="1"/>
        <v>200</v>
      </c>
    </row>
    <row r="62" spans="1:17">
      <c r="A62" s="472" t="str">
        <f>'_book_ hedge'!A62</f>
        <v>ic1705</v>
      </c>
      <c r="B62" s="496" t="str">
        <f>'_book_ hedge'!B62</f>
        <v>cicc</v>
      </c>
      <c r="C62" s="475">
        <f>'_book_ hedge'!C62</f>
        <v>42849</v>
      </c>
      <c r="D62" s="477">
        <f>'_book_ hedge'!D62</f>
        <v>-1</v>
      </c>
      <c r="E62" s="496">
        <f>'_book_ hedge'!E62</f>
        <v>6108.4</v>
      </c>
      <c r="F62" s="496">
        <f>'_book_ hedge'!F62</f>
        <v>0</v>
      </c>
      <c r="G62" s="496">
        <f>'_book_ hedge'!G62</f>
        <v>0</v>
      </c>
      <c r="H62" s="477">
        <f t="shared" ca="1" si="0"/>
        <v>1221680</v>
      </c>
      <c r="I62" s="496">
        <f t="shared" ca="1" si="1"/>
        <v>1221680</v>
      </c>
      <c r="J62" s="477">
        <f t="shared" si="2"/>
        <v>-1</v>
      </c>
      <c r="K62" s="494">
        <f t="shared" si="3"/>
        <v>2017</v>
      </c>
      <c r="L62" s="494">
        <f t="shared" ca="1" si="4"/>
        <v>1221680</v>
      </c>
      <c r="M62" s="517" t="str">
        <f ca="1"/>
        <v>ic</v>
      </c>
      <c r="N62" s="516">
        <f ca="1"/>
        <v>0</v>
      </c>
      <c r="O62" s="517">
        <f ca="1"/>
        <v>0</v>
      </c>
      <c r="P62" s="517" t="str">
        <f ca="1"/>
        <v>active</v>
      </c>
      <c r="Q62" s="517">
        <f ca="1"/>
        <v>200</v>
      </c>
    </row>
    <row r="63" spans="1:17">
      <c r="A63" s="472" t="str">
        <f>'_book_ hedge'!A63</f>
        <v>ic1706</v>
      </c>
      <c r="B63" s="496" t="str">
        <f>'_book_ hedge'!B63</f>
        <v>cicc</v>
      </c>
      <c r="C63" s="475">
        <f>'_book_ hedge'!C63</f>
        <v>42852</v>
      </c>
      <c r="D63" s="477">
        <f>'_book_ hedge'!D63</f>
        <v>6</v>
      </c>
      <c r="E63" s="496">
        <f>'_book_ hedge'!E63</f>
        <v>6131.933</v>
      </c>
      <c r="F63" s="496">
        <f>'_book_ hedge'!F63</f>
        <v>0</v>
      </c>
      <c r="G63" s="496">
        <f>'_book_ hedge'!G63</f>
        <v>0</v>
      </c>
      <c r="H63" s="477">
        <f t="shared" ca="1" si="0"/>
        <v>-7358319.5999999996</v>
      </c>
      <c r="I63" s="496">
        <f t="shared" ca="1" si="1"/>
        <v>-7358319.5999999996</v>
      </c>
      <c r="J63" s="477">
        <f t="shared" si="2"/>
        <v>6</v>
      </c>
      <c r="K63" s="494">
        <f t="shared" si="3"/>
        <v>2017</v>
      </c>
      <c r="L63" s="494">
        <f t="shared" ca="1" si="4"/>
        <v>7358319.5999999996</v>
      </c>
      <c r="M63" s="517" t="str">
        <f ca="1"/>
        <v>ic</v>
      </c>
      <c r="N63" s="516">
        <f ca="1"/>
        <v>0</v>
      </c>
      <c r="O63" s="517">
        <f ca="1"/>
        <v>0</v>
      </c>
      <c r="P63" s="517" t="str">
        <f ca="1"/>
        <v>active</v>
      </c>
      <c r="Q63" s="517">
        <f ca="1"/>
        <v>200</v>
      </c>
    </row>
    <row r="64" spans="1:17">
      <c r="A64" s="472" t="str">
        <f>'_book_ hedge'!A64</f>
        <v>ic1705</v>
      </c>
      <c r="B64" s="496" t="str">
        <f>'_book_ hedge'!B64</f>
        <v>cicc</v>
      </c>
      <c r="C64" s="475">
        <f>'_book_ hedge'!C64</f>
        <v>42852</v>
      </c>
      <c r="D64" s="477">
        <f>'_book_ hedge'!D64</f>
        <v>3</v>
      </c>
      <c r="E64" s="496">
        <f>'_book_ hedge'!E64</f>
        <v>6160.2</v>
      </c>
      <c r="F64" s="496">
        <f>'_book_ hedge'!F64</f>
        <v>0</v>
      </c>
      <c r="G64" s="496">
        <f>'_book_ hedge'!G64</f>
        <v>0</v>
      </c>
      <c r="H64" s="477">
        <f t="shared" ca="1" si="0"/>
        <v>-3696119.9999999995</v>
      </c>
      <c r="I64" s="496">
        <f t="shared" ca="1" si="1"/>
        <v>-3696119.9999999995</v>
      </c>
      <c r="J64" s="477">
        <f t="shared" si="2"/>
        <v>3</v>
      </c>
      <c r="K64" s="494">
        <f t="shared" si="3"/>
        <v>2017</v>
      </c>
      <c r="L64" s="494">
        <f t="shared" ca="1" si="4"/>
        <v>3696119.9999999995</v>
      </c>
      <c r="M64" s="517" t="str">
        <f ca="1"/>
        <v>ic</v>
      </c>
      <c r="N64" s="516">
        <f ca="1"/>
        <v>0</v>
      </c>
      <c r="O64" s="517">
        <f ca="1"/>
        <v>0</v>
      </c>
      <c r="P64" s="517" t="str">
        <f ca="1"/>
        <v>active</v>
      </c>
      <c r="Q64" s="517">
        <f ca="1"/>
        <v>200</v>
      </c>
    </row>
    <row r="65" spans="1:17">
      <c r="A65" s="472" t="str">
        <f>'_book_ hedge'!A65</f>
        <v>ic1705</v>
      </c>
      <c r="B65" s="496" t="str">
        <f>'_book_ hedge'!B65</f>
        <v>cicc</v>
      </c>
      <c r="C65" s="475">
        <f>'_book_ hedge'!C65</f>
        <v>42853</v>
      </c>
      <c r="D65" s="477">
        <f>'_book_ hedge'!D65</f>
        <v>1</v>
      </c>
      <c r="E65" s="496">
        <f>'_book_ hedge'!E65</f>
        <v>6170.8</v>
      </c>
      <c r="F65" s="496">
        <f>'_book_ hedge'!F65</f>
        <v>0</v>
      </c>
      <c r="G65" s="496">
        <f>'_book_ hedge'!G65</f>
        <v>0</v>
      </c>
      <c r="H65" s="477">
        <f t="shared" ca="1" si="0"/>
        <v>-1234160</v>
      </c>
      <c r="I65" s="496">
        <f t="shared" ca="1" si="1"/>
        <v>-1234160</v>
      </c>
      <c r="J65" s="477">
        <f t="shared" si="2"/>
        <v>1</v>
      </c>
      <c r="K65" s="494">
        <f t="shared" si="3"/>
        <v>2017</v>
      </c>
      <c r="L65" s="494">
        <f t="shared" ca="1" si="4"/>
        <v>1234160</v>
      </c>
      <c r="M65" s="517" t="str">
        <f ca="1"/>
        <v>ic</v>
      </c>
      <c r="N65" s="516">
        <f ca="1"/>
        <v>0</v>
      </c>
      <c r="O65" s="517">
        <f ca="1"/>
        <v>0</v>
      </c>
      <c r="P65" s="517" t="str">
        <f ca="1"/>
        <v>active</v>
      </c>
      <c r="Q65" s="517">
        <f ca="1"/>
        <v>200</v>
      </c>
    </row>
    <row r="66" spans="1:17">
      <c r="A66" s="472" t="str">
        <f>'_book_ hedge'!A66</f>
        <v>ic1705</v>
      </c>
      <c r="B66" s="496" t="str">
        <f>'_book_ hedge'!B66</f>
        <v>cicc</v>
      </c>
      <c r="C66" s="475">
        <f>'_book_ hedge'!C66</f>
        <v>42853</v>
      </c>
      <c r="D66" s="477">
        <f>'_book_ hedge'!D66</f>
        <v>1</v>
      </c>
      <c r="E66" s="496">
        <f>'_book_ hedge'!E66</f>
        <v>6174.2</v>
      </c>
      <c r="F66" s="496">
        <f>'_book_ hedge'!F66</f>
        <v>0</v>
      </c>
      <c r="G66" s="496">
        <f>'_book_ hedge'!G66</f>
        <v>0</v>
      </c>
      <c r="H66" s="477">
        <f t="shared" ca="1" si="0"/>
        <v>-1234840</v>
      </c>
      <c r="I66" s="496">
        <f t="shared" ca="1" si="1"/>
        <v>-1234840</v>
      </c>
      <c r="J66" s="477">
        <f t="shared" si="2"/>
        <v>1</v>
      </c>
      <c r="K66" s="494">
        <f t="shared" si="3"/>
        <v>2017</v>
      </c>
      <c r="L66" s="494">
        <f t="shared" ca="1" si="4"/>
        <v>1234840</v>
      </c>
      <c r="M66" s="517" t="str">
        <f ca="1"/>
        <v>ic</v>
      </c>
      <c r="N66" s="516">
        <f ca="1"/>
        <v>0</v>
      </c>
      <c r="O66" s="517">
        <f ca="1"/>
        <v>0</v>
      </c>
      <c r="P66" s="517" t="str">
        <f ca="1"/>
        <v>active</v>
      </c>
      <c r="Q66" s="517">
        <f ca="1"/>
        <v>200</v>
      </c>
    </row>
    <row r="67" spans="1:17">
      <c r="A67" s="472" t="str">
        <f>'_book_ hedge'!A67</f>
        <v>ic1706</v>
      </c>
      <c r="B67" s="496" t="str">
        <f>'_book_ hedge'!B67</f>
        <v>cicc</v>
      </c>
      <c r="C67" s="475">
        <f>'_book_ hedge'!C67</f>
        <v>42853</v>
      </c>
      <c r="D67" s="477">
        <f>'_book_ hedge'!D67</f>
        <v>1</v>
      </c>
      <c r="E67" s="496">
        <f>'_book_ hedge'!E67</f>
        <v>6141.8</v>
      </c>
      <c r="F67" s="496">
        <f>'_book_ hedge'!F67</f>
        <v>0</v>
      </c>
      <c r="G67" s="496">
        <f>'_book_ hedge'!G67</f>
        <v>0</v>
      </c>
      <c r="H67" s="477">
        <f t="shared" ca="1" si="0"/>
        <v>-1228360</v>
      </c>
      <c r="I67" s="496">
        <f t="shared" ca="1" si="1"/>
        <v>-1228360</v>
      </c>
      <c r="J67" s="477">
        <f t="shared" si="2"/>
        <v>1</v>
      </c>
      <c r="K67" s="494">
        <f t="shared" si="3"/>
        <v>2017</v>
      </c>
      <c r="L67" s="494">
        <f t="shared" ca="1" si="4"/>
        <v>1228360</v>
      </c>
      <c r="M67" s="517" t="str">
        <f ca="1"/>
        <v>ic</v>
      </c>
      <c r="N67" s="516">
        <f ca="1"/>
        <v>0</v>
      </c>
      <c r="O67" s="517">
        <f ca="1"/>
        <v>0</v>
      </c>
      <c r="P67" s="517" t="str">
        <f ca="1"/>
        <v>active</v>
      </c>
      <c r="Q67" s="517">
        <f ca="1"/>
        <v>200</v>
      </c>
    </row>
    <row r="68" spans="1:17">
      <c r="A68" s="472" t="str">
        <f>'_book_ hedge'!A68</f>
        <v>mau(t+d)</v>
      </c>
      <c r="B68" s="496" t="str">
        <f>'_book_ hedge'!B68</f>
        <v>cicc</v>
      </c>
      <c r="C68" s="475">
        <f>'_book_ hedge'!C68</f>
        <v>42837</v>
      </c>
      <c r="D68" s="477">
        <f>'_book_ hedge'!D68</f>
        <v>0.7</v>
      </c>
      <c r="E68" s="496">
        <f>'_book_ hedge'!E68</f>
        <v>284.83713714285716</v>
      </c>
      <c r="F68" s="496">
        <f>'_book_ hedge'!F68</f>
        <v>0</v>
      </c>
      <c r="G68" s="496">
        <f>'_book_ hedge'!G68</f>
        <v>0</v>
      </c>
      <c r="H68" s="477">
        <f t="shared" ca="1" si="0"/>
        <v>-5688.9960000000256</v>
      </c>
      <c r="I68" s="496">
        <f t="shared" ca="1" si="1"/>
        <v>-199385.99600000001</v>
      </c>
      <c r="J68" s="477">
        <f t="shared" si="2"/>
        <v>0.7</v>
      </c>
      <c r="K68" s="494">
        <f t="shared" si="3"/>
        <v>2017</v>
      </c>
      <c r="L68" s="494">
        <f t="shared" ca="1" si="4"/>
        <v>199385.99600000001</v>
      </c>
      <c r="M68" s="517" t="str">
        <f ca="1"/>
        <v>au</v>
      </c>
      <c r="N68" s="516">
        <f ca="1"/>
        <v>276.70999999999998</v>
      </c>
      <c r="O68" s="517">
        <f ca="1"/>
        <v>0</v>
      </c>
      <c r="P68" s="517" t="str">
        <f ca="1"/>
        <v>active</v>
      </c>
      <c r="Q68" s="517">
        <f ca="1"/>
        <v>1000</v>
      </c>
    </row>
    <row r="69" spans="1:17">
      <c r="A69" s="472" t="str">
        <f>'_book_ hedge'!A69</f>
        <v>mau(t+d)</v>
      </c>
      <c r="B69" s="496" t="str">
        <f>'_book_ hedge'!B69</f>
        <v>cicc</v>
      </c>
      <c r="C69" s="475">
        <f>'_book_ hedge'!C69</f>
        <v>42849</v>
      </c>
      <c r="D69" s="477">
        <f>'_book_ hedge'!D69</f>
        <v>-0.7</v>
      </c>
      <c r="E69" s="496">
        <f>'_book_ hedge'!E69</f>
        <v>283.61</v>
      </c>
      <c r="F69" s="496">
        <f>'_book_ hedge'!F69</f>
        <v>0</v>
      </c>
      <c r="G69" s="496">
        <f>'_book_ hedge'!G69</f>
        <v>0</v>
      </c>
      <c r="H69" s="477">
        <f t="shared" ca="1" si="0"/>
        <v>4830.0000000000227</v>
      </c>
      <c r="I69" s="496">
        <f t="shared" ca="1" si="1"/>
        <v>198527</v>
      </c>
      <c r="J69" s="477">
        <f t="shared" si="2"/>
        <v>-0.7</v>
      </c>
      <c r="K69" s="494">
        <f t="shared" si="3"/>
        <v>2017</v>
      </c>
      <c r="L69" s="494">
        <f t="shared" ca="1" si="4"/>
        <v>198527</v>
      </c>
      <c r="M69" s="517" t="str">
        <f ca="1"/>
        <v>au</v>
      </c>
      <c r="N69" s="516">
        <f ca="1"/>
        <v>276.70999999999998</v>
      </c>
      <c r="O69" s="517">
        <f ca="1"/>
        <v>0</v>
      </c>
      <c r="P69" s="517" t="str">
        <f ca="1"/>
        <v>active</v>
      </c>
      <c r="Q69" s="517">
        <f ca="1"/>
        <v>1000</v>
      </c>
    </row>
    <row r="70" spans="1:17">
      <c r="A70" s="472" t="str">
        <f>'_book_ hedge'!A70</f>
        <v>ic1705</v>
      </c>
      <c r="B70" s="496" t="str">
        <f>'_book_ hedge'!B70</f>
        <v>cicc</v>
      </c>
      <c r="C70" s="475">
        <f>'_book_ hedge'!C70</f>
        <v>42857</v>
      </c>
      <c r="D70" s="477">
        <f>'_book_ hedge'!D70</f>
        <v>1</v>
      </c>
      <c r="E70" s="496">
        <f>'_book_ hedge'!E70</f>
        <v>6167.6</v>
      </c>
      <c r="F70" s="496">
        <f>'_book_ hedge'!F70</f>
        <v>0</v>
      </c>
      <c r="G70" s="496">
        <f>'_book_ hedge'!G70</f>
        <v>0</v>
      </c>
      <c r="H70" s="477">
        <f t="shared" ca="1" si="0"/>
        <v>-1233520</v>
      </c>
      <c r="I70" s="496">
        <f t="shared" ca="1" si="1"/>
        <v>-1233520</v>
      </c>
      <c r="J70" s="477">
        <f t="shared" si="2"/>
        <v>1</v>
      </c>
      <c r="K70" s="494">
        <f t="shared" si="3"/>
        <v>2017</v>
      </c>
      <c r="L70" s="494">
        <f t="shared" ca="1" si="4"/>
        <v>1233520</v>
      </c>
      <c r="M70" s="517" t="str">
        <f ca="1"/>
        <v>ic</v>
      </c>
      <c r="N70" s="516">
        <f ca="1"/>
        <v>0</v>
      </c>
      <c r="O70" s="517">
        <f ca="1"/>
        <v>0</v>
      </c>
      <c r="P70" s="517" t="str">
        <f ca="1"/>
        <v>active</v>
      </c>
      <c r="Q70" s="517">
        <f ca="1"/>
        <v>200</v>
      </c>
    </row>
    <row r="71" spans="1:17">
      <c r="A71" s="472" t="str">
        <f>'_book_ hedge'!A71</f>
        <v>ic1706</v>
      </c>
      <c r="B71" s="496" t="str">
        <f>'_book_ hedge'!B71</f>
        <v>cicc</v>
      </c>
      <c r="C71" s="475">
        <f>'_book_ hedge'!C71</f>
        <v>42859</v>
      </c>
      <c r="D71" s="477">
        <f>'_book_ hedge'!D71</f>
        <v>1</v>
      </c>
      <c r="E71" s="496">
        <f>'_book_ hedge'!E71</f>
        <v>6168.2</v>
      </c>
      <c r="F71" s="496">
        <f>'_book_ hedge'!F71</f>
        <v>0</v>
      </c>
      <c r="G71" s="496">
        <f>'_book_ hedge'!G71</f>
        <v>0</v>
      </c>
      <c r="H71" s="477">
        <f t="shared" ca="1" si="0"/>
        <v>-1233640</v>
      </c>
      <c r="I71" s="496">
        <f t="shared" ca="1" si="1"/>
        <v>-1233640</v>
      </c>
      <c r="J71" s="477">
        <f t="shared" si="2"/>
        <v>1</v>
      </c>
      <c r="K71" s="494">
        <f t="shared" si="3"/>
        <v>2017</v>
      </c>
      <c r="L71" s="494">
        <f t="shared" ca="1" si="4"/>
        <v>1233640</v>
      </c>
      <c r="M71" s="517" t="str">
        <f ca="1"/>
        <v>ic</v>
      </c>
      <c r="N71" s="516">
        <f ca="1"/>
        <v>0</v>
      </c>
      <c r="O71" s="517">
        <f ca="1"/>
        <v>0</v>
      </c>
      <c r="P71" s="517" t="str">
        <f ca="1"/>
        <v>active</v>
      </c>
      <c r="Q71" s="517">
        <f ca="1"/>
        <v>200</v>
      </c>
    </row>
    <row r="72" spans="1:17">
      <c r="A72" s="472" t="str">
        <f>'_book_ hedge'!A72</f>
        <v>ic1706</v>
      </c>
      <c r="B72" s="496" t="str">
        <f>'_book_ hedge'!B72</f>
        <v>cicc</v>
      </c>
      <c r="C72" s="475">
        <f>'_book_ hedge'!C72</f>
        <v>42860</v>
      </c>
      <c r="D72" s="477">
        <f>'_book_ hedge'!D72</f>
        <v>-1</v>
      </c>
      <c r="E72" s="496">
        <f>'_book_ hedge'!E72</f>
        <v>6011.4</v>
      </c>
      <c r="F72" s="496">
        <f>'_book_ hedge'!F72</f>
        <v>0</v>
      </c>
      <c r="G72" s="496">
        <f>'_book_ hedge'!G72</f>
        <v>0</v>
      </c>
      <c r="H72" s="477">
        <f t="shared" ca="1" si="0"/>
        <v>1202280</v>
      </c>
      <c r="I72" s="496">
        <f t="shared" ca="1" si="1"/>
        <v>1202280</v>
      </c>
      <c r="J72" s="477">
        <f t="shared" si="2"/>
        <v>-1</v>
      </c>
      <c r="K72" s="494">
        <f t="shared" si="3"/>
        <v>2017</v>
      </c>
      <c r="L72" s="494">
        <f t="shared" ca="1" si="4"/>
        <v>1202280</v>
      </c>
      <c r="M72" s="517" t="str">
        <f ca="1"/>
        <v>ic</v>
      </c>
      <c r="N72" s="516">
        <f ca="1"/>
        <v>0</v>
      </c>
      <c r="O72" s="517">
        <f ca="1"/>
        <v>0</v>
      </c>
      <c r="P72" s="517" t="str">
        <f ca="1"/>
        <v>active</v>
      </c>
      <c r="Q72" s="517">
        <f ca="1"/>
        <v>200</v>
      </c>
    </row>
    <row r="73" spans="1:17">
      <c r="A73" s="472" t="str">
        <f>'_book_ hedge'!A73</f>
        <v>ic1705</v>
      </c>
      <c r="B73" s="496" t="str">
        <f>'_book_ hedge'!B73</f>
        <v>cicc</v>
      </c>
      <c r="C73" s="475">
        <f>'_book_ hedge'!C73</f>
        <v>42860</v>
      </c>
      <c r="D73" s="477">
        <f>'_book_ hedge'!D73</f>
        <v>-1</v>
      </c>
      <c r="E73" s="496">
        <f>'_book_ hedge'!E73</f>
        <v>6050.2</v>
      </c>
      <c r="F73" s="496">
        <f>'_book_ hedge'!F73</f>
        <v>0</v>
      </c>
      <c r="G73" s="496">
        <f>'_book_ hedge'!G73</f>
        <v>0</v>
      </c>
      <c r="H73" s="477">
        <f t="shared" ca="1" si="0"/>
        <v>1210040</v>
      </c>
      <c r="I73" s="496">
        <f t="shared" ca="1" si="1"/>
        <v>1210040</v>
      </c>
      <c r="J73" s="477">
        <f t="shared" si="2"/>
        <v>-1</v>
      </c>
      <c r="K73" s="494">
        <f t="shared" si="3"/>
        <v>2017</v>
      </c>
      <c r="L73" s="494">
        <f t="shared" ca="1" si="4"/>
        <v>1210040</v>
      </c>
      <c r="M73" s="517" t="str">
        <f ca="1"/>
        <v>ic</v>
      </c>
      <c r="N73" s="516">
        <f ca="1"/>
        <v>0</v>
      </c>
      <c r="O73" s="517">
        <f ca="1"/>
        <v>0</v>
      </c>
      <c r="P73" s="517" t="str">
        <f ca="1"/>
        <v>active</v>
      </c>
      <c r="Q73" s="517">
        <f ca="1"/>
        <v>200</v>
      </c>
    </row>
    <row r="74" spans="1:17">
      <c r="A74" s="472" t="str">
        <f>'_book_ hedge'!A74</f>
        <v>ic1705</v>
      </c>
      <c r="B74" s="496" t="str">
        <f>'_book_ hedge'!B74</f>
        <v>cicc</v>
      </c>
      <c r="C74" s="475">
        <f>'_book_ hedge'!C74</f>
        <v>42860</v>
      </c>
      <c r="D74" s="477">
        <f>'_book_ hedge'!D74</f>
        <v>-1</v>
      </c>
      <c r="E74" s="496">
        <f>'_book_ hedge'!E74</f>
        <v>6055.4</v>
      </c>
      <c r="F74" s="496">
        <f>'_book_ hedge'!F74</f>
        <v>0</v>
      </c>
      <c r="G74" s="496">
        <f>'_book_ hedge'!G74</f>
        <v>0</v>
      </c>
      <c r="H74" s="477">
        <f t="shared" ca="1" si="0"/>
        <v>1211080</v>
      </c>
      <c r="I74" s="496">
        <f t="shared" ca="1" si="1"/>
        <v>1211080</v>
      </c>
      <c r="J74" s="477">
        <f t="shared" si="2"/>
        <v>-1</v>
      </c>
      <c r="K74" s="494">
        <f t="shared" si="3"/>
        <v>2017</v>
      </c>
      <c r="L74" s="494">
        <f t="shared" ca="1" si="4"/>
        <v>1211080</v>
      </c>
      <c r="M74" s="517" t="str">
        <f ca="1"/>
        <v>ic</v>
      </c>
      <c r="N74" s="516">
        <f ca="1"/>
        <v>0</v>
      </c>
      <c r="O74" s="517">
        <f ca="1"/>
        <v>0</v>
      </c>
      <c r="P74" s="517" t="str">
        <f ca="1"/>
        <v>active</v>
      </c>
      <c r="Q74" s="517">
        <f ca="1"/>
        <v>200</v>
      </c>
    </row>
    <row r="75" spans="1:17">
      <c r="A75" s="472" t="str">
        <f>'_book_ hedge'!A75</f>
        <v>if1706</v>
      </c>
      <c r="B75" s="496" t="str">
        <f>'_book_ hedge'!B75</f>
        <v>cicc</v>
      </c>
      <c r="C75" s="475">
        <f>'_book_ hedge'!C75</f>
        <v>42860</v>
      </c>
      <c r="D75" s="477">
        <f>'_book_ hedge'!D75</f>
        <v>2</v>
      </c>
      <c r="E75" s="496">
        <f>'_book_ hedge'!E75</f>
        <v>3344.6</v>
      </c>
      <c r="F75" s="496">
        <f>'_book_ hedge'!F75</f>
        <v>0</v>
      </c>
      <c r="G75" s="496">
        <f>'_book_ hedge'!G75</f>
        <v>0</v>
      </c>
      <c r="H75" s="477">
        <f t="shared" ca="1" si="0"/>
        <v>-2006760</v>
      </c>
      <c r="I75" s="496">
        <f t="shared" ca="1" si="1"/>
        <v>-2006760</v>
      </c>
      <c r="J75" s="477">
        <f t="shared" si="2"/>
        <v>2</v>
      </c>
      <c r="K75" s="494">
        <f t="shared" si="3"/>
        <v>2017</v>
      </c>
      <c r="L75" s="494">
        <f t="shared" ca="1" si="4"/>
        <v>2006760</v>
      </c>
      <c r="M75" s="517" t="str">
        <f ca="1"/>
        <v>if</v>
      </c>
      <c r="N75" s="516">
        <f ca="1"/>
        <v>0</v>
      </c>
      <c r="O75" s="517">
        <f ca="1"/>
        <v>0</v>
      </c>
      <c r="P75" s="517" t="str">
        <f ca="1"/>
        <v>active</v>
      </c>
      <c r="Q75" s="517">
        <f ca="1"/>
        <v>300</v>
      </c>
    </row>
    <row r="76" spans="1:17">
      <c r="A76" s="472" t="str">
        <f>'_book_ hedge'!A76</f>
        <v>ic1706</v>
      </c>
      <c r="B76" s="496" t="str">
        <f>'_book_ hedge'!B76</f>
        <v>cicc</v>
      </c>
      <c r="C76" s="475">
        <f>'_book_ hedge'!C76</f>
        <v>42863</v>
      </c>
      <c r="D76" s="477">
        <f>'_book_ hedge'!D76</f>
        <v>-1</v>
      </c>
      <c r="E76" s="496">
        <f>'_book_ hedge'!E76</f>
        <v>5977.6</v>
      </c>
      <c r="F76" s="496">
        <f>'_book_ hedge'!F76</f>
        <v>0</v>
      </c>
      <c r="G76" s="496">
        <f>'_book_ hedge'!G76</f>
        <v>0</v>
      </c>
      <c r="H76" s="477">
        <f t="shared" ref="H76:H139" ca="1" si="5">(N76-E76)*D76*Q76</f>
        <v>1195520</v>
      </c>
      <c r="I76" s="496">
        <f t="shared" ref="I76:I139" ca="1" si="6">(O76-E76)*D76*Q76</f>
        <v>1195520</v>
      </c>
      <c r="J76" s="477">
        <f t="shared" ref="J76:J139" si="7">D76</f>
        <v>-1</v>
      </c>
      <c r="K76" s="494">
        <f t="shared" ref="K76:K139" si="8">YEAR(C76)</f>
        <v>2017</v>
      </c>
      <c r="L76" s="494">
        <f t="shared" ref="L76:L139" ca="1" si="9">ABS(E76*D76*Q76)</f>
        <v>1195520</v>
      </c>
      <c r="M76" s="517" t="str">
        <f ca="1"/>
        <v>ic</v>
      </c>
      <c r="N76" s="516">
        <f ca="1"/>
        <v>0</v>
      </c>
      <c r="O76" s="517">
        <f ca="1"/>
        <v>0</v>
      </c>
      <c r="P76" s="517" t="str">
        <f ca="1"/>
        <v>active</v>
      </c>
      <c r="Q76" s="517">
        <f ca="1"/>
        <v>200</v>
      </c>
    </row>
    <row r="77" spans="1:17">
      <c r="A77" s="472" t="str">
        <f>'_book_ hedge'!A77</f>
        <v>ic1705</v>
      </c>
      <c r="B77" s="496" t="str">
        <f>'_book_ hedge'!B77</f>
        <v>cicc</v>
      </c>
      <c r="C77" s="475">
        <f>'_book_ hedge'!C77</f>
        <v>42863</v>
      </c>
      <c r="D77" s="477">
        <f>'_book_ hedge'!D77</f>
        <v>-1</v>
      </c>
      <c r="E77" s="496">
        <f>'_book_ hedge'!E77</f>
        <v>6008.4</v>
      </c>
      <c r="F77" s="496">
        <f>'_book_ hedge'!F77</f>
        <v>0</v>
      </c>
      <c r="G77" s="496">
        <f>'_book_ hedge'!G77</f>
        <v>0</v>
      </c>
      <c r="H77" s="477">
        <f t="shared" ca="1" si="5"/>
        <v>1201680</v>
      </c>
      <c r="I77" s="496">
        <f t="shared" ca="1" si="6"/>
        <v>1201680</v>
      </c>
      <c r="J77" s="477">
        <f t="shared" si="7"/>
        <v>-1</v>
      </c>
      <c r="K77" s="494">
        <f t="shared" si="8"/>
        <v>2017</v>
      </c>
      <c r="L77" s="494">
        <f t="shared" ca="1" si="9"/>
        <v>1201680</v>
      </c>
      <c r="M77" s="517" t="str">
        <f ca="1"/>
        <v>ic</v>
      </c>
      <c r="N77" s="516">
        <f ca="1"/>
        <v>0</v>
      </c>
      <c r="O77" s="517">
        <f ca="1"/>
        <v>0</v>
      </c>
      <c r="P77" s="517" t="str">
        <f ca="1"/>
        <v>active</v>
      </c>
      <c r="Q77" s="517">
        <f ca="1"/>
        <v>200</v>
      </c>
    </row>
    <row r="78" spans="1:17">
      <c r="A78" s="472" t="str">
        <f>'_book_ hedge'!A78</f>
        <v>ic1706</v>
      </c>
      <c r="B78" s="496" t="str">
        <f>'_book_ hedge'!B78</f>
        <v>cicc</v>
      </c>
      <c r="C78" s="475">
        <f>'_book_ hedge'!C78</f>
        <v>42863</v>
      </c>
      <c r="D78" s="477">
        <f>'_book_ hedge'!D78</f>
        <v>-1</v>
      </c>
      <c r="E78" s="496">
        <f>'_book_ hedge'!E78</f>
        <v>5927</v>
      </c>
      <c r="F78" s="496">
        <f>'_book_ hedge'!F78</f>
        <v>0</v>
      </c>
      <c r="G78" s="496">
        <f>'_book_ hedge'!G78</f>
        <v>0</v>
      </c>
      <c r="H78" s="477">
        <f t="shared" ca="1" si="5"/>
        <v>1185400</v>
      </c>
      <c r="I78" s="496">
        <f t="shared" ca="1" si="6"/>
        <v>1185400</v>
      </c>
      <c r="J78" s="477">
        <f t="shared" si="7"/>
        <v>-1</v>
      </c>
      <c r="K78" s="494">
        <f t="shared" si="8"/>
        <v>2017</v>
      </c>
      <c r="L78" s="494">
        <f t="shared" ca="1" si="9"/>
        <v>1185400</v>
      </c>
      <c r="M78" s="517" t="str">
        <f ca="1"/>
        <v>ic</v>
      </c>
      <c r="N78" s="516">
        <f ca="1"/>
        <v>0</v>
      </c>
      <c r="O78" s="517">
        <f ca="1"/>
        <v>0</v>
      </c>
      <c r="P78" s="517" t="str">
        <f ca="1"/>
        <v>active</v>
      </c>
      <c r="Q78" s="517">
        <f ca="1"/>
        <v>200</v>
      </c>
    </row>
    <row r="79" spans="1:17">
      <c r="A79" s="472" t="str">
        <f>'_book_ hedge'!A79</f>
        <v>ic1705</v>
      </c>
      <c r="B79" s="496" t="str">
        <f>'_book_ hedge'!B79</f>
        <v>cicc</v>
      </c>
      <c r="C79" s="475">
        <f>'_book_ hedge'!C79</f>
        <v>42863</v>
      </c>
      <c r="D79" s="477">
        <f>'_book_ hedge'!D79</f>
        <v>-1</v>
      </c>
      <c r="E79" s="496">
        <f>'_book_ hedge'!E79</f>
        <v>5965</v>
      </c>
      <c r="F79" s="496">
        <f>'_book_ hedge'!F79</f>
        <v>0</v>
      </c>
      <c r="G79" s="496">
        <f>'_book_ hedge'!G79</f>
        <v>0</v>
      </c>
      <c r="H79" s="477">
        <f t="shared" ca="1" si="5"/>
        <v>1193000</v>
      </c>
      <c r="I79" s="496">
        <f t="shared" ca="1" si="6"/>
        <v>1193000</v>
      </c>
      <c r="J79" s="477">
        <f t="shared" si="7"/>
        <v>-1</v>
      </c>
      <c r="K79" s="494">
        <f t="shared" si="8"/>
        <v>2017</v>
      </c>
      <c r="L79" s="494">
        <f t="shared" ca="1" si="9"/>
        <v>1193000</v>
      </c>
      <c r="M79" s="517" t="str">
        <f ca="1"/>
        <v>ic</v>
      </c>
      <c r="N79" s="516">
        <f ca="1"/>
        <v>0</v>
      </c>
      <c r="O79" s="517">
        <f ca="1"/>
        <v>0</v>
      </c>
      <c r="P79" s="517" t="str">
        <f ca="1"/>
        <v>active</v>
      </c>
      <c r="Q79" s="517">
        <f ca="1"/>
        <v>200</v>
      </c>
    </row>
    <row r="80" spans="1:17">
      <c r="A80" s="472" t="str">
        <f>'_book_ hedge'!A80</f>
        <v>if1706</v>
      </c>
      <c r="B80" s="496" t="str">
        <f>'_book_ hedge'!B80</f>
        <v>cicc</v>
      </c>
      <c r="C80" s="475">
        <f>'_book_ hedge'!C80</f>
        <v>42863</v>
      </c>
      <c r="D80" s="477">
        <f>'_book_ hedge'!D80</f>
        <v>-1</v>
      </c>
      <c r="E80" s="496">
        <f>'_book_ hedge'!E80</f>
        <v>3321</v>
      </c>
      <c r="F80" s="496">
        <f>'_book_ hedge'!F80</f>
        <v>0</v>
      </c>
      <c r="G80" s="496">
        <f>'_book_ hedge'!G80</f>
        <v>0</v>
      </c>
      <c r="H80" s="477">
        <f t="shared" ca="1" si="5"/>
        <v>996300</v>
      </c>
      <c r="I80" s="496">
        <f t="shared" ca="1" si="6"/>
        <v>996300</v>
      </c>
      <c r="J80" s="477">
        <f t="shared" si="7"/>
        <v>-1</v>
      </c>
      <c r="K80" s="494">
        <f t="shared" si="8"/>
        <v>2017</v>
      </c>
      <c r="L80" s="494">
        <f t="shared" ca="1" si="9"/>
        <v>996300</v>
      </c>
      <c r="M80" s="517" t="str">
        <f ca="1"/>
        <v>if</v>
      </c>
      <c r="N80" s="516">
        <f ca="1"/>
        <v>0</v>
      </c>
      <c r="O80" s="517">
        <f ca="1"/>
        <v>0</v>
      </c>
      <c r="P80" s="517" t="str">
        <f ca="1"/>
        <v>active</v>
      </c>
      <c r="Q80" s="517">
        <f ca="1"/>
        <v>300</v>
      </c>
    </row>
    <row r="81" spans="1:17">
      <c r="A81" s="472" t="str">
        <f>'_book_ hedge'!A81</f>
        <v>ic1705</v>
      </c>
      <c r="B81" s="496" t="str">
        <f>'_book_ hedge'!B81</f>
        <v>cicc</v>
      </c>
      <c r="C81" s="475">
        <f>'_book_ hedge'!C81</f>
        <v>42865</v>
      </c>
      <c r="D81" s="477">
        <f>'_book_ hedge'!D81</f>
        <v>2</v>
      </c>
      <c r="E81" s="496">
        <f>'_book_ hedge'!E81</f>
        <v>5852.8</v>
      </c>
      <c r="F81" s="496">
        <f>'_book_ hedge'!F81</f>
        <v>0</v>
      </c>
      <c r="G81" s="496">
        <f>'_book_ hedge'!G81</f>
        <v>0</v>
      </c>
      <c r="H81" s="477">
        <f t="shared" ca="1" si="5"/>
        <v>-2341120</v>
      </c>
      <c r="I81" s="496">
        <f t="shared" ca="1" si="6"/>
        <v>-2341120</v>
      </c>
      <c r="J81" s="477">
        <f t="shared" si="7"/>
        <v>2</v>
      </c>
      <c r="K81" s="494">
        <f t="shared" si="8"/>
        <v>2017</v>
      </c>
      <c r="L81" s="494">
        <f t="shared" ca="1" si="9"/>
        <v>2341120</v>
      </c>
      <c r="M81" s="517" t="str">
        <f ca="1"/>
        <v>ic</v>
      </c>
      <c r="N81" s="516">
        <f ca="1"/>
        <v>0</v>
      </c>
      <c r="O81" s="517">
        <f ca="1"/>
        <v>0</v>
      </c>
      <c r="P81" s="517" t="str">
        <f ca="1"/>
        <v>active</v>
      </c>
      <c r="Q81" s="517">
        <f ca="1"/>
        <v>200</v>
      </c>
    </row>
    <row r="82" spans="1:17">
      <c r="A82" s="472" t="str">
        <f>'_book_ hedge'!A82</f>
        <v>ic1706</v>
      </c>
      <c r="B82" s="496" t="str">
        <f>'_book_ hedge'!B82</f>
        <v>cicc</v>
      </c>
      <c r="C82" s="475">
        <f>'_book_ hedge'!C82</f>
        <v>42865</v>
      </c>
      <c r="D82" s="477">
        <f>'_book_ hedge'!D82</f>
        <v>-5</v>
      </c>
      <c r="E82" s="496">
        <f>'_book_ hedge'!E82</f>
        <v>5805.52</v>
      </c>
      <c r="F82" s="496">
        <f>'_book_ hedge'!F82</f>
        <v>0</v>
      </c>
      <c r="G82" s="496">
        <f>'_book_ hedge'!G82</f>
        <v>0</v>
      </c>
      <c r="H82" s="477">
        <f t="shared" ca="1" si="5"/>
        <v>5805520</v>
      </c>
      <c r="I82" s="496">
        <f t="shared" ca="1" si="6"/>
        <v>5805520</v>
      </c>
      <c r="J82" s="477">
        <f t="shared" si="7"/>
        <v>-5</v>
      </c>
      <c r="K82" s="494">
        <f t="shared" si="8"/>
        <v>2017</v>
      </c>
      <c r="L82" s="494">
        <f t="shared" ca="1" si="9"/>
        <v>5805520</v>
      </c>
      <c r="M82" s="517" t="str">
        <f ca="1"/>
        <v>ic</v>
      </c>
      <c r="N82" s="516">
        <f ca="1"/>
        <v>0</v>
      </c>
      <c r="O82" s="517">
        <f ca="1"/>
        <v>0</v>
      </c>
      <c r="P82" s="517" t="str">
        <f ca="1"/>
        <v>active</v>
      </c>
      <c r="Q82" s="517">
        <f ca="1"/>
        <v>200</v>
      </c>
    </row>
    <row r="83" spans="1:17">
      <c r="A83" s="472" t="str">
        <f>'_book_ hedge'!A83</f>
        <v>ic1705</v>
      </c>
      <c r="B83" s="496" t="str">
        <f>'_book_ hedge'!B83</f>
        <v>cicc</v>
      </c>
      <c r="C83" s="475">
        <f>'_book_ hedge'!C83</f>
        <v>42866</v>
      </c>
      <c r="D83" s="477">
        <f>'_book_ hedge'!D83</f>
        <v>-3</v>
      </c>
      <c r="E83" s="496">
        <f>'_book_ hedge'!E83</f>
        <v>5780.6</v>
      </c>
      <c r="F83" s="496">
        <f>'_book_ hedge'!F83</f>
        <v>0</v>
      </c>
      <c r="G83" s="496">
        <f>'_book_ hedge'!G83</f>
        <v>0</v>
      </c>
      <c r="H83" s="477">
        <f t="shared" ca="1" si="5"/>
        <v>3468360.0000000005</v>
      </c>
      <c r="I83" s="496">
        <f t="shared" ca="1" si="6"/>
        <v>3468360.0000000005</v>
      </c>
      <c r="J83" s="477">
        <f t="shared" si="7"/>
        <v>-3</v>
      </c>
      <c r="K83" s="494">
        <f t="shared" si="8"/>
        <v>2017</v>
      </c>
      <c r="L83" s="494">
        <f t="shared" ca="1" si="9"/>
        <v>3468360.0000000005</v>
      </c>
      <c r="M83" s="517" t="str">
        <f ca="1"/>
        <v>ic</v>
      </c>
      <c r="N83" s="516">
        <f ca="1"/>
        <v>0</v>
      </c>
      <c r="O83" s="517">
        <f ca="1"/>
        <v>0</v>
      </c>
      <c r="P83" s="517" t="str">
        <f ca="1"/>
        <v>active</v>
      </c>
      <c r="Q83" s="517">
        <f ca="1"/>
        <v>200</v>
      </c>
    </row>
    <row r="84" spans="1:17">
      <c r="A84" s="472" t="str">
        <f>'_book_ hedge'!A84</f>
        <v>ic1705</v>
      </c>
      <c r="B84" s="496" t="str">
        <f>'_book_ hedge'!B84</f>
        <v>cicc</v>
      </c>
      <c r="C84" s="475">
        <f>'_book_ hedge'!C84</f>
        <v>42866</v>
      </c>
      <c r="D84" s="477">
        <f>'_book_ hedge'!D84</f>
        <v>-1</v>
      </c>
      <c r="E84" s="496">
        <f>'_book_ hedge'!E84</f>
        <v>5785.17</v>
      </c>
      <c r="F84" s="496">
        <f>'_book_ hedge'!F84</f>
        <v>0</v>
      </c>
      <c r="G84" s="496">
        <f>'_book_ hedge'!G84</f>
        <v>0</v>
      </c>
      <c r="H84" s="477">
        <f t="shared" ca="1" si="5"/>
        <v>1157034</v>
      </c>
      <c r="I84" s="496">
        <f t="shared" ca="1" si="6"/>
        <v>1157034</v>
      </c>
      <c r="J84" s="477">
        <f t="shared" si="7"/>
        <v>-1</v>
      </c>
      <c r="K84" s="494">
        <f t="shared" si="8"/>
        <v>2017</v>
      </c>
      <c r="L84" s="494">
        <f t="shared" ca="1" si="9"/>
        <v>1157034</v>
      </c>
      <c r="M84" s="517" t="str">
        <f ca="1"/>
        <v>ic</v>
      </c>
      <c r="N84" s="516">
        <f ca="1"/>
        <v>0</v>
      </c>
      <c r="O84" s="517">
        <f ca="1"/>
        <v>0</v>
      </c>
      <c r="P84" s="517" t="str">
        <f ca="1"/>
        <v>active</v>
      </c>
      <c r="Q84" s="517">
        <f ca="1"/>
        <v>200</v>
      </c>
    </row>
    <row r="85" spans="1:17">
      <c r="A85" s="472" t="str">
        <f>'_book_ hedge'!A85</f>
        <v>ic1706</v>
      </c>
      <c r="B85" s="496" t="str">
        <f>'_book_ hedge'!B85</f>
        <v>cicc</v>
      </c>
      <c r="C85" s="475">
        <f>'_book_ hedge'!C85</f>
        <v>42866</v>
      </c>
      <c r="D85" s="477">
        <f>'_book_ hedge'!D85</f>
        <v>1</v>
      </c>
      <c r="E85" s="496">
        <f>'_book_ hedge'!E85</f>
        <v>5715.1639999999998</v>
      </c>
      <c r="F85" s="496">
        <f>'_book_ hedge'!F85</f>
        <v>0</v>
      </c>
      <c r="G85" s="496">
        <f>'_book_ hedge'!G85</f>
        <v>0</v>
      </c>
      <c r="H85" s="477">
        <f t="shared" ca="1" si="5"/>
        <v>-1143032.8</v>
      </c>
      <c r="I85" s="496">
        <f t="shared" ca="1" si="6"/>
        <v>-1143032.8</v>
      </c>
      <c r="J85" s="477">
        <f t="shared" si="7"/>
        <v>1</v>
      </c>
      <c r="K85" s="494">
        <f t="shared" si="8"/>
        <v>2017</v>
      </c>
      <c r="L85" s="494">
        <f t="shared" ca="1" si="9"/>
        <v>1143032.8</v>
      </c>
      <c r="M85" s="517" t="str">
        <f ca="1"/>
        <v>ic</v>
      </c>
      <c r="N85" s="516">
        <f ca="1"/>
        <v>0</v>
      </c>
      <c r="O85" s="517">
        <f ca="1"/>
        <v>0</v>
      </c>
      <c r="P85" s="517" t="str">
        <f ca="1"/>
        <v>active</v>
      </c>
      <c r="Q85" s="517">
        <f ca="1"/>
        <v>200</v>
      </c>
    </row>
    <row r="86" spans="1:17">
      <c r="A86" s="472" t="str">
        <f>'_book_ hedge'!A86</f>
        <v>if1705</v>
      </c>
      <c r="B86" s="496" t="str">
        <f>'_book_ hedge'!B86</f>
        <v>CICC</v>
      </c>
      <c r="C86" s="475">
        <f>'_book_ hedge'!C86</f>
        <v>42867</v>
      </c>
      <c r="D86" s="477">
        <f>'_book_ hedge'!D86</f>
        <v>1</v>
      </c>
      <c r="E86" s="496">
        <f>'_book_ hedge'!E86</f>
        <v>3370</v>
      </c>
      <c r="F86" s="496">
        <f>'_book_ hedge'!F86</f>
        <v>0</v>
      </c>
      <c r="G86" s="496">
        <f>'_book_ hedge'!G86</f>
        <v>0</v>
      </c>
      <c r="H86" s="477">
        <f t="shared" ca="1" si="5"/>
        <v>-1011000</v>
      </c>
      <c r="I86" s="496">
        <f t="shared" ca="1" si="6"/>
        <v>-1011000</v>
      </c>
      <c r="J86" s="477">
        <f t="shared" si="7"/>
        <v>1</v>
      </c>
      <c r="K86" s="494">
        <f t="shared" si="8"/>
        <v>2017</v>
      </c>
      <c r="L86" s="494">
        <f t="shared" ca="1" si="9"/>
        <v>1011000</v>
      </c>
      <c r="M86" s="517" t="str">
        <f ca="1"/>
        <v>if</v>
      </c>
      <c r="N86" s="516">
        <f ca="1"/>
        <v>0</v>
      </c>
      <c r="O86" s="517">
        <f ca="1"/>
        <v>0</v>
      </c>
      <c r="P86" s="517" t="str">
        <f ca="1"/>
        <v>active</v>
      </c>
      <c r="Q86" s="517">
        <f ca="1"/>
        <v>300</v>
      </c>
    </row>
    <row r="87" spans="1:17">
      <c r="A87" s="472" t="str">
        <f>'_book_ hedge'!A87</f>
        <v>IC1706</v>
      </c>
      <c r="B87" s="496" t="str">
        <f>'_book_ hedge'!B87</f>
        <v>cicc</v>
      </c>
      <c r="C87" s="475">
        <f>'_book_ hedge'!C87</f>
        <v>42871</v>
      </c>
      <c r="D87" s="477">
        <f>'_book_ hedge'!D87</f>
        <v>1</v>
      </c>
      <c r="E87" s="496">
        <f>'_book_ hedge'!E87</f>
        <v>5973.2</v>
      </c>
      <c r="F87" s="496">
        <f>'_book_ hedge'!F87</f>
        <v>0</v>
      </c>
      <c r="G87" s="496">
        <f>'_book_ hedge'!G87</f>
        <v>0</v>
      </c>
      <c r="H87" s="477">
        <f t="shared" ca="1" si="5"/>
        <v>-1194640</v>
      </c>
      <c r="I87" s="496">
        <f t="shared" ca="1" si="6"/>
        <v>-1194640</v>
      </c>
      <c r="J87" s="477">
        <f t="shared" si="7"/>
        <v>1</v>
      </c>
      <c r="K87" s="494">
        <f t="shared" si="8"/>
        <v>2017</v>
      </c>
      <c r="L87" s="494">
        <f t="shared" ca="1" si="9"/>
        <v>1194640</v>
      </c>
      <c r="M87" s="517" t="str">
        <f ca="1"/>
        <v>ic</v>
      </c>
      <c r="N87" s="516">
        <f ca="1"/>
        <v>0</v>
      </c>
      <c r="O87" s="517">
        <f ca="1"/>
        <v>0</v>
      </c>
      <c r="P87" s="517" t="str">
        <f ca="1"/>
        <v>active</v>
      </c>
      <c r="Q87" s="517">
        <f ca="1"/>
        <v>200</v>
      </c>
    </row>
    <row r="88" spans="1:17">
      <c r="A88" s="472" t="str">
        <f>'_book_ hedge'!A88</f>
        <v>IC1709</v>
      </c>
      <c r="B88" s="496" t="str">
        <f>'_book_ hedge'!B88</f>
        <v>cicc</v>
      </c>
      <c r="C88" s="475">
        <f>'_book_ hedge'!C88</f>
        <v>42871</v>
      </c>
      <c r="D88" s="477">
        <f>'_book_ hedge'!D88</f>
        <v>1</v>
      </c>
      <c r="E88" s="496">
        <f>'_book_ hedge'!E88</f>
        <v>5855</v>
      </c>
      <c r="F88" s="496">
        <f>'_book_ hedge'!F88</f>
        <v>0</v>
      </c>
      <c r="G88" s="496">
        <f>'_book_ hedge'!G88</f>
        <v>0</v>
      </c>
      <c r="H88" s="477">
        <f t="shared" ca="1" si="5"/>
        <v>-1171000</v>
      </c>
      <c r="I88" s="496">
        <f t="shared" ca="1" si="6"/>
        <v>-1171000</v>
      </c>
      <c r="J88" s="477">
        <f t="shared" si="7"/>
        <v>1</v>
      </c>
      <c r="K88" s="494">
        <f t="shared" si="8"/>
        <v>2017</v>
      </c>
      <c r="L88" s="494">
        <f t="shared" ca="1" si="9"/>
        <v>1171000</v>
      </c>
      <c r="M88" s="517" t="str">
        <f ca="1"/>
        <v>ic</v>
      </c>
      <c r="N88" s="516">
        <f ca="1"/>
        <v>0</v>
      </c>
      <c r="O88" s="517">
        <f ca="1"/>
        <v>0</v>
      </c>
      <c r="P88" s="517" t="str">
        <f ca="1"/>
        <v>active</v>
      </c>
      <c r="Q88" s="517">
        <f ca="1"/>
        <v>200</v>
      </c>
    </row>
    <row r="89" spans="1:17">
      <c r="A89" s="472" t="str">
        <f>'_book_ hedge'!A89</f>
        <v>IC1706</v>
      </c>
      <c r="B89" s="496" t="str">
        <f>'_book_ hedge'!B89</f>
        <v>cicc</v>
      </c>
      <c r="C89" s="475">
        <f>'_book_ hedge'!C89</f>
        <v>42871</v>
      </c>
      <c r="D89" s="477">
        <f>'_book_ hedge'!D89</f>
        <v>1</v>
      </c>
      <c r="E89" s="496">
        <f>'_book_ hedge'!E89</f>
        <v>5979.4</v>
      </c>
      <c r="F89" s="496">
        <f>'_book_ hedge'!F89</f>
        <v>0</v>
      </c>
      <c r="G89" s="496">
        <f>'_book_ hedge'!G89</f>
        <v>0</v>
      </c>
      <c r="H89" s="477">
        <f t="shared" ca="1" si="5"/>
        <v>-1195880</v>
      </c>
      <c r="I89" s="496">
        <f t="shared" ca="1" si="6"/>
        <v>-1195880</v>
      </c>
      <c r="J89" s="477">
        <f t="shared" si="7"/>
        <v>1</v>
      </c>
      <c r="K89" s="494">
        <f t="shared" si="8"/>
        <v>2017</v>
      </c>
      <c r="L89" s="494">
        <f t="shared" ca="1" si="9"/>
        <v>1195880</v>
      </c>
      <c r="M89" s="517" t="str">
        <f ca="1"/>
        <v>ic</v>
      </c>
      <c r="N89" s="516">
        <f ca="1"/>
        <v>0</v>
      </c>
      <c r="O89" s="517">
        <f ca="1"/>
        <v>0</v>
      </c>
      <c r="P89" s="517" t="str">
        <f ca="1"/>
        <v>active</v>
      </c>
      <c r="Q89" s="517">
        <f ca="1"/>
        <v>200</v>
      </c>
    </row>
    <row r="90" spans="1:17">
      <c r="A90" s="472" t="str">
        <f>'_book_ hedge'!A90</f>
        <v>IC1706</v>
      </c>
      <c r="B90" s="496" t="str">
        <f>'_book_ hedge'!B90</f>
        <v>cicc</v>
      </c>
      <c r="C90" s="475">
        <f>'_book_ hedge'!C90</f>
        <v>42871</v>
      </c>
      <c r="D90" s="477">
        <f>'_book_ hedge'!D90</f>
        <v>1</v>
      </c>
      <c r="E90" s="496">
        <f>'_book_ hedge'!E90</f>
        <v>5953.8</v>
      </c>
      <c r="F90" s="496">
        <f>'_book_ hedge'!F90</f>
        <v>0</v>
      </c>
      <c r="G90" s="496">
        <f>'_book_ hedge'!G90</f>
        <v>0</v>
      </c>
      <c r="H90" s="477">
        <f t="shared" ca="1" si="5"/>
        <v>-1190760</v>
      </c>
      <c r="I90" s="496">
        <f t="shared" ca="1" si="6"/>
        <v>-1190760</v>
      </c>
      <c r="J90" s="477">
        <f t="shared" si="7"/>
        <v>1</v>
      </c>
      <c r="K90" s="494">
        <f t="shared" si="8"/>
        <v>2017</v>
      </c>
      <c r="L90" s="494">
        <f t="shared" ca="1" si="9"/>
        <v>1190760</v>
      </c>
      <c r="M90" s="517" t="str">
        <f ca="1"/>
        <v>ic</v>
      </c>
      <c r="N90" s="516">
        <f ca="1"/>
        <v>0</v>
      </c>
      <c r="O90" s="517">
        <f ca="1"/>
        <v>0</v>
      </c>
      <c r="P90" s="517" t="str">
        <f ca="1"/>
        <v>active</v>
      </c>
      <c r="Q90" s="517">
        <f ca="1"/>
        <v>200</v>
      </c>
    </row>
    <row r="91" spans="1:17">
      <c r="A91" s="472" t="str">
        <f>'_book_ hedge'!A91</f>
        <v>IC1705</v>
      </c>
      <c r="B91" s="496" t="str">
        <f>'_book_ hedge'!B91</f>
        <v>cicc</v>
      </c>
      <c r="C91" s="475">
        <f>'_book_ hedge'!C91</f>
        <v>42871</v>
      </c>
      <c r="D91" s="477">
        <f>'_book_ hedge'!D91</f>
        <v>-1</v>
      </c>
      <c r="E91" s="496">
        <f>'_book_ hedge'!E91</f>
        <v>5996</v>
      </c>
      <c r="F91" s="496">
        <f>'_book_ hedge'!F91</f>
        <v>0</v>
      </c>
      <c r="G91" s="496">
        <f>'_book_ hedge'!G91</f>
        <v>0</v>
      </c>
      <c r="H91" s="477">
        <f t="shared" ca="1" si="5"/>
        <v>1199200</v>
      </c>
      <c r="I91" s="496">
        <f t="shared" ca="1" si="6"/>
        <v>1199200</v>
      </c>
      <c r="J91" s="477">
        <f t="shared" si="7"/>
        <v>-1</v>
      </c>
      <c r="K91" s="494">
        <f t="shared" si="8"/>
        <v>2017</v>
      </c>
      <c r="L91" s="494">
        <f t="shared" ca="1" si="9"/>
        <v>1199200</v>
      </c>
      <c r="M91" s="517" t="str">
        <f ca="1"/>
        <v>ic</v>
      </c>
      <c r="N91" s="516">
        <f ca="1"/>
        <v>0</v>
      </c>
      <c r="O91" s="517">
        <f ca="1"/>
        <v>0</v>
      </c>
      <c r="P91" s="517" t="str">
        <f ca="1"/>
        <v>active</v>
      </c>
      <c r="Q91" s="517">
        <f ca="1"/>
        <v>200</v>
      </c>
    </row>
    <row r="92" spans="1:17">
      <c r="A92" s="472" t="str">
        <f>'_book_ hedge'!A92</f>
        <v>IC1706</v>
      </c>
      <c r="B92" s="496" t="str">
        <f>'_book_ hedge'!B92</f>
        <v>cicc</v>
      </c>
      <c r="C92" s="475">
        <f>'_book_ hedge'!C92</f>
        <v>42871</v>
      </c>
      <c r="D92" s="477">
        <f>'_book_ hedge'!D92</f>
        <v>1</v>
      </c>
      <c r="E92" s="496">
        <f>'_book_ hedge'!E92</f>
        <v>5952.8</v>
      </c>
      <c r="F92" s="496">
        <f>'_book_ hedge'!F92</f>
        <v>0</v>
      </c>
      <c r="G92" s="496">
        <f>'_book_ hedge'!G92</f>
        <v>0</v>
      </c>
      <c r="H92" s="477">
        <f t="shared" ca="1" si="5"/>
        <v>-1190560</v>
      </c>
      <c r="I92" s="496">
        <f t="shared" ca="1" si="6"/>
        <v>-1190560</v>
      </c>
      <c r="J92" s="477">
        <f t="shared" si="7"/>
        <v>1</v>
      </c>
      <c r="K92" s="494">
        <f t="shared" si="8"/>
        <v>2017</v>
      </c>
      <c r="L92" s="494">
        <f t="shared" ca="1" si="9"/>
        <v>1190560</v>
      </c>
      <c r="M92" s="517" t="str">
        <f ca="1"/>
        <v>ic</v>
      </c>
      <c r="N92" s="516">
        <f ca="1"/>
        <v>0</v>
      </c>
      <c r="O92" s="517">
        <f ca="1"/>
        <v>0</v>
      </c>
      <c r="P92" s="517" t="str">
        <f ca="1"/>
        <v>active</v>
      </c>
      <c r="Q92" s="517">
        <f ca="1"/>
        <v>200</v>
      </c>
    </row>
    <row r="93" spans="1:17">
      <c r="A93" s="472" t="str">
        <f>'_book_ hedge'!A93</f>
        <v>IC1705</v>
      </c>
      <c r="B93" s="496" t="str">
        <f>'_book_ hedge'!B93</f>
        <v>cicc</v>
      </c>
      <c r="C93" s="475">
        <f>'_book_ hedge'!C93</f>
        <v>42871</v>
      </c>
      <c r="D93" s="477">
        <f>'_book_ hedge'!D93</f>
        <v>-1</v>
      </c>
      <c r="E93" s="496">
        <f>'_book_ hedge'!E93</f>
        <v>5996</v>
      </c>
      <c r="F93" s="496">
        <f>'_book_ hedge'!F93</f>
        <v>0</v>
      </c>
      <c r="G93" s="496">
        <f>'_book_ hedge'!G93</f>
        <v>0</v>
      </c>
      <c r="H93" s="477">
        <f t="shared" ca="1" si="5"/>
        <v>1199200</v>
      </c>
      <c r="I93" s="496">
        <f t="shared" ca="1" si="6"/>
        <v>1199200</v>
      </c>
      <c r="J93" s="477">
        <f t="shared" si="7"/>
        <v>-1</v>
      </c>
      <c r="K93" s="494">
        <f t="shared" si="8"/>
        <v>2017</v>
      </c>
      <c r="L93" s="494">
        <f t="shared" ca="1" si="9"/>
        <v>1199200</v>
      </c>
      <c r="M93" s="517" t="str">
        <f ca="1"/>
        <v>ic</v>
      </c>
      <c r="N93" s="516">
        <f ca="1"/>
        <v>0</v>
      </c>
      <c r="O93" s="517">
        <f ca="1"/>
        <v>0</v>
      </c>
      <c r="P93" s="517" t="str">
        <f ca="1"/>
        <v>active</v>
      </c>
      <c r="Q93" s="517">
        <f ca="1"/>
        <v>200</v>
      </c>
    </row>
    <row r="94" spans="1:17">
      <c r="A94" s="472" t="str">
        <f>'_book_ hedge'!A94</f>
        <v>IC1706</v>
      </c>
      <c r="B94" s="496" t="str">
        <f>'_book_ hedge'!B94</f>
        <v>cicc</v>
      </c>
      <c r="C94" s="475">
        <f>'_book_ hedge'!C94</f>
        <v>42871</v>
      </c>
      <c r="D94" s="477">
        <f>'_book_ hedge'!D94</f>
        <v>1</v>
      </c>
      <c r="E94" s="496">
        <f>'_book_ hedge'!E94</f>
        <v>5929</v>
      </c>
      <c r="F94" s="496">
        <f>'_book_ hedge'!F94</f>
        <v>0</v>
      </c>
      <c r="G94" s="496">
        <f>'_book_ hedge'!G94</f>
        <v>0</v>
      </c>
      <c r="H94" s="477">
        <f t="shared" ca="1" si="5"/>
        <v>-1185800</v>
      </c>
      <c r="I94" s="496">
        <f t="shared" ca="1" si="6"/>
        <v>-1185800</v>
      </c>
      <c r="J94" s="477">
        <f t="shared" si="7"/>
        <v>1</v>
      </c>
      <c r="K94" s="494">
        <f t="shared" si="8"/>
        <v>2017</v>
      </c>
      <c r="L94" s="494">
        <f t="shared" ca="1" si="9"/>
        <v>1185800</v>
      </c>
      <c r="M94" s="517" t="str">
        <f ca="1"/>
        <v>ic</v>
      </c>
      <c r="N94" s="516">
        <f ca="1"/>
        <v>0</v>
      </c>
      <c r="O94" s="517">
        <f ca="1"/>
        <v>0</v>
      </c>
      <c r="P94" s="517" t="str">
        <f ca="1"/>
        <v>active</v>
      </c>
      <c r="Q94" s="517">
        <f ca="1"/>
        <v>200</v>
      </c>
    </row>
    <row r="95" spans="1:17">
      <c r="A95" s="472" t="str">
        <f>'_book_ hedge'!A95</f>
        <v>IC1705</v>
      </c>
      <c r="B95" s="496" t="str">
        <f>'_book_ hedge'!B95</f>
        <v>CICC</v>
      </c>
      <c r="C95" s="475">
        <f>'_book_ hedge'!C95</f>
        <v>42871</v>
      </c>
      <c r="D95" s="477">
        <f>'_book_ hedge'!D95</f>
        <v>-1</v>
      </c>
      <c r="E95" s="496">
        <f>'_book_ hedge'!E95</f>
        <v>5973.8</v>
      </c>
      <c r="F95" s="496">
        <f>'_book_ hedge'!F95</f>
        <v>0</v>
      </c>
      <c r="G95" s="496">
        <f>'_book_ hedge'!G95</f>
        <v>0</v>
      </c>
      <c r="H95" s="477">
        <f t="shared" ca="1" si="5"/>
        <v>1194760</v>
      </c>
      <c r="I95" s="496">
        <f t="shared" ca="1" si="6"/>
        <v>1194760</v>
      </c>
      <c r="J95" s="477">
        <f t="shared" si="7"/>
        <v>-1</v>
      </c>
      <c r="K95" s="494">
        <f t="shared" si="8"/>
        <v>2017</v>
      </c>
      <c r="L95" s="494">
        <f t="shared" ca="1" si="9"/>
        <v>1194760</v>
      </c>
      <c r="M95" s="517" t="str">
        <f ca="1"/>
        <v>ic</v>
      </c>
      <c r="N95" s="516">
        <f ca="1"/>
        <v>0</v>
      </c>
      <c r="O95" s="517">
        <f ca="1"/>
        <v>0</v>
      </c>
      <c r="P95" s="517" t="str">
        <f ca="1"/>
        <v>active</v>
      </c>
      <c r="Q95" s="517">
        <f ca="1"/>
        <v>200</v>
      </c>
    </row>
    <row r="96" spans="1:17">
      <c r="A96" s="472" t="str">
        <f>'_book_ hedge'!A96</f>
        <v>IC1705</v>
      </c>
      <c r="B96" s="496" t="str">
        <f>'_book_ hedge'!B96</f>
        <v>CICC</v>
      </c>
      <c r="C96" s="475">
        <f>'_book_ hedge'!C96</f>
        <v>42872</v>
      </c>
      <c r="D96" s="477">
        <f>'_book_ hedge'!D96</f>
        <v>1</v>
      </c>
      <c r="E96" s="496">
        <f>'_book_ hedge'!E96</f>
        <v>6037.4</v>
      </c>
      <c r="F96" s="496">
        <f>'_book_ hedge'!F96</f>
        <v>0</v>
      </c>
      <c r="G96" s="496">
        <f>'_book_ hedge'!G96</f>
        <v>0</v>
      </c>
      <c r="H96" s="477">
        <f t="shared" ca="1" si="5"/>
        <v>-1207480</v>
      </c>
      <c r="I96" s="496">
        <f t="shared" ca="1" si="6"/>
        <v>-1207480</v>
      </c>
      <c r="J96" s="477">
        <f t="shared" si="7"/>
        <v>1</v>
      </c>
      <c r="K96" s="494">
        <f t="shared" si="8"/>
        <v>2017</v>
      </c>
      <c r="L96" s="494">
        <f t="shared" ca="1" si="9"/>
        <v>1207480</v>
      </c>
      <c r="M96" s="517" t="str">
        <f ca="1"/>
        <v>ic</v>
      </c>
      <c r="N96" s="516">
        <f ca="1"/>
        <v>0</v>
      </c>
      <c r="O96" s="517">
        <f ca="1"/>
        <v>0</v>
      </c>
      <c r="P96" s="517" t="str">
        <f ca="1"/>
        <v>active</v>
      </c>
      <c r="Q96" s="517">
        <f ca="1"/>
        <v>200</v>
      </c>
    </row>
    <row r="97" spans="1:17">
      <c r="A97" s="472" t="str">
        <f>'_book_ hedge'!A97</f>
        <v>IC1709</v>
      </c>
      <c r="B97" s="496" t="str">
        <f>'_book_ hedge'!B97</f>
        <v>cicc</v>
      </c>
      <c r="C97" s="475">
        <f>'_book_ hedge'!C97</f>
        <v>42873</v>
      </c>
      <c r="D97" s="477">
        <f>'_book_ hedge'!D97</f>
        <v>-1</v>
      </c>
      <c r="E97" s="496">
        <f>'_book_ hedge'!E97</f>
        <v>5810.8</v>
      </c>
      <c r="F97" s="496">
        <f>'_book_ hedge'!F97</f>
        <v>0</v>
      </c>
      <c r="G97" s="496">
        <f>'_book_ hedge'!G97</f>
        <v>0</v>
      </c>
      <c r="H97" s="477">
        <f t="shared" ca="1" si="5"/>
        <v>1162160</v>
      </c>
      <c r="I97" s="496">
        <f t="shared" ca="1" si="6"/>
        <v>1162160</v>
      </c>
      <c r="J97" s="477">
        <f t="shared" si="7"/>
        <v>-1</v>
      </c>
      <c r="K97" s="494">
        <f t="shared" si="8"/>
        <v>2017</v>
      </c>
      <c r="L97" s="494">
        <f t="shared" ca="1" si="9"/>
        <v>1162160</v>
      </c>
      <c r="M97" s="517" t="str">
        <f ca="1"/>
        <v>ic</v>
      </c>
      <c r="N97" s="516">
        <f ca="1"/>
        <v>0</v>
      </c>
      <c r="O97" s="517">
        <f ca="1"/>
        <v>0</v>
      </c>
      <c r="P97" s="517" t="str">
        <f ca="1"/>
        <v>active</v>
      </c>
      <c r="Q97" s="517">
        <f ca="1"/>
        <v>200</v>
      </c>
    </row>
    <row r="98" spans="1:17">
      <c r="A98" s="472" t="str">
        <f>'_book_ hedge'!A98</f>
        <v>IC1706</v>
      </c>
      <c r="B98" s="496" t="str">
        <f>'_book_ hedge'!B98</f>
        <v>cicc</v>
      </c>
      <c r="C98" s="475">
        <f>'_book_ hedge'!C98</f>
        <v>42873</v>
      </c>
      <c r="D98" s="477">
        <f>'_book_ hedge'!D98</f>
        <v>-1</v>
      </c>
      <c r="E98" s="496">
        <f>'_book_ hedge'!E98</f>
        <v>5911.8</v>
      </c>
      <c r="F98" s="496">
        <f>'_book_ hedge'!F98</f>
        <v>0</v>
      </c>
      <c r="G98" s="496">
        <f>'_book_ hedge'!G98</f>
        <v>0</v>
      </c>
      <c r="H98" s="477">
        <f t="shared" ca="1" si="5"/>
        <v>1182360</v>
      </c>
      <c r="I98" s="496">
        <f t="shared" ca="1" si="6"/>
        <v>1182360</v>
      </c>
      <c r="J98" s="477">
        <f t="shared" si="7"/>
        <v>-1</v>
      </c>
      <c r="K98" s="494">
        <f t="shared" si="8"/>
        <v>2017</v>
      </c>
      <c r="L98" s="494">
        <f t="shared" ca="1" si="9"/>
        <v>1182360</v>
      </c>
      <c r="M98" s="517" t="str">
        <f ca="1"/>
        <v>ic</v>
      </c>
      <c r="N98" s="516">
        <f ca="1"/>
        <v>0</v>
      </c>
      <c r="O98" s="517">
        <f ca="1"/>
        <v>0</v>
      </c>
      <c r="P98" s="517" t="str">
        <f ca="1"/>
        <v>active</v>
      </c>
      <c r="Q98" s="517">
        <f ca="1"/>
        <v>200</v>
      </c>
    </row>
    <row r="99" spans="1:17">
      <c r="A99" s="472" t="str">
        <f>'_book_ hedge'!A99</f>
        <v>IC1706</v>
      </c>
      <c r="B99" s="496" t="str">
        <f>'_book_ hedge'!B99</f>
        <v>CICC</v>
      </c>
      <c r="C99" s="475">
        <f>'_book_ hedge'!C99</f>
        <v>42873</v>
      </c>
      <c r="D99" s="477">
        <f>'_book_ hedge'!D99</f>
        <v>-1</v>
      </c>
      <c r="E99" s="496">
        <f>'_book_ hedge'!E99</f>
        <v>5984.6</v>
      </c>
      <c r="F99" s="496">
        <f>'_book_ hedge'!F99</f>
        <v>0</v>
      </c>
      <c r="G99" s="496">
        <f>'_book_ hedge'!G99</f>
        <v>0</v>
      </c>
      <c r="H99" s="477">
        <f t="shared" ca="1" si="5"/>
        <v>1196920</v>
      </c>
      <c r="I99" s="496">
        <f t="shared" ca="1" si="6"/>
        <v>1196920</v>
      </c>
      <c r="J99" s="477">
        <f t="shared" si="7"/>
        <v>-1</v>
      </c>
      <c r="K99" s="494">
        <f t="shared" si="8"/>
        <v>2017</v>
      </c>
      <c r="L99" s="494">
        <f t="shared" ca="1" si="9"/>
        <v>1196920</v>
      </c>
      <c r="M99" s="517" t="str">
        <f ca="1"/>
        <v>ic</v>
      </c>
      <c r="N99" s="516">
        <f ca="1"/>
        <v>0</v>
      </c>
      <c r="O99" s="517">
        <f ca="1"/>
        <v>0</v>
      </c>
      <c r="P99" s="517" t="str">
        <f ca="1"/>
        <v>active</v>
      </c>
      <c r="Q99" s="517">
        <f ca="1"/>
        <v>200</v>
      </c>
    </row>
    <row r="100" spans="1:17">
      <c r="A100" s="472" t="str">
        <f>'_book_ hedge'!A100</f>
        <v>IC1705</v>
      </c>
      <c r="B100" s="496" t="str">
        <f>'_book_ hedge'!B100</f>
        <v>CICC</v>
      </c>
      <c r="C100" s="475">
        <f>'_book_ hedge'!C100</f>
        <v>42873</v>
      </c>
      <c r="D100" s="477">
        <f>'_book_ hedge'!D100</f>
        <v>1</v>
      </c>
      <c r="E100" s="496">
        <f>'_book_ hedge'!E100</f>
        <v>6022.6</v>
      </c>
      <c r="F100" s="496">
        <f>'_book_ hedge'!F100</f>
        <v>0</v>
      </c>
      <c r="G100" s="496">
        <f>'_book_ hedge'!G100</f>
        <v>0</v>
      </c>
      <c r="H100" s="477">
        <f t="shared" ca="1" si="5"/>
        <v>-1204520</v>
      </c>
      <c r="I100" s="496">
        <f t="shared" ca="1" si="6"/>
        <v>-1204520</v>
      </c>
      <c r="J100" s="477">
        <f t="shared" si="7"/>
        <v>1</v>
      </c>
      <c r="K100" s="494">
        <f t="shared" si="8"/>
        <v>2017</v>
      </c>
      <c r="L100" s="494">
        <f t="shared" ca="1" si="9"/>
        <v>1204520</v>
      </c>
      <c r="M100" s="517" t="str">
        <f ca="1"/>
        <v>ic</v>
      </c>
      <c r="N100" s="516">
        <f ca="1"/>
        <v>0</v>
      </c>
      <c r="O100" s="517">
        <f ca="1"/>
        <v>0</v>
      </c>
      <c r="P100" s="517" t="str">
        <f ca="1"/>
        <v>active</v>
      </c>
      <c r="Q100" s="517">
        <f ca="1"/>
        <v>200</v>
      </c>
    </row>
    <row r="101" spans="1:17">
      <c r="A101" s="472" t="str">
        <f>'_book_ hedge'!A101</f>
        <v>if1705</v>
      </c>
      <c r="B101" s="496" t="str">
        <f>'_book_ hedge'!B101</f>
        <v>CICC</v>
      </c>
      <c r="C101" s="475">
        <f>'_book_ hedge'!C101</f>
        <v>42874</v>
      </c>
      <c r="D101" s="477">
        <f>'_book_ hedge'!D101</f>
        <v>-1</v>
      </c>
      <c r="E101" s="496">
        <f>'_book_ hedge'!E101</f>
        <v>3402</v>
      </c>
      <c r="F101" s="496">
        <f>'_book_ hedge'!F101</f>
        <v>0</v>
      </c>
      <c r="G101" s="496">
        <f>'_book_ hedge'!G101</f>
        <v>0</v>
      </c>
      <c r="H101" s="477">
        <f t="shared" ca="1" si="5"/>
        <v>1020600</v>
      </c>
      <c r="I101" s="496">
        <f t="shared" ca="1" si="6"/>
        <v>1020600</v>
      </c>
      <c r="J101" s="477">
        <f t="shared" si="7"/>
        <v>-1</v>
      </c>
      <c r="K101" s="494">
        <f t="shared" si="8"/>
        <v>2017</v>
      </c>
      <c r="L101" s="494">
        <f t="shared" ca="1" si="9"/>
        <v>1020600</v>
      </c>
      <c r="M101" s="517" t="str">
        <f ca="1"/>
        <v>if</v>
      </c>
      <c r="N101" s="516">
        <f ca="1"/>
        <v>0</v>
      </c>
      <c r="O101" s="517">
        <f ca="1"/>
        <v>0</v>
      </c>
      <c r="P101" s="517" t="str">
        <f ca="1"/>
        <v>active</v>
      </c>
      <c r="Q101" s="517">
        <f ca="1"/>
        <v>300</v>
      </c>
    </row>
    <row r="102" spans="1:17">
      <c r="A102" s="472" t="str">
        <f>'_book_ hedge'!A102</f>
        <v>if1706</v>
      </c>
      <c r="B102" s="496" t="str">
        <f>'_book_ hedge'!B102</f>
        <v>CICC</v>
      </c>
      <c r="C102" s="475">
        <f>'_book_ hedge'!C102</f>
        <v>42874</v>
      </c>
      <c r="D102" s="477">
        <f>'_book_ hedge'!D102</f>
        <v>1</v>
      </c>
      <c r="E102" s="496">
        <f>'_book_ hedge'!E102</f>
        <v>3384.6</v>
      </c>
      <c r="F102" s="496">
        <f>'_book_ hedge'!F102</f>
        <v>0</v>
      </c>
      <c r="G102" s="496">
        <f>'_book_ hedge'!G102</f>
        <v>0</v>
      </c>
      <c r="H102" s="477">
        <f t="shared" ca="1" si="5"/>
        <v>-1015380</v>
      </c>
      <c r="I102" s="496">
        <f t="shared" ca="1" si="6"/>
        <v>-1015380</v>
      </c>
      <c r="J102" s="477">
        <f t="shared" si="7"/>
        <v>1</v>
      </c>
      <c r="K102" s="494">
        <f t="shared" si="8"/>
        <v>2017</v>
      </c>
      <c r="L102" s="494">
        <f t="shared" ca="1" si="9"/>
        <v>1015380</v>
      </c>
      <c r="M102" s="517" t="str">
        <f ca="1"/>
        <v>if</v>
      </c>
      <c r="N102" s="516">
        <f ca="1"/>
        <v>0</v>
      </c>
      <c r="O102" s="517">
        <f ca="1"/>
        <v>0</v>
      </c>
      <c r="P102" s="517" t="str">
        <f ca="1"/>
        <v>active</v>
      </c>
      <c r="Q102" s="517">
        <f ca="1"/>
        <v>300</v>
      </c>
    </row>
    <row r="103" spans="1:17">
      <c r="A103" s="472" t="str">
        <f>'_book_ hedge'!A103</f>
        <v>IC1709</v>
      </c>
      <c r="B103" s="496" t="str">
        <f>'_book_ hedge'!B103</f>
        <v>CICC</v>
      </c>
      <c r="C103" s="475">
        <f>'_book_ hedge'!C103</f>
        <v>42877</v>
      </c>
      <c r="D103" s="477">
        <f>'_book_ hedge'!D103</f>
        <v>-1</v>
      </c>
      <c r="E103" s="496">
        <f>'_book_ hedge'!E103</f>
        <v>5723</v>
      </c>
      <c r="F103" s="496">
        <f>'_book_ hedge'!F103</f>
        <v>0</v>
      </c>
      <c r="G103" s="496">
        <f>'_book_ hedge'!G103</f>
        <v>0</v>
      </c>
      <c r="H103" s="477">
        <f t="shared" ca="1" si="5"/>
        <v>1144600</v>
      </c>
      <c r="I103" s="496">
        <f t="shared" ca="1" si="6"/>
        <v>1144600</v>
      </c>
      <c r="J103" s="477">
        <f t="shared" si="7"/>
        <v>-1</v>
      </c>
      <c r="K103" s="494">
        <f t="shared" si="8"/>
        <v>2017</v>
      </c>
      <c r="L103" s="494">
        <f t="shared" ca="1" si="9"/>
        <v>1144600</v>
      </c>
      <c r="M103" s="517" t="str">
        <f ca="1"/>
        <v>ic</v>
      </c>
      <c r="N103" s="516">
        <f ca="1"/>
        <v>0</v>
      </c>
      <c r="O103" s="517">
        <f ca="1"/>
        <v>0</v>
      </c>
      <c r="P103" s="517" t="str">
        <f ca="1"/>
        <v>active</v>
      </c>
      <c r="Q103" s="517">
        <f ca="1"/>
        <v>200</v>
      </c>
    </row>
    <row r="104" spans="1:17">
      <c r="A104" s="472" t="str">
        <f>'_book_ hedge'!A104</f>
        <v>IC1709</v>
      </c>
      <c r="B104" s="496" t="str">
        <f>'_book_ hedge'!B104</f>
        <v>CICC</v>
      </c>
      <c r="C104" s="475">
        <f>'_book_ hedge'!C104</f>
        <v>42877</v>
      </c>
      <c r="D104" s="477">
        <f>'_book_ hedge'!D104</f>
        <v>-1</v>
      </c>
      <c r="E104" s="496">
        <f>'_book_ hedge'!E104</f>
        <v>5698</v>
      </c>
      <c r="F104" s="496">
        <f>'_book_ hedge'!F104</f>
        <v>0</v>
      </c>
      <c r="G104" s="496">
        <f>'_book_ hedge'!G104</f>
        <v>0</v>
      </c>
      <c r="H104" s="477">
        <f t="shared" ca="1" si="5"/>
        <v>1139600</v>
      </c>
      <c r="I104" s="496">
        <f t="shared" ca="1" si="6"/>
        <v>1139600</v>
      </c>
      <c r="J104" s="477">
        <f t="shared" si="7"/>
        <v>-1</v>
      </c>
      <c r="K104" s="494">
        <f t="shared" si="8"/>
        <v>2017</v>
      </c>
      <c r="L104" s="494">
        <f t="shared" ca="1" si="9"/>
        <v>1139600</v>
      </c>
      <c r="M104" s="517" t="str">
        <f ca="1"/>
        <v>ic</v>
      </c>
      <c r="N104" s="516">
        <f ca="1"/>
        <v>0</v>
      </c>
      <c r="O104" s="517">
        <f ca="1"/>
        <v>0</v>
      </c>
      <c r="P104" s="517" t="str">
        <f ca="1"/>
        <v>active</v>
      </c>
      <c r="Q104" s="517">
        <f ca="1"/>
        <v>200</v>
      </c>
    </row>
    <row r="105" spans="1:17">
      <c r="A105" s="472" t="str">
        <f>'_book_ hedge'!A105</f>
        <v>IC1706</v>
      </c>
      <c r="B105" s="496" t="str">
        <f>'_book_ hedge'!B105</f>
        <v>CICC</v>
      </c>
      <c r="C105" s="475">
        <f>'_book_ hedge'!C105</f>
        <v>42877</v>
      </c>
      <c r="D105" s="477">
        <f>'_book_ hedge'!D105</f>
        <v>-1</v>
      </c>
      <c r="E105" s="496">
        <f>'_book_ hedge'!E105</f>
        <v>5819.8</v>
      </c>
      <c r="F105" s="496">
        <f>'_book_ hedge'!F105</f>
        <v>0</v>
      </c>
      <c r="G105" s="496">
        <f>'_book_ hedge'!G105</f>
        <v>0</v>
      </c>
      <c r="H105" s="477">
        <f t="shared" ca="1" si="5"/>
        <v>1163960</v>
      </c>
      <c r="I105" s="496">
        <f t="shared" ca="1" si="6"/>
        <v>1163960</v>
      </c>
      <c r="J105" s="477">
        <f t="shared" si="7"/>
        <v>-1</v>
      </c>
      <c r="K105" s="494">
        <f t="shared" si="8"/>
        <v>2017</v>
      </c>
      <c r="L105" s="494">
        <f t="shared" ca="1" si="9"/>
        <v>1163960</v>
      </c>
      <c r="M105" s="517" t="str">
        <f ca="1"/>
        <v>ic</v>
      </c>
      <c r="N105" s="516">
        <f ca="1"/>
        <v>0</v>
      </c>
      <c r="O105" s="517">
        <f ca="1"/>
        <v>0</v>
      </c>
      <c r="P105" s="517" t="str">
        <f ca="1"/>
        <v>active</v>
      </c>
      <c r="Q105" s="517">
        <f ca="1"/>
        <v>200</v>
      </c>
    </row>
    <row r="106" spans="1:17">
      <c r="A106" s="472" t="str">
        <f>'_book_ hedge'!A106</f>
        <v>IC1706</v>
      </c>
      <c r="B106" s="496" t="str">
        <f>'_book_ hedge'!B106</f>
        <v>CICC</v>
      </c>
      <c r="C106" s="475">
        <f>'_book_ hedge'!C106</f>
        <v>42878</v>
      </c>
      <c r="D106" s="477">
        <f>'_book_ hedge'!D106</f>
        <v>-1</v>
      </c>
      <c r="E106" s="496">
        <f>'_book_ hedge'!E106</f>
        <v>5821.8</v>
      </c>
      <c r="F106" s="496">
        <f>'_book_ hedge'!F106</f>
        <v>0</v>
      </c>
      <c r="G106" s="496">
        <f>'_book_ hedge'!G106</f>
        <v>0</v>
      </c>
      <c r="H106" s="477">
        <f t="shared" ca="1" si="5"/>
        <v>1164360</v>
      </c>
      <c r="I106" s="496">
        <f t="shared" ca="1" si="6"/>
        <v>1164360</v>
      </c>
      <c r="J106" s="477">
        <f t="shared" si="7"/>
        <v>-1</v>
      </c>
      <c r="K106" s="494">
        <f t="shared" si="8"/>
        <v>2017</v>
      </c>
      <c r="L106" s="494">
        <f t="shared" ca="1" si="9"/>
        <v>1164360</v>
      </c>
      <c r="M106" s="517" t="str">
        <f ca="1"/>
        <v>ic</v>
      </c>
      <c r="N106" s="516">
        <f ca="1"/>
        <v>0</v>
      </c>
      <c r="O106" s="517">
        <f ca="1"/>
        <v>0</v>
      </c>
      <c r="P106" s="517" t="str">
        <f ca="1"/>
        <v>active</v>
      </c>
      <c r="Q106" s="517">
        <f ca="1"/>
        <v>200</v>
      </c>
    </row>
    <row r="107" spans="1:17">
      <c r="A107" s="472" t="str">
        <f>'_book_ hedge'!A107</f>
        <v>IC1709</v>
      </c>
      <c r="B107" s="496" t="str">
        <f>'_book_ hedge'!B107</f>
        <v>CICC</v>
      </c>
      <c r="C107" s="475">
        <f>'_book_ hedge'!C107</f>
        <v>42879</v>
      </c>
      <c r="D107" s="477">
        <f>'_book_ hedge'!D107</f>
        <v>1</v>
      </c>
      <c r="E107" s="496">
        <f>'_book_ hedge'!E107</f>
        <v>5631</v>
      </c>
      <c r="F107" s="496">
        <f>'_book_ hedge'!F107</f>
        <v>0</v>
      </c>
      <c r="G107" s="496">
        <f>'_book_ hedge'!G107</f>
        <v>0</v>
      </c>
      <c r="H107" s="477">
        <f t="shared" ca="1" si="5"/>
        <v>-1126200</v>
      </c>
      <c r="I107" s="496">
        <f t="shared" ca="1" si="6"/>
        <v>-1126200</v>
      </c>
      <c r="J107" s="477">
        <f t="shared" si="7"/>
        <v>1</v>
      </c>
      <c r="K107" s="494">
        <f t="shared" si="8"/>
        <v>2017</v>
      </c>
      <c r="L107" s="494">
        <f t="shared" ca="1" si="9"/>
        <v>1126200</v>
      </c>
      <c r="M107" s="517" t="str">
        <f ca="1"/>
        <v>ic</v>
      </c>
      <c r="N107" s="516">
        <f ca="1"/>
        <v>0</v>
      </c>
      <c r="O107" s="517">
        <f ca="1"/>
        <v>0</v>
      </c>
      <c r="P107" s="517" t="str">
        <f ca="1"/>
        <v>active</v>
      </c>
      <c r="Q107" s="517">
        <f ca="1"/>
        <v>200</v>
      </c>
    </row>
    <row r="108" spans="1:17">
      <c r="A108" s="472" t="str">
        <f>'_book_ hedge'!A108</f>
        <v>IF1709</v>
      </c>
      <c r="B108" s="496" t="str">
        <f>'_book_ hedge'!B108</f>
        <v>CICC</v>
      </c>
      <c r="C108" s="475">
        <f>'_book_ hedge'!C108</f>
        <v>42880</v>
      </c>
      <c r="D108" s="477">
        <f>'_book_ hedge'!D108</f>
        <v>1</v>
      </c>
      <c r="E108" s="496">
        <f>'_book_ hedge'!E108</f>
        <v>3419.8</v>
      </c>
      <c r="F108" s="496">
        <f>'_book_ hedge'!F108</f>
        <v>0</v>
      </c>
      <c r="G108" s="496">
        <f>'_book_ hedge'!G108</f>
        <v>0</v>
      </c>
      <c r="H108" s="477">
        <f t="shared" ca="1" si="5"/>
        <v>-1025940</v>
      </c>
      <c r="I108" s="496">
        <f t="shared" ca="1" si="6"/>
        <v>-1025940</v>
      </c>
      <c r="J108" s="477">
        <f t="shared" si="7"/>
        <v>1</v>
      </c>
      <c r="K108" s="494">
        <f t="shared" si="8"/>
        <v>2017</v>
      </c>
      <c r="L108" s="494">
        <f t="shared" ca="1" si="9"/>
        <v>1025940</v>
      </c>
      <c r="M108" s="517" t="str">
        <f ca="1"/>
        <v>if</v>
      </c>
      <c r="N108" s="516">
        <f ca="1"/>
        <v>0</v>
      </c>
      <c r="O108" s="517">
        <f ca="1"/>
        <v>0</v>
      </c>
      <c r="P108" s="517" t="str">
        <f ca="1"/>
        <v>active</v>
      </c>
      <c r="Q108" s="517">
        <f ca="1"/>
        <v>300</v>
      </c>
    </row>
    <row r="109" spans="1:17">
      <c r="A109" s="472" t="str">
        <f>'_book_ hedge'!A109</f>
        <v>IF1706</v>
      </c>
      <c r="B109" s="496" t="str">
        <f>'_book_ hedge'!B109</f>
        <v>CICC</v>
      </c>
      <c r="C109" s="475">
        <f>'_book_ hedge'!C109</f>
        <v>42880</v>
      </c>
      <c r="D109" s="477">
        <f>'_book_ hedge'!D109</f>
        <v>-1</v>
      </c>
      <c r="E109" s="496">
        <f>'_book_ hedge'!E109</f>
        <v>3485.8</v>
      </c>
      <c r="F109" s="496">
        <f>'_book_ hedge'!F109</f>
        <v>0</v>
      </c>
      <c r="G109" s="496">
        <f>'_book_ hedge'!G109</f>
        <v>0</v>
      </c>
      <c r="H109" s="477">
        <f t="shared" ca="1" si="5"/>
        <v>1045740</v>
      </c>
      <c r="I109" s="496">
        <f t="shared" ca="1" si="6"/>
        <v>1045740</v>
      </c>
      <c r="J109" s="477">
        <f t="shared" si="7"/>
        <v>-1</v>
      </c>
      <c r="K109" s="494">
        <f t="shared" si="8"/>
        <v>2017</v>
      </c>
      <c r="L109" s="494">
        <f t="shared" ca="1" si="9"/>
        <v>1045740</v>
      </c>
      <c r="M109" s="517" t="str">
        <f ca="1"/>
        <v>if</v>
      </c>
      <c r="N109" s="516">
        <f ca="1"/>
        <v>0</v>
      </c>
      <c r="O109" s="517">
        <f ca="1"/>
        <v>0</v>
      </c>
      <c r="P109" s="517" t="str">
        <f ca="1"/>
        <v>active</v>
      </c>
      <c r="Q109" s="517">
        <f ca="1"/>
        <v>300</v>
      </c>
    </row>
    <row r="110" spans="1:17">
      <c r="A110" s="472" t="str">
        <f>'_book_ hedge'!A110</f>
        <v>IC1706</v>
      </c>
      <c r="B110" s="496" t="str">
        <f>'_book_ hedge'!B110</f>
        <v>CICC</v>
      </c>
      <c r="C110" s="475">
        <f>'_book_ hedge'!C110</f>
        <v>42881</v>
      </c>
      <c r="D110" s="477">
        <f>'_book_ hedge'!D110</f>
        <v>1</v>
      </c>
      <c r="E110" s="496">
        <f>'_book_ hedge'!E110</f>
        <v>5810.6</v>
      </c>
      <c r="F110" s="496">
        <f>'_book_ hedge'!F110</f>
        <v>0</v>
      </c>
      <c r="G110" s="496">
        <f>'_book_ hedge'!G110</f>
        <v>0</v>
      </c>
      <c r="H110" s="477">
        <f t="shared" ca="1" si="5"/>
        <v>-1162120</v>
      </c>
      <c r="I110" s="496">
        <f t="shared" ca="1" si="6"/>
        <v>-1162120</v>
      </c>
      <c r="J110" s="477">
        <f t="shared" si="7"/>
        <v>1</v>
      </c>
      <c r="K110" s="494">
        <f t="shared" si="8"/>
        <v>2017</v>
      </c>
      <c r="L110" s="494">
        <f t="shared" ca="1" si="9"/>
        <v>1162120</v>
      </c>
      <c r="M110" s="517" t="str">
        <f ca="1"/>
        <v>ic</v>
      </c>
      <c r="N110" s="516">
        <f ca="1"/>
        <v>0</v>
      </c>
      <c r="O110" s="517">
        <f ca="1"/>
        <v>0</v>
      </c>
      <c r="P110" s="517" t="str">
        <f ca="1"/>
        <v>active</v>
      </c>
      <c r="Q110" s="517">
        <f ca="1"/>
        <v>200</v>
      </c>
    </row>
    <row r="111" spans="1:17">
      <c r="A111" s="472" t="str">
        <f>'_book_ hedge'!A111</f>
        <v>IC1709</v>
      </c>
      <c r="B111" s="496" t="str">
        <f>'_book_ hedge'!B111</f>
        <v>CICC</v>
      </c>
      <c r="C111" s="475">
        <f>'_book_ hedge'!C111</f>
        <v>42881</v>
      </c>
      <c r="D111" s="477">
        <f>'_book_ hedge'!D111</f>
        <v>1</v>
      </c>
      <c r="E111" s="496">
        <f>'_book_ hedge'!E111</f>
        <v>5693.6</v>
      </c>
      <c r="F111" s="496">
        <f>'_book_ hedge'!F111</f>
        <v>0</v>
      </c>
      <c r="G111" s="496">
        <f>'_book_ hedge'!G111</f>
        <v>0</v>
      </c>
      <c r="H111" s="477">
        <f t="shared" ca="1" si="5"/>
        <v>-1138720</v>
      </c>
      <c r="I111" s="496">
        <f t="shared" ca="1" si="6"/>
        <v>-1138720</v>
      </c>
      <c r="J111" s="477">
        <f t="shared" si="7"/>
        <v>1</v>
      </c>
      <c r="K111" s="494">
        <f t="shared" si="8"/>
        <v>2017</v>
      </c>
      <c r="L111" s="494">
        <f t="shared" ca="1" si="9"/>
        <v>1138720</v>
      </c>
      <c r="M111" s="517" t="str">
        <f ca="1"/>
        <v>ic</v>
      </c>
      <c r="N111" s="516">
        <f ca="1"/>
        <v>0</v>
      </c>
      <c r="O111" s="517">
        <f ca="1"/>
        <v>0</v>
      </c>
      <c r="P111" s="517" t="str">
        <f ca="1"/>
        <v>active</v>
      </c>
      <c r="Q111" s="517">
        <f ca="1"/>
        <v>200</v>
      </c>
    </row>
    <row r="112" spans="1:17">
      <c r="A112" s="472" t="str">
        <f>'_book_ hedge'!A112</f>
        <v>IC1709</v>
      </c>
      <c r="B112" s="496" t="str">
        <f>'_book_ hedge'!B112</f>
        <v>CICC</v>
      </c>
      <c r="C112" s="475">
        <f>'_book_ hedge'!C112</f>
        <v>42886</v>
      </c>
      <c r="D112" s="477">
        <f>'_book_ hedge'!D112</f>
        <v>-1</v>
      </c>
      <c r="E112" s="496">
        <f>'_book_ hedge'!E112</f>
        <v>5656.6</v>
      </c>
      <c r="F112" s="496">
        <f>'_book_ hedge'!F112</f>
        <v>0</v>
      </c>
      <c r="G112" s="496">
        <f>'_book_ hedge'!G112</f>
        <v>0</v>
      </c>
      <c r="H112" s="477">
        <f t="shared" ca="1" si="5"/>
        <v>1131320</v>
      </c>
      <c r="I112" s="496">
        <f t="shared" ca="1" si="6"/>
        <v>1131320</v>
      </c>
      <c r="J112" s="477">
        <f t="shared" si="7"/>
        <v>-1</v>
      </c>
      <c r="K112" s="494">
        <f t="shared" si="8"/>
        <v>2017</v>
      </c>
      <c r="L112" s="494">
        <f t="shared" ca="1" si="9"/>
        <v>1131320</v>
      </c>
      <c r="M112" s="517" t="str">
        <f ca="1"/>
        <v>ic</v>
      </c>
      <c r="N112" s="516">
        <f ca="1"/>
        <v>0</v>
      </c>
      <c r="O112" s="517">
        <f ca="1"/>
        <v>0</v>
      </c>
      <c r="P112" s="517" t="str">
        <f ca="1"/>
        <v>active</v>
      </c>
      <c r="Q112" s="517">
        <f ca="1"/>
        <v>200</v>
      </c>
    </row>
    <row r="113" spans="1:17">
      <c r="A113" s="472" t="str">
        <f>'_book_ hedge'!A113</f>
        <v>IC1709</v>
      </c>
      <c r="B113" s="496" t="str">
        <f>'_book_ hedge'!B113</f>
        <v>CICC</v>
      </c>
      <c r="C113" s="475">
        <f>'_book_ hedge'!C113</f>
        <v>42886</v>
      </c>
      <c r="D113" s="477">
        <f>'_book_ hedge'!D113</f>
        <v>-1</v>
      </c>
      <c r="E113" s="496">
        <f>'_book_ hedge'!E113</f>
        <v>5654.2</v>
      </c>
      <c r="F113" s="496">
        <f>'_book_ hedge'!F113</f>
        <v>0</v>
      </c>
      <c r="G113" s="496">
        <f>'_book_ hedge'!G113</f>
        <v>0</v>
      </c>
      <c r="H113" s="477">
        <f t="shared" ca="1" si="5"/>
        <v>1130840</v>
      </c>
      <c r="I113" s="496">
        <f t="shared" ca="1" si="6"/>
        <v>1130840</v>
      </c>
      <c r="J113" s="477">
        <f t="shared" si="7"/>
        <v>-1</v>
      </c>
      <c r="K113" s="494">
        <f t="shared" si="8"/>
        <v>2017</v>
      </c>
      <c r="L113" s="494">
        <f t="shared" ca="1" si="9"/>
        <v>1130840</v>
      </c>
      <c r="M113" s="517" t="str">
        <f ca="1"/>
        <v>ic</v>
      </c>
      <c r="N113" s="516">
        <f ca="1"/>
        <v>0</v>
      </c>
      <c r="O113" s="517">
        <f ca="1"/>
        <v>0</v>
      </c>
      <c r="P113" s="517" t="str">
        <f ca="1"/>
        <v>active</v>
      </c>
      <c r="Q113" s="517">
        <f ca="1"/>
        <v>200</v>
      </c>
    </row>
    <row r="114" spans="1:17">
      <c r="A114" s="472" t="str">
        <f>'_book_ hedge'!A114</f>
        <v>IC1706</v>
      </c>
      <c r="B114" s="496" t="str">
        <f>'_book_ hedge'!B114</f>
        <v>CICC</v>
      </c>
      <c r="C114" s="475">
        <f>'_book_ hedge'!C114</f>
        <v>42887</v>
      </c>
      <c r="D114" s="477">
        <f>'_book_ hedge'!D114</f>
        <v>1</v>
      </c>
      <c r="E114" s="496">
        <f>'_book_ hedge'!E114</f>
        <v>5783.6</v>
      </c>
      <c r="F114" s="496">
        <f>'_book_ hedge'!F114</f>
        <v>0</v>
      </c>
      <c r="G114" s="496">
        <f>'_book_ hedge'!G114</f>
        <v>0</v>
      </c>
      <c r="H114" s="477">
        <f t="shared" ca="1" si="5"/>
        <v>-1156720</v>
      </c>
      <c r="I114" s="496">
        <f t="shared" ca="1" si="6"/>
        <v>-1156720</v>
      </c>
      <c r="J114" s="477">
        <f t="shared" si="7"/>
        <v>1</v>
      </c>
      <c r="K114" s="494">
        <f t="shared" si="8"/>
        <v>2017</v>
      </c>
      <c r="L114" s="494">
        <f t="shared" ca="1" si="9"/>
        <v>1156720</v>
      </c>
      <c r="M114" s="517" t="str">
        <f ca="1"/>
        <v>ic</v>
      </c>
      <c r="N114" s="516">
        <f ca="1"/>
        <v>0</v>
      </c>
      <c r="O114" s="517">
        <f ca="1"/>
        <v>0</v>
      </c>
      <c r="P114" s="517" t="str">
        <f ca="1"/>
        <v>active</v>
      </c>
      <c r="Q114" s="517">
        <f ca="1"/>
        <v>200</v>
      </c>
    </row>
    <row r="115" spans="1:17">
      <c r="A115" s="472" t="str">
        <f>'_book_ hedge'!A115</f>
        <v>IC1706</v>
      </c>
      <c r="B115" s="496" t="str">
        <f>'_book_ hedge'!B115</f>
        <v>CICC</v>
      </c>
      <c r="C115" s="475">
        <f>'_book_ hedge'!C115</f>
        <v>42887</v>
      </c>
      <c r="D115" s="477">
        <f>'_book_ hedge'!D115</f>
        <v>1</v>
      </c>
      <c r="E115" s="496">
        <f>'_book_ hedge'!E115</f>
        <v>5699.4</v>
      </c>
      <c r="F115" s="496">
        <f>'_book_ hedge'!F115</f>
        <v>0</v>
      </c>
      <c r="G115" s="496">
        <f>'_book_ hedge'!G115</f>
        <v>0</v>
      </c>
      <c r="H115" s="477">
        <f t="shared" ca="1" si="5"/>
        <v>-1139880</v>
      </c>
      <c r="I115" s="496">
        <f t="shared" ca="1" si="6"/>
        <v>-1139880</v>
      </c>
      <c r="J115" s="477">
        <f t="shared" si="7"/>
        <v>1</v>
      </c>
      <c r="K115" s="494">
        <f t="shared" si="8"/>
        <v>2017</v>
      </c>
      <c r="L115" s="494">
        <f t="shared" ca="1" si="9"/>
        <v>1139880</v>
      </c>
      <c r="M115" s="517" t="str">
        <f ca="1"/>
        <v>ic</v>
      </c>
      <c r="N115" s="516">
        <f ca="1"/>
        <v>0</v>
      </c>
      <c r="O115" s="517">
        <f ca="1"/>
        <v>0</v>
      </c>
      <c r="P115" s="517" t="str">
        <f ca="1"/>
        <v>active</v>
      </c>
      <c r="Q115" s="517">
        <f ca="1"/>
        <v>200</v>
      </c>
    </row>
    <row r="116" spans="1:17">
      <c r="A116" s="472" t="str">
        <f>'_book_ hedge'!A116</f>
        <v>IC1709</v>
      </c>
      <c r="B116" s="496" t="str">
        <f>'_book_ hedge'!B116</f>
        <v>CICC</v>
      </c>
      <c r="C116" s="475">
        <f>'_book_ hedge'!C116</f>
        <v>42887</v>
      </c>
      <c r="D116" s="477">
        <f>'_book_ hedge'!D116</f>
        <v>1</v>
      </c>
      <c r="E116" s="496">
        <f>'_book_ hedge'!E116</f>
        <v>5552.2</v>
      </c>
      <c r="F116" s="496">
        <f>'_book_ hedge'!F116</f>
        <v>0</v>
      </c>
      <c r="G116" s="496">
        <f>'_book_ hedge'!G116</f>
        <v>0</v>
      </c>
      <c r="H116" s="477">
        <f t="shared" ca="1" si="5"/>
        <v>-1110440</v>
      </c>
      <c r="I116" s="496">
        <f t="shared" ca="1" si="6"/>
        <v>-1110440</v>
      </c>
      <c r="J116" s="477">
        <f t="shared" si="7"/>
        <v>1</v>
      </c>
      <c r="K116" s="494">
        <f t="shared" si="8"/>
        <v>2017</v>
      </c>
      <c r="L116" s="494">
        <f t="shared" ca="1" si="9"/>
        <v>1110440</v>
      </c>
      <c r="M116" s="517" t="str">
        <f ca="1"/>
        <v>ic</v>
      </c>
      <c r="N116" s="516">
        <f ca="1"/>
        <v>0</v>
      </c>
      <c r="O116" s="517">
        <f ca="1"/>
        <v>0</v>
      </c>
      <c r="P116" s="517" t="str">
        <f ca="1"/>
        <v>active</v>
      </c>
      <c r="Q116" s="517">
        <f ca="1"/>
        <v>200</v>
      </c>
    </row>
    <row r="117" spans="1:17">
      <c r="A117" s="472" t="str">
        <f>'_book_ hedge'!A117</f>
        <v>IC1709</v>
      </c>
      <c r="B117" s="496" t="str">
        <f>'_book_ hedge'!B117</f>
        <v>CICC</v>
      </c>
      <c r="C117" s="475">
        <f>'_book_ hedge'!C117</f>
        <v>42888</v>
      </c>
      <c r="D117" s="477">
        <f>'_book_ hedge'!D117</f>
        <v>1</v>
      </c>
      <c r="E117" s="496">
        <f>'_book_ hedge'!E117</f>
        <v>5563.8</v>
      </c>
      <c r="F117" s="496">
        <f>'_book_ hedge'!F117</f>
        <v>0</v>
      </c>
      <c r="G117" s="496">
        <f>'_book_ hedge'!G117</f>
        <v>0</v>
      </c>
      <c r="H117" s="477">
        <f t="shared" ca="1" si="5"/>
        <v>-1112760</v>
      </c>
      <c r="I117" s="496">
        <f t="shared" ca="1" si="6"/>
        <v>-1112760</v>
      </c>
      <c r="J117" s="477">
        <f t="shared" si="7"/>
        <v>1</v>
      </c>
      <c r="K117" s="494">
        <f t="shared" si="8"/>
        <v>2017</v>
      </c>
      <c r="L117" s="494">
        <f t="shared" ca="1" si="9"/>
        <v>1112760</v>
      </c>
      <c r="M117" s="517" t="str">
        <f ca="1"/>
        <v>ic</v>
      </c>
      <c r="N117" s="516">
        <f ca="1"/>
        <v>0</v>
      </c>
      <c r="O117" s="517">
        <f ca="1"/>
        <v>0</v>
      </c>
      <c r="P117" s="517" t="str">
        <f ca="1"/>
        <v>active</v>
      </c>
      <c r="Q117" s="517">
        <f ca="1"/>
        <v>200</v>
      </c>
    </row>
    <row r="118" spans="1:17">
      <c r="A118" s="472" t="str">
        <f>'_book_ hedge'!A118</f>
        <v>IC1706</v>
      </c>
      <c r="B118" s="496" t="str">
        <f>'_book_ hedge'!B118</f>
        <v>CICC</v>
      </c>
      <c r="C118" s="475">
        <f>'_book_ hedge'!C118</f>
        <v>42888</v>
      </c>
      <c r="D118" s="477">
        <f>'_book_ hedge'!D118</f>
        <v>-1</v>
      </c>
      <c r="E118" s="496">
        <f>'_book_ hedge'!E118</f>
        <v>5667.4</v>
      </c>
      <c r="F118" s="496">
        <f>'_book_ hedge'!F118</f>
        <v>0</v>
      </c>
      <c r="G118" s="496">
        <f>'_book_ hedge'!G118</f>
        <v>0</v>
      </c>
      <c r="H118" s="477">
        <f t="shared" ca="1" si="5"/>
        <v>1133480</v>
      </c>
      <c r="I118" s="496">
        <f t="shared" ca="1" si="6"/>
        <v>1133480</v>
      </c>
      <c r="J118" s="477">
        <f t="shared" si="7"/>
        <v>-1</v>
      </c>
      <c r="K118" s="494">
        <f t="shared" si="8"/>
        <v>2017</v>
      </c>
      <c r="L118" s="494">
        <f t="shared" ca="1" si="9"/>
        <v>1133480</v>
      </c>
      <c r="M118" s="517" t="str">
        <f ca="1"/>
        <v>ic</v>
      </c>
      <c r="N118" s="516">
        <f ca="1"/>
        <v>0</v>
      </c>
      <c r="O118" s="517">
        <f ca="1"/>
        <v>0</v>
      </c>
      <c r="P118" s="517" t="str">
        <f ca="1"/>
        <v>active</v>
      </c>
      <c r="Q118" s="517">
        <f ca="1"/>
        <v>200</v>
      </c>
    </row>
    <row r="119" spans="1:17">
      <c r="A119" s="472" t="str">
        <f>'_book_ hedge'!A119</f>
        <v>IC1709</v>
      </c>
      <c r="B119" s="496" t="str">
        <f>'_book_ hedge'!B119</f>
        <v>CICC</v>
      </c>
      <c r="C119" s="475">
        <f>'_book_ hedge'!C119</f>
        <v>42888</v>
      </c>
      <c r="D119" s="477">
        <f>'_book_ hedge'!D119</f>
        <v>1</v>
      </c>
      <c r="E119" s="496">
        <f>'_book_ hedge'!E119</f>
        <v>5558.8</v>
      </c>
      <c r="F119" s="496">
        <f>'_book_ hedge'!F119</f>
        <v>0</v>
      </c>
      <c r="G119" s="496">
        <f>'_book_ hedge'!G119</f>
        <v>0</v>
      </c>
      <c r="H119" s="477">
        <f t="shared" ca="1" si="5"/>
        <v>-1111760</v>
      </c>
      <c r="I119" s="496">
        <f t="shared" ca="1" si="6"/>
        <v>-1111760</v>
      </c>
      <c r="J119" s="477">
        <f t="shared" si="7"/>
        <v>1</v>
      </c>
      <c r="K119" s="494">
        <f t="shared" si="8"/>
        <v>2017</v>
      </c>
      <c r="L119" s="494">
        <f t="shared" ca="1" si="9"/>
        <v>1111760</v>
      </c>
      <c r="M119" s="517" t="str">
        <f ca="1"/>
        <v>ic</v>
      </c>
      <c r="N119" s="516">
        <f ca="1"/>
        <v>0</v>
      </c>
      <c r="O119" s="517">
        <f ca="1"/>
        <v>0</v>
      </c>
      <c r="P119" s="517" t="str">
        <f ca="1"/>
        <v>active</v>
      </c>
      <c r="Q119" s="517">
        <f ca="1"/>
        <v>200</v>
      </c>
    </row>
    <row r="120" spans="1:17">
      <c r="A120" s="472" t="str">
        <f>'_book_ hedge'!A120</f>
        <v>IC1706</v>
      </c>
      <c r="B120" s="496" t="str">
        <f>'_book_ hedge'!B120</f>
        <v>CICC</v>
      </c>
      <c r="C120" s="475">
        <f>'_book_ hedge'!C120</f>
        <v>42888</v>
      </c>
      <c r="D120" s="477">
        <f>'_book_ hedge'!D120</f>
        <v>-1</v>
      </c>
      <c r="E120" s="496">
        <f>'_book_ hedge'!E120</f>
        <v>5676</v>
      </c>
      <c r="F120" s="496">
        <f>'_book_ hedge'!F120</f>
        <v>0</v>
      </c>
      <c r="G120" s="496">
        <f>'_book_ hedge'!G120</f>
        <v>0</v>
      </c>
      <c r="H120" s="477">
        <f t="shared" ca="1" si="5"/>
        <v>1135200</v>
      </c>
      <c r="I120" s="496">
        <f t="shared" ca="1" si="6"/>
        <v>1135200</v>
      </c>
      <c r="J120" s="477">
        <f t="shared" si="7"/>
        <v>-1</v>
      </c>
      <c r="K120" s="494">
        <f t="shared" si="8"/>
        <v>2017</v>
      </c>
      <c r="L120" s="494">
        <f t="shared" ca="1" si="9"/>
        <v>1135200</v>
      </c>
      <c r="M120" s="517" t="str">
        <f ca="1"/>
        <v>ic</v>
      </c>
      <c r="N120" s="516">
        <f ca="1"/>
        <v>0</v>
      </c>
      <c r="O120" s="517">
        <f ca="1"/>
        <v>0</v>
      </c>
      <c r="P120" s="517" t="str">
        <f ca="1"/>
        <v>active</v>
      </c>
      <c r="Q120" s="517">
        <f ca="1"/>
        <v>200</v>
      </c>
    </row>
    <row r="121" spans="1:17">
      <c r="A121" s="472" t="str">
        <f>'_book_ hedge'!A121</f>
        <v>IC1709</v>
      </c>
      <c r="B121" s="496" t="str">
        <f>'_book_ hedge'!B121</f>
        <v>CICC</v>
      </c>
      <c r="C121" s="475">
        <f>'_book_ hedge'!C121</f>
        <v>42888</v>
      </c>
      <c r="D121" s="477">
        <f>'_book_ hedge'!D121</f>
        <v>1</v>
      </c>
      <c r="E121" s="496">
        <f>'_book_ hedge'!E121</f>
        <v>5564.8</v>
      </c>
      <c r="F121" s="496">
        <f>'_book_ hedge'!F121</f>
        <v>0</v>
      </c>
      <c r="G121" s="496">
        <f>'_book_ hedge'!G121</f>
        <v>0</v>
      </c>
      <c r="H121" s="477">
        <f t="shared" ca="1" si="5"/>
        <v>-1112960</v>
      </c>
      <c r="I121" s="496">
        <f t="shared" ca="1" si="6"/>
        <v>-1112960</v>
      </c>
      <c r="J121" s="477">
        <f t="shared" si="7"/>
        <v>1</v>
      </c>
      <c r="K121" s="494">
        <f t="shared" si="8"/>
        <v>2017</v>
      </c>
      <c r="L121" s="494">
        <f t="shared" ca="1" si="9"/>
        <v>1112960</v>
      </c>
      <c r="M121" s="517" t="str">
        <f ca="1"/>
        <v>ic</v>
      </c>
      <c r="N121" s="516">
        <f ca="1"/>
        <v>0</v>
      </c>
      <c r="O121" s="517">
        <f ca="1"/>
        <v>0</v>
      </c>
      <c r="P121" s="517" t="str">
        <f ca="1"/>
        <v>active</v>
      </c>
      <c r="Q121" s="517">
        <f ca="1"/>
        <v>200</v>
      </c>
    </row>
    <row r="122" spans="1:17">
      <c r="A122" s="472" t="str">
        <f>'_book_ hedge'!A122</f>
        <v>IC1709</v>
      </c>
      <c r="B122" s="496" t="str">
        <f>'_book_ hedge'!B122</f>
        <v>CICC</v>
      </c>
      <c r="C122" s="475">
        <f>'_book_ hedge'!C122</f>
        <v>42888</v>
      </c>
      <c r="D122" s="477">
        <f>'_book_ hedge'!D122</f>
        <v>1</v>
      </c>
      <c r="E122" s="496">
        <f>'_book_ hedge'!E122</f>
        <v>5610.8</v>
      </c>
      <c r="F122" s="496">
        <f>'_book_ hedge'!F122</f>
        <v>0</v>
      </c>
      <c r="G122" s="496">
        <f>'_book_ hedge'!G122</f>
        <v>0</v>
      </c>
      <c r="H122" s="477">
        <f t="shared" ca="1" si="5"/>
        <v>-1122160</v>
      </c>
      <c r="I122" s="496">
        <f t="shared" ca="1" si="6"/>
        <v>-1122160</v>
      </c>
      <c r="J122" s="477">
        <f t="shared" si="7"/>
        <v>1</v>
      </c>
      <c r="K122" s="494">
        <f t="shared" si="8"/>
        <v>2017</v>
      </c>
      <c r="L122" s="494">
        <f t="shared" ca="1" si="9"/>
        <v>1122160</v>
      </c>
      <c r="M122" s="517" t="str">
        <f ca="1"/>
        <v>ic</v>
      </c>
      <c r="N122" s="516">
        <f ca="1"/>
        <v>0</v>
      </c>
      <c r="O122" s="517">
        <f ca="1"/>
        <v>0</v>
      </c>
      <c r="P122" s="517" t="str">
        <f ca="1"/>
        <v>active</v>
      </c>
      <c r="Q122" s="517">
        <f ca="1"/>
        <v>200</v>
      </c>
    </row>
    <row r="123" spans="1:17">
      <c r="A123" s="472" t="str">
        <f>'_book_ hedge'!A123</f>
        <v>IC1709</v>
      </c>
      <c r="B123" s="496" t="str">
        <f>'_book_ hedge'!B123</f>
        <v>CICC</v>
      </c>
      <c r="C123" s="475">
        <f>'_book_ hedge'!C123</f>
        <v>42888</v>
      </c>
      <c r="D123" s="477">
        <f>'_book_ hedge'!D123</f>
        <v>1</v>
      </c>
      <c r="E123" s="496">
        <f>'_book_ hedge'!E123</f>
        <v>5644</v>
      </c>
      <c r="F123" s="496">
        <f>'_book_ hedge'!F123</f>
        <v>0</v>
      </c>
      <c r="G123" s="496">
        <f>'_book_ hedge'!G123</f>
        <v>0</v>
      </c>
      <c r="H123" s="477">
        <f t="shared" ca="1" si="5"/>
        <v>-1128800</v>
      </c>
      <c r="I123" s="496">
        <f t="shared" ca="1" si="6"/>
        <v>-1128800</v>
      </c>
      <c r="J123" s="477">
        <f t="shared" si="7"/>
        <v>1</v>
      </c>
      <c r="K123" s="494">
        <f t="shared" si="8"/>
        <v>2017</v>
      </c>
      <c r="L123" s="494">
        <f t="shared" ca="1" si="9"/>
        <v>1128800</v>
      </c>
      <c r="M123" s="517" t="str">
        <f ca="1"/>
        <v>ic</v>
      </c>
      <c r="N123" s="516">
        <f ca="1"/>
        <v>0</v>
      </c>
      <c r="O123" s="517">
        <f ca="1"/>
        <v>0</v>
      </c>
      <c r="P123" s="517" t="str">
        <f ca="1"/>
        <v>active</v>
      </c>
      <c r="Q123" s="517">
        <f ca="1"/>
        <v>200</v>
      </c>
    </row>
    <row r="124" spans="1:17">
      <c r="A124" s="472" t="str">
        <f>'_book_ hedge'!A124</f>
        <v>IC1706</v>
      </c>
      <c r="B124" s="496" t="str">
        <f>'_book_ hedge'!B124</f>
        <v>CICC</v>
      </c>
      <c r="C124" s="475">
        <f>'_book_ hedge'!C124</f>
        <v>42893</v>
      </c>
      <c r="D124" s="477">
        <f>'_book_ hedge'!D124</f>
        <v>-1</v>
      </c>
      <c r="E124" s="496">
        <f>'_book_ hedge'!E124</f>
        <v>5948</v>
      </c>
      <c r="F124" s="496">
        <f>'_book_ hedge'!F124</f>
        <v>0</v>
      </c>
      <c r="G124" s="496">
        <f>'_book_ hedge'!G124</f>
        <v>0</v>
      </c>
      <c r="H124" s="477">
        <f t="shared" ca="1" si="5"/>
        <v>1189600</v>
      </c>
      <c r="I124" s="496">
        <f t="shared" ca="1" si="6"/>
        <v>1189600</v>
      </c>
      <c r="J124" s="477">
        <f t="shared" si="7"/>
        <v>-1</v>
      </c>
      <c r="K124" s="494">
        <f t="shared" si="8"/>
        <v>2017</v>
      </c>
      <c r="L124" s="494">
        <f t="shared" ca="1" si="9"/>
        <v>1189600</v>
      </c>
      <c r="M124" s="517" t="str">
        <f ca="1"/>
        <v>ic</v>
      </c>
      <c r="N124" s="516">
        <f ca="1"/>
        <v>0</v>
      </c>
      <c r="O124" s="517">
        <f ca="1"/>
        <v>0</v>
      </c>
      <c r="P124" s="517" t="str">
        <f ca="1"/>
        <v>active</v>
      </c>
      <c r="Q124" s="517">
        <f ca="1"/>
        <v>200</v>
      </c>
    </row>
    <row r="125" spans="1:17">
      <c r="A125" s="472" t="str">
        <f>'_book_ hedge'!A125</f>
        <v>IC1707</v>
      </c>
      <c r="B125" s="496" t="str">
        <f>'_book_ hedge'!B125</f>
        <v>CICC</v>
      </c>
      <c r="C125" s="475">
        <f>'_book_ hedge'!C125</f>
        <v>42893</v>
      </c>
      <c r="D125" s="477">
        <f>'_book_ hedge'!D125</f>
        <v>1</v>
      </c>
      <c r="E125" s="496">
        <f>'_book_ hedge'!E125</f>
        <v>5904</v>
      </c>
      <c r="F125" s="496">
        <f>'_book_ hedge'!F125</f>
        <v>0</v>
      </c>
      <c r="G125" s="496">
        <f>'_book_ hedge'!G125</f>
        <v>0</v>
      </c>
      <c r="H125" s="477">
        <f t="shared" ca="1" si="5"/>
        <v>-1180800</v>
      </c>
      <c r="I125" s="496">
        <f t="shared" ca="1" si="6"/>
        <v>-1180800</v>
      </c>
      <c r="J125" s="477">
        <f t="shared" si="7"/>
        <v>1</v>
      </c>
      <c r="K125" s="494">
        <f t="shared" si="8"/>
        <v>2017</v>
      </c>
      <c r="L125" s="494">
        <f t="shared" ca="1" si="9"/>
        <v>1180800</v>
      </c>
      <c r="M125" s="517" t="str">
        <f ca="1"/>
        <v>ic</v>
      </c>
      <c r="N125" s="516">
        <f ca="1"/>
        <v>0</v>
      </c>
      <c r="O125" s="517">
        <f ca="1"/>
        <v>0</v>
      </c>
      <c r="P125" s="517" t="str">
        <f ca="1"/>
        <v>active</v>
      </c>
      <c r="Q125" s="517">
        <f ca="1"/>
        <v>200</v>
      </c>
    </row>
    <row r="126" spans="1:17">
      <c r="A126" s="472" t="str">
        <f>'_book_ hedge'!A126</f>
        <v>IC1707</v>
      </c>
      <c r="B126" s="496" t="str">
        <f>'_book_ hedge'!B126</f>
        <v>CICC</v>
      </c>
      <c r="C126" s="475">
        <f>'_book_ hedge'!C126</f>
        <v>42893</v>
      </c>
      <c r="D126" s="477">
        <f>'_book_ hedge'!D126</f>
        <v>1</v>
      </c>
      <c r="E126" s="496">
        <f>'_book_ hedge'!E126</f>
        <v>5901.2</v>
      </c>
      <c r="F126" s="496">
        <f>'_book_ hedge'!F126</f>
        <v>0</v>
      </c>
      <c r="G126" s="496">
        <f>'_book_ hedge'!G126</f>
        <v>0</v>
      </c>
      <c r="H126" s="477">
        <f t="shared" ca="1" si="5"/>
        <v>-1180240</v>
      </c>
      <c r="I126" s="496">
        <f t="shared" ca="1" si="6"/>
        <v>-1180240</v>
      </c>
      <c r="J126" s="477">
        <f t="shared" si="7"/>
        <v>1</v>
      </c>
      <c r="K126" s="494">
        <f t="shared" si="8"/>
        <v>2017</v>
      </c>
      <c r="L126" s="494">
        <f t="shared" ca="1" si="9"/>
        <v>1180240</v>
      </c>
      <c r="M126" s="517" t="str">
        <f ca="1"/>
        <v>ic</v>
      </c>
      <c r="N126" s="516">
        <f ca="1"/>
        <v>0</v>
      </c>
      <c r="O126" s="517">
        <f ca="1"/>
        <v>0</v>
      </c>
      <c r="P126" s="517" t="str">
        <f ca="1"/>
        <v>active</v>
      </c>
      <c r="Q126" s="517">
        <f ca="1"/>
        <v>200</v>
      </c>
    </row>
    <row r="127" spans="1:17">
      <c r="A127" s="472" t="str">
        <f>'_book_ hedge'!A127</f>
        <v>IC1709</v>
      </c>
      <c r="B127" s="496" t="str">
        <f>'_book_ hedge'!B127</f>
        <v>CICC</v>
      </c>
      <c r="C127" s="475">
        <f>'_book_ hedge'!C127</f>
        <v>42893</v>
      </c>
      <c r="D127" s="477">
        <f>'_book_ hedge'!D127</f>
        <v>1</v>
      </c>
      <c r="E127" s="496">
        <f>'_book_ hedge'!E127</f>
        <v>5832</v>
      </c>
      <c r="F127" s="496">
        <f>'_book_ hedge'!F127</f>
        <v>0</v>
      </c>
      <c r="G127" s="496">
        <f>'_book_ hedge'!G127</f>
        <v>0</v>
      </c>
      <c r="H127" s="477">
        <f t="shared" ca="1" si="5"/>
        <v>-1166400</v>
      </c>
      <c r="I127" s="496">
        <f t="shared" ca="1" si="6"/>
        <v>-1166400</v>
      </c>
      <c r="J127" s="477">
        <f t="shared" si="7"/>
        <v>1</v>
      </c>
      <c r="K127" s="494">
        <f t="shared" si="8"/>
        <v>2017</v>
      </c>
      <c r="L127" s="494">
        <f t="shared" ca="1" si="9"/>
        <v>1166400</v>
      </c>
      <c r="M127" s="517" t="str">
        <f ca="1"/>
        <v>ic</v>
      </c>
      <c r="N127" s="516">
        <f ca="1"/>
        <v>0</v>
      </c>
      <c r="O127" s="517">
        <f ca="1"/>
        <v>0</v>
      </c>
      <c r="P127" s="517" t="str">
        <f ca="1"/>
        <v>active</v>
      </c>
      <c r="Q127" s="517">
        <f ca="1"/>
        <v>200</v>
      </c>
    </row>
    <row r="128" spans="1:17">
      <c r="A128" s="472" t="str">
        <f>'_book_ hedge'!A128</f>
        <v>IC1706</v>
      </c>
      <c r="B128" s="496" t="str">
        <f>'_book_ hedge'!B128</f>
        <v>CICC</v>
      </c>
      <c r="C128" s="475">
        <f>'_book_ hedge'!C128</f>
        <v>42894</v>
      </c>
      <c r="D128" s="477">
        <f>'_book_ hedge'!D128</f>
        <v>-1</v>
      </c>
      <c r="E128" s="496">
        <f>'_book_ hedge'!E128</f>
        <v>5942.4</v>
      </c>
      <c r="F128" s="496">
        <f>'_book_ hedge'!F128</f>
        <v>0</v>
      </c>
      <c r="G128" s="496">
        <f>'_book_ hedge'!G128</f>
        <v>0</v>
      </c>
      <c r="H128" s="477">
        <f t="shared" ca="1" si="5"/>
        <v>1188480</v>
      </c>
      <c r="I128" s="496">
        <f t="shared" ca="1" si="6"/>
        <v>1188480</v>
      </c>
      <c r="J128" s="477">
        <f t="shared" si="7"/>
        <v>-1</v>
      </c>
      <c r="K128" s="494">
        <f t="shared" si="8"/>
        <v>2017</v>
      </c>
      <c r="L128" s="494">
        <f t="shared" ca="1" si="9"/>
        <v>1188480</v>
      </c>
      <c r="M128" s="517" t="str">
        <f ca="1"/>
        <v>ic</v>
      </c>
      <c r="N128" s="516">
        <f ca="1"/>
        <v>0</v>
      </c>
      <c r="O128" s="517">
        <f ca="1"/>
        <v>0</v>
      </c>
      <c r="P128" s="517" t="str">
        <f ca="1"/>
        <v>active</v>
      </c>
      <c r="Q128" s="517">
        <f ca="1"/>
        <v>200</v>
      </c>
    </row>
    <row r="129" spans="1:17">
      <c r="A129" s="472" t="str">
        <f>'_book_ hedge'!A129</f>
        <v>IC1709</v>
      </c>
      <c r="B129" s="496" t="str">
        <f>'_book_ hedge'!B129</f>
        <v>CICC</v>
      </c>
      <c r="C129" s="475">
        <f>'_book_ hedge'!C129</f>
        <v>42898</v>
      </c>
      <c r="D129" s="477">
        <f>'_book_ hedge'!D129</f>
        <v>1</v>
      </c>
      <c r="E129" s="496">
        <f>'_book_ hedge'!E129</f>
        <v>5790.2</v>
      </c>
      <c r="F129" s="496">
        <f>'_book_ hedge'!F129</f>
        <v>0</v>
      </c>
      <c r="G129" s="496">
        <f>'_book_ hedge'!G129</f>
        <v>0</v>
      </c>
      <c r="H129" s="477">
        <f t="shared" ca="1" si="5"/>
        <v>-1158040</v>
      </c>
      <c r="I129" s="496">
        <f t="shared" ca="1" si="6"/>
        <v>-1158040</v>
      </c>
      <c r="J129" s="477">
        <f t="shared" si="7"/>
        <v>1</v>
      </c>
      <c r="K129" s="494">
        <f t="shared" si="8"/>
        <v>2017</v>
      </c>
      <c r="L129" s="494">
        <f t="shared" ca="1" si="9"/>
        <v>1158040</v>
      </c>
      <c r="M129" s="517" t="str">
        <f ca="1"/>
        <v>ic</v>
      </c>
      <c r="N129" s="516">
        <f ca="1"/>
        <v>0</v>
      </c>
      <c r="O129" s="517">
        <f ca="1"/>
        <v>0</v>
      </c>
      <c r="P129" s="517" t="str">
        <f ca="1"/>
        <v>active</v>
      </c>
      <c r="Q129" s="517">
        <f ca="1"/>
        <v>200</v>
      </c>
    </row>
    <row r="130" spans="1:17">
      <c r="A130" s="472" t="str">
        <f>'_book_ hedge'!A130</f>
        <v>IC1706</v>
      </c>
      <c r="B130" s="496" t="str">
        <f>'_book_ hedge'!B130</f>
        <v>CICC</v>
      </c>
      <c r="C130" s="475">
        <f>'_book_ hedge'!C130</f>
        <v>42898</v>
      </c>
      <c r="D130" s="477">
        <f>'_book_ hedge'!D130</f>
        <v>-1</v>
      </c>
      <c r="E130" s="496">
        <f>'_book_ hedge'!E130</f>
        <v>5903.6</v>
      </c>
      <c r="F130" s="496">
        <f>'_book_ hedge'!F130</f>
        <v>0</v>
      </c>
      <c r="G130" s="496">
        <f>'_book_ hedge'!G130</f>
        <v>0</v>
      </c>
      <c r="H130" s="477">
        <f t="shared" ca="1" si="5"/>
        <v>1180720</v>
      </c>
      <c r="I130" s="496">
        <f t="shared" ca="1" si="6"/>
        <v>1180720</v>
      </c>
      <c r="J130" s="477">
        <f t="shared" si="7"/>
        <v>-1</v>
      </c>
      <c r="K130" s="494">
        <f t="shared" si="8"/>
        <v>2017</v>
      </c>
      <c r="L130" s="494">
        <f t="shared" ca="1" si="9"/>
        <v>1180720</v>
      </c>
      <c r="M130" s="517" t="str">
        <f ca="1"/>
        <v>ic</v>
      </c>
      <c r="N130" s="516">
        <f ca="1"/>
        <v>0</v>
      </c>
      <c r="O130" s="517">
        <f ca="1"/>
        <v>0</v>
      </c>
      <c r="P130" s="517" t="str">
        <f ca="1"/>
        <v>active</v>
      </c>
      <c r="Q130" s="517">
        <f ca="1"/>
        <v>200</v>
      </c>
    </row>
    <row r="131" spans="1:17">
      <c r="A131" s="472" t="str">
        <f>'_book_ hedge'!A131</f>
        <v>if1709</v>
      </c>
      <c r="B131" s="496" t="str">
        <f>'_book_ hedge'!B131</f>
        <v>CICC</v>
      </c>
      <c r="C131" s="475">
        <f>'_book_ hedge'!C131</f>
        <v>42899</v>
      </c>
      <c r="D131" s="477">
        <f>'_book_ hedge'!D131</f>
        <v>1</v>
      </c>
      <c r="E131" s="496">
        <f>'_book_ hedge'!E131</f>
        <v>3525.2</v>
      </c>
      <c r="F131" s="496">
        <f>'_book_ hedge'!F131</f>
        <v>0</v>
      </c>
      <c r="G131" s="496">
        <f>'_book_ hedge'!G131</f>
        <v>0</v>
      </c>
      <c r="H131" s="477">
        <f t="shared" ca="1" si="5"/>
        <v>-1057560</v>
      </c>
      <c r="I131" s="496">
        <f t="shared" ca="1" si="6"/>
        <v>-1057560</v>
      </c>
      <c r="J131" s="477">
        <f t="shared" si="7"/>
        <v>1</v>
      </c>
      <c r="K131" s="494">
        <f t="shared" si="8"/>
        <v>2017</v>
      </c>
      <c r="L131" s="494">
        <f t="shared" ca="1" si="9"/>
        <v>1057560</v>
      </c>
      <c r="M131" s="517" t="str">
        <f ca="1"/>
        <v>if</v>
      </c>
      <c r="N131" s="516">
        <f ca="1"/>
        <v>0</v>
      </c>
      <c r="O131" s="517">
        <f ca="1"/>
        <v>0</v>
      </c>
      <c r="P131" s="517" t="str">
        <f ca="1"/>
        <v>active</v>
      </c>
      <c r="Q131" s="517">
        <f ca="1"/>
        <v>300</v>
      </c>
    </row>
    <row r="132" spans="1:17">
      <c r="A132" s="472" t="str">
        <f>'_book_ hedge'!A132</f>
        <v>if1706</v>
      </c>
      <c r="B132" s="496" t="str">
        <f>'_book_ hedge'!B132</f>
        <v>CICC</v>
      </c>
      <c r="C132" s="475">
        <f>'_book_ hedge'!C132</f>
        <v>42899</v>
      </c>
      <c r="D132" s="477">
        <f>'_book_ hedge'!D132</f>
        <v>-1</v>
      </c>
      <c r="E132" s="496">
        <f>'_book_ hedge'!E132</f>
        <v>3572</v>
      </c>
      <c r="F132" s="496">
        <f>'_book_ hedge'!F132</f>
        <v>0</v>
      </c>
      <c r="G132" s="496">
        <f>'_book_ hedge'!G132</f>
        <v>0</v>
      </c>
      <c r="H132" s="477">
        <f t="shared" ca="1" si="5"/>
        <v>1071600</v>
      </c>
      <c r="I132" s="496">
        <f t="shared" ca="1" si="6"/>
        <v>1071600</v>
      </c>
      <c r="J132" s="477">
        <f t="shared" si="7"/>
        <v>-1</v>
      </c>
      <c r="K132" s="494">
        <f t="shared" si="8"/>
        <v>2017</v>
      </c>
      <c r="L132" s="494">
        <f t="shared" ca="1" si="9"/>
        <v>1071600</v>
      </c>
      <c r="M132" s="517" t="str">
        <f ca="1"/>
        <v>if</v>
      </c>
      <c r="N132" s="516">
        <f ca="1"/>
        <v>0</v>
      </c>
      <c r="O132" s="517">
        <f ca="1"/>
        <v>0</v>
      </c>
      <c r="P132" s="517" t="str">
        <f ca="1"/>
        <v>active</v>
      </c>
      <c r="Q132" s="517">
        <f ca="1"/>
        <v>300</v>
      </c>
    </row>
    <row r="133" spans="1:17">
      <c r="A133" s="472" t="str">
        <f>'_book_ hedge'!A133</f>
        <v>if1709</v>
      </c>
      <c r="B133" s="496" t="str">
        <f>'_book_ hedge'!B133</f>
        <v>CICC</v>
      </c>
      <c r="C133" s="475">
        <f>'_book_ hedge'!C133</f>
        <v>42902</v>
      </c>
      <c r="D133" s="477">
        <f>'_book_ hedge'!D133</f>
        <v>1</v>
      </c>
      <c r="E133" s="496">
        <f>'_book_ hedge'!E133</f>
        <v>3469.4</v>
      </c>
      <c r="F133" s="496">
        <f>'_book_ hedge'!F133</f>
        <v>0</v>
      </c>
      <c r="G133" s="496">
        <f>'_book_ hedge'!G133</f>
        <v>0</v>
      </c>
      <c r="H133" s="477">
        <f t="shared" ca="1" si="5"/>
        <v>-1040820</v>
      </c>
      <c r="I133" s="496">
        <f t="shared" ca="1" si="6"/>
        <v>-1040820</v>
      </c>
      <c r="J133" s="477">
        <f t="shared" si="7"/>
        <v>1</v>
      </c>
      <c r="K133" s="494">
        <f t="shared" si="8"/>
        <v>2017</v>
      </c>
      <c r="L133" s="494">
        <f t="shared" ca="1" si="9"/>
        <v>1040820</v>
      </c>
      <c r="M133" s="517" t="str">
        <f ca="1"/>
        <v>if</v>
      </c>
      <c r="N133" s="516">
        <f ca="1"/>
        <v>0</v>
      </c>
      <c r="O133" s="517">
        <f ca="1"/>
        <v>0</v>
      </c>
      <c r="P133" s="517" t="str">
        <f ca="1"/>
        <v>active</v>
      </c>
      <c r="Q133" s="517">
        <f ca="1"/>
        <v>300</v>
      </c>
    </row>
    <row r="134" spans="1:17">
      <c r="A134" s="472" t="str">
        <f>'_book_ hedge'!A134</f>
        <v>IC1707</v>
      </c>
      <c r="B134" s="496" t="str">
        <f>'_book_ hedge'!B134</f>
        <v>CICC</v>
      </c>
      <c r="C134" s="475">
        <f>'_book_ hedge'!C134</f>
        <v>42905</v>
      </c>
      <c r="D134" s="477">
        <f>'_book_ hedge'!D134</f>
        <v>1</v>
      </c>
      <c r="E134" s="496">
        <f>'_book_ hedge'!E134</f>
        <v>6002</v>
      </c>
      <c r="F134" s="496">
        <f>'_book_ hedge'!F134</f>
        <v>0</v>
      </c>
      <c r="G134" s="496">
        <f>'_book_ hedge'!G134</f>
        <v>0</v>
      </c>
      <c r="H134" s="477">
        <f t="shared" ca="1" si="5"/>
        <v>-1200400</v>
      </c>
      <c r="I134" s="496">
        <f t="shared" ca="1" si="6"/>
        <v>-1200400</v>
      </c>
      <c r="J134" s="477">
        <f t="shared" si="7"/>
        <v>1</v>
      </c>
      <c r="K134" s="494">
        <f t="shared" si="8"/>
        <v>2017</v>
      </c>
      <c r="L134" s="494">
        <f t="shared" ca="1" si="9"/>
        <v>1200400</v>
      </c>
      <c r="M134" s="517" t="str">
        <f ca="1"/>
        <v>ic</v>
      </c>
      <c r="N134" s="516">
        <f ca="1"/>
        <v>0</v>
      </c>
      <c r="O134" s="517">
        <f ca="1"/>
        <v>0</v>
      </c>
      <c r="P134" s="517" t="str">
        <f ca="1"/>
        <v>active</v>
      </c>
      <c r="Q134" s="517">
        <f ca="1"/>
        <v>200</v>
      </c>
    </row>
    <row r="135" spans="1:17">
      <c r="A135" s="472" t="str">
        <f>'_book_ hedge'!A135</f>
        <v>IC1707</v>
      </c>
      <c r="B135" s="496" t="str">
        <f>'_book_ hedge'!B135</f>
        <v>CICC</v>
      </c>
      <c r="C135" s="475">
        <f>'_book_ hedge'!C135</f>
        <v>42905</v>
      </c>
      <c r="D135" s="477">
        <f>'_book_ hedge'!D135</f>
        <v>-1</v>
      </c>
      <c r="E135" s="496">
        <f>'_book_ hedge'!E135</f>
        <v>6036.8</v>
      </c>
      <c r="F135" s="496">
        <f>'_book_ hedge'!F135</f>
        <v>0</v>
      </c>
      <c r="G135" s="496">
        <f>'_book_ hedge'!G135</f>
        <v>0</v>
      </c>
      <c r="H135" s="477">
        <f t="shared" ca="1" si="5"/>
        <v>1207360</v>
      </c>
      <c r="I135" s="496">
        <f t="shared" ca="1" si="6"/>
        <v>1207360</v>
      </c>
      <c r="J135" s="477">
        <f t="shared" si="7"/>
        <v>-1</v>
      </c>
      <c r="K135" s="494">
        <f t="shared" si="8"/>
        <v>2017</v>
      </c>
      <c r="L135" s="494">
        <f t="shared" ca="1" si="9"/>
        <v>1207360</v>
      </c>
      <c r="M135" s="517" t="str">
        <f ca="1"/>
        <v>ic</v>
      </c>
      <c r="N135" s="516">
        <f ca="1"/>
        <v>0</v>
      </c>
      <c r="O135" s="517">
        <f ca="1"/>
        <v>0</v>
      </c>
      <c r="P135" s="517" t="str">
        <f ca="1"/>
        <v>active</v>
      </c>
      <c r="Q135" s="517">
        <f ca="1"/>
        <v>200</v>
      </c>
    </row>
    <row r="136" spans="1:17">
      <c r="A136" s="472" t="str">
        <f>'_book_ hedge'!A136</f>
        <v>if1709</v>
      </c>
      <c r="B136" s="496" t="str">
        <f>'_book_ hedge'!B136</f>
        <v>CICC</v>
      </c>
      <c r="C136" s="475">
        <f>'_book_ hedge'!C136</f>
        <v>42908</v>
      </c>
      <c r="D136" s="477">
        <f>'_book_ hedge'!D136</f>
        <v>-1</v>
      </c>
      <c r="E136" s="496">
        <f>'_book_ hedge'!E136</f>
        <v>3551</v>
      </c>
      <c r="F136" s="496">
        <f>'_book_ hedge'!F136</f>
        <v>0</v>
      </c>
      <c r="G136" s="496">
        <f>'_book_ hedge'!G136</f>
        <v>0</v>
      </c>
      <c r="H136" s="477">
        <f t="shared" ca="1" si="5"/>
        <v>1065300</v>
      </c>
      <c r="I136" s="496">
        <f t="shared" ca="1" si="6"/>
        <v>1065300</v>
      </c>
      <c r="J136" s="477">
        <f t="shared" si="7"/>
        <v>-1</v>
      </c>
      <c r="K136" s="494">
        <f t="shared" si="8"/>
        <v>2017</v>
      </c>
      <c r="L136" s="494">
        <f t="shared" ca="1" si="9"/>
        <v>1065300</v>
      </c>
      <c r="M136" s="517" t="str">
        <f ca="1"/>
        <v>if</v>
      </c>
      <c r="N136" s="516">
        <f ca="1"/>
        <v>0</v>
      </c>
      <c r="O136" s="517">
        <f ca="1"/>
        <v>0</v>
      </c>
      <c r="P136" s="517" t="str">
        <f ca="1"/>
        <v>active</v>
      </c>
      <c r="Q136" s="517">
        <f ca="1"/>
        <v>300</v>
      </c>
    </row>
    <row r="137" spans="1:17">
      <c r="A137" s="472" t="str">
        <f>'_book_ hedge'!A137</f>
        <v>if1709</v>
      </c>
      <c r="B137" s="496" t="str">
        <f>'_book_ hedge'!B137</f>
        <v>CICC</v>
      </c>
      <c r="C137" s="475">
        <f>'_book_ hedge'!C137</f>
        <v>42908</v>
      </c>
      <c r="D137" s="477">
        <f>'_book_ hedge'!D137</f>
        <v>-1</v>
      </c>
      <c r="E137" s="496">
        <f>'_book_ hedge'!E137</f>
        <v>3541.4</v>
      </c>
      <c r="F137" s="496">
        <f>'_book_ hedge'!F137</f>
        <v>0</v>
      </c>
      <c r="G137" s="496">
        <f>'_book_ hedge'!G137</f>
        <v>0</v>
      </c>
      <c r="H137" s="477">
        <f t="shared" ca="1" si="5"/>
        <v>1062420</v>
      </c>
      <c r="I137" s="496">
        <f t="shared" ca="1" si="6"/>
        <v>1062420</v>
      </c>
      <c r="J137" s="477">
        <f t="shared" si="7"/>
        <v>-1</v>
      </c>
      <c r="K137" s="494">
        <f t="shared" si="8"/>
        <v>2017</v>
      </c>
      <c r="L137" s="494">
        <f t="shared" ca="1" si="9"/>
        <v>1062420</v>
      </c>
      <c r="M137" s="517" t="str">
        <f ca="1"/>
        <v>if</v>
      </c>
      <c r="N137" s="516">
        <f ca="1"/>
        <v>0</v>
      </c>
      <c r="O137" s="517">
        <f ca="1"/>
        <v>0</v>
      </c>
      <c r="P137" s="517" t="str">
        <f ca="1"/>
        <v>active</v>
      </c>
      <c r="Q137" s="517">
        <f ca="1"/>
        <v>300</v>
      </c>
    </row>
    <row r="138" spans="1:17">
      <c r="A138" s="472" t="str">
        <f>'_book_ hedge'!A138</f>
        <v>if1709</v>
      </c>
      <c r="B138" s="496" t="str">
        <f>'_book_ hedge'!B138</f>
        <v>CICC</v>
      </c>
      <c r="C138" s="475">
        <f>'_book_ hedge'!C138</f>
        <v>42914</v>
      </c>
      <c r="D138" s="477">
        <f>'_book_ hedge'!D138</f>
        <v>-1</v>
      </c>
      <c r="E138" s="496">
        <f>'_book_ hedge'!E138</f>
        <v>3604.6</v>
      </c>
      <c r="F138" s="496">
        <f>'_book_ hedge'!F138</f>
        <v>0</v>
      </c>
      <c r="G138" s="496">
        <f>'_book_ hedge'!G138</f>
        <v>0</v>
      </c>
      <c r="H138" s="477">
        <f t="shared" ca="1" si="5"/>
        <v>1081380</v>
      </c>
      <c r="I138" s="496">
        <f t="shared" ca="1" si="6"/>
        <v>1081380</v>
      </c>
      <c r="J138" s="477">
        <f t="shared" si="7"/>
        <v>-1</v>
      </c>
      <c r="K138" s="494">
        <f t="shared" si="8"/>
        <v>2017</v>
      </c>
      <c r="L138" s="494">
        <f t="shared" ca="1" si="9"/>
        <v>1081380</v>
      </c>
      <c r="M138" s="517" t="str">
        <f ca="1"/>
        <v>if</v>
      </c>
      <c r="N138" s="516">
        <f ca="1"/>
        <v>0</v>
      </c>
      <c r="O138" s="517">
        <f ca="1"/>
        <v>0</v>
      </c>
      <c r="P138" s="517" t="str">
        <f ca="1"/>
        <v>active</v>
      </c>
      <c r="Q138" s="517">
        <f ca="1"/>
        <v>300</v>
      </c>
    </row>
    <row r="139" spans="1:17">
      <c r="A139" s="472" t="str">
        <f>'_book_ hedge'!A139</f>
        <v>ic1709</v>
      </c>
      <c r="B139" s="496" t="str">
        <f>'_book_ hedge'!B139</f>
        <v>CICC</v>
      </c>
      <c r="C139" s="475">
        <f>'_book_ hedge'!C139</f>
        <v>42914</v>
      </c>
      <c r="D139" s="477">
        <f>'_book_ hedge'!D139</f>
        <v>1</v>
      </c>
      <c r="E139" s="496">
        <f>'_book_ hedge'!E139</f>
        <v>5962.2</v>
      </c>
      <c r="F139" s="496">
        <f>'_book_ hedge'!F139</f>
        <v>0</v>
      </c>
      <c r="G139" s="496">
        <f>'_book_ hedge'!G139</f>
        <v>0</v>
      </c>
      <c r="H139" s="477">
        <f t="shared" ca="1" si="5"/>
        <v>-1192440</v>
      </c>
      <c r="I139" s="496">
        <f t="shared" ca="1" si="6"/>
        <v>-1192440</v>
      </c>
      <c r="J139" s="477">
        <f t="shared" si="7"/>
        <v>1</v>
      </c>
      <c r="K139" s="494">
        <f t="shared" si="8"/>
        <v>2017</v>
      </c>
      <c r="L139" s="494">
        <f t="shared" ca="1" si="9"/>
        <v>1192440</v>
      </c>
      <c r="M139" s="517" t="str">
        <f ca="1"/>
        <v>ic</v>
      </c>
      <c r="N139" s="516">
        <f ca="1"/>
        <v>0</v>
      </c>
      <c r="O139" s="517">
        <f ca="1"/>
        <v>0</v>
      </c>
      <c r="P139" s="517" t="str">
        <f ca="1"/>
        <v>active</v>
      </c>
      <c r="Q139" s="517">
        <f ca="1"/>
        <v>200</v>
      </c>
    </row>
    <row r="140" spans="1:17">
      <c r="A140" s="472" t="str">
        <f>'_book_ hedge'!A140</f>
        <v>ic1709</v>
      </c>
      <c r="B140" s="496" t="str">
        <f>'_book_ hedge'!B140</f>
        <v>CICC</v>
      </c>
      <c r="C140" s="475">
        <f>'_book_ hedge'!C140</f>
        <v>42927</v>
      </c>
      <c r="D140" s="477">
        <f>'_book_ hedge'!D140</f>
        <v>-1</v>
      </c>
      <c r="E140" s="496">
        <f>'_book_ hedge'!E140</f>
        <v>6075.8</v>
      </c>
      <c r="F140" s="496">
        <f>'_book_ hedge'!F140</f>
        <v>0</v>
      </c>
      <c r="G140" s="496">
        <f>'_book_ hedge'!G140</f>
        <v>0</v>
      </c>
      <c r="H140" s="477">
        <f t="shared" ref="H140:H203" ca="1" si="10">(N140-E140)*D140*Q140</f>
        <v>1215160</v>
      </c>
      <c r="I140" s="496">
        <f t="shared" ref="I140:I203" ca="1" si="11">(O140-E140)*D140*Q140</f>
        <v>1215160</v>
      </c>
      <c r="J140" s="477">
        <f t="shared" ref="J140:J203" si="12">D140</f>
        <v>-1</v>
      </c>
      <c r="K140" s="494">
        <f t="shared" ref="K140:K203" si="13">YEAR(C140)</f>
        <v>2017</v>
      </c>
      <c r="L140" s="494">
        <f t="shared" ref="L140:L203" ca="1" si="14">ABS(E140*D140*Q140)</f>
        <v>1215160</v>
      </c>
      <c r="M140" s="517" t="str">
        <f ca="1"/>
        <v>ic</v>
      </c>
      <c r="N140" s="516">
        <f ca="1"/>
        <v>0</v>
      </c>
      <c r="O140" s="517">
        <f ca="1"/>
        <v>0</v>
      </c>
      <c r="P140" s="517" t="str">
        <f ca="1"/>
        <v>active</v>
      </c>
      <c r="Q140" s="517">
        <f ca="1"/>
        <v>200</v>
      </c>
    </row>
    <row r="141" spans="1:17">
      <c r="A141" s="472" t="str">
        <f>'_book_ hedge'!A141</f>
        <v>if1709</v>
      </c>
      <c r="B141" s="496" t="str">
        <f>'_book_ hedge'!B141</f>
        <v>CICC</v>
      </c>
      <c r="C141" s="475">
        <f>'_book_ hedge'!C141</f>
        <v>42929</v>
      </c>
      <c r="D141" s="477">
        <f>'_book_ hedge'!D141</f>
        <v>1</v>
      </c>
      <c r="E141" s="496">
        <f>'_book_ hedge'!E141</f>
        <v>3628</v>
      </c>
      <c r="F141" s="496">
        <f>'_book_ hedge'!F141</f>
        <v>0</v>
      </c>
      <c r="G141" s="496">
        <f>'_book_ hedge'!G141</f>
        <v>0</v>
      </c>
      <c r="H141" s="477">
        <f t="shared" ca="1" si="10"/>
        <v>-1088400</v>
      </c>
      <c r="I141" s="496">
        <f t="shared" ca="1" si="11"/>
        <v>-1088400</v>
      </c>
      <c r="J141" s="477">
        <f t="shared" si="12"/>
        <v>1</v>
      </c>
      <c r="K141" s="494">
        <f t="shared" si="13"/>
        <v>2017</v>
      </c>
      <c r="L141" s="494">
        <f t="shared" ca="1" si="14"/>
        <v>1088400</v>
      </c>
      <c r="M141" s="517" t="str">
        <f ca="1"/>
        <v>if</v>
      </c>
      <c r="N141" s="516">
        <f ca="1"/>
        <v>0</v>
      </c>
      <c r="O141" s="517">
        <f ca="1"/>
        <v>0</v>
      </c>
      <c r="P141" s="517" t="str">
        <f ca="1"/>
        <v>active</v>
      </c>
      <c r="Q141" s="517">
        <f ca="1"/>
        <v>300</v>
      </c>
    </row>
    <row r="142" spans="1:17">
      <c r="A142" s="472" t="str">
        <f>'_book_ hedge'!A142</f>
        <v>if1709</v>
      </c>
      <c r="B142" s="496" t="str">
        <f>'_book_ hedge'!B142</f>
        <v>CICC</v>
      </c>
      <c r="C142" s="475">
        <f>'_book_ hedge'!C142</f>
        <v>42929</v>
      </c>
      <c r="D142" s="477">
        <f>'_book_ hedge'!D142</f>
        <v>-1</v>
      </c>
      <c r="E142" s="496">
        <f>'_book_ hedge'!E142</f>
        <v>3633.6</v>
      </c>
      <c r="F142" s="496">
        <f>'_book_ hedge'!F142</f>
        <v>0</v>
      </c>
      <c r="G142" s="496">
        <f>'_book_ hedge'!G142</f>
        <v>0</v>
      </c>
      <c r="H142" s="477">
        <f t="shared" ca="1" si="10"/>
        <v>1090080</v>
      </c>
      <c r="I142" s="496">
        <f t="shared" ca="1" si="11"/>
        <v>1090080</v>
      </c>
      <c r="J142" s="477">
        <f t="shared" si="12"/>
        <v>-1</v>
      </c>
      <c r="K142" s="494">
        <f t="shared" si="13"/>
        <v>2017</v>
      </c>
      <c r="L142" s="494">
        <f t="shared" ca="1" si="14"/>
        <v>1090080</v>
      </c>
      <c r="M142" s="517" t="str">
        <f ca="1"/>
        <v>if</v>
      </c>
      <c r="N142" s="516">
        <f ca="1"/>
        <v>0</v>
      </c>
      <c r="O142" s="517">
        <f ca="1"/>
        <v>0</v>
      </c>
      <c r="P142" s="517" t="str">
        <f ca="1"/>
        <v>active</v>
      </c>
      <c r="Q142" s="517">
        <f ca="1"/>
        <v>300</v>
      </c>
    </row>
    <row r="143" spans="1:17">
      <c r="A143" s="472" t="str">
        <f>'_book_ hedge'!A143</f>
        <v>if1709</v>
      </c>
      <c r="B143" s="496" t="str">
        <f>'_book_ hedge'!B143</f>
        <v>CICC</v>
      </c>
      <c r="C143" s="475">
        <f>'_book_ hedge'!C143</f>
        <v>42930</v>
      </c>
      <c r="D143" s="477">
        <f>'_book_ hedge'!D143</f>
        <v>1</v>
      </c>
      <c r="E143" s="496">
        <f>'_book_ hedge'!E143</f>
        <v>3652.6</v>
      </c>
      <c r="F143" s="496">
        <f>'_book_ hedge'!F143</f>
        <v>0</v>
      </c>
      <c r="G143" s="496">
        <f>'_book_ hedge'!G143</f>
        <v>0</v>
      </c>
      <c r="H143" s="477">
        <f t="shared" ca="1" si="10"/>
        <v>-1095780</v>
      </c>
      <c r="I143" s="496">
        <f t="shared" ca="1" si="11"/>
        <v>-1095780</v>
      </c>
      <c r="J143" s="477">
        <f t="shared" si="12"/>
        <v>1</v>
      </c>
      <c r="K143" s="494">
        <f t="shared" si="13"/>
        <v>2017</v>
      </c>
      <c r="L143" s="494">
        <f t="shared" ca="1" si="14"/>
        <v>1095780</v>
      </c>
      <c r="M143" s="517" t="str">
        <f ca="1"/>
        <v>if</v>
      </c>
      <c r="N143" s="516">
        <f ca="1"/>
        <v>0</v>
      </c>
      <c r="O143" s="517">
        <f ca="1"/>
        <v>0</v>
      </c>
      <c r="P143" s="517" t="str">
        <f ca="1"/>
        <v>active</v>
      </c>
      <c r="Q143" s="517">
        <f ca="1"/>
        <v>300</v>
      </c>
    </row>
    <row r="144" spans="1:17">
      <c r="A144" s="472" t="str">
        <f>'_book_ hedge'!A144</f>
        <v>if1709</v>
      </c>
      <c r="B144" s="496" t="str">
        <f>'_book_ hedge'!B144</f>
        <v>CICC</v>
      </c>
      <c r="C144" s="475">
        <f>'_book_ hedge'!C144</f>
        <v>42930</v>
      </c>
      <c r="D144" s="477">
        <f>'_book_ hedge'!D144</f>
        <v>-1</v>
      </c>
      <c r="E144" s="496">
        <f>'_book_ hedge'!E144</f>
        <v>3662</v>
      </c>
      <c r="F144" s="496">
        <f>'_book_ hedge'!F144</f>
        <v>0</v>
      </c>
      <c r="G144" s="496">
        <f>'_book_ hedge'!G144</f>
        <v>0</v>
      </c>
      <c r="H144" s="477">
        <f t="shared" ca="1" si="10"/>
        <v>1098600</v>
      </c>
      <c r="I144" s="496">
        <f t="shared" ca="1" si="11"/>
        <v>1098600</v>
      </c>
      <c r="J144" s="477">
        <f t="shared" si="12"/>
        <v>-1</v>
      </c>
      <c r="K144" s="494">
        <f t="shared" si="13"/>
        <v>2017</v>
      </c>
      <c r="L144" s="494">
        <f t="shared" ca="1" si="14"/>
        <v>1098600</v>
      </c>
      <c r="M144" s="517" t="str">
        <f ca="1"/>
        <v>if</v>
      </c>
      <c r="N144" s="516">
        <f ca="1"/>
        <v>0</v>
      </c>
      <c r="O144" s="517">
        <f ca="1"/>
        <v>0</v>
      </c>
      <c r="P144" s="517" t="str">
        <f ca="1"/>
        <v>active</v>
      </c>
      <c r="Q144" s="517">
        <f ca="1"/>
        <v>300</v>
      </c>
    </row>
    <row r="145" spans="1:17">
      <c r="A145" s="472" t="str">
        <f>'_book_ hedge'!A145</f>
        <v>ic1709</v>
      </c>
      <c r="B145" s="496" t="str">
        <f>'_book_ hedge'!B145</f>
        <v>CICC</v>
      </c>
      <c r="C145" s="475">
        <f>'_book_ hedge'!C145</f>
        <v>42933</v>
      </c>
      <c r="D145" s="477">
        <f>'_book_ hedge'!D145</f>
        <v>1</v>
      </c>
      <c r="E145" s="496">
        <f>'_book_ hedge'!E145</f>
        <v>5847.2</v>
      </c>
      <c r="F145" s="496">
        <f>'_book_ hedge'!F145</f>
        <v>0</v>
      </c>
      <c r="G145" s="496">
        <f>'_book_ hedge'!G145</f>
        <v>0</v>
      </c>
      <c r="H145" s="477">
        <f t="shared" ca="1" si="10"/>
        <v>-1169440</v>
      </c>
      <c r="I145" s="496">
        <f t="shared" ca="1" si="11"/>
        <v>-1169440</v>
      </c>
      <c r="J145" s="477">
        <f t="shared" si="12"/>
        <v>1</v>
      </c>
      <c r="K145" s="494">
        <f t="shared" si="13"/>
        <v>2017</v>
      </c>
      <c r="L145" s="494">
        <f t="shared" ca="1" si="14"/>
        <v>1169440</v>
      </c>
      <c r="M145" s="517" t="str">
        <f ca="1"/>
        <v>ic</v>
      </c>
      <c r="N145" s="516">
        <f ca="1"/>
        <v>0</v>
      </c>
      <c r="O145" s="517">
        <f ca="1"/>
        <v>0</v>
      </c>
      <c r="P145" s="517" t="str">
        <f ca="1"/>
        <v>active</v>
      </c>
      <c r="Q145" s="517">
        <f ca="1"/>
        <v>200</v>
      </c>
    </row>
    <row r="146" spans="1:17">
      <c r="A146" s="472" t="str">
        <f>'_book_ hedge'!A146</f>
        <v>IC1709</v>
      </c>
      <c r="B146" s="496" t="str">
        <f>'_book_ hedge'!B146</f>
        <v>CICC</v>
      </c>
      <c r="C146" s="475">
        <f>'_book_ hedge'!C146</f>
        <v>42935</v>
      </c>
      <c r="D146" s="477">
        <f>'_book_ hedge'!D146</f>
        <v>1</v>
      </c>
      <c r="E146" s="496">
        <f>'_book_ hedge'!E146</f>
        <v>5817.4</v>
      </c>
      <c r="F146" s="496">
        <f>'_book_ hedge'!F146</f>
        <v>0</v>
      </c>
      <c r="G146" s="496">
        <f>'_book_ hedge'!G146</f>
        <v>0</v>
      </c>
      <c r="H146" s="477">
        <f t="shared" ca="1" si="10"/>
        <v>-1163480</v>
      </c>
      <c r="I146" s="496">
        <f t="shared" ca="1" si="11"/>
        <v>-1163480</v>
      </c>
      <c r="J146" s="477">
        <f t="shared" si="12"/>
        <v>1</v>
      </c>
      <c r="K146" s="494">
        <f t="shared" si="13"/>
        <v>2017</v>
      </c>
      <c r="L146" s="494">
        <f t="shared" ca="1" si="14"/>
        <v>1163480</v>
      </c>
      <c r="M146" s="517" t="str">
        <f ca="1"/>
        <v>ic</v>
      </c>
      <c r="N146" s="516">
        <f ca="1"/>
        <v>0</v>
      </c>
      <c r="O146" s="517">
        <f ca="1"/>
        <v>0</v>
      </c>
      <c r="P146" s="517" t="str">
        <f ca="1"/>
        <v>active</v>
      </c>
      <c r="Q146" s="517">
        <f ca="1"/>
        <v>200</v>
      </c>
    </row>
    <row r="147" spans="1:17">
      <c r="A147" s="472" t="str">
        <f>'_book_ hedge'!A147</f>
        <v>IC1707</v>
      </c>
      <c r="B147" s="496" t="str">
        <f>'_book_ hedge'!B147</f>
        <v>CICC</v>
      </c>
      <c r="C147" s="475">
        <f>'_book_ hedge'!C147</f>
        <v>42935</v>
      </c>
      <c r="D147" s="477">
        <f>'_book_ hedge'!D147</f>
        <v>-2</v>
      </c>
      <c r="E147" s="496">
        <f>'_book_ hedge'!E147</f>
        <v>5989.18</v>
      </c>
      <c r="F147" s="496">
        <f>'_book_ hedge'!F147</f>
        <v>0</v>
      </c>
      <c r="G147" s="496">
        <f>'_book_ hedge'!G147</f>
        <v>0</v>
      </c>
      <c r="H147" s="477">
        <f t="shared" ca="1" si="10"/>
        <v>2395672</v>
      </c>
      <c r="I147" s="496">
        <f t="shared" ca="1" si="11"/>
        <v>2395672</v>
      </c>
      <c r="J147" s="477">
        <f t="shared" si="12"/>
        <v>-2</v>
      </c>
      <c r="K147" s="494">
        <f t="shared" si="13"/>
        <v>2017</v>
      </c>
      <c r="L147" s="494">
        <f t="shared" ca="1" si="14"/>
        <v>2395672</v>
      </c>
      <c r="M147" s="517" t="str">
        <f ca="1"/>
        <v>ic</v>
      </c>
      <c r="N147" s="516">
        <f ca="1"/>
        <v>0</v>
      </c>
      <c r="O147" s="517">
        <f ca="1"/>
        <v>0</v>
      </c>
      <c r="P147" s="517" t="str">
        <f ca="1"/>
        <v>active</v>
      </c>
      <c r="Q147" s="517">
        <f ca="1"/>
        <v>200</v>
      </c>
    </row>
    <row r="148" spans="1:17">
      <c r="A148" s="472" t="str">
        <f>'_book_ hedge'!A148</f>
        <v>IC1709</v>
      </c>
      <c r="B148" s="496" t="str">
        <f>'_book_ hedge'!B148</f>
        <v>CICC</v>
      </c>
      <c r="C148" s="475">
        <f>'_book_ hedge'!C148</f>
        <v>42935</v>
      </c>
      <c r="D148" s="477">
        <f>'_book_ hedge'!D148</f>
        <v>2</v>
      </c>
      <c r="E148" s="496">
        <f>'_book_ hedge'!E148</f>
        <v>5873.47</v>
      </c>
      <c r="F148" s="496">
        <f>'_book_ hedge'!F148</f>
        <v>0</v>
      </c>
      <c r="G148" s="496">
        <f>'_book_ hedge'!G148</f>
        <v>0</v>
      </c>
      <c r="H148" s="477">
        <f t="shared" ca="1" si="10"/>
        <v>-2349388</v>
      </c>
      <c r="I148" s="496">
        <f t="shared" ca="1" si="11"/>
        <v>-2349388</v>
      </c>
      <c r="J148" s="477">
        <f t="shared" si="12"/>
        <v>2</v>
      </c>
      <c r="K148" s="494">
        <f t="shared" si="13"/>
        <v>2017</v>
      </c>
      <c r="L148" s="494">
        <f t="shared" ca="1" si="14"/>
        <v>2349388</v>
      </c>
      <c r="M148" s="517" t="str">
        <f ca="1"/>
        <v>ic</v>
      </c>
      <c r="N148" s="516">
        <f ca="1"/>
        <v>0</v>
      </c>
      <c r="O148" s="517">
        <f ca="1"/>
        <v>0</v>
      </c>
      <c r="P148" s="517" t="str">
        <f ca="1"/>
        <v>active</v>
      </c>
      <c r="Q148" s="517">
        <f ca="1"/>
        <v>200</v>
      </c>
    </row>
    <row r="149" spans="1:17">
      <c r="A149" s="472" t="str">
        <f>'_book_ hedge'!A149</f>
        <v>IC1709</v>
      </c>
      <c r="B149" s="496" t="str">
        <f>'_book_ hedge'!B149</f>
        <v>CICC</v>
      </c>
      <c r="C149" s="475">
        <f>'_book_ hedge'!C149</f>
        <v>42937</v>
      </c>
      <c r="D149" s="477">
        <f>'_book_ hedge'!D149</f>
        <v>-1</v>
      </c>
      <c r="E149" s="496">
        <f>'_book_ hedge'!E149</f>
        <v>5984</v>
      </c>
      <c r="F149" s="496">
        <f>'_book_ hedge'!F149</f>
        <v>0</v>
      </c>
      <c r="G149" s="496">
        <f>'_book_ hedge'!G149</f>
        <v>0</v>
      </c>
      <c r="H149" s="477">
        <f t="shared" ca="1" si="10"/>
        <v>1196800</v>
      </c>
      <c r="I149" s="496">
        <f t="shared" ca="1" si="11"/>
        <v>1196800</v>
      </c>
      <c r="J149" s="477">
        <f t="shared" si="12"/>
        <v>-1</v>
      </c>
      <c r="K149" s="494">
        <f t="shared" si="13"/>
        <v>2017</v>
      </c>
      <c r="L149" s="494">
        <f t="shared" ca="1" si="14"/>
        <v>1196800</v>
      </c>
      <c r="M149" s="517" t="str">
        <f ca="1"/>
        <v>ic</v>
      </c>
      <c r="N149" s="516">
        <f ca="1"/>
        <v>0</v>
      </c>
      <c r="O149" s="517">
        <f ca="1"/>
        <v>0</v>
      </c>
      <c r="P149" s="517" t="str">
        <f ca="1"/>
        <v>active</v>
      </c>
      <c r="Q149" s="517">
        <f ca="1"/>
        <v>200</v>
      </c>
    </row>
    <row r="150" spans="1:17">
      <c r="A150" s="472" t="str">
        <f>'_book_ hedge'!A150</f>
        <v>IC1712</v>
      </c>
      <c r="B150" s="496" t="str">
        <f>'_book_ hedge'!B150</f>
        <v>CICC</v>
      </c>
      <c r="C150" s="475">
        <f>'_book_ hedge'!C150</f>
        <v>42941</v>
      </c>
      <c r="D150" s="477">
        <f>'_book_ hedge'!D150</f>
        <v>1</v>
      </c>
      <c r="E150" s="496">
        <f>'_book_ hedge'!E150</f>
        <v>5875.6</v>
      </c>
      <c r="F150" s="496">
        <f>'_book_ hedge'!F150</f>
        <v>0</v>
      </c>
      <c r="G150" s="496">
        <f>'_book_ hedge'!G150</f>
        <v>0</v>
      </c>
      <c r="H150" s="477">
        <f t="shared" ca="1" si="10"/>
        <v>-1175120</v>
      </c>
      <c r="I150" s="496">
        <f t="shared" ca="1" si="11"/>
        <v>-1175120</v>
      </c>
      <c r="J150" s="477">
        <f t="shared" si="12"/>
        <v>1</v>
      </c>
      <c r="K150" s="494">
        <f t="shared" si="13"/>
        <v>2017</v>
      </c>
      <c r="L150" s="494">
        <f t="shared" ca="1" si="14"/>
        <v>1175120</v>
      </c>
      <c r="M150" s="517" t="str">
        <f ca="1"/>
        <v>ic</v>
      </c>
      <c r="N150" s="516">
        <f ca="1"/>
        <v>0</v>
      </c>
      <c r="O150" s="517">
        <f ca="1"/>
        <v>0</v>
      </c>
      <c r="P150" s="517" t="str">
        <f ca="1"/>
        <v>active</v>
      </c>
      <c r="Q150" s="517">
        <f ca="1"/>
        <v>200</v>
      </c>
    </row>
    <row r="151" spans="1:17">
      <c r="A151" s="472" t="str">
        <f>'_book_ hedge'!A151</f>
        <v>IC1709</v>
      </c>
      <c r="B151" s="496" t="str">
        <f>'_book_ hedge'!B151</f>
        <v>CICC</v>
      </c>
      <c r="C151" s="475">
        <f>'_book_ hedge'!C151</f>
        <v>42947</v>
      </c>
      <c r="D151" s="477">
        <f>'_book_ hedge'!D151</f>
        <v>-8</v>
      </c>
      <c r="E151" s="496">
        <f>'_book_ hedge'!E151</f>
        <v>6216.6</v>
      </c>
      <c r="F151" s="496">
        <f>'_book_ hedge'!F151</f>
        <v>0</v>
      </c>
      <c r="G151" s="496">
        <f>'_book_ hedge'!G151</f>
        <v>0</v>
      </c>
      <c r="H151" s="477">
        <f t="shared" ca="1" si="10"/>
        <v>9946560</v>
      </c>
      <c r="I151" s="496">
        <f t="shared" ca="1" si="11"/>
        <v>9946560</v>
      </c>
      <c r="J151" s="477">
        <f t="shared" si="12"/>
        <v>-8</v>
      </c>
      <c r="K151" s="494">
        <f t="shared" si="13"/>
        <v>2017</v>
      </c>
      <c r="L151" s="494">
        <f t="shared" ca="1" si="14"/>
        <v>9946560</v>
      </c>
      <c r="M151" s="517" t="str">
        <f ca="1"/>
        <v>ic</v>
      </c>
      <c r="N151" s="516">
        <f ca="1"/>
        <v>0</v>
      </c>
      <c r="O151" s="517">
        <f ca="1"/>
        <v>0</v>
      </c>
      <c r="P151" s="517" t="str">
        <f ca="1"/>
        <v>active</v>
      </c>
      <c r="Q151" s="517">
        <f ca="1"/>
        <v>200</v>
      </c>
    </row>
    <row r="152" spans="1:17">
      <c r="A152" s="472" t="str">
        <f>'_book_ hedge'!A152</f>
        <v>IC1709</v>
      </c>
      <c r="B152" s="496" t="str">
        <f>'_book_ hedge'!B152</f>
        <v>CICC</v>
      </c>
      <c r="C152" s="475">
        <f>'_book_ hedge'!C152</f>
        <v>42948</v>
      </c>
      <c r="D152" s="477">
        <f>'_book_ hedge'!D152</f>
        <v>-1</v>
      </c>
      <c r="E152" s="496">
        <f>'_book_ hedge'!E152</f>
        <v>6199</v>
      </c>
      <c r="F152" s="496">
        <f>'_book_ hedge'!F152</f>
        <v>0</v>
      </c>
      <c r="G152" s="496">
        <f>'_book_ hedge'!G152</f>
        <v>0</v>
      </c>
      <c r="H152" s="477">
        <f t="shared" ca="1" si="10"/>
        <v>1239800</v>
      </c>
      <c r="I152" s="496">
        <f t="shared" ca="1" si="11"/>
        <v>1239800</v>
      </c>
      <c r="J152" s="477">
        <f t="shared" si="12"/>
        <v>-1</v>
      </c>
      <c r="K152" s="494">
        <f t="shared" si="13"/>
        <v>2017</v>
      </c>
      <c r="L152" s="494">
        <f t="shared" ca="1" si="14"/>
        <v>1239800</v>
      </c>
      <c r="M152" s="517" t="str">
        <f ca="1"/>
        <v>ic</v>
      </c>
      <c r="N152" s="516">
        <f ca="1"/>
        <v>0</v>
      </c>
      <c r="O152" s="517">
        <f ca="1"/>
        <v>0</v>
      </c>
      <c r="P152" s="517" t="str">
        <f ca="1"/>
        <v>active</v>
      </c>
      <c r="Q152" s="517">
        <f ca="1"/>
        <v>200</v>
      </c>
    </row>
    <row r="153" spans="1:17">
      <c r="A153" s="472" t="str">
        <f>'_book_ hedge'!A153</f>
        <v>IC1709</v>
      </c>
      <c r="B153" s="496" t="str">
        <f>'_book_ hedge'!B153</f>
        <v>CICC</v>
      </c>
      <c r="C153" s="475">
        <f>'_book_ hedge'!C153</f>
        <v>42949</v>
      </c>
      <c r="D153" s="477">
        <f>'_book_ hedge'!D153</f>
        <v>-1</v>
      </c>
      <c r="E153" s="496">
        <f>'_book_ hedge'!E153</f>
        <v>6168.2</v>
      </c>
      <c r="F153" s="496">
        <f>'_book_ hedge'!F153</f>
        <v>0</v>
      </c>
      <c r="G153" s="496">
        <f>'_book_ hedge'!G153</f>
        <v>0</v>
      </c>
      <c r="H153" s="477">
        <f t="shared" ca="1" si="10"/>
        <v>1233640</v>
      </c>
      <c r="I153" s="496">
        <f t="shared" ca="1" si="11"/>
        <v>1233640</v>
      </c>
      <c r="J153" s="477">
        <f t="shared" si="12"/>
        <v>-1</v>
      </c>
      <c r="K153" s="494">
        <f t="shared" si="13"/>
        <v>2017</v>
      </c>
      <c r="L153" s="494">
        <f t="shared" ca="1" si="14"/>
        <v>1233640</v>
      </c>
      <c r="M153" s="517" t="str">
        <f ca="1"/>
        <v>ic</v>
      </c>
      <c r="N153" s="516">
        <f ca="1"/>
        <v>0</v>
      </c>
      <c r="O153" s="517">
        <f ca="1"/>
        <v>0</v>
      </c>
      <c r="P153" s="517" t="str">
        <f ca="1"/>
        <v>active</v>
      </c>
      <c r="Q153" s="517">
        <f ca="1"/>
        <v>200</v>
      </c>
    </row>
    <row r="154" spans="1:17">
      <c r="A154" s="472" t="str">
        <f>'_book_ hedge'!A154</f>
        <v>IC1709</v>
      </c>
      <c r="B154" s="496" t="str">
        <f>'_book_ hedge'!B154</f>
        <v>CICC</v>
      </c>
      <c r="C154" s="475">
        <f>'_book_ hedge'!C154</f>
        <v>42957</v>
      </c>
      <c r="D154" s="477">
        <f>'_book_ hedge'!D154</f>
        <v>-1</v>
      </c>
      <c r="E154" s="496">
        <f>'_book_ hedge'!E154</f>
        <v>6211</v>
      </c>
      <c r="F154" s="496">
        <f>'_book_ hedge'!F154</f>
        <v>0</v>
      </c>
      <c r="G154" s="496">
        <f>'_book_ hedge'!G154</f>
        <v>0</v>
      </c>
      <c r="H154" s="477">
        <f t="shared" ca="1" si="10"/>
        <v>1242200</v>
      </c>
      <c r="I154" s="496">
        <f t="shared" ca="1" si="11"/>
        <v>1242200</v>
      </c>
      <c r="J154" s="477">
        <f t="shared" si="12"/>
        <v>-1</v>
      </c>
      <c r="K154" s="494">
        <f t="shared" si="13"/>
        <v>2017</v>
      </c>
      <c r="L154" s="494">
        <f t="shared" ca="1" si="14"/>
        <v>1242200</v>
      </c>
      <c r="M154" s="517" t="str">
        <f ca="1"/>
        <v>ic</v>
      </c>
      <c r="N154" s="516">
        <f ca="1"/>
        <v>0</v>
      </c>
      <c r="O154" s="517">
        <f ca="1"/>
        <v>0</v>
      </c>
      <c r="P154" s="517" t="str">
        <f ca="1"/>
        <v>active</v>
      </c>
      <c r="Q154" s="517">
        <f ca="1"/>
        <v>200</v>
      </c>
    </row>
    <row r="155" spans="1:17">
      <c r="A155" s="472" t="str">
        <f>'_book_ hedge'!A155</f>
        <v>if1709</v>
      </c>
      <c r="B155" s="496" t="str">
        <f>'_book_ hedge'!B155</f>
        <v>CICC</v>
      </c>
      <c r="C155" s="475">
        <f>'_book_ hedge'!C155</f>
        <v>42958</v>
      </c>
      <c r="D155" s="477">
        <f>'_book_ hedge'!D155</f>
        <v>1</v>
      </c>
      <c r="E155" s="496">
        <f>'_book_ hedge'!E155</f>
        <v>3618.6</v>
      </c>
      <c r="F155" s="496">
        <f>'_book_ hedge'!F155</f>
        <v>0</v>
      </c>
      <c r="G155" s="496">
        <f>'_book_ hedge'!G155</f>
        <v>0</v>
      </c>
      <c r="H155" s="477">
        <f t="shared" ca="1" si="10"/>
        <v>-1085580</v>
      </c>
      <c r="I155" s="496">
        <f t="shared" ca="1" si="11"/>
        <v>-1085580</v>
      </c>
      <c r="J155" s="477">
        <f t="shared" si="12"/>
        <v>1</v>
      </c>
      <c r="K155" s="494">
        <f t="shared" si="13"/>
        <v>2017</v>
      </c>
      <c r="L155" s="494">
        <f t="shared" ca="1" si="14"/>
        <v>1085580</v>
      </c>
      <c r="M155" s="517" t="str">
        <f ca="1"/>
        <v>if</v>
      </c>
      <c r="N155" s="516">
        <f ca="1"/>
        <v>0</v>
      </c>
      <c r="O155" s="517">
        <f ca="1"/>
        <v>0</v>
      </c>
      <c r="P155" s="517" t="str">
        <f ca="1"/>
        <v>active</v>
      </c>
      <c r="Q155" s="517">
        <f ca="1"/>
        <v>300</v>
      </c>
    </row>
    <row r="156" spans="1:17">
      <c r="A156" s="472" t="str">
        <f>'_book_ hedge'!A156</f>
        <v>if1712</v>
      </c>
      <c r="B156" s="496" t="str">
        <f>'_book_ hedge'!B156</f>
        <v>CICC</v>
      </c>
      <c r="C156" s="475">
        <f>'_book_ hedge'!C156</f>
        <v>42958</v>
      </c>
      <c r="D156" s="477">
        <f>'_book_ hedge'!D156</f>
        <v>1</v>
      </c>
      <c r="E156" s="496">
        <f>'_book_ hedge'!E156</f>
        <v>3576.4</v>
      </c>
      <c r="F156" s="496">
        <f>'_book_ hedge'!F156</f>
        <v>0</v>
      </c>
      <c r="G156" s="496">
        <f>'_book_ hedge'!G156</f>
        <v>0</v>
      </c>
      <c r="H156" s="477">
        <f t="shared" ca="1" si="10"/>
        <v>-1072920</v>
      </c>
      <c r="I156" s="496">
        <f t="shared" ca="1" si="11"/>
        <v>-1072920</v>
      </c>
      <c r="J156" s="477">
        <f t="shared" si="12"/>
        <v>1</v>
      </c>
      <c r="K156" s="494">
        <f t="shared" si="13"/>
        <v>2017</v>
      </c>
      <c r="L156" s="494">
        <f t="shared" ca="1" si="14"/>
        <v>1072920</v>
      </c>
      <c r="M156" s="517" t="str">
        <f ca="1"/>
        <v>if</v>
      </c>
      <c r="N156" s="516">
        <f ca="1"/>
        <v>0</v>
      </c>
      <c r="O156" s="517">
        <f ca="1"/>
        <v>0</v>
      </c>
      <c r="P156" s="517" t="str">
        <f ca="1"/>
        <v>active</v>
      </c>
      <c r="Q156" s="517">
        <f ca="1"/>
        <v>300</v>
      </c>
    </row>
    <row r="157" spans="1:17">
      <c r="A157" s="472" t="str">
        <f>'_book_ hedge'!A157</f>
        <v>if1709</v>
      </c>
      <c r="B157" s="496" t="str">
        <f>'_book_ hedge'!B157</f>
        <v>CICC</v>
      </c>
      <c r="C157" s="475">
        <f>'_book_ hedge'!C157</f>
        <v>42958</v>
      </c>
      <c r="D157" s="477">
        <f>'_book_ hedge'!D157</f>
        <v>1</v>
      </c>
      <c r="E157" s="496">
        <f>'_book_ hedge'!E157</f>
        <v>3618.8</v>
      </c>
      <c r="F157" s="496">
        <f>'_book_ hedge'!F157</f>
        <v>0</v>
      </c>
      <c r="G157" s="496">
        <f>'_book_ hedge'!G157</f>
        <v>0</v>
      </c>
      <c r="H157" s="477">
        <f t="shared" ca="1" si="10"/>
        <v>-1085640</v>
      </c>
      <c r="I157" s="496">
        <f t="shared" ca="1" si="11"/>
        <v>-1085640</v>
      </c>
      <c r="J157" s="477">
        <f t="shared" si="12"/>
        <v>1</v>
      </c>
      <c r="K157" s="494">
        <f t="shared" si="13"/>
        <v>2017</v>
      </c>
      <c r="L157" s="494">
        <f t="shared" ca="1" si="14"/>
        <v>1085640</v>
      </c>
      <c r="M157" s="517" t="str">
        <f ca="1"/>
        <v>if</v>
      </c>
      <c r="N157" s="516">
        <f ca="1"/>
        <v>0</v>
      </c>
      <c r="O157" s="517">
        <f ca="1"/>
        <v>0</v>
      </c>
      <c r="P157" s="517" t="str">
        <f ca="1"/>
        <v>active</v>
      </c>
      <c r="Q157" s="517">
        <f ca="1"/>
        <v>300</v>
      </c>
    </row>
    <row r="158" spans="1:17">
      <c r="A158" s="472" t="str">
        <f>'_book_ hedge'!A158</f>
        <v>IC1708</v>
      </c>
      <c r="B158" s="496" t="str">
        <f>'_book_ hedge'!B158</f>
        <v>CICC</v>
      </c>
      <c r="C158" s="475">
        <f>'_book_ hedge'!C158</f>
        <v>42958</v>
      </c>
      <c r="D158" s="477">
        <f>'_book_ hedge'!D158</f>
        <v>1</v>
      </c>
      <c r="E158" s="496">
        <f>'_book_ hedge'!E158</f>
        <v>6137.6</v>
      </c>
      <c r="F158" s="496">
        <f>'_book_ hedge'!F158</f>
        <v>0</v>
      </c>
      <c r="G158" s="496">
        <f>'_book_ hedge'!G158</f>
        <v>0</v>
      </c>
      <c r="H158" s="477">
        <f t="shared" ca="1" si="10"/>
        <v>-1227520</v>
      </c>
      <c r="I158" s="496">
        <f t="shared" ca="1" si="11"/>
        <v>-1227520</v>
      </c>
      <c r="J158" s="477">
        <f t="shared" si="12"/>
        <v>1</v>
      </c>
      <c r="K158" s="494">
        <f t="shared" si="13"/>
        <v>2017</v>
      </c>
      <c r="L158" s="494">
        <f t="shared" ca="1" si="14"/>
        <v>1227520</v>
      </c>
      <c r="M158" s="517" t="str">
        <f ca="1"/>
        <v>ic</v>
      </c>
      <c r="N158" s="516">
        <f ca="1"/>
        <v>0</v>
      </c>
      <c r="O158" s="517">
        <f ca="1"/>
        <v>0</v>
      </c>
      <c r="P158" s="517" t="str">
        <f ca="1"/>
        <v>active</v>
      </c>
      <c r="Q158" s="517">
        <f ca="1"/>
        <v>200</v>
      </c>
    </row>
    <row r="159" spans="1:17">
      <c r="A159" s="472" t="str">
        <f>'_book_ hedge'!A159</f>
        <v>IC1709</v>
      </c>
      <c r="B159" s="496" t="str">
        <f>'_book_ hedge'!B159</f>
        <v>CICC</v>
      </c>
      <c r="C159" s="475">
        <f>'_book_ hedge'!C159</f>
        <v>42963</v>
      </c>
      <c r="D159" s="477">
        <f>'_book_ hedge'!D159</f>
        <v>-1</v>
      </c>
      <c r="E159" s="496">
        <f>'_book_ hedge'!E159</f>
        <v>6240</v>
      </c>
      <c r="F159" s="496">
        <f>'_book_ hedge'!F159</f>
        <v>0</v>
      </c>
      <c r="G159" s="496">
        <f>'_book_ hedge'!G159</f>
        <v>0</v>
      </c>
      <c r="H159" s="477">
        <f t="shared" ca="1" si="10"/>
        <v>1248000</v>
      </c>
      <c r="I159" s="496">
        <f t="shared" ca="1" si="11"/>
        <v>1248000</v>
      </c>
      <c r="J159" s="477">
        <f t="shared" si="12"/>
        <v>-1</v>
      </c>
      <c r="K159" s="494">
        <f t="shared" si="13"/>
        <v>2017</v>
      </c>
      <c r="L159" s="494">
        <f t="shared" ca="1" si="14"/>
        <v>1248000</v>
      </c>
      <c r="M159" s="517" t="str">
        <f ca="1"/>
        <v>ic</v>
      </c>
      <c r="N159" s="516">
        <f ca="1"/>
        <v>0</v>
      </c>
      <c r="O159" s="517">
        <f ca="1"/>
        <v>0</v>
      </c>
      <c r="P159" s="517" t="str">
        <f ca="1"/>
        <v>active</v>
      </c>
      <c r="Q159" s="517">
        <f ca="1"/>
        <v>200</v>
      </c>
    </row>
    <row r="160" spans="1:17">
      <c r="A160" s="472" t="str">
        <f>'_book_ hedge'!A160</f>
        <v>IC1708</v>
      </c>
      <c r="B160" s="496" t="str">
        <f>'_book_ hedge'!B160</f>
        <v>CICC</v>
      </c>
      <c r="C160" s="475">
        <f>'_book_ hedge'!C160</f>
        <v>42963</v>
      </c>
      <c r="D160" s="477">
        <f>'_book_ hedge'!D160</f>
        <v>-1</v>
      </c>
      <c r="E160" s="496">
        <f>'_book_ hedge'!E160</f>
        <v>6294</v>
      </c>
      <c r="F160" s="496">
        <f>'_book_ hedge'!F160</f>
        <v>0</v>
      </c>
      <c r="G160" s="496">
        <f>'_book_ hedge'!G160</f>
        <v>0</v>
      </c>
      <c r="H160" s="477">
        <f t="shared" ca="1" si="10"/>
        <v>1258800</v>
      </c>
      <c r="I160" s="496">
        <f t="shared" ca="1" si="11"/>
        <v>1258800</v>
      </c>
      <c r="J160" s="477">
        <f t="shared" si="12"/>
        <v>-1</v>
      </c>
      <c r="K160" s="494">
        <f t="shared" si="13"/>
        <v>2017</v>
      </c>
      <c r="L160" s="494">
        <f t="shared" ca="1" si="14"/>
        <v>1258800</v>
      </c>
      <c r="M160" s="517" t="str">
        <f ca="1"/>
        <v>ic</v>
      </c>
      <c r="N160" s="516">
        <f ca="1"/>
        <v>0</v>
      </c>
      <c r="O160" s="517">
        <f ca="1"/>
        <v>0</v>
      </c>
      <c r="P160" s="517" t="str">
        <f ca="1"/>
        <v>active</v>
      </c>
      <c r="Q160" s="517">
        <f ca="1"/>
        <v>200</v>
      </c>
    </row>
    <row r="161" spans="1:17">
      <c r="A161" s="472" t="str">
        <f>'_book_ hedge'!A161</f>
        <v>IC1712</v>
      </c>
      <c r="B161" s="496" t="str">
        <f>'_book_ hedge'!B161</f>
        <v>CICC</v>
      </c>
      <c r="C161" s="475">
        <f>'_book_ hedge'!C161</f>
        <v>42963</v>
      </c>
      <c r="D161" s="477">
        <f>'_book_ hedge'!D161</f>
        <v>1</v>
      </c>
      <c r="E161" s="496">
        <f>'_book_ hedge'!E161</f>
        <v>6108</v>
      </c>
      <c r="F161" s="496">
        <f>'_book_ hedge'!F161</f>
        <v>0</v>
      </c>
      <c r="G161" s="496">
        <f>'_book_ hedge'!G161</f>
        <v>0</v>
      </c>
      <c r="H161" s="477">
        <f t="shared" ca="1" si="10"/>
        <v>-1221600</v>
      </c>
      <c r="I161" s="496">
        <f t="shared" ca="1" si="11"/>
        <v>-1221600</v>
      </c>
      <c r="J161" s="477">
        <f t="shared" si="12"/>
        <v>1</v>
      </c>
      <c r="K161" s="494">
        <f t="shared" si="13"/>
        <v>2017</v>
      </c>
      <c r="L161" s="494">
        <f t="shared" ca="1" si="14"/>
        <v>1221600</v>
      </c>
      <c r="M161" s="517" t="str">
        <f ca="1"/>
        <v>ic</v>
      </c>
      <c r="N161" s="516">
        <f ca="1"/>
        <v>0</v>
      </c>
      <c r="O161" s="517">
        <f ca="1"/>
        <v>0</v>
      </c>
      <c r="P161" s="517" t="str">
        <f ca="1"/>
        <v>active</v>
      </c>
      <c r="Q161" s="517">
        <f ca="1"/>
        <v>200</v>
      </c>
    </row>
    <row r="162" spans="1:17">
      <c r="A162" s="472" t="str">
        <f>'_book_ hedge'!A162</f>
        <v>IC1709</v>
      </c>
      <c r="B162" s="496" t="str">
        <f>'_book_ hedge'!B162</f>
        <v>CICC</v>
      </c>
      <c r="C162" s="475">
        <f>'_book_ hedge'!C162</f>
        <v>42964</v>
      </c>
      <c r="D162" s="477">
        <f>'_book_ hedge'!D162</f>
        <v>1</v>
      </c>
      <c r="E162" s="496">
        <f>'_book_ hedge'!E162</f>
        <v>6323.4</v>
      </c>
      <c r="F162" s="496">
        <f>'_book_ hedge'!F162</f>
        <v>0</v>
      </c>
      <c r="G162" s="496">
        <f>'_book_ hedge'!G162</f>
        <v>0</v>
      </c>
      <c r="H162" s="477">
        <f t="shared" ca="1" si="10"/>
        <v>-1264680</v>
      </c>
      <c r="I162" s="496">
        <f t="shared" ca="1" si="11"/>
        <v>-1264680</v>
      </c>
      <c r="J162" s="477">
        <f t="shared" si="12"/>
        <v>1</v>
      </c>
      <c r="K162" s="494">
        <f t="shared" si="13"/>
        <v>2017</v>
      </c>
      <c r="L162" s="494">
        <f t="shared" ca="1" si="14"/>
        <v>1264680</v>
      </c>
      <c r="M162" s="517" t="str">
        <f ca="1"/>
        <v>ic</v>
      </c>
      <c r="N162" s="516">
        <f ca="1"/>
        <v>0</v>
      </c>
      <c r="O162" s="517">
        <f ca="1"/>
        <v>0</v>
      </c>
      <c r="P162" s="517" t="str">
        <f ca="1"/>
        <v>active</v>
      </c>
      <c r="Q162" s="517">
        <f ca="1"/>
        <v>200</v>
      </c>
    </row>
    <row r="163" spans="1:17">
      <c r="A163" s="472" t="str">
        <f>'_book_ hedge'!A163</f>
        <v>ic1709</v>
      </c>
      <c r="B163" s="496" t="str">
        <f>'_book_ hedge'!B163</f>
        <v>CICC</v>
      </c>
      <c r="C163" s="475">
        <f>'_book_ hedge'!C163</f>
        <v>42968</v>
      </c>
      <c r="D163" s="477">
        <f>'_book_ hedge'!D163</f>
        <v>1</v>
      </c>
      <c r="E163" s="496">
        <f>'_book_ hedge'!E163</f>
        <v>6358.8</v>
      </c>
      <c r="F163" s="496">
        <f>'_book_ hedge'!F163</f>
        <v>0</v>
      </c>
      <c r="G163" s="496">
        <f>'_book_ hedge'!G163</f>
        <v>0</v>
      </c>
      <c r="H163" s="477">
        <f t="shared" ca="1" si="10"/>
        <v>-1271760</v>
      </c>
      <c r="I163" s="496">
        <f t="shared" ca="1" si="11"/>
        <v>-1271760</v>
      </c>
      <c r="J163" s="477">
        <f t="shared" si="12"/>
        <v>1</v>
      </c>
      <c r="K163" s="494">
        <f t="shared" si="13"/>
        <v>2017</v>
      </c>
      <c r="L163" s="494">
        <f t="shared" ca="1" si="14"/>
        <v>1271760</v>
      </c>
      <c r="M163" s="517" t="str">
        <f ca="1"/>
        <v>ic</v>
      </c>
      <c r="N163" s="516">
        <f ca="1"/>
        <v>0</v>
      </c>
      <c r="O163" s="517">
        <f ca="1"/>
        <v>0</v>
      </c>
      <c r="P163" s="517" t="str">
        <f ca="1"/>
        <v>active</v>
      </c>
      <c r="Q163" s="517">
        <f ca="1"/>
        <v>200</v>
      </c>
    </row>
    <row r="164" spans="1:17">
      <c r="A164" s="472" t="str">
        <f>'_book_ hedge'!A164</f>
        <v>ic1712</v>
      </c>
      <c r="B164" s="496" t="str">
        <f>'_book_ hedge'!B164</f>
        <v>CICC</v>
      </c>
      <c r="C164" s="475">
        <f>'_book_ hedge'!C164</f>
        <v>42968</v>
      </c>
      <c r="D164" s="477">
        <f>'_book_ hedge'!D164</f>
        <v>-1</v>
      </c>
      <c r="E164" s="496">
        <f>'_book_ hedge'!E164</f>
        <v>6211.4</v>
      </c>
      <c r="F164" s="496">
        <f>'_book_ hedge'!F164</f>
        <v>0</v>
      </c>
      <c r="G164" s="496">
        <f>'_book_ hedge'!G164</f>
        <v>0</v>
      </c>
      <c r="H164" s="477">
        <f t="shared" ca="1" si="10"/>
        <v>1242280</v>
      </c>
      <c r="I164" s="496">
        <f t="shared" ca="1" si="11"/>
        <v>1242280</v>
      </c>
      <c r="J164" s="477">
        <f t="shared" si="12"/>
        <v>-1</v>
      </c>
      <c r="K164" s="494">
        <f t="shared" si="13"/>
        <v>2017</v>
      </c>
      <c r="L164" s="494">
        <f t="shared" ca="1" si="14"/>
        <v>1242280</v>
      </c>
      <c r="M164" s="517" t="str">
        <f ca="1"/>
        <v>ic</v>
      </c>
      <c r="N164" s="516">
        <f ca="1"/>
        <v>0</v>
      </c>
      <c r="O164" s="517">
        <f ca="1"/>
        <v>0</v>
      </c>
      <c r="P164" s="517" t="str">
        <f ca="1"/>
        <v>active</v>
      </c>
      <c r="Q164" s="517">
        <f ca="1"/>
        <v>200</v>
      </c>
    </row>
    <row r="165" spans="1:17">
      <c r="A165" s="472" t="str">
        <f>'_book_ hedge'!A165</f>
        <v>IC1712</v>
      </c>
      <c r="B165" s="496" t="str">
        <f>'_book_ hedge'!B165</f>
        <v>CICC</v>
      </c>
      <c r="C165" s="475">
        <f>'_book_ hedge'!C165</f>
        <v>42970</v>
      </c>
      <c r="D165" s="477">
        <f>'_book_ hedge'!D165</f>
        <v>-1</v>
      </c>
      <c r="E165" s="496">
        <f>'_book_ hedge'!E165</f>
        <v>6151</v>
      </c>
      <c r="F165" s="496">
        <f>'_book_ hedge'!F165</f>
        <v>0</v>
      </c>
      <c r="G165" s="496">
        <f>'_book_ hedge'!G165</f>
        <v>0</v>
      </c>
      <c r="H165" s="477">
        <f t="shared" ca="1" si="10"/>
        <v>1230200</v>
      </c>
      <c r="I165" s="496">
        <f t="shared" ca="1" si="11"/>
        <v>1230200</v>
      </c>
      <c r="J165" s="477">
        <f t="shared" si="12"/>
        <v>-1</v>
      </c>
      <c r="K165" s="494">
        <f t="shared" si="13"/>
        <v>2017</v>
      </c>
      <c r="L165" s="494">
        <f t="shared" ca="1" si="14"/>
        <v>1230200</v>
      </c>
      <c r="M165" s="517" t="str">
        <f ca="1"/>
        <v>ic</v>
      </c>
      <c r="N165" s="516">
        <f ca="1"/>
        <v>0</v>
      </c>
      <c r="O165" s="517">
        <f ca="1"/>
        <v>0</v>
      </c>
      <c r="P165" s="517" t="str">
        <f ca="1"/>
        <v>active</v>
      </c>
      <c r="Q165" s="517">
        <f ca="1"/>
        <v>200</v>
      </c>
    </row>
    <row r="166" spans="1:17">
      <c r="A166" s="472" t="str">
        <f>'_book_ hedge'!A166</f>
        <v>ic1709</v>
      </c>
      <c r="B166" s="496" t="str">
        <f>'_book_ hedge'!B166</f>
        <v>CICC</v>
      </c>
      <c r="C166" s="475">
        <f>'_book_ hedge'!C166</f>
        <v>42975</v>
      </c>
      <c r="D166" s="477">
        <f>'_book_ hedge'!D166</f>
        <v>-1</v>
      </c>
      <c r="E166" s="496">
        <f>'_book_ hedge'!E166</f>
        <v>6417.8</v>
      </c>
      <c r="F166" s="496">
        <f>'_book_ hedge'!F166</f>
        <v>0</v>
      </c>
      <c r="G166" s="496">
        <f>'_book_ hedge'!G166</f>
        <v>0</v>
      </c>
      <c r="H166" s="477">
        <f t="shared" ca="1" si="10"/>
        <v>1283560</v>
      </c>
      <c r="I166" s="496">
        <f t="shared" ca="1" si="11"/>
        <v>1283560</v>
      </c>
      <c r="J166" s="477">
        <f t="shared" si="12"/>
        <v>-1</v>
      </c>
      <c r="K166" s="494">
        <f t="shared" si="13"/>
        <v>2017</v>
      </c>
      <c r="L166" s="494">
        <f t="shared" ca="1" si="14"/>
        <v>1283560</v>
      </c>
      <c r="M166" s="517" t="str">
        <f ca="1"/>
        <v>ic</v>
      </c>
      <c r="N166" s="516">
        <f ca="1"/>
        <v>0</v>
      </c>
      <c r="O166" s="517">
        <f ca="1"/>
        <v>0</v>
      </c>
      <c r="P166" s="517" t="str">
        <f ca="1"/>
        <v>active</v>
      </c>
      <c r="Q166" s="517">
        <f ca="1"/>
        <v>200</v>
      </c>
    </row>
    <row r="167" spans="1:17">
      <c r="A167" s="472" t="str">
        <f>'_book_ hedge'!A167</f>
        <v>if1712</v>
      </c>
      <c r="B167" s="496" t="str">
        <f>'_book_ hedge'!B167</f>
        <v>CICC</v>
      </c>
      <c r="C167" s="475">
        <f>'_book_ hedge'!C167</f>
        <v>42975</v>
      </c>
      <c r="D167" s="477">
        <f>'_book_ hedge'!D167</f>
        <v>7</v>
      </c>
      <c r="E167" s="496">
        <f>'_book_ hedge'!E167</f>
        <v>3808.971</v>
      </c>
      <c r="F167" s="496">
        <f>'_book_ hedge'!F167</f>
        <v>0</v>
      </c>
      <c r="G167" s="496">
        <f>'_book_ hedge'!G167</f>
        <v>0</v>
      </c>
      <c r="H167" s="477">
        <f t="shared" ca="1" si="10"/>
        <v>-7998839.0999999996</v>
      </c>
      <c r="I167" s="496">
        <f t="shared" ca="1" si="11"/>
        <v>-7998839.0999999996</v>
      </c>
      <c r="J167" s="477">
        <f t="shared" si="12"/>
        <v>7</v>
      </c>
      <c r="K167" s="494">
        <f t="shared" si="13"/>
        <v>2017</v>
      </c>
      <c r="L167" s="494">
        <f t="shared" ca="1" si="14"/>
        <v>7998839.0999999996</v>
      </c>
      <c r="M167" s="517" t="str">
        <f ca="1"/>
        <v>if</v>
      </c>
      <c r="N167" s="516">
        <f ca="1"/>
        <v>0</v>
      </c>
      <c r="O167" s="517">
        <f ca="1"/>
        <v>0</v>
      </c>
      <c r="P167" s="517" t="str">
        <f ca="1"/>
        <v>active</v>
      </c>
      <c r="Q167" s="517">
        <f ca="1"/>
        <v>300</v>
      </c>
    </row>
    <row r="168" spans="1:17">
      <c r="A168" s="472" t="str">
        <f>'_book_ hedge'!A168</f>
        <v>if1803</v>
      </c>
      <c r="B168" s="496" t="str">
        <f>'_book_ hedge'!B168</f>
        <v>CICC</v>
      </c>
      <c r="C168" s="475">
        <f>'_book_ hedge'!C168</f>
        <v>42975</v>
      </c>
      <c r="D168" s="477">
        <f>'_book_ hedge'!D168</f>
        <v>3</v>
      </c>
      <c r="E168" s="496">
        <f>'_book_ hedge'!E168</f>
        <v>3776.2</v>
      </c>
      <c r="F168" s="496">
        <f>'_book_ hedge'!F168</f>
        <v>0</v>
      </c>
      <c r="G168" s="496">
        <f>'_book_ hedge'!G168</f>
        <v>0</v>
      </c>
      <c r="H168" s="477">
        <f t="shared" ca="1" si="10"/>
        <v>391320.00000000017</v>
      </c>
      <c r="I168" s="496">
        <f t="shared" ca="1" si="11"/>
        <v>-3398579.9999999995</v>
      </c>
      <c r="J168" s="477">
        <f t="shared" si="12"/>
        <v>3</v>
      </c>
      <c r="K168" s="494">
        <f t="shared" si="13"/>
        <v>2017</v>
      </c>
      <c r="L168" s="494">
        <f t="shared" ca="1" si="14"/>
        <v>3398579.9999999995</v>
      </c>
      <c r="M168" s="517" t="str">
        <f ca="1"/>
        <v>if</v>
      </c>
      <c r="N168" s="516">
        <f ca="1"/>
        <v>4211</v>
      </c>
      <c r="O168" s="517">
        <f ca="1"/>
        <v>0</v>
      </c>
      <c r="P168" s="517" t="str">
        <f ca="1"/>
        <v>active</v>
      </c>
      <c r="Q168" s="517">
        <f ca="1"/>
        <v>300</v>
      </c>
    </row>
    <row r="169" spans="1:17">
      <c r="A169" s="472" t="str">
        <f>'_book_ hedge'!A169</f>
        <v>ic1712</v>
      </c>
      <c r="B169" s="496" t="str">
        <f>'_book_ hedge'!B169</f>
        <v>CICC</v>
      </c>
      <c r="C169" s="475">
        <f>'_book_ hedge'!C169</f>
        <v>42976</v>
      </c>
      <c r="D169" s="477">
        <f>'_book_ hedge'!D169</f>
        <v>-1</v>
      </c>
      <c r="E169" s="496">
        <f>'_book_ hedge'!E169</f>
        <v>6265.8</v>
      </c>
      <c r="F169" s="496">
        <f>'_book_ hedge'!F169</f>
        <v>0</v>
      </c>
      <c r="G169" s="496">
        <f>'_book_ hedge'!G169</f>
        <v>0</v>
      </c>
      <c r="H169" s="477">
        <f t="shared" ca="1" si="10"/>
        <v>1253160</v>
      </c>
      <c r="I169" s="496">
        <f t="shared" ca="1" si="11"/>
        <v>1253160</v>
      </c>
      <c r="J169" s="477">
        <f t="shared" si="12"/>
        <v>-1</v>
      </c>
      <c r="K169" s="494">
        <f t="shared" si="13"/>
        <v>2017</v>
      </c>
      <c r="L169" s="494">
        <f t="shared" ca="1" si="14"/>
        <v>1253160</v>
      </c>
      <c r="M169" s="517" t="str">
        <f ca="1"/>
        <v>ic</v>
      </c>
      <c r="N169" s="516">
        <f ca="1"/>
        <v>0</v>
      </c>
      <c r="O169" s="517">
        <f ca="1"/>
        <v>0</v>
      </c>
      <c r="P169" s="517" t="str">
        <f ca="1"/>
        <v>active</v>
      </c>
      <c r="Q169" s="517">
        <f ca="1"/>
        <v>200</v>
      </c>
    </row>
    <row r="170" spans="1:17">
      <c r="A170" s="472" t="str">
        <f>'_book_ hedge'!A170</f>
        <v>if1712</v>
      </c>
      <c r="B170" s="496" t="str">
        <f>'_book_ hedge'!B170</f>
        <v>CICC</v>
      </c>
      <c r="C170" s="475">
        <f>'_book_ hedge'!C170</f>
        <v>42976</v>
      </c>
      <c r="D170" s="477">
        <f>'_book_ hedge'!D170</f>
        <v>1</v>
      </c>
      <c r="E170" s="496">
        <f>'_book_ hedge'!E170</f>
        <v>3795.2</v>
      </c>
      <c r="F170" s="496">
        <f>'_book_ hedge'!F170</f>
        <v>0</v>
      </c>
      <c r="G170" s="496">
        <f>'_book_ hedge'!G170</f>
        <v>0</v>
      </c>
      <c r="H170" s="477">
        <f t="shared" ca="1" si="10"/>
        <v>-1138560</v>
      </c>
      <c r="I170" s="496">
        <f t="shared" ca="1" si="11"/>
        <v>-1138560</v>
      </c>
      <c r="J170" s="477">
        <f t="shared" si="12"/>
        <v>1</v>
      </c>
      <c r="K170" s="494">
        <f t="shared" si="13"/>
        <v>2017</v>
      </c>
      <c r="L170" s="494">
        <f t="shared" ca="1" si="14"/>
        <v>1138560</v>
      </c>
      <c r="M170" s="517" t="str">
        <f ca="1"/>
        <v>if</v>
      </c>
      <c r="N170" s="516">
        <f ca="1"/>
        <v>0</v>
      </c>
      <c r="O170" s="517">
        <f ca="1"/>
        <v>0</v>
      </c>
      <c r="P170" s="517" t="str">
        <f ca="1"/>
        <v>active</v>
      </c>
      <c r="Q170" s="517">
        <f ca="1"/>
        <v>300</v>
      </c>
    </row>
    <row r="171" spans="1:17">
      <c r="A171" s="472" t="str">
        <f>'_book_ hedge'!A171</f>
        <v>ic1709</v>
      </c>
      <c r="B171" s="496" t="str">
        <f>'_book_ hedge'!B171</f>
        <v>CICC</v>
      </c>
      <c r="C171" s="475">
        <f>'_book_ hedge'!C171</f>
        <v>42982</v>
      </c>
      <c r="D171" s="477">
        <f>'_book_ hedge'!D171</f>
        <v>1</v>
      </c>
      <c r="E171" s="496">
        <f>'_book_ hedge'!E171</f>
        <v>6548.6</v>
      </c>
      <c r="F171" s="496">
        <f>'_book_ hedge'!F171</f>
        <v>0</v>
      </c>
      <c r="G171" s="496">
        <f>'_book_ hedge'!G171</f>
        <v>0</v>
      </c>
      <c r="H171" s="477">
        <f t="shared" ca="1" si="10"/>
        <v>-1309720</v>
      </c>
      <c r="I171" s="496">
        <f t="shared" ca="1" si="11"/>
        <v>-1309720</v>
      </c>
      <c r="J171" s="477">
        <f t="shared" si="12"/>
        <v>1</v>
      </c>
      <c r="K171" s="494">
        <f t="shared" si="13"/>
        <v>2017</v>
      </c>
      <c r="L171" s="494">
        <f t="shared" ca="1" si="14"/>
        <v>1309720</v>
      </c>
      <c r="M171" s="517" t="str">
        <f ca="1"/>
        <v>ic</v>
      </c>
      <c r="N171" s="516">
        <f ca="1"/>
        <v>0</v>
      </c>
      <c r="O171" s="517">
        <f ca="1"/>
        <v>0</v>
      </c>
      <c r="P171" s="517" t="str">
        <f ca="1"/>
        <v>active</v>
      </c>
      <c r="Q171" s="517">
        <f ca="1"/>
        <v>200</v>
      </c>
    </row>
    <row r="172" spans="1:17">
      <c r="A172" s="472" t="str">
        <f>'_book_ hedge'!A172</f>
        <v>ic1712</v>
      </c>
      <c r="B172" s="496" t="str">
        <f>'_book_ hedge'!B172</f>
        <v>CICC</v>
      </c>
      <c r="C172" s="475">
        <f>'_book_ hedge'!C172</f>
        <v>42982</v>
      </c>
      <c r="D172" s="477">
        <f>'_book_ hedge'!D172</f>
        <v>1</v>
      </c>
      <c r="E172" s="496">
        <f>'_book_ hedge'!E172</f>
        <v>6430</v>
      </c>
      <c r="F172" s="496">
        <f>'_book_ hedge'!F172</f>
        <v>0</v>
      </c>
      <c r="G172" s="496">
        <f>'_book_ hedge'!G172</f>
        <v>0</v>
      </c>
      <c r="H172" s="477">
        <f t="shared" ca="1" si="10"/>
        <v>-1286000</v>
      </c>
      <c r="I172" s="496">
        <f t="shared" ca="1" si="11"/>
        <v>-1286000</v>
      </c>
      <c r="J172" s="477">
        <f t="shared" si="12"/>
        <v>1</v>
      </c>
      <c r="K172" s="494">
        <f t="shared" si="13"/>
        <v>2017</v>
      </c>
      <c r="L172" s="494">
        <f t="shared" ca="1" si="14"/>
        <v>1286000</v>
      </c>
      <c r="M172" s="517" t="str">
        <f ca="1"/>
        <v>ic</v>
      </c>
      <c r="N172" s="516">
        <f ca="1"/>
        <v>0</v>
      </c>
      <c r="O172" s="517">
        <f ca="1"/>
        <v>0</v>
      </c>
      <c r="P172" s="517" t="str">
        <f ca="1"/>
        <v>active</v>
      </c>
      <c r="Q172" s="517">
        <f ca="1"/>
        <v>200</v>
      </c>
    </row>
    <row r="173" spans="1:17">
      <c r="A173" s="472" t="str">
        <f>'_book_ hedge'!A173</f>
        <v>ic1709</v>
      </c>
      <c r="B173" s="496" t="str">
        <f>'_book_ hedge'!B173</f>
        <v>CICC</v>
      </c>
      <c r="C173" s="475">
        <f>'_book_ hedge'!C173</f>
        <v>42982</v>
      </c>
      <c r="D173" s="477">
        <f>'_book_ hedge'!D173</f>
        <v>1</v>
      </c>
      <c r="E173" s="496">
        <f>'_book_ hedge'!E173</f>
        <v>6548.6</v>
      </c>
      <c r="F173" s="496">
        <f>'_book_ hedge'!F173</f>
        <v>0</v>
      </c>
      <c r="G173" s="496">
        <f>'_book_ hedge'!G173</f>
        <v>0</v>
      </c>
      <c r="H173" s="477">
        <f t="shared" ca="1" si="10"/>
        <v>-1309720</v>
      </c>
      <c r="I173" s="496">
        <f t="shared" ca="1" si="11"/>
        <v>-1309720</v>
      </c>
      <c r="J173" s="477">
        <f t="shared" si="12"/>
        <v>1</v>
      </c>
      <c r="K173" s="494">
        <f t="shared" si="13"/>
        <v>2017</v>
      </c>
      <c r="L173" s="494">
        <f t="shared" ca="1" si="14"/>
        <v>1309720</v>
      </c>
      <c r="M173" s="517" t="str">
        <f ca="1"/>
        <v>ic</v>
      </c>
      <c r="N173" s="516">
        <f ca="1"/>
        <v>0</v>
      </c>
      <c r="O173" s="517">
        <f ca="1"/>
        <v>0</v>
      </c>
      <c r="P173" s="517" t="str">
        <f ca="1"/>
        <v>active</v>
      </c>
      <c r="Q173" s="517">
        <f ca="1"/>
        <v>200</v>
      </c>
    </row>
    <row r="174" spans="1:17">
      <c r="A174" s="472" t="str">
        <f>'_book_ hedge'!A174</f>
        <v>ic1712</v>
      </c>
      <c r="B174" s="496" t="str">
        <f>'_book_ hedge'!B174</f>
        <v>CICC</v>
      </c>
      <c r="C174" s="475">
        <f>'_book_ hedge'!C174</f>
        <v>42982</v>
      </c>
      <c r="D174" s="477">
        <f>'_book_ hedge'!D174</f>
        <v>-1</v>
      </c>
      <c r="E174" s="496">
        <f>'_book_ hedge'!E174</f>
        <v>6428.2</v>
      </c>
      <c r="F174" s="496">
        <f>'_book_ hedge'!F174</f>
        <v>0</v>
      </c>
      <c r="G174" s="496">
        <f>'_book_ hedge'!G174</f>
        <v>0</v>
      </c>
      <c r="H174" s="477">
        <f t="shared" ca="1" si="10"/>
        <v>1285640</v>
      </c>
      <c r="I174" s="496">
        <f t="shared" ca="1" si="11"/>
        <v>1285640</v>
      </c>
      <c r="J174" s="477">
        <f t="shared" si="12"/>
        <v>-1</v>
      </c>
      <c r="K174" s="494">
        <f t="shared" si="13"/>
        <v>2017</v>
      </c>
      <c r="L174" s="494">
        <f t="shared" ca="1" si="14"/>
        <v>1285640</v>
      </c>
      <c r="M174" s="517" t="str">
        <f ca="1"/>
        <v>ic</v>
      </c>
      <c r="N174" s="516">
        <f ca="1"/>
        <v>0</v>
      </c>
      <c r="O174" s="517">
        <f ca="1"/>
        <v>0</v>
      </c>
      <c r="P174" s="517" t="str">
        <f ca="1"/>
        <v>active</v>
      </c>
      <c r="Q174" s="517">
        <f ca="1"/>
        <v>200</v>
      </c>
    </row>
    <row r="175" spans="1:17">
      <c r="A175" s="472" t="str">
        <f>'_book_ hedge'!A175</f>
        <v>ic1712</v>
      </c>
      <c r="B175" s="496" t="str">
        <f>'_book_ hedge'!B175</f>
        <v>CICC</v>
      </c>
      <c r="C175" s="475">
        <f>'_book_ hedge'!C175</f>
        <v>42983</v>
      </c>
      <c r="D175" s="477">
        <f>'_book_ hedge'!D175</f>
        <v>1</v>
      </c>
      <c r="E175" s="496">
        <f>'_book_ hedge'!E175</f>
        <v>6422.8</v>
      </c>
      <c r="F175" s="496">
        <f>'_book_ hedge'!F175</f>
        <v>0</v>
      </c>
      <c r="G175" s="496">
        <f>'_book_ hedge'!G175</f>
        <v>0</v>
      </c>
      <c r="H175" s="477">
        <f t="shared" ca="1" si="10"/>
        <v>-1284560</v>
      </c>
      <c r="I175" s="496">
        <f t="shared" ca="1" si="11"/>
        <v>-1284560</v>
      </c>
      <c r="J175" s="477">
        <f t="shared" si="12"/>
        <v>1</v>
      </c>
      <c r="K175" s="494">
        <f t="shared" si="13"/>
        <v>2017</v>
      </c>
      <c r="L175" s="494">
        <f t="shared" ca="1" si="14"/>
        <v>1284560</v>
      </c>
      <c r="M175" s="517" t="str">
        <f ca="1"/>
        <v>ic</v>
      </c>
      <c r="N175" s="516">
        <f ca="1"/>
        <v>0</v>
      </c>
      <c r="O175" s="517">
        <f ca="1"/>
        <v>0</v>
      </c>
      <c r="P175" s="517" t="str">
        <f ca="1"/>
        <v>active</v>
      </c>
      <c r="Q175" s="517">
        <f ca="1"/>
        <v>200</v>
      </c>
    </row>
    <row r="176" spans="1:17">
      <c r="A176" s="472" t="str">
        <f>'_book_ hedge'!A176</f>
        <v>if1709</v>
      </c>
      <c r="B176" s="496" t="str">
        <f>'_book_ hedge'!B176</f>
        <v>CICC</v>
      </c>
      <c r="C176" s="475">
        <f>'_book_ hedge'!C176</f>
        <v>42985</v>
      </c>
      <c r="D176" s="477">
        <f>'_book_ hedge'!D176</f>
        <v>-1</v>
      </c>
      <c r="E176" s="496">
        <f>'_book_ hedge'!E176</f>
        <v>3832</v>
      </c>
      <c r="F176" s="496">
        <f>'_book_ hedge'!F176</f>
        <v>0</v>
      </c>
      <c r="G176" s="496">
        <f>'_book_ hedge'!G176</f>
        <v>0</v>
      </c>
      <c r="H176" s="477">
        <f t="shared" ca="1" si="10"/>
        <v>1149600</v>
      </c>
      <c r="I176" s="496">
        <f t="shared" ca="1" si="11"/>
        <v>1149600</v>
      </c>
      <c r="J176" s="477">
        <f t="shared" si="12"/>
        <v>-1</v>
      </c>
      <c r="K176" s="494">
        <f t="shared" si="13"/>
        <v>2017</v>
      </c>
      <c r="L176" s="494">
        <f t="shared" ca="1" si="14"/>
        <v>1149600</v>
      </c>
      <c r="M176" s="517" t="str">
        <f ca="1"/>
        <v>if</v>
      </c>
      <c r="N176" s="516">
        <f ca="1"/>
        <v>0</v>
      </c>
      <c r="O176" s="517">
        <f ca="1"/>
        <v>0</v>
      </c>
      <c r="P176" s="517" t="str">
        <f ca="1"/>
        <v>active</v>
      </c>
      <c r="Q176" s="517">
        <f ca="1"/>
        <v>300</v>
      </c>
    </row>
    <row r="177" spans="1:17">
      <c r="A177" s="472" t="str">
        <f>'_book_ hedge'!A177</f>
        <v>if1712</v>
      </c>
      <c r="B177" s="496" t="str">
        <f>'_book_ hedge'!B177</f>
        <v>CICC</v>
      </c>
      <c r="C177" s="475">
        <f>'_book_ hedge'!C177</f>
        <v>42992</v>
      </c>
      <c r="D177" s="477">
        <f>'_book_ hedge'!D177</f>
        <v>2</v>
      </c>
      <c r="E177" s="496">
        <f>'_book_ hedge'!E177</f>
        <v>3803.8</v>
      </c>
      <c r="F177" s="496">
        <f>'_book_ hedge'!F177</f>
        <v>0</v>
      </c>
      <c r="G177" s="496">
        <f>'_book_ hedge'!G177</f>
        <v>0</v>
      </c>
      <c r="H177" s="477">
        <f t="shared" ca="1" si="10"/>
        <v>-2282280</v>
      </c>
      <c r="I177" s="496">
        <f t="shared" ca="1" si="11"/>
        <v>-2282280</v>
      </c>
      <c r="J177" s="477">
        <f t="shared" si="12"/>
        <v>2</v>
      </c>
      <c r="K177" s="494">
        <f t="shared" si="13"/>
        <v>2017</v>
      </c>
      <c r="L177" s="494">
        <f t="shared" ca="1" si="14"/>
        <v>2282280</v>
      </c>
      <c r="M177" s="517" t="str">
        <f ca="1"/>
        <v>if</v>
      </c>
      <c r="N177" s="516">
        <f ca="1"/>
        <v>0</v>
      </c>
      <c r="O177" s="517">
        <f ca="1"/>
        <v>0</v>
      </c>
      <c r="P177" s="517" t="str">
        <f ca="1"/>
        <v>active</v>
      </c>
      <c r="Q177" s="517">
        <f ca="1"/>
        <v>300</v>
      </c>
    </row>
    <row r="178" spans="1:17">
      <c r="A178" s="472" t="str">
        <f>'_book_ hedge'!A178</f>
        <v>if1709</v>
      </c>
      <c r="B178" s="496" t="str">
        <f>'_book_ hedge'!B178</f>
        <v>CICC</v>
      </c>
      <c r="C178" s="475">
        <f>'_book_ hedge'!C178</f>
        <v>42992</v>
      </c>
      <c r="D178" s="477">
        <f>'_book_ hedge'!D178</f>
        <v>-1</v>
      </c>
      <c r="E178" s="496">
        <f>'_book_ hedge'!E178</f>
        <v>3828.6</v>
      </c>
      <c r="F178" s="496">
        <f>'_book_ hedge'!F178</f>
        <v>0</v>
      </c>
      <c r="G178" s="496">
        <f>'_book_ hedge'!G178</f>
        <v>0</v>
      </c>
      <c r="H178" s="477">
        <f t="shared" ca="1" si="10"/>
        <v>1148580</v>
      </c>
      <c r="I178" s="496">
        <f t="shared" ca="1" si="11"/>
        <v>1148580</v>
      </c>
      <c r="J178" s="477">
        <f t="shared" si="12"/>
        <v>-1</v>
      </c>
      <c r="K178" s="494">
        <f t="shared" si="13"/>
        <v>2017</v>
      </c>
      <c r="L178" s="494">
        <f t="shared" ca="1" si="14"/>
        <v>1148580</v>
      </c>
      <c r="M178" s="517" t="str">
        <f ca="1"/>
        <v>if</v>
      </c>
      <c r="N178" s="516">
        <f ca="1"/>
        <v>0</v>
      </c>
      <c r="O178" s="517">
        <f ca="1"/>
        <v>0</v>
      </c>
      <c r="P178" s="517" t="str">
        <f ca="1"/>
        <v>active</v>
      </c>
      <c r="Q178" s="517">
        <f ca="1"/>
        <v>300</v>
      </c>
    </row>
    <row r="179" spans="1:17">
      <c r="A179" s="472" t="str">
        <f>'_book_ hedge'!A179</f>
        <v>if1712</v>
      </c>
      <c r="B179" s="496" t="str">
        <f>'_book_ hedge'!B179</f>
        <v>CICC</v>
      </c>
      <c r="C179" s="475">
        <f>'_book_ hedge'!C179</f>
        <v>42998</v>
      </c>
      <c r="D179" s="477">
        <f>'_book_ hedge'!D179</f>
        <v>1</v>
      </c>
      <c r="E179" s="496">
        <f>'_book_ hedge'!E179</f>
        <v>3835</v>
      </c>
      <c r="F179" s="496">
        <f>'_book_ hedge'!F179</f>
        <v>0</v>
      </c>
      <c r="G179" s="496">
        <f>'_book_ hedge'!G179</f>
        <v>0</v>
      </c>
      <c r="H179" s="477">
        <f t="shared" ca="1" si="10"/>
        <v>-1150500</v>
      </c>
      <c r="I179" s="496">
        <f t="shared" ca="1" si="11"/>
        <v>-1150500</v>
      </c>
      <c r="J179" s="477">
        <f t="shared" si="12"/>
        <v>1</v>
      </c>
      <c r="K179" s="494">
        <f t="shared" si="13"/>
        <v>2017</v>
      </c>
      <c r="L179" s="494">
        <f t="shared" ca="1" si="14"/>
        <v>1150500</v>
      </c>
      <c r="M179" s="517" t="str">
        <f ca="1"/>
        <v>if</v>
      </c>
      <c r="N179" s="516">
        <f ca="1"/>
        <v>0</v>
      </c>
      <c r="O179" s="517">
        <f ca="1"/>
        <v>0</v>
      </c>
      <c r="P179" s="517" t="str">
        <f ca="1"/>
        <v>active</v>
      </c>
      <c r="Q179" s="517">
        <f ca="1"/>
        <v>300</v>
      </c>
    </row>
    <row r="180" spans="1:17">
      <c r="A180" s="472" t="str">
        <f>'_book_ hedge'!A180</f>
        <v>ic1712</v>
      </c>
      <c r="B180" s="496" t="str">
        <f>'_book_ hedge'!B180</f>
        <v>CICC</v>
      </c>
      <c r="C180" s="475">
        <f>'_book_ hedge'!C180</f>
        <v>42999</v>
      </c>
      <c r="D180" s="477">
        <f>'_book_ hedge'!D180</f>
        <v>1</v>
      </c>
      <c r="E180" s="496">
        <f>'_book_ hedge'!E180</f>
        <v>6535</v>
      </c>
      <c r="F180" s="496">
        <f>'_book_ hedge'!F180</f>
        <v>0</v>
      </c>
      <c r="G180" s="496">
        <f>'_book_ hedge'!G180</f>
        <v>0</v>
      </c>
      <c r="H180" s="477">
        <f t="shared" ca="1" si="10"/>
        <v>-1307000</v>
      </c>
      <c r="I180" s="496">
        <f t="shared" ca="1" si="11"/>
        <v>-1307000</v>
      </c>
      <c r="J180" s="477">
        <f t="shared" si="12"/>
        <v>1</v>
      </c>
      <c r="K180" s="494">
        <f t="shared" si="13"/>
        <v>2017</v>
      </c>
      <c r="L180" s="494">
        <f t="shared" ca="1" si="14"/>
        <v>1307000</v>
      </c>
      <c r="M180" s="517" t="str">
        <f ca="1"/>
        <v>ic</v>
      </c>
      <c r="N180" s="516">
        <f ca="1"/>
        <v>0</v>
      </c>
      <c r="O180" s="517">
        <f ca="1"/>
        <v>0</v>
      </c>
      <c r="P180" s="517" t="str">
        <f ca="1"/>
        <v>active</v>
      </c>
      <c r="Q180" s="517">
        <f ca="1"/>
        <v>200</v>
      </c>
    </row>
    <row r="181" spans="1:17">
      <c r="A181" s="472" t="str">
        <f>'_book_ hedge'!A181</f>
        <v>ic1712</v>
      </c>
      <c r="B181" s="496" t="str">
        <f>'_book_ hedge'!B181</f>
        <v>CICC</v>
      </c>
      <c r="C181" s="475">
        <f>'_book_ hedge'!C181</f>
        <v>43004</v>
      </c>
      <c r="D181" s="477">
        <f>'_book_ hedge'!D181</f>
        <v>1</v>
      </c>
      <c r="E181" s="496">
        <f>'_book_ hedge'!E181</f>
        <v>6415.2</v>
      </c>
      <c r="F181" s="496">
        <f>'_book_ hedge'!F181</f>
        <v>0</v>
      </c>
      <c r="G181" s="496">
        <f>'_book_ hedge'!G181</f>
        <v>0</v>
      </c>
      <c r="H181" s="477">
        <f t="shared" ca="1" si="10"/>
        <v>-1283040</v>
      </c>
      <c r="I181" s="496">
        <f t="shared" ca="1" si="11"/>
        <v>-1283040</v>
      </c>
      <c r="J181" s="477">
        <f t="shared" si="12"/>
        <v>1</v>
      </c>
      <c r="K181" s="494">
        <f t="shared" si="13"/>
        <v>2017</v>
      </c>
      <c r="L181" s="494">
        <f t="shared" ca="1" si="14"/>
        <v>1283040</v>
      </c>
      <c r="M181" s="517" t="str">
        <f ca="1"/>
        <v>ic</v>
      </c>
      <c r="N181" s="516">
        <f ca="1"/>
        <v>0</v>
      </c>
      <c r="O181" s="517">
        <f ca="1"/>
        <v>0</v>
      </c>
      <c r="P181" s="517" t="str">
        <f ca="1"/>
        <v>active</v>
      </c>
      <c r="Q181" s="517">
        <f ca="1"/>
        <v>200</v>
      </c>
    </row>
    <row r="182" spans="1:17">
      <c r="A182" s="472" t="str">
        <f>'_book_ hedge'!A182</f>
        <v>ic1803</v>
      </c>
      <c r="B182" s="496" t="str">
        <f>'_book_ hedge'!B182</f>
        <v>CICC</v>
      </c>
      <c r="C182" s="475">
        <f>'_book_ hedge'!C182</f>
        <v>43005</v>
      </c>
      <c r="D182" s="477">
        <f>'_book_ hedge'!D182</f>
        <v>1</v>
      </c>
      <c r="E182" s="496">
        <f>'_book_ hedge'!E182</f>
        <v>6434.4</v>
      </c>
      <c r="F182" s="496">
        <f>'_book_ hedge'!F182</f>
        <v>0</v>
      </c>
      <c r="G182" s="496">
        <f>'_book_ hedge'!G182</f>
        <v>0</v>
      </c>
      <c r="H182" s="477">
        <f t="shared" ca="1" si="10"/>
        <v>-12679.999999999927</v>
      </c>
      <c r="I182" s="496">
        <f t="shared" ca="1" si="11"/>
        <v>-1286880</v>
      </c>
      <c r="J182" s="477">
        <f t="shared" si="12"/>
        <v>1</v>
      </c>
      <c r="K182" s="494">
        <f t="shared" si="13"/>
        <v>2017</v>
      </c>
      <c r="L182" s="494">
        <f t="shared" ca="1" si="14"/>
        <v>1286880</v>
      </c>
      <c r="M182" s="517" t="str">
        <f ca="1"/>
        <v>ic</v>
      </c>
      <c r="N182" s="516">
        <f ca="1"/>
        <v>6371</v>
      </c>
      <c r="O182" s="517">
        <f ca="1"/>
        <v>0</v>
      </c>
      <c r="P182" s="517" t="str">
        <f ca="1"/>
        <v>active</v>
      </c>
      <c r="Q182" s="517">
        <f ca="1"/>
        <v>200</v>
      </c>
    </row>
    <row r="183" spans="1:17">
      <c r="A183" s="472" t="str">
        <f>'_book_ hedge'!A183</f>
        <v>if1712</v>
      </c>
      <c r="B183" s="496" t="str">
        <f>'_book_ hedge'!B183</f>
        <v>CICC</v>
      </c>
      <c r="C183" s="475">
        <f>'_book_ hedge'!C183</f>
        <v>43007</v>
      </c>
      <c r="D183" s="477">
        <f>'_book_ hedge'!D183</f>
        <v>1</v>
      </c>
      <c r="E183" s="496">
        <f>'_book_ hedge'!E183</f>
        <v>3835</v>
      </c>
      <c r="F183" s="496">
        <f>'_book_ hedge'!F183</f>
        <v>0</v>
      </c>
      <c r="G183" s="496">
        <f>'_book_ hedge'!G183</f>
        <v>0</v>
      </c>
      <c r="H183" s="477">
        <f t="shared" ca="1" si="10"/>
        <v>-1150500</v>
      </c>
      <c r="I183" s="496">
        <f t="shared" ca="1" si="11"/>
        <v>-1150500</v>
      </c>
      <c r="J183" s="477">
        <f t="shared" si="12"/>
        <v>1</v>
      </c>
      <c r="K183" s="494">
        <f t="shared" si="13"/>
        <v>2017</v>
      </c>
      <c r="L183" s="494">
        <f t="shared" ca="1" si="14"/>
        <v>1150500</v>
      </c>
      <c r="M183" s="517" t="str">
        <f ca="1"/>
        <v>if</v>
      </c>
      <c r="N183" s="516">
        <f ca="1"/>
        <v>0</v>
      </c>
      <c r="O183" s="517">
        <f ca="1"/>
        <v>0</v>
      </c>
      <c r="P183" s="517" t="str">
        <f ca="1"/>
        <v>active</v>
      </c>
      <c r="Q183" s="517">
        <f ca="1"/>
        <v>300</v>
      </c>
    </row>
    <row r="184" spans="1:17">
      <c r="A184" s="472" t="str">
        <f>'_book_ hedge'!A184</f>
        <v>ic1712</v>
      </c>
      <c r="B184" s="496" t="str">
        <f>'_book_ hedge'!B184</f>
        <v>CICC</v>
      </c>
      <c r="C184" s="475">
        <f>'_book_ hedge'!C184</f>
        <v>43007</v>
      </c>
      <c r="D184" s="477">
        <f>'_book_ hedge'!D184</f>
        <v>1</v>
      </c>
      <c r="E184" s="496">
        <f>'_book_ hedge'!E184</f>
        <v>6539</v>
      </c>
      <c r="F184" s="496">
        <f>'_book_ hedge'!F184</f>
        <v>0</v>
      </c>
      <c r="G184" s="496">
        <f>'_book_ hedge'!G184</f>
        <v>0</v>
      </c>
      <c r="H184" s="477">
        <f t="shared" ca="1" si="10"/>
        <v>-1307800</v>
      </c>
      <c r="I184" s="496">
        <f t="shared" ca="1" si="11"/>
        <v>-1307800</v>
      </c>
      <c r="J184" s="477">
        <f t="shared" si="12"/>
        <v>1</v>
      </c>
      <c r="K184" s="494">
        <f t="shared" si="13"/>
        <v>2017</v>
      </c>
      <c r="L184" s="494">
        <f t="shared" ca="1" si="14"/>
        <v>1307800</v>
      </c>
      <c r="M184" s="517" t="str">
        <f ca="1"/>
        <v>ic</v>
      </c>
      <c r="N184" s="516">
        <f ca="1"/>
        <v>0</v>
      </c>
      <c r="O184" s="517">
        <f ca="1"/>
        <v>0</v>
      </c>
      <c r="P184" s="517" t="str">
        <f ca="1"/>
        <v>active</v>
      </c>
      <c r="Q184" s="517">
        <f ca="1"/>
        <v>200</v>
      </c>
    </row>
    <row r="185" spans="1:17">
      <c r="A185" s="472" t="str">
        <f>'_book_ hedge'!A185</f>
        <v>ic1712</v>
      </c>
      <c r="B185" s="496" t="str">
        <f>'_book_ hedge'!B185</f>
        <v>CICC</v>
      </c>
      <c r="C185" s="475">
        <f>'_book_ hedge'!C185</f>
        <v>43007</v>
      </c>
      <c r="D185" s="477">
        <f>'_book_ hedge'!D185</f>
        <v>1</v>
      </c>
      <c r="E185" s="496">
        <f>'_book_ hedge'!E185</f>
        <v>6542</v>
      </c>
      <c r="F185" s="496">
        <f>'_book_ hedge'!F185</f>
        <v>0</v>
      </c>
      <c r="G185" s="496">
        <f>'_book_ hedge'!G185</f>
        <v>0</v>
      </c>
      <c r="H185" s="477">
        <f t="shared" ca="1" si="10"/>
        <v>-1308400</v>
      </c>
      <c r="I185" s="496">
        <f t="shared" ca="1" si="11"/>
        <v>-1308400</v>
      </c>
      <c r="J185" s="477">
        <f t="shared" si="12"/>
        <v>1</v>
      </c>
      <c r="K185" s="494">
        <f t="shared" si="13"/>
        <v>2017</v>
      </c>
      <c r="L185" s="494">
        <f t="shared" ca="1" si="14"/>
        <v>1308400</v>
      </c>
      <c r="M185" s="517" t="str">
        <f ca="1"/>
        <v>ic</v>
      </c>
      <c r="N185" s="516">
        <f ca="1"/>
        <v>0</v>
      </c>
      <c r="O185" s="517">
        <f ca="1"/>
        <v>0</v>
      </c>
      <c r="P185" s="517" t="str">
        <f ca="1"/>
        <v>active</v>
      </c>
      <c r="Q185" s="517">
        <f ca="1"/>
        <v>200</v>
      </c>
    </row>
    <row r="186" spans="1:17">
      <c r="A186" s="472" t="str">
        <f>'_book_ hedge'!A186</f>
        <v>ic1712</v>
      </c>
      <c r="B186" s="496" t="str">
        <f>'_book_ hedge'!B186</f>
        <v>CICC</v>
      </c>
      <c r="C186" s="475">
        <f>'_book_ hedge'!C186</f>
        <v>43007</v>
      </c>
      <c r="D186" s="477">
        <f>'_book_ hedge'!D186</f>
        <v>1</v>
      </c>
      <c r="E186" s="496">
        <f>'_book_ hedge'!E186</f>
        <v>6536.2</v>
      </c>
      <c r="F186" s="496">
        <f>'_book_ hedge'!F186</f>
        <v>0</v>
      </c>
      <c r="G186" s="496">
        <f>'_book_ hedge'!G186</f>
        <v>0</v>
      </c>
      <c r="H186" s="477">
        <f t="shared" ca="1" si="10"/>
        <v>-1307240</v>
      </c>
      <c r="I186" s="496">
        <f t="shared" ca="1" si="11"/>
        <v>-1307240</v>
      </c>
      <c r="J186" s="477">
        <f t="shared" si="12"/>
        <v>1</v>
      </c>
      <c r="K186" s="494">
        <f t="shared" si="13"/>
        <v>2017</v>
      </c>
      <c r="L186" s="494">
        <f t="shared" ca="1" si="14"/>
        <v>1307240</v>
      </c>
      <c r="M186" s="517" t="str">
        <f ca="1"/>
        <v>ic</v>
      </c>
      <c r="N186" s="516">
        <f ca="1"/>
        <v>0</v>
      </c>
      <c r="O186" s="517">
        <f ca="1"/>
        <v>0</v>
      </c>
      <c r="P186" s="517" t="str">
        <f ca="1"/>
        <v>active</v>
      </c>
      <c r="Q186" s="517">
        <f ca="1"/>
        <v>200</v>
      </c>
    </row>
    <row r="187" spans="1:17">
      <c r="A187" s="472" t="str">
        <f>'_book_ hedge'!A187</f>
        <v>ic1712</v>
      </c>
      <c r="B187" s="496" t="str">
        <f>'_book_ hedge'!B187</f>
        <v>CICC</v>
      </c>
      <c r="C187" s="475">
        <f>'_book_ hedge'!C187</f>
        <v>43026</v>
      </c>
      <c r="D187" s="477">
        <f>'_book_ hedge'!D187</f>
        <v>1</v>
      </c>
      <c r="E187" s="496">
        <f>'_book_ hedge'!E187</f>
        <v>6475</v>
      </c>
      <c r="F187" s="496">
        <f>'_book_ hedge'!F187</f>
        <v>0</v>
      </c>
      <c r="G187" s="496">
        <f>'_book_ hedge'!G187</f>
        <v>0</v>
      </c>
      <c r="H187" s="477">
        <f t="shared" ca="1" si="10"/>
        <v>-1295000</v>
      </c>
      <c r="I187" s="496">
        <f t="shared" ca="1" si="11"/>
        <v>-1295000</v>
      </c>
      <c r="J187" s="477">
        <f t="shared" si="12"/>
        <v>1</v>
      </c>
      <c r="K187" s="494">
        <f t="shared" si="13"/>
        <v>2017</v>
      </c>
      <c r="L187" s="494">
        <f t="shared" ca="1" si="14"/>
        <v>1295000</v>
      </c>
      <c r="M187" s="517" t="str">
        <f ca="1"/>
        <v>ic</v>
      </c>
      <c r="N187" s="516">
        <f ca="1"/>
        <v>0</v>
      </c>
      <c r="O187" s="517">
        <f ca="1"/>
        <v>0</v>
      </c>
      <c r="P187" s="517" t="str">
        <f ca="1"/>
        <v>active</v>
      </c>
      <c r="Q187" s="517">
        <f ca="1"/>
        <v>200</v>
      </c>
    </row>
    <row r="188" spans="1:17">
      <c r="A188" s="472" t="str">
        <f>'_book_ hedge'!A188</f>
        <v>if1712</v>
      </c>
      <c r="B188" s="496" t="str">
        <f>'_book_ hedge'!B188</f>
        <v>CICC</v>
      </c>
      <c r="C188" s="475">
        <f>'_book_ hedge'!C188</f>
        <v>43027</v>
      </c>
      <c r="D188" s="477">
        <f>'_book_ hedge'!D188</f>
        <v>-1</v>
      </c>
      <c r="E188" s="496">
        <f>'_book_ hedge'!E188</f>
        <v>3925</v>
      </c>
      <c r="F188" s="496">
        <f>'_book_ hedge'!F188</f>
        <v>0</v>
      </c>
      <c r="G188" s="496">
        <f>'_book_ hedge'!G188</f>
        <v>0</v>
      </c>
      <c r="H188" s="477">
        <f t="shared" ca="1" si="10"/>
        <v>1177500</v>
      </c>
      <c r="I188" s="496">
        <f t="shared" ca="1" si="11"/>
        <v>1177500</v>
      </c>
      <c r="J188" s="477">
        <f t="shared" si="12"/>
        <v>-1</v>
      </c>
      <c r="K188" s="494">
        <f t="shared" si="13"/>
        <v>2017</v>
      </c>
      <c r="L188" s="494">
        <f t="shared" ca="1" si="14"/>
        <v>1177500</v>
      </c>
      <c r="M188" s="517" t="str">
        <f ca="1"/>
        <v>if</v>
      </c>
      <c r="N188" s="516">
        <f ca="1"/>
        <v>0</v>
      </c>
      <c r="O188" s="517">
        <f ca="1"/>
        <v>0</v>
      </c>
      <c r="P188" s="517" t="str">
        <f ca="1"/>
        <v>active</v>
      </c>
      <c r="Q188" s="517">
        <f ca="1"/>
        <v>300</v>
      </c>
    </row>
    <row r="189" spans="1:17">
      <c r="A189" s="472" t="str">
        <f>'_book_ hedge'!A189</f>
        <v>ic1712</v>
      </c>
      <c r="B189" s="496" t="str">
        <f>'_book_ hedge'!B189</f>
        <v>CICC</v>
      </c>
      <c r="C189" s="475">
        <f>'_book_ hedge'!C189</f>
        <v>43028</v>
      </c>
      <c r="D189" s="477">
        <f>'_book_ hedge'!D189</f>
        <v>1</v>
      </c>
      <c r="E189" s="496">
        <f>'_book_ hedge'!E189</f>
        <v>6507.2</v>
      </c>
      <c r="F189" s="496">
        <f>'_book_ hedge'!F189</f>
        <v>0</v>
      </c>
      <c r="G189" s="496">
        <f>'_book_ hedge'!G189</f>
        <v>0</v>
      </c>
      <c r="H189" s="477">
        <f t="shared" ca="1" si="10"/>
        <v>-1301440</v>
      </c>
      <c r="I189" s="496">
        <f t="shared" ca="1" si="11"/>
        <v>-1301440</v>
      </c>
      <c r="J189" s="477">
        <f t="shared" si="12"/>
        <v>1</v>
      </c>
      <c r="K189" s="494">
        <f t="shared" si="13"/>
        <v>2017</v>
      </c>
      <c r="L189" s="494">
        <f t="shared" ca="1" si="14"/>
        <v>1301440</v>
      </c>
      <c r="M189" s="517" t="str">
        <f ca="1"/>
        <v>ic</v>
      </c>
      <c r="N189" s="516">
        <f ca="1"/>
        <v>0</v>
      </c>
      <c r="O189" s="517">
        <f ca="1"/>
        <v>0</v>
      </c>
      <c r="P189" s="517" t="str">
        <f ca="1"/>
        <v>active</v>
      </c>
      <c r="Q189" s="517">
        <f ca="1"/>
        <v>200</v>
      </c>
    </row>
    <row r="190" spans="1:17">
      <c r="A190" s="472" t="str">
        <f>'_book_ hedge'!A190</f>
        <v>ic1712</v>
      </c>
      <c r="B190" s="496" t="str">
        <f>'_book_ hedge'!B190</f>
        <v>CICC</v>
      </c>
      <c r="C190" s="475">
        <f>'_book_ hedge'!C190</f>
        <v>43031</v>
      </c>
      <c r="D190" s="477">
        <f>'_book_ hedge'!D190</f>
        <v>3</v>
      </c>
      <c r="E190" s="496">
        <f>'_book_ hedge'!E190</f>
        <v>6504.8670000000002</v>
      </c>
      <c r="F190" s="496">
        <f>'_book_ hedge'!F190</f>
        <v>0</v>
      </c>
      <c r="G190" s="496">
        <f>'_book_ hedge'!G190</f>
        <v>0</v>
      </c>
      <c r="H190" s="477">
        <f t="shared" ca="1" si="10"/>
        <v>-3902920.2000000007</v>
      </c>
      <c r="I190" s="496">
        <f t="shared" ca="1" si="11"/>
        <v>-3902920.2000000007</v>
      </c>
      <c r="J190" s="477">
        <f t="shared" si="12"/>
        <v>3</v>
      </c>
      <c r="K190" s="494">
        <f t="shared" si="13"/>
        <v>2017</v>
      </c>
      <c r="L190" s="494">
        <f t="shared" ca="1" si="14"/>
        <v>3902920.2000000007</v>
      </c>
      <c r="M190" s="517" t="str">
        <f ca="1"/>
        <v>ic</v>
      </c>
      <c r="N190" s="516">
        <f ca="1"/>
        <v>0</v>
      </c>
      <c r="O190" s="517">
        <f ca="1"/>
        <v>0</v>
      </c>
      <c r="P190" s="517" t="str">
        <f ca="1"/>
        <v>active</v>
      </c>
      <c r="Q190" s="517">
        <f ca="1"/>
        <v>200</v>
      </c>
    </row>
    <row r="191" spans="1:17">
      <c r="A191" s="472" t="str">
        <f>'_book_ hedge'!A191</f>
        <v>ic1712</v>
      </c>
      <c r="B191" s="496" t="str">
        <f>'_book_ hedge'!B191</f>
        <v>CICC</v>
      </c>
      <c r="C191" s="475">
        <f>'_book_ hedge'!C191</f>
        <v>43028</v>
      </c>
      <c r="D191" s="477">
        <f>'_book_ hedge'!D191</f>
        <v>-6</v>
      </c>
      <c r="E191" s="496">
        <f>'_book_ hedge'!E191</f>
        <v>6536.067</v>
      </c>
      <c r="F191" s="496">
        <f>'_book_ hedge'!F191</f>
        <v>0</v>
      </c>
      <c r="G191" s="496">
        <f>'_book_ hedge'!G191</f>
        <v>0</v>
      </c>
      <c r="H191" s="477">
        <f t="shared" ca="1" si="10"/>
        <v>7843280.4000000004</v>
      </c>
      <c r="I191" s="496">
        <f t="shared" ca="1" si="11"/>
        <v>7843280.4000000004</v>
      </c>
      <c r="J191" s="477">
        <f t="shared" si="12"/>
        <v>-6</v>
      </c>
      <c r="K191" s="494">
        <f t="shared" si="13"/>
        <v>2017</v>
      </c>
      <c r="L191" s="494">
        <f t="shared" ca="1" si="14"/>
        <v>7843280.4000000004</v>
      </c>
      <c r="M191" s="517" t="str">
        <f ca="1"/>
        <v>ic</v>
      </c>
      <c r="N191" s="516">
        <f ca="1"/>
        <v>0</v>
      </c>
      <c r="O191" s="517">
        <f ca="1"/>
        <v>0</v>
      </c>
      <c r="P191" s="517" t="str">
        <f ca="1"/>
        <v>active</v>
      </c>
      <c r="Q191" s="517">
        <f ca="1"/>
        <v>200</v>
      </c>
    </row>
    <row r="192" spans="1:17">
      <c r="A192" s="472" t="str">
        <f>'_book_ hedge'!A192</f>
        <v>ic1711</v>
      </c>
      <c r="B192" s="496" t="str">
        <f>'_book_ hedge'!B192</f>
        <v>CICC</v>
      </c>
      <c r="C192" s="475">
        <f>'_book_ hedge'!C192</f>
        <v>43028</v>
      </c>
      <c r="D192" s="477">
        <f>'_book_ hedge'!D192</f>
        <v>2</v>
      </c>
      <c r="E192" s="496">
        <f>'_book_ hedge'!E192</f>
        <v>6564.1</v>
      </c>
      <c r="F192" s="496">
        <f>'_book_ hedge'!F192</f>
        <v>0</v>
      </c>
      <c r="G192" s="496">
        <f>'_book_ hedge'!G192</f>
        <v>0</v>
      </c>
      <c r="H192" s="477">
        <f t="shared" ca="1" si="10"/>
        <v>-2625640</v>
      </c>
      <c r="I192" s="496">
        <f t="shared" ca="1" si="11"/>
        <v>-2625640</v>
      </c>
      <c r="J192" s="477">
        <f t="shared" si="12"/>
        <v>2</v>
      </c>
      <c r="K192" s="494">
        <f t="shared" si="13"/>
        <v>2017</v>
      </c>
      <c r="L192" s="494">
        <f t="shared" ca="1" si="14"/>
        <v>2625640</v>
      </c>
      <c r="M192" s="517" t="str">
        <f ca="1"/>
        <v>ic</v>
      </c>
      <c r="N192" s="516">
        <f ca="1"/>
        <v>0</v>
      </c>
      <c r="O192" s="517">
        <f ca="1"/>
        <v>0</v>
      </c>
      <c r="P192" s="517" t="str">
        <f ca="1"/>
        <v>active</v>
      </c>
      <c r="Q192" s="517">
        <f ca="1"/>
        <v>200</v>
      </c>
    </row>
    <row r="193" spans="1:17">
      <c r="A193" s="472" t="str">
        <f>'_book_ hedge'!A193</f>
        <v>ic1711</v>
      </c>
      <c r="B193" s="496" t="str">
        <f>'_book_ hedge'!B193</f>
        <v>CICC</v>
      </c>
      <c r="C193" s="475">
        <f>'_book_ hedge'!C193</f>
        <v>43028</v>
      </c>
      <c r="D193" s="477">
        <f>'_book_ hedge'!D193</f>
        <v>-2</v>
      </c>
      <c r="E193" s="496">
        <f>'_book_ hedge'!E193</f>
        <v>6580.4</v>
      </c>
      <c r="F193" s="496">
        <f>'_book_ hedge'!F193</f>
        <v>0</v>
      </c>
      <c r="G193" s="496">
        <f>'_book_ hedge'!G193</f>
        <v>0</v>
      </c>
      <c r="H193" s="477">
        <f t="shared" ca="1" si="10"/>
        <v>2632160</v>
      </c>
      <c r="I193" s="496">
        <f t="shared" ca="1" si="11"/>
        <v>2632160</v>
      </c>
      <c r="J193" s="477">
        <f t="shared" si="12"/>
        <v>-2</v>
      </c>
      <c r="K193" s="494">
        <f t="shared" si="13"/>
        <v>2017</v>
      </c>
      <c r="L193" s="494">
        <f t="shared" ca="1" si="14"/>
        <v>2632160</v>
      </c>
      <c r="M193" s="517" t="str">
        <f ca="1"/>
        <v>ic</v>
      </c>
      <c r="N193" s="516">
        <f ca="1"/>
        <v>0</v>
      </c>
      <c r="O193" s="517">
        <f ca="1"/>
        <v>0</v>
      </c>
      <c r="P193" s="517" t="str">
        <f ca="1"/>
        <v>active</v>
      </c>
      <c r="Q193" s="517">
        <f ca="1"/>
        <v>200</v>
      </c>
    </row>
    <row r="194" spans="1:17">
      <c r="A194" s="472" t="str">
        <f>'_book_ hedge'!A194</f>
        <v>if1712</v>
      </c>
      <c r="B194" s="496" t="str">
        <f>'_book_ hedge'!B194</f>
        <v>CICC</v>
      </c>
      <c r="C194" s="475">
        <f>'_book_ hedge'!C194</f>
        <v>43034</v>
      </c>
      <c r="D194" s="477">
        <f>'_book_ hedge'!D194</f>
        <v>-1</v>
      </c>
      <c r="E194" s="496">
        <f>'_book_ hedge'!E194</f>
        <v>3956.4</v>
      </c>
      <c r="F194" s="496">
        <f>'_book_ hedge'!F194</f>
        <v>0</v>
      </c>
      <c r="G194" s="496">
        <f>'_book_ hedge'!G194</f>
        <v>0</v>
      </c>
      <c r="H194" s="477">
        <f t="shared" ca="1" si="10"/>
        <v>1186920</v>
      </c>
      <c r="I194" s="496">
        <f t="shared" ca="1" si="11"/>
        <v>1186920</v>
      </c>
      <c r="J194" s="477">
        <f t="shared" si="12"/>
        <v>-1</v>
      </c>
      <c r="K194" s="494">
        <f t="shared" si="13"/>
        <v>2017</v>
      </c>
      <c r="L194" s="494">
        <f t="shared" ca="1" si="14"/>
        <v>1186920</v>
      </c>
      <c r="M194" s="517" t="str">
        <f ca="1"/>
        <v>if</v>
      </c>
      <c r="N194" s="516">
        <f ca="1"/>
        <v>0</v>
      </c>
      <c r="O194" s="517">
        <f ca="1"/>
        <v>0</v>
      </c>
      <c r="P194" s="517" t="str">
        <f ca="1"/>
        <v>active</v>
      </c>
      <c r="Q194" s="517">
        <f ca="1"/>
        <v>300</v>
      </c>
    </row>
    <row r="195" spans="1:17">
      <c r="A195" s="472" t="str">
        <f>'_book_ hedge'!A195</f>
        <v>if1712</v>
      </c>
      <c r="B195" s="496" t="str">
        <f>'_book_ hedge'!B195</f>
        <v>CICC</v>
      </c>
      <c r="C195" s="475">
        <f>'_book_ hedge'!C195</f>
        <v>43035</v>
      </c>
      <c r="D195" s="477">
        <f>'_book_ hedge'!D195</f>
        <v>-1</v>
      </c>
      <c r="E195" s="496">
        <f>'_book_ hedge'!E195</f>
        <v>4000</v>
      </c>
      <c r="F195" s="496">
        <f>'_book_ hedge'!F195</f>
        <v>0</v>
      </c>
      <c r="G195" s="496">
        <f>'_book_ hedge'!G195</f>
        <v>0</v>
      </c>
      <c r="H195" s="477">
        <f t="shared" ca="1" si="10"/>
        <v>1200000</v>
      </c>
      <c r="I195" s="496">
        <f t="shared" ca="1" si="11"/>
        <v>1200000</v>
      </c>
      <c r="J195" s="477">
        <f t="shared" si="12"/>
        <v>-1</v>
      </c>
      <c r="K195" s="494">
        <f t="shared" si="13"/>
        <v>2017</v>
      </c>
      <c r="L195" s="494">
        <f t="shared" ca="1" si="14"/>
        <v>1200000</v>
      </c>
      <c r="M195" s="517" t="str">
        <f ca="1"/>
        <v>if</v>
      </c>
      <c r="N195" s="516">
        <f ca="1"/>
        <v>0</v>
      </c>
      <c r="O195" s="517">
        <f ca="1"/>
        <v>0</v>
      </c>
      <c r="P195" s="517" t="str">
        <f ca="1"/>
        <v>active</v>
      </c>
      <c r="Q195" s="517">
        <f ca="1"/>
        <v>300</v>
      </c>
    </row>
    <row r="196" spans="1:17">
      <c r="A196" s="472" t="str">
        <f>'_book_ hedge'!A196</f>
        <v>if1712</v>
      </c>
      <c r="B196" s="496" t="str">
        <f>'_book_ hedge'!B196</f>
        <v>CICC</v>
      </c>
      <c r="C196" s="475">
        <f>'_book_ hedge'!C196</f>
        <v>43038</v>
      </c>
      <c r="D196" s="477">
        <f>'_book_ hedge'!D196</f>
        <v>-1</v>
      </c>
      <c r="E196" s="496">
        <f>'_book_ hedge'!E196</f>
        <v>4000</v>
      </c>
      <c r="F196" s="496">
        <f>'_book_ hedge'!F196</f>
        <v>0</v>
      </c>
      <c r="G196" s="496">
        <f>'_book_ hedge'!G196</f>
        <v>0</v>
      </c>
      <c r="H196" s="477">
        <f t="shared" ca="1" si="10"/>
        <v>1200000</v>
      </c>
      <c r="I196" s="496">
        <f t="shared" ca="1" si="11"/>
        <v>1200000</v>
      </c>
      <c r="J196" s="477">
        <f t="shared" si="12"/>
        <v>-1</v>
      </c>
      <c r="K196" s="494">
        <f t="shared" si="13"/>
        <v>2017</v>
      </c>
      <c r="L196" s="494">
        <f t="shared" ca="1" si="14"/>
        <v>1200000</v>
      </c>
      <c r="M196" s="517" t="str">
        <f ca="1"/>
        <v>if</v>
      </c>
      <c r="N196" s="516">
        <f ca="1"/>
        <v>0</v>
      </c>
      <c r="O196" s="517">
        <f ca="1"/>
        <v>0</v>
      </c>
      <c r="P196" s="517" t="str">
        <f ca="1"/>
        <v>active</v>
      </c>
      <c r="Q196" s="517">
        <f ca="1"/>
        <v>300</v>
      </c>
    </row>
    <row r="197" spans="1:17">
      <c r="A197" s="472" t="str">
        <f>'_book_ hedge'!A197</f>
        <v>if1712</v>
      </c>
      <c r="B197" s="496" t="str">
        <f>'_book_ hedge'!B197</f>
        <v>CICC</v>
      </c>
      <c r="C197" s="475">
        <f>'_book_ hedge'!C197</f>
        <v>43046</v>
      </c>
      <c r="D197" s="477">
        <f>'_book_ hedge'!D197</f>
        <v>-2</v>
      </c>
      <c r="E197" s="496">
        <f>'_book_ hedge'!E197</f>
        <v>4040.6</v>
      </c>
      <c r="F197" s="496">
        <f>'_book_ hedge'!F197</f>
        <v>0</v>
      </c>
      <c r="G197" s="496">
        <f>'_book_ hedge'!G197</f>
        <v>0</v>
      </c>
      <c r="H197" s="477">
        <f t="shared" ca="1" si="10"/>
        <v>2424360</v>
      </c>
      <c r="I197" s="496">
        <f t="shared" ca="1" si="11"/>
        <v>2424360</v>
      </c>
      <c r="J197" s="477">
        <f t="shared" si="12"/>
        <v>-2</v>
      </c>
      <c r="K197" s="494">
        <f t="shared" si="13"/>
        <v>2017</v>
      </c>
      <c r="L197" s="494">
        <f t="shared" ca="1" si="14"/>
        <v>2424360</v>
      </c>
      <c r="M197" s="517" t="str">
        <f ca="1"/>
        <v>if</v>
      </c>
      <c r="N197" s="516">
        <f ca="1"/>
        <v>0</v>
      </c>
      <c r="O197" s="517">
        <f ca="1"/>
        <v>0</v>
      </c>
      <c r="P197" s="517" t="str">
        <f ca="1"/>
        <v>active</v>
      </c>
      <c r="Q197" s="517">
        <f ca="1"/>
        <v>300</v>
      </c>
    </row>
    <row r="198" spans="1:17">
      <c r="A198" s="472" t="str">
        <f>'_book_ hedge'!A198</f>
        <v>if1712</v>
      </c>
      <c r="B198" s="496" t="str">
        <f>'_book_ hedge'!B198</f>
        <v>CICC</v>
      </c>
      <c r="C198" s="475">
        <f>'_book_ hedge'!C198</f>
        <v>43047</v>
      </c>
      <c r="D198" s="477">
        <f>'_book_ hedge'!D198</f>
        <v>-2</v>
      </c>
      <c r="E198" s="496">
        <f>'_book_ hedge'!E198</f>
        <v>4041.8</v>
      </c>
      <c r="F198" s="496">
        <f>'_book_ hedge'!F198</f>
        <v>0</v>
      </c>
      <c r="G198" s="496">
        <f>'_book_ hedge'!G198</f>
        <v>0</v>
      </c>
      <c r="H198" s="477">
        <f t="shared" ca="1" si="10"/>
        <v>2425080</v>
      </c>
      <c r="I198" s="496">
        <f t="shared" ca="1" si="11"/>
        <v>2425080</v>
      </c>
      <c r="J198" s="477">
        <f t="shared" si="12"/>
        <v>-2</v>
      </c>
      <c r="K198" s="494">
        <f t="shared" si="13"/>
        <v>2017</v>
      </c>
      <c r="L198" s="494">
        <f t="shared" ca="1" si="14"/>
        <v>2425080</v>
      </c>
      <c r="M198" s="517" t="str">
        <f ca="1"/>
        <v>if</v>
      </c>
      <c r="N198" s="516">
        <f ca="1"/>
        <v>0</v>
      </c>
      <c r="O198" s="517">
        <f ca="1"/>
        <v>0</v>
      </c>
      <c r="P198" s="517" t="str">
        <f ca="1"/>
        <v>active</v>
      </c>
      <c r="Q198" s="517">
        <f ca="1"/>
        <v>300</v>
      </c>
    </row>
    <row r="199" spans="1:17">
      <c r="A199" s="472" t="str">
        <f>'_book_ hedge'!A199</f>
        <v>if1712</v>
      </c>
      <c r="B199" s="496" t="str">
        <f>'_book_ hedge'!B199</f>
        <v>CICC</v>
      </c>
      <c r="C199" s="475">
        <f>'_book_ hedge'!C199</f>
        <v>43049</v>
      </c>
      <c r="D199" s="477">
        <f>'_book_ hedge'!D199</f>
        <v>-1</v>
      </c>
      <c r="E199" s="496">
        <f>'_book_ hedge'!E199</f>
        <v>4113</v>
      </c>
      <c r="F199" s="496">
        <f>'_book_ hedge'!F199</f>
        <v>0</v>
      </c>
      <c r="G199" s="496">
        <f>'_book_ hedge'!G199</f>
        <v>0</v>
      </c>
      <c r="H199" s="477">
        <f t="shared" ca="1" si="10"/>
        <v>1233900</v>
      </c>
      <c r="I199" s="496">
        <f t="shared" ca="1" si="11"/>
        <v>1233900</v>
      </c>
      <c r="J199" s="477">
        <f t="shared" si="12"/>
        <v>-1</v>
      </c>
      <c r="K199" s="494">
        <f t="shared" si="13"/>
        <v>2017</v>
      </c>
      <c r="L199" s="494">
        <f t="shared" ca="1" si="14"/>
        <v>1233900</v>
      </c>
      <c r="M199" s="517" t="str">
        <f ca="1"/>
        <v>if</v>
      </c>
      <c r="N199" s="516">
        <f ca="1"/>
        <v>0</v>
      </c>
      <c r="O199" s="517">
        <f ca="1"/>
        <v>0</v>
      </c>
      <c r="P199" s="517" t="str">
        <f ca="1"/>
        <v>active</v>
      </c>
      <c r="Q199" s="517">
        <f ca="1"/>
        <v>300</v>
      </c>
    </row>
    <row r="200" spans="1:17">
      <c r="A200" s="472" t="str">
        <f>'_book_ hedge'!A200</f>
        <v>if1712</v>
      </c>
      <c r="B200" s="496" t="str">
        <f>'_book_ hedge'!B200</f>
        <v>CICC</v>
      </c>
      <c r="C200" s="475">
        <f>'_book_ hedge'!C200</f>
        <v>43052</v>
      </c>
      <c r="D200" s="477">
        <f>'_book_ hedge'!D200</f>
        <v>-1</v>
      </c>
      <c r="E200" s="496">
        <f>'_book_ hedge'!E200</f>
        <v>4127</v>
      </c>
      <c r="F200" s="496">
        <f>'_book_ hedge'!F200</f>
        <v>0</v>
      </c>
      <c r="G200" s="496">
        <f>'_book_ hedge'!G200</f>
        <v>0</v>
      </c>
      <c r="H200" s="477">
        <f t="shared" ca="1" si="10"/>
        <v>1238100</v>
      </c>
      <c r="I200" s="496">
        <f t="shared" ca="1" si="11"/>
        <v>1238100</v>
      </c>
      <c r="J200" s="477">
        <f t="shared" si="12"/>
        <v>-1</v>
      </c>
      <c r="K200" s="494">
        <f t="shared" si="13"/>
        <v>2017</v>
      </c>
      <c r="L200" s="494">
        <f t="shared" ca="1" si="14"/>
        <v>1238100</v>
      </c>
      <c r="M200" s="517" t="str">
        <f ca="1"/>
        <v>if</v>
      </c>
      <c r="N200" s="516">
        <f ca="1"/>
        <v>0</v>
      </c>
      <c r="O200" s="517">
        <f ca="1"/>
        <v>0</v>
      </c>
      <c r="P200" s="517" t="str">
        <f ca="1"/>
        <v>active</v>
      </c>
      <c r="Q200" s="517">
        <f ca="1"/>
        <v>300</v>
      </c>
    </row>
    <row r="201" spans="1:17">
      <c r="A201" s="472" t="str">
        <f>'_book_ hedge'!A201</f>
        <v>if1712</v>
      </c>
      <c r="B201" s="496" t="str">
        <f>'_book_ hedge'!B201</f>
        <v>CICC</v>
      </c>
      <c r="C201" s="475">
        <f>'_book_ hedge'!C201</f>
        <v>43052</v>
      </c>
      <c r="D201" s="477">
        <f>'_book_ hedge'!D201</f>
        <v>-1</v>
      </c>
      <c r="E201" s="496">
        <f>'_book_ hedge'!E201</f>
        <v>4126.2</v>
      </c>
      <c r="F201" s="496">
        <f>'_book_ hedge'!F201</f>
        <v>0</v>
      </c>
      <c r="G201" s="496">
        <f>'_book_ hedge'!G201</f>
        <v>0</v>
      </c>
      <c r="H201" s="477">
        <f t="shared" ca="1" si="10"/>
        <v>1237860</v>
      </c>
      <c r="I201" s="496">
        <f t="shared" ca="1" si="11"/>
        <v>1237860</v>
      </c>
      <c r="J201" s="477">
        <f t="shared" si="12"/>
        <v>-1</v>
      </c>
      <c r="K201" s="494">
        <f t="shared" si="13"/>
        <v>2017</v>
      </c>
      <c r="L201" s="494">
        <f t="shared" ca="1" si="14"/>
        <v>1237860</v>
      </c>
      <c r="M201" s="517" t="str">
        <f ca="1"/>
        <v>if</v>
      </c>
      <c r="N201" s="516">
        <f ca="1"/>
        <v>0</v>
      </c>
      <c r="O201" s="517">
        <f ca="1"/>
        <v>0</v>
      </c>
      <c r="P201" s="517" t="str">
        <f ca="1"/>
        <v>active</v>
      </c>
      <c r="Q201" s="517">
        <f ca="1"/>
        <v>300</v>
      </c>
    </row>
    <row r="202" spans="1:17">
      <c r="A202" s="472" t="str">
        <f>'_book_ hedge'!A202</f>
        <v>ic1712</v>
      </c>
      <c r="B202" s="496" t="str">
        <f>'_book_ hedge'!B202</f>
        <v>CICC</v>
      </c>
      <c r="C202" s="475">
        <f>'_book_ hedge'!C202</f>
        <v>43052</v>
      </c>
      <c r="D202" s="477">
        <f>'_book_ hedge'!D202</f>
        <v>1</v>
      </c>
      <c r="E202" s="496">
        <f>'_book_ hedge'!E202</f>
        <v>6616.6</v>
      </c>
      <c r="F202" s="496">
        <f>'_book_ hedge'!F202</f>
        <v>0</v>
      </c>
      <c r="G202" s="496">
        <f>'_book_ hedge'!G202</f>
        <v>0</v>
      </c>
      <c r="H202" s="477">
        <f t="shared" ca="1" si="10"/>
        <v>-1323320</v>
      </c>
      <c r="I202" s="496">
        <f t="shared" ca="1" si="11"/>
        <v>-1323320</v>
      </c>
      <c r="J202" s="477">
        <f t="shared" si="12"/>
        <v>1</v>
      </c>
      <c r="K202" s="494">
        <f t="shared" si="13"/>
        <v>2017</v>
      </c>
      <c r="L202" s="494">
        <f t="shared" ca="1" si="14"/>
        <v>1323320</v>
      </c>
      <c r="M202" s="517" t="str">
        <f ca="1"/>
        <v>ic</v>
      </c>
      <c r="N202" s="516">
        <f ca="1"/>
        <v>0</v>
      </c>
      <c r="O202" s="517">
        <f ca="1"/>
        <v>0</v>
      </c>
      <c r="P202" s="517" t="str">
        <f ca="1"/>
        <v>active</v>
      </c>
      <c r="Q202" s="517">
        <f ca="1"/>
        <v>200</v>
      </c>
    </row>
    <row r="203" spans="1:17">
      <c r="A203" s="472" t="str">
        <f>'_book_ hedge'!A203</f>
        <v>if1712</v>
      </c>
      <c r="B203" s="496" t="str">
        <f>'_book_ hedge'!B203</f>
        <v>CICC</v>
      </c>
      <c r="C203" s="475">
        <f>'_book_ hedge'!C203</f>
        <v>43053</v>
      </c>
      <c r="D203" s="477">
        <f>'_book_ hedge'!D203</f>
        <v>-1</v>
      </c>
      <c r="E203" s="496">
        <f>'_book_ hedge'!E203</f>
        <v>4099.3999999999996</v>
      </c>
      <c r="F203" s="496">
        <f>'_book_ hedge'!F203</f>
        <v>0</v>
      </c>
      <c r="G203" s="496">
        <f>'_book_ hedge'!G203</f>
        <v>0</v>
      </c>
      <c r="H203" s="477">
        <f t="shared" ca="1" si="10"/>
        <v>1229820</v>
      </c>
      <c r="I203" s="496">
        <f t="shared" ca="1" si="11"/>
        <v>1229820</v>
      </c>
      <c r="J203" s="477">
        <f t="shared" si="12"/>
        <v>-1</v>
      </c>
      <c r="K203" s="494">
        <f t="shared" si="13"/>
        <v>2017</v>
      </c>
      <c r="L203" s="494">
        <f t="shared" ca="1" si="14"/>
        <v>1229820</v>
      </c>
      <c r="M203" s="517" t="str">
        <f ca="1"/>
        <v>if</v>
      </c>
      <c r="N203" s="516">
        <f ca="1"/>
        <v>0</v>
      </c>
      <c r="O203" s="517">
        <f ca="1"/>
        <v>0</v>
      </c>
      <c r="P203" s="517" t="str">
        <f ca="1"/>
        <v>active</v>
      </c>
      <c r="Q203" s="517">
        <f ca="1"/>
        <v>300</v>
      </c>
    </row>
    <row r="204" spans="1:17">
      <c r="A204" s="472" t="str">
        <f>'_book_ hedge'!A204</f>
        <v>ic1712</v>
      </c>
      <c r="B204" s="496" t="str">
        <f>'_book_ hedge'!B204</f>
        <v>CICC</v>
      </c>
      <c r="C204" s="475">
        <f>'_book_ hedge'!C204</f>
        <v>43054</v>
      </c>
      <c r="D204" s="477">
        <f>'_book_ hedge'!D204</f>
        <v>-1</v>
      </c>
      <c r="E204" s="496">
        <f>'_book_ hedge'!E204</f>
        <v>6542.2</v>
      </c>
      <c r="F204" s="496">
        <f>'_book_ hedge'!F204</f>
        <v>0</v>
      </c>
      <c r="G204" s="496">
        <f>'_book_ hedge'!G204</f>
        <v>0</v>
      </c>
      <c r="H204" s="477">
        <f t="shared" ref="H204:H213" ca="1" si="15">(N204-E204)*D204*Q204</f>
        <v>1308440</v>
      </c>
      <c r="I204" s="496">
        <f t="shared" ref="I204:I213" ca="1" si="16">(O204-E204)*D204*Q204</f>
        <v>1308440</v>
      </c>
      <c r="J204" s="477">
        <f t="shared" ref="J204:J213" si="17">D204</f>
        <v>-1</v>
      </c>
      <c r="K204" s="494">
        <f t="shared" ref="K204:K213" si="18">YEAR(C204)</f>
        <v>2017</v>
      </c>
      <c r="L204" s="494">
        <f t="shared" ref="L204:L213" ca="1" si="19">ABS(E204*D204*Q204)</f>
        <v>1308440</v>
      </c>
      <c r="M204" s="517" t="str">
        <f ca="1"/>
        <v>ic</v>
      </c>
      <c r="N204" s="516">
        <f ca="1"/>
        <v>0</v>
      </c>
      <c r="O204" s="517">
        <f ca="1"/>
        <v>0</v>
      </c>
      <c r="P204" s="517" t="str">
        <f ca="1"/>
        <v>active</v>
      </c>
      <c r="Q204" s="517">
        <f ca="1"/>
        <v>200</v>
      </c>
    </row>
    <row r="205" spans="1:17">
      <c r="A205" s="472" t="str">
        <f>'_book_ hedge'!A205</f>
        <v>if1712</v>
      </c>
      <c r="B205" s="496" t="str">
        <f>'_book_ hedge'!B205</f>
        <v>CICC</v>
      </c>
      <c r="C205" s="475">
        <f>'_book_ hedge'!C205</f>
        <v>43056</v>
      </c>
      <c r="D205" s="477">
        <f>'_book_ hedge'!D205</f>
        <v>-1</v>
      </c>
      <c r="E205" s="496">
        <f>'_book_ hedge'!E205</f>
        <v>4109.3999999999996</v>
      </c>
      <c r="F205" s="496">
        <f>'_book_ hedge'!F205</f>
        <v>0</v>
      </c>
      <c r="G205" s="496">
        <f>'_book_ hedge'!G205</f>
        <v>0</v>
      </c>
      <c r="H205" s="477">
        <f t="shared" ca="1" si="15"/>
        <v>1232820</v>
      </c>
      <c r="I205" s="496">
        <f t="shared" ca="1" si="16"/>
        <v>1232820</v>
      </c>
      <c r="J205" s="477">
        <f t="shared" si="17"/>
        <v>-1</v>
      </c>
      <c r="K205" s="494">
        <f t="shared" si="18"/>
        <v>2017</v>
      </c>
      <c r="L205" s="494">
        <f t="shared" ca="1" si="19"/>
        <v>1232820</v>
      </c>
      <c r="M205" s="517" t="str">
        <f ca="1"/>
        <v>if</v>
      </c>
      <c r="N205" s="516">
        <f ca="1"/>
        <v>0</v>
      </c>
      <c r="O205" s="517">
        <f ca="1"/>
        <v>0</v>
      </c>
      <c r="P205" s="517" t="str">
        <f ca="1"/>
        <v>active</v>
      </c>
      <c r="Q205" s="517">
        <f ca="1"/>
        <v>300</v>
      </c>
    </row>
    <row r="206" spans="1:17">
      <c r="A206" s="472" t="str">
        <f>'_book_ hedge'!A206</f>
        <v>if1803</v>
      </c>
      <c r="B206" s="496" t="str">
        <f>'_book_ hedge'!B206</f>
        <v>CICC</v>
      </c>
      <c r="C206" s="475">
        <f>'_book_ hedge'!C206</f>
        <v>43059</v>
      </c>
      <c r="D206" s="477">
        <f>'_book_ hedge'!D206</f>
        <v>-1</v>
      </c>
      <c r="E206" s="496">
        <f>'_book_ hedge'!E206</f>
        <v>4146</v>
      </c>
      <c r="F206" s="496">
        <f>'_book_ hedge'!F206</f>
        <v>0</v>
      </c>
      <c r="G206" s="496">
        <f>'_book_ hedge'!G206</f>
        <v>0</v>
      </c>
      <c r="H206" s="477">
        <f t="shared" ca="1" si="15"/>
        <v>-19500</v>
      </c>
      <c r="I206" s="496">
        <f t="shared" ca="1" si="16"/>
        <v>1243800</v>
      </c>
      <c r="J206" s="477">
        <f t="shared" si="17"/>
        <v>-1</v>
      </c>
      <c r="K206" s="494">
        <f t="shared" si="18"/>
        <v>2017</v>
      </c>
      <c r="L206" s="494">
        <f t="shared" ca="1" si="19"/>
        <v>1243800</v>
      </c>
      <c r="M206" s="517" t="str">
        <f ca="1"/>
        <v>if</v>
      </c>
      <c r="N206" s="516">
        <f ca="1"/>
        <v>4211</v>
      </c>
      <c r="O206" s="517">
        <f ca="1"/>
        <v>0</v>
      </c>
      <c r="P206" s="517" t="str">
        <f ca="1"/>
        <v>active</v>
      </c>
      <c r="Q206" s="517">
        <f ca="1"/>
        <v>300</v>
      </c>
    </row>
    <row r="207" spans="1:17">
      <c r="A207" s="472" t="str">
        <f>'_book_ hedge'!A207</f>
        <v>if1803</v>
      </c>
      <c r="B207" s="496" t="str">
        <f>'_book_ hedge'!B207</f>
        <v>CICC</v>
      </c>
      <c r="C207" s="475">
        <f>'_book_ hedge'!C207</f>
        <v>43060</v>
      </c>
      <c r="D207" s="477">
        <f>'_book_ hedge'!D207</f>
        <v>-4</v>
      </c>
      <c r="E207" s="496">
        <f>'_book_ hedge'!E207</f>
        <v>4193.3999999999996</v>
      </c>
      <c r="F207" s="496">
        <f>'_book_ hedge'!F207</f>
        <v>0</v>
      </c>
      <c r="G207" s="496">
        <f>'_book_ hedge'!G207</f>
        <v>0</v>
      </c>
      <c r="H207" s="477">
        <f t="shared" ca="1" si="15"/>
        <v>-21120.000000000437</v>
      </c>
      <c r="I207" s="496">
        <f t="shared" ca="1" si="16"/>
        <v>5032080</v>
      </c>
      <c r="J207" s="477">
        <f t="shared" si="17"/>
        <v>-4</v>
      </c>
      <c r="K207" s="494">
        <f t="shared" si="18"/>
        <v>2017</v>
      </c>
      <c r="L207" s="494">
        <f t="shared" ca="1" si="19"/>
        <v>5032080</v>
      </c>
      <c r="M207" s="517" t="str">
        <f ca="1"/>
        <v>if</v>
      </c>
      <c r="N207" s="516">
        <f ca="1"/>
        <v>4211</v>
      </c>
      <c r="O207" s="517">
        <f ca="1"/>
        <v>0</v>
      </c>
      <c r="P207" s="517" t="str">
        <f ca="1"/>
        <v>active</v>
      </c>
      <c r="Q207" s="517">
        <f ca="1"/>
        <v>300</v>
      </c>
    </row>
    <row r="208" spans="1:17">
      <c r="A208" s="472" t="str">
        <f>'_book_ hedge'!A208</f>
        <v>if1803</v>
      </c>
      <c r="B208" s="496" t="str">
        <f>'_book_ hedge'!B208</f>
        <v>CICC</v>
      </c>
      <c r="C208" s="475">
        <f>'_book_ hedge'!C208</f>
        <v>43061</v>
      </c>
      <c r="D208" s="477">
        <f>'_book_ hedge'!D208</f>
        <v>2</v>
      </c>
      <c r="E208" s="496">
        <f>'_book_ hedge'!E208</f>
        <v>4251.5</v>
      </c>
      <c r="F208" s="496">
        <f>'_book_ hedge'!F208</f>
        <v>0</v>
      </c>
      <c r="G208" s="496">
        <f>'_book_ hedge'!G208</f>
        <v>0</v>
      </c>
      <c r="H208" s="477">
        <f t="shared" ca="1" si="15"/>
        <v>-24300</v>
      </c>
      <c r="I208" s="496">
        <f t="shared" ca="1" si="16"/>
        <v>-2550900</v>
      </c>
      <c r="J208" s="477">
        <f t="shared" si="17"/>
        <v>2</v>
      </c>
      <c r="K208" s="494">
        <f t="shared" si="18"/>
        <v>2017</v>
      </c>
      <c r="L208" s="494">
        <f t="shared" ca="1" si="19"/>
        <v>2550900</v>
      </c>
      <c r="M208" s="517" t="str">
        <f ca="1"/>
        <v>if</v>
      </c>
      <c r="N208" s="516">
        <f ca="1"/>
        <v>4211</v>
      </c>
      <c r="O208" s="517">
        <f ca="1"/>
        <v>0</v>
      </c>
      <c r="P208" s="517" t="str">
        <f ca="1"/>
        <v>active</v>
      </c>
      <c r="Q208" s="517">
        <f ca="1"/>
        <v>300</v>
      </c>
    </row>
    <row r="209" spans="1:17">
      <c r="A209" s="472" t="str">
        <f>'_book_ hedge'!A209</f>
        <v>ic1712</v>
      </c>
      <c r="B209" s="496" t="str">
        <f>'_book_ hedge'!B209</f>
        <v>CICC</v>
      </c>
      <c r="C209" s="475">
        <f>'_book_ hedge'!C209</f>
        <v>43066</v>
      </c>
      <c r="D209" s="477">
        <f>'_book_ hedge'!D209</f>
        <v>-1</v>
      </c>
      <c r="E209" s="496">
        <f>'_book_ hedge'!E209</f>
        <v>6135.2</v>
      </c>
      <c r="F209" s="496">
        <f>'_book_ hedge'!F209</f>
        <v>0</v>
      </c>
      <c r="G209" s="496">
        <f>'_book_ hedge'!G209</f>
        <v>0</v>
      </c>
      <c r="H209" s="477">
        <f t="shared" ca="1" si="15"/>
        <v>1227040</v>
      </c>
      <c r="I209" s="496">
        <f t="shared" ca="1" si="16"/>
        <v>1227040</v>
      </c>
      <c r="J209" s="477">
        <f t="shared" si="17"/>
        <v>-1</v>
      </c>
      <c r="K209" s="494">
        <f t="shared" si="18"/>
        <v>2017</v>
      </c>
      <c r="L209" s="494">
        <f t="shared" ca="1" si="19"/>
        <v>1227040</v>
      </c>
      <c r="M209" s="517" t="str">
        <f ca="1"/>
        <v>ic</v>
      </c>
      <c r="N209" s="516">
        <f ca="1"/>
        <v>0</v>
      </c>
      <c r="O209" s="517">
        <f ca="1"/>
        <v>0</v>
      </c>
      <c r="P209" s="517" t="str">
        <f ca="1"/>
        <v>active</v>
      </c>
      <c r="Q209" s="517">
        <f ca="1"/>
        <v>200</v>
      </c>
    </row>
    <row r="210" spans="1:17">
      <c r="A210" s="472" t="str">
        <f>'_book_ hedge'!A210</f>
        <v>if1712</v>
      </c>
      <c r="B210" s="496" t="str">
        <f>'_book_ hedge'!B210</f>
        <v>CICC</v>
      </c>
      <c r="C210" s="475">
        <f>'_book_ hedge'!C210</f>
        <v>43068</v>
      </c>
      <c r="D210" s="477">
        <f>'_book_ hedge'!D210</f>
        <v>1</v>
      </c>
      <c r="E210" s="496">
        <f>'_book_ hedge'!E210</f>
        <v>3997.2</v>
      </c>
      <c r="F210" s="496">
        <f>'_book_ hedge'!F210</f>
        <v>0</v>
      </c>
      <c r="G210" s="496">
        <f>'_book_ hedge'!G210</f>
        <v>0</v>
      </c>
      <c r="H210" s="477">
        <f t="shared" ca="1" si="15"/>
        <v>-1199160</v>
      </c>
      <c r="I210" s="496">
        <f t="shared" ca="1" si="16"/>
        <v>-1199160</v>
      </c>
      <c r="J210" s="477">
        <f t="shared" si="17"/>
        <v>1</v>
      </c>
      <c r="K210" s="494">
        <f t="shared" si="18"/>
        <v>2017</v>
      </c>
      <c r="L210" s="494">
        <f t="shared" ca="1" si="19"/>
        <v>1199160</v>
      </c>
      <c r="M210" s="517" t="str">
        <f ca="1"/>
        <v>if</v>
      </c>
      <c r="N210" s="516">
        <f ca="1"/>
        <v>0</v>
      </c>
      <c r="O210" s="517">
        <f ca="1"/>
        <v>0</v>
      </c>
      <c r="P210" s="517" t="str">
        <f ca="1"/>
        <v>active</v>
      </c>
      <c r="Q210" s="517">
        <f ca="1"/>
        <v>300</v>
      </c>
    </row>
    <row r="211" spans="1:17">
      <c r="A211" s="472" t="str">
        <f>'_book_ hedge'!A211</f>
        <v>if1712</v>
      </c>
      <c r="B211" s="496" t="str">
        <f>'_book_ hedge'!B211</f>
        <v>CICC</v>
      </c>
      <c r="C211" s="475">
        <f>'_book_ hedge'!C211</f>
        <v>43069</v>
      </c>
      <c r="D211" s="477">
        <f>'_book_ hedge'!D211</f>
        <v>-1</v>
      </c>
      <c r="E211" s="496">
        <f>'_book_ hedge'!E211</f>
        <v>4029.2</v>
      </c>
      <c r="F211" s="496">
        <f>'_book_ hedge'!F211</f>
        <v>0</v>
      </c>
      <c r="G211" s="496">
        <f>'_book_ hedge'!G211</f>
        <v>0</v>
      </c>
      <c r="H211" s="477">
        <f t="shared" ca="1" si="15"/>
        <v>1208760</v>
      </c>
      <c r="I211" s="496">
        <f t="shared" ca="1" si="16"/>
        <v>1208760</v>
      </c>
      <c r="J211" s="477">
        <f t="shared" si="17"/>
        <v>-1</v>
      </c>
      <c r="K211" s="494">
        <f t="shared" si="18"/>
        <v>2017</v>
      </c>
      <c r="L211" s="494">
        <f t="shared" ca="1" si="19"/>
        <v>1208760</v>
      </c>
      <c r="M211" s="517" t="str">
        <f ca="1"/>
        <v>if</v>
      </c>
      <c r="N211" s="516">
        <f ca="1"/>
        <v>0</v>
      </c>
      <c r="O211" s="517">
        <f ca="1"/>
        <v>0</v>
      </c>
      <c r="P211" s="517" t="str">
        <f ca="1"/>
        <v>active</v>
      </c>
      <c r="Q211" s="517">
        <f ca="1"/>
        <v>300</v>
      </c>
    </row>
    <row r="212" spans="1:17">
      <c r="A212" s="472" t="str">
        <f>'_book_ hedge'!A212</f>
        <v>ic1712</v>
      </c>
      <c r="B212" s="496" t="str">
        <f>'_book_ hedge'!B212</f>
        <v>CICC</v>
      </c>
      <c r="C212" s="475">
        <f>'_book_ hedge'!C212</f>
        <v>43083</v>
      </c>
      <c r="D212" s="477">
        <f>'_book_ hedge'!D212</f>
        <v>-3</v>
      </c>
      <c r="E212" s="496">
        <f>'_book_ hedge'!E212</f>
        <v>6255.6480000000001</v>
      </c>
      <c r="F212" s="496">
        <f>'_book_ hedge'!F212</f>
        <v>0</v>
      </c>
      <c r="G212" s="496">
        <f>'_book_ hedge'!G212</f>
        <v>0</v>
      </c>
      <c r="H212" s="477">
        <f t="shared" ca="1" si="15"/>
        <v>3753388.8</v>
      </c>
      <c r="I212" s="496">
        <f t="shared" ca="1" si="16"/>
        <v>3753388.8</v>
      </c>
      <c r="J212" s="477">
        <f t="shared" si="17"/>
        <v>-3</v>
      </c>
      <c r="K212" s="494">
        <f t="shared" si="18"/>
        <v>2017</v>
      </c>
      <c r="L212" s="494">
        <f t="shared" ca="1" si="19"/>
        <v>3753388.8</v>
      </c>
      <c r="M212" s="517" t="str">
        <f ca="1"/>
        <v>ic</v>
      </c>
      <c r="N212" s="516">
        <f ca="1"/>
        <v>0</v>
      </c>
      <c r="O212" s="517">
        <f ca="1"/>
        <v>0</v>
      </c>
      <c r="P212" s="517" t="str">
        <f ca="1"/>
        <v>active</v>
      </c>
      <c r="Q212" s="517">
        <f ca="1"/>
        <v>200</v>
      </c>
    </row>
    <row r="213" spans="1:17">
      <c r="A213" s="472" t="str">
        <f>'_book_ hedge'!A213</f>
        <v>ic1803</v>
      </c>
      <c r="B213" s="496" t="str">
        <f>'_book_ hedge'!B213</f>
        <v>CICC</v>
      </c>
      <c r="C213" s="475">
        <f>'_book_ hedge'!C213</f>
        <v>43083</v>
      </c>
      <c r="D213" s="477">
        <f>'_book_ hedge'!D213</f>
        <v>3</v>
      </c>
      <c r="E213" s="496">
        <f>'_book_ hedge'!E213</f>
        <v>6219.6880000000001</v>
      </c>
      <c r="F213" s="496">
        <f>'_book_ hedge'!F213</f>
        <v>0</v>
      </c>
      <c r="G213" s="496">
        <f>'_book_ hedge'!G213</f>
        <v>0</v>
      </c>
      <c r="H213" s="477">
        <f t="shared" ca="1" si="15"/>
        <v>90787.199999999939</v>
      </c>
      <c r="I213" s="496">
        <f t="shared" ca="1" si="16"/>
        <v>-3731812.8</v>
      </c>
      <c r="J213" s="477">
        <f t="shared" si="17"/>
        <v>3</v>
      </c>
      <c r="K213" s="494">
        <f t="shared" si="18"/>
        <v>2017</v>
      </c>
      <c r="L213" s="494">
        <f t="shared" ca="1" si="19"/>
        <v>3731812.8</v>
      </c>
      <c r="M213" s="517" t="str">
        <f ca="1"/>
        <v>ic</v>
      </c>
      <c r="N213" s="516">
        <f ca="1"/>
        <v>6371</v>
      </c>
      <c r="O213" s="517">
        <f ca="1"/>
        <v>0</v>
      </c>
      <c r="P213" s="517" t="str">
        <f ca="1"/>
        <v>active</v>
      </c>
      <c r="Q213" s="517">
        <f ca="1"/>
        <v>200</v>
      </c>
    </row>
    <row r="214" spans="1:17">
      <c r="A214" s="472"/>
      <c r="B214" s="496"/>
      <c r="C214" s="475"/>
      <c r="D214" s="477"/>
      <c r="E214" s="496"/>
      <c r="F214" s="496"/>
      <c r="G214" s="496"/>
      <c r="H214" s="477"/>
      <c r="I214" s="496"/>
      <c r="J214" s="477"/>
      <c r="K214" s="494"/>
      <c r="L214" s="494"/>
      <c r="M214" s="517"/>
      <c r="N214" s="516"/>
      <c r="O214" s="517"/>
      <c r="P214" s="517"/>
      <c r="Q214" s="517"/>
    </row>
    <row r="215" spans="1:17">
      <c r="A215" s="472"/>
      <c r="B215" s="496"/>
      <c r="C215" s="475"/>
      <c r="D215" s="477"/>
      <c r="E215" s="496"/>
      <c r="F215" s="496"/>
      <c r="G215" s="496"/>
      <c r="H215" s="477"/>
      <c r="I215" s="496"/>
      <c r="J215" s="477"/>
      <c r="K215" s="494"/>
      <c r="L215" s="494"/>
      <c r="M215" s="517"/>
      <c r="N215" s="516"/>
      <c r="O215" s="517"/>
      <c r="P215" s="517"/>
      <c r="Q215" s="517"/>
    </row>
    <row r="216" spans="1:17">
      <c r="A216" s="472"/>
      <c r="B216" s="496"/>
      <c r="C216" s="475"/>
      <c r="D216" s="477"/>
      <c r="E216" s="496"/>
      <c r="F216" s="496"/>
      <c r="G216" s="496"/>
      <c r="H216" s="477"/>
      <c r="I216" s="496"/>
      <c r="J216" s="477"/>
      <c r="K216" s="494"/>
      <c r="L216" s="494"/>
      <c r="M216" s="517"/>
      <c r="N216" s="516"/>
      <c r="O216" s="517"/>
      <c r="P216" s="517"/>
      <c r="Q216" s="517"/>
    </row>
    <row r="217" spans="1:17">
      <c r="A217" s="472"/>
      <c r="B217" s="496"/>
      <c r="C217" s="475"/>
      <c r="D217" s="477"/>
      <c r="E217" s="496"/>
      <c r="F217" s="496"/>
      <c r="G217" s="496"/>
      <c r="H217" s="477"/>
      <c r="I217" s="496"/>
      <c r="J217" s="477"/>
      <c r="K217" s="494"/>
      <c r="L217" s="494"/>
      <c r="M217" s="517"/>
      <c r="N217" s="516"/>
      <c r="O217" s="517"/>
      <c r="P217" s="517"/>
      <c r="Q217" s="517"/>
    </row>
    <row r="218" spans="1:17">
      <c r="A218" s="472"/>
      <c r="B218" s="496"/>
      <c r="C218" s="475"/>
      <c r="D218" s="477"/>
      <c r="E218" s="496"/>
      <c r="F218" s="496"/>
      <c r="G218" s="496"/>
      <c r="H218" s="477"/>
      <c r="I218" s="496"/>
      <c r="J218" s="477"/>
      <c r="K218" s="494"/>
      <c r="L218" s="494"/>
      <c r="M218" s="517"/>
      <c r="N218" s="516"/>
      <c r="O218" s="517"/>
      <c r="P218" s="517"/>
      <c r="Q218" s="517"/>
    </row>
    <row r="219" spans="1:17">
      <c r="A219" s="472"/>
      <c r="B219" s="496"/>
      <c r="C219" s="475"/>
      <c r="D219" s="477"/>
      <c r="E219" s="496"/>
      <c r="F219" s="496"/>
      <c r="G219" s="496"/>
      <c r="H219" s="477"/>
      <c r="I219" s="496"/>
      <c r="J219" s="477"/>
      <c r="K219" s="494"/>
      <c r="L219" s="494"/>
      <c r="M219" s="517"/>
      <c r="N219" s="516"/>
      <c r="O219" s="517"/>
      <c r="P219" s="517"/>
      <c r="Q219" s="517"/>
    </row>
    <row r="220" spans="1:17">
      <c r="A220" s="472"/>
      <c r="B220" s="496"/>
      <c r="C220" s="475"/>
      <c r="D220" s="477"/>
      <c r="E220" s="496"/>
      <c r="F220" s="496"/>
      <c r="G220" s="496"/>
      <c r="H220" s="477"/>
      <c r="I220" s="496"/>
      <c r="J220" s="477"/>
      <c r="K220" s="494"/>
      <c r="L220" s="494"/>
      <c r="M220" s="517"/>
      <c r="N220" s="516"/>
      <c r="O220" s="517"/>
      <c r="P220" s="517"/>
      <c r="Q220" s="517"/>
    </row>
    <row r="221" spans="1:17">
      <c r="A221" s="472"/>
      <c r="B221" s="496"/>
      <c r="C221" s="475"/>
      <c r="D221" s="477"/>
      <c r="E221" s="496"/>
      <c r="F221" s="496"/>
      <c r="G221" s="496"/>
      <c r="H221" s="477"/>
      <c r="I221" s="496"/>
      <c r="J221" s="477"/>
      <c r="K221" s="494"/>
      <c r="L221" s="494"/>
      <c r="M221" s="517"/>
      <c r="N221" s="516"/>
      <c r="O221" s="517"/>
      <c r="P221" s="517"/>
      <c r="Q221" s="517"/>
    </row>
    <row r="222" spans="1:17">
      <c r="A222" s="472"/>
      <c r="B222" s="496"/>
      <c r="C222" s="475"/>
      <c r="D222" s="477"/>
      <c r="E222" s="496"/>
      <c r="F222" s="496"/>
      <c r="G222" s="496"/>
      <c r="H222" s="477"/>
      <c r="I222" s="496"/>
      <c r="J222" s="477"/>
      <c r="K222" s="494"/>
      <c r="L222" s="494"/>
      <c r="M222" s="517"/>
      <c r="N222" s="516"/>
      <c r="O222" s="517"/>
      <c r="P222" s="517"/>
      <c r="Q222" s="517"/>
    </row>
    <row r="223" spans="1:17">
      <c r="A223" s="472"/>
      <c r="B223" s="496"/>
      <c r="C223" s="475"/>
      <c r="D223" s="477"/>
      <c r="E223" s="496"/>
      <c r="F223" s="496"/>
      <c r="G223" s="496"/>
      <c r="H223" s="477"/>
      <c r="I223" s="496"/>
      <c r="J223" s="477"/>
      <c r="K223" s="494"/>
      <c r="L223" s="494"/>
      <c r="M223" s="517"/>
      <c r="N223" s="516"/>
      <c r="O223" s="517"/>
      <c r="P223" s="517"/>
      <c r="Q223" s="517"/>
    </row>
    <row r="224" spans="1:17">
      <c r="A224" s="472"/>
      <c r="B224" s="496"/>
      <c r="C224" s="475"/>
      <c r="D224" s="477"/>
      <c r="E224" s="496"/>
      <c r="F224" s="496"/>
      <c r="G224" s="496"/>
      <c r="H224" s="477"/>
      <c r="I224" s="496"/>
      <c r="J224" s="477"/>
      <c r="K224" s="494"/>
      <c r="L224" s="494"/>
      <c r="M224" s="517"/>
      <c r="N224" s="516"/>
      <c r="O224" s="517"/>
      <c r="P224" s="517"/>
      <c r="Q224" s="517"/>
    </row>
    <row r="225" spans="1:17">
      <c r="A225" s="472"/>
      <c r="B225" s="496"/>
      <c r="C225" s="475"/>
      <c r="D225" s="477"/>
      <c r="E225" s="496"/>
      <c r="F225" s="496"/>
      <c r="G225" s="496"/>
      <c r="H225" s="477"/>
      <c r="I225" s="496"/>
      <c r="J225" s="477"/>
      <c r="K225" s="494"/>
      <c r="L225" s="494"/>
      <c r="M225" s="517"/>
      <c r="N225" s="516"/>
      <c r="O225" s="517"/>
      <c r="P225" s="517"/>
      <c r="Q225" s="517"/>
    </row>
    <row r="226" spans="1:17">
      <c r="A226" s="472"/>
      <c r="B226" s="496"/>
      <c r="C226" s="475"/>
      <c r="D226" s="477"/>
      <c r="E226" s="496"/>
      <c r="F226" s="496"/>
      <c r="G226" s="496"/>
      <c r="H226" s="477"/>
      <c r="I226" s="496"/>
      <c r="J226" s="477"/>
      <c r="K226" s="494"/>
      <c r="L226" s="494"/>
      <c r="M226" s="517"/>
      <c r="N226" s="516"/>
      <c r="O226" s="517"/>
      <c r="P226" s="517"/>
      <c r="Q226" s="517"/>
    </row>
    <row r="227" spans="1:17">
      <c r="A227" s="472"/>
      <c r="B227" s="496"/>
      <c r="C227" s="475"/>
      <c r="D227" s="477"/>
      <c r="E227" s="496"/>
      <c r="F227" s="496"/>
      <c r="G227" s="496"/>
      <c r="H227" s="477"/>
      <c r="I227" s="496"/>
      <c r="J227" s="477"/>
      <c r="K227" s="494"/>
      <c r="L227" s="494"/>
      <c r="M227" s="517"/>
      <c r="N227" s="516"/>
      <c r="O227" s="517"/>
      <c r="P227" s="517"/>
      <c r="Q227" s="517"/>
    </row>
    <row r="228" spans="1:17">
      <c r="A228" s="472"/>
      <c r="B228" s="496"/>
      <c r="C228" s="475"/>
      <c r="D228" s="477"/>
      <c r="E228" s="496"/>
      <c r="F228" s="496"/>
      <c r="G228" s="496"/>
      <c r="H228" s="477"/>
      <c r="I228" s="496"/>
      <c r="J228" s="477"/>
      <c r="K228" s="494"/>
      <c r="L228" s="494"/>
      <c r="M228" s="517"/>
      <c r="N228" s="516"/>
      <c r="O228" s="517"/>
      <c r="P228" s="517"/>
      <c r="Q228" s="517"/>
    </row>
    <row r="229" spans="1:17">
      <c r="A229" s="472"/>
      <c r="B229" s="496"/>
      <c r="C229" s="475"/>
      <c r="D229" s="477"/>
      <c r="E229" s="496"/>
      <c r="F229" s="496"/>
      <c r="G229" s="496"/>
      <c r="H229" s="477"/>
      <c r="I229" s="496"/>
      <c r="J229" s="477"/>
      <c r="K229" s="494"/>
      <c r="L229" s="494"/>
      <c r="M229" s="517"/>
      <c r="N229" s="516"/>
      <c r="O229" s="517"/>
      <c r="P229" s="517"/>
      <c r="Q229" s="517"/>
    </row>
    <row r="230" spans="1:17">
      <c r="A230" s="472"/>
      <c r="B230" s="496"/>
      <c r="C230" s="475"/>
      <c r="D230" s="477"/>
      <c r="E230" s="496"/>
      <c r="F230" s="496"/>
      <c r="G230" s="496"/>
      <c r="H230" s="477"/>
      <c r="I230" s="496"/>
      <c r="J230" s="477"/>
      <c r="K230" s="494"/>
      <c r="L230" s="494"/>
      <c r="M230" s="517"/>
      <c r="N230" s="516"/>
      <c r="O230" s="517"/>
      <c r="P230" s="517"/>
      <c r="Q230" s="517"/>
    </row>
    <row r="231" spans="1:17">
      <c r="A231" s="472"/>
      <c r="B231" s="496"/>
      <c r="C231" s="475"/>
      <c r="D231" s="477"/>
      <c r="E231" s="496"/>
      <c r="F231" s="496"/>
      <c r="G231" s="496"/>
      <c r="H231" s="477"/>
      <c r="I231" s="496"/>
      <c r="J231" s="477"/>
      <c r="K231" s="494"/>
      <c r="L231" s="494"/>
      <c r="M231" s="517"/>
      <c r="N231" s="516"/>
      <c r="O231" s="517"/>
      <c r="P231" s="517"/>
      <c r="Q231" s="517"/>
    </row>
    <row r="232" spans="1:17">
      <c r="A232" s="472"/>
      <c r="B232" s="496"/>
      <c r="C232" s="475"/>
      <c r="D232" s="477"/>
      <c r="E232" s="496"/>
      <c r="F232" s="496"/>
      <c r="G232" s="496"/>
      <c r="H232" s="477"/>
      <c r="I232" s="496"/>
      <c r="J232" s="477"/>
      <c r="K232" s="494"/>
      <c r="L232" s="494"/>
      <c r="M232" s="517"/>
      <c r="N232" s="516"/>
      <c r="O232" s="517"/>
      <c r="P232" s="517"/>
      <c r="Q232" s="517"/>
    </row>
    <row r="233" spans="1:17">
      <c r="A233" s="472"/>
      <c r="B233" s="496"/>
      <c r="C233" s="475"/>
      <c r="D233" s="477"/>
      <c r="E233" s="496"/>
      <c r="F233" s="496"/>
      <c r="G233" s="496"/>
      <c r="H233" s="477"/>
      <c r="I233" s="496"/>
      <c r="J233" s="477"/>
      <c r="K233" s="494"/>
      <c r="L233" s="494"/>
      <c r="M233" s="517"/>
      <c r="N233" s="516"/>
      <c r="O233" s="517"/>
      <c r="P233" s="517"/>
      <c r="Q233" s="517"/>
    </row>
    <row r="234" spans="1:17">
      <c r="A234" s="472"/>
      <c r="B234" s="496"/>
      <c r="C234" s="475"/>
      <c r="D234" s="477"/>
      <c r="E234" s="496"/>
      <c r="F234" s="496"/>
      <c r="G234" s="496"/>
      <c r="H234" s="477"/>
      <c r="I234" s="496"/>
      <c r="J234" s="477"/>
      <c r="K234" s="494"/>
      <c r="L234" s="494"/>
      <c r="M234" s="517"/>
      <c r="N234" s="516"/>
      <c r="O234" s="517"/>
      <c r="P234" s="517"/>
      <c r="Q234" s="517"/>
    </row>
    <row r="235" spans="1:17">
      <c r="A235" s="472"/>
      <c r="B235" s="496"/>
      <c r="C235" s="475"/>
      <c r="D235" s="477"/>
      <c r="E235" s="496"/>
      <c r="F235" s="496"/>
      <c r="G235" s="496"/>
      <c r="H235" s="477"/>
      <c r="I235" s="496"/>
      <c r="J235" s="477"/>
      <c r="K235" s="494"/>
      <c r="L235" s="494"/>
      <c r="M235" s="517"/>
      <c r="N235" s="516"/>
      <c r="O235" s="517"/>
      <c r="P235" s="517"/>
      <c r="Q235" s="517"/>
    </row>
    <row r="236" spans="1:17">
      <c r="A236" s="472"/>
      <c r="B236" s="496"/>
      <c r="C236" s="475"/>
      <c r="D236" s="477"/>
      <c r="E236" s="496"/>
      <c r="F236" s="496"/>
      <c r="G236" s="496"/>
      <c r="H236" s="477"/>
      <c r="I236" s="496"/>
      <c r="J236" s="477"/>
      <c r="K236" s="494"/>
      <c r="L236" s="494"/>
      <c r="M236" s="517"/>
      <c r="N236" s="516"/>
      <c r="O236" s="517"/>
      <c r="P236" s="517"/>
      <c r="Q236" s="517"/>
    </row>
    <row r="237" spans="1:17">
      <c r="A237" s="472"/>
      <c r="B237" s="496"/>
      <c r="C237" s="475"/>
      <c r="D237" s="477"/>
      <c r="E237" s="496"/>
      <c r="F237" s="496"/>
      <c r="G237" s="496"/>
      <c r="H237" s="477"/>
      <c r="I237" s="496"/>
      <c r="J237" s="477"/>
      <c r="K237" s="494"/>
      <c r="L237" s="494"/>
      <c r="M237" s="517"/>
      <c r="N237" s="516"/>
      <c r="O237" s="517"/>
      <c r="P237" s="517"/>
      <c r="Q237" s="517"/>
    </row>
    <row r="238" spans="1:17">
      <c r="A238" s="472"/>
      <c r="B238" s="496"/>
      <c r="C238" s="475"/>
      <c r="D238" s="477"/>
      <c r="E238" s="496"/>
      <c r="F238" s="496"/>
      <c r="G238" s="496"/>
      <c r="H238" s="477"/>
      <c r="I238" s="496"/>
      <c r="J238" s="477"/>
      <c r="K238" s="494"/>
      <c r="L238" s="494"/>
      <c r="M238" s="517"/>
      <c r="N238" s="516"/>
      <c r="O238" s="517"/>
      <c r="P238" s="517"/>
      <c r="Q238" s="517"/>
    </row>
    <row r="239" spans="1:17">
      <c r="A239" s="472"/>
      <c r="B239" s="496"/>
      <c r="C239" s="475"/>
      <c r="D239" s="477"/>
      <c r="E239" s="496"/>
      <c r="F239" s="496"/>
      <c r="G239" s="496"/>
      <c r="H239" s="477"/>
      <c r="I239" s="496"/>
      <c r="J239" s="477"/>
      <c r="K239" s="494"/>
      <c r="L239" s="494"/>
      <c r="M239" s="517"/>
      <c r="N239" s="516"/>
      <c r="O239" s="517"/>
      <c r="P239" s="517"/>
      <c r="Q239" s="517"/>
    </row>
    <row r="240" spans="1:17">
      <c r="A240" s="472"/>
      <c r="B240" s="496"/>
      <c r="C240" s="475"/>
      <c r="D240" s="477"/>
      <c r="E240" s="496"/>
      <c r="F240" s="496"/>
      <c r="G240" s="496"/>
      <c r="H240" s="477"/>
      <c r="I240" s="496"/>
      <c r="J240" s="477"/>
      <c r="K240" s="494"/>
      <c r="L240" s="494"/>
      <c r="M240" s="517"/>
      <c r="N240" s="516"/>
      <c r="O240" s="517"/>
      <c r="P240" s="517"/>
      <c r="Q240" s="517"/>
    </row>
    <row r="241" spans="1:17">
      <c r="A241" s="472"/>
      <c r="B241" s="496"/>
      <c r="C241" s="475"/>
      <c r="D241" s="477"/>
      <c r="E241" s="496"/>
      <c r="F241" s="496"/>
      <c r="G241" s="496"/>
      <c r="H241" s="477"/>
      <c r="I241" s="496"/>
      <c r="J241" s="477"/>
      <c r="K241" s="494"/>
      <c r="L241" s="494"/>
      <c r="M241" s="517"/>
      <c r="N241" s="516"/>
      <c r="O241" s="517"/>
      <c r="P241" s="517"/>
      <c r="Q241" s="517"/>
    </row>
    <row r="242" spans="1:17">
      <c r="A242" s="472"/>
      <c r="B242" s="496"/>
      <c r="C242" s="475"/>
      <c r="D242" s="477"/>
      <c r="E242" s="496"/>
      <c r="F242" s="496"/>
      <c r="G242" s="496"/>
      <c r="H242" s="477"/>
      <c r="I242" s="496"/>
      <c r="J242" s="477"/>
      <c r="K242" s="494"/>
      <c r="L242" s="494"/>
      <c r="M242" s="517"/>
      <c r="N242" s="516"/>
      <c r="O242" s="517"/>
      <c r="P242" s="517"/>
      <c r="Q242" s="517"/>
    </row>
    <row r="243" spans="1:17">
      <c r="A243" s="472"/>
      <c r="B243" s="496"/>
      <c r="C243" s="475"/>
      <c r="D243" s="477"/>
      <c r="E243" s="496"/>
      <c r="F243" s="496"/>
      <c r="G243" s="496"/>
      <c r="H243" s="477"/>
      <c r="I243" s="496"/>
      <c r="J243" s="477"/>
      <c r="K243" s="494"/>
      <c r="L243" s="494"/>
      <c r="M243" s="517"/>
      <c r="N243" s="516"/>
      <c r="O243" s="517"/>
      <c r="P243" s="517"/>
      <c r="Q243" s="517"/>
    </row>
    <row r="244" spans="1:17">
      <c r="A244" s="472"/>
      <c r="B244" s="496"/>
      <c r="C244" s="475"/>
      <c r="D244" s="477"/>
      <c r="E244" s="496"/>
      <c r="F244" s="496"/>
      <c r="G244" s="496"/>
      <c r="H244" s="477"/>
      <c r="I244" s="496"/>
      <c r="J244" s="477"/>
      <c r="K244" s="494"/>
      <c r="L244" s="494"/>
      <c r="M244" s="517"/>
      <c r="N244" s="516"/>
      <c r="O244" s="517"/>
      <c r="P244" s="517"/>
      <c r="Q244" s="517"/>
    </row>
    <row r="245" spans="1:17">
      <c r="A245" s="472"/>
      <c r="B245" s="496"/>
      <c r="C245" s="475"/>
      <c r="D245" s="477"/>
      <c r="E245" s="496"/>
      <c r="F245" s="496"/>
      <c r="G245" s="496"/>
      <c r="H245" s="477"/>
      <c r="I245" s="496"/>
      <c r="J245" s="477"/>
      <c r="K245" s="494"/>
      <c r="L245" s="494"/>
      <c r="M245" s="517"/>
      <c r="N245" s="516"/>
      <c r="O245" s="517"/>
      <c r="P245" s="517"/>
      <c r="Q245" s="517"/>
    </row>
    <row r="246" spans="1:17">
      <c r="A246" s="472"/>
      <c r="B246" s="496"/>
      <c r="C246" s="475"/>
      <c r="D246" s="477"/>
      <c r="E246" s="496"/>
      <c r="F246" s="496"/>
      <c r="G246" s="496"/>
      <c r="H246" s="477"/>
      <c r="I246" s="496"/>
      <c r="J246" s="477"/>
      <c r="K246" s="494"/>
      <c r="L246" s="494"/>
      <c r="M246" s="517"/>
      <c r="N246" s="516"/>
      <c r="O246" s="517"/>
      <c r="P246" s="517"/>
      <c r="Q246" s="517"/>
    </row>
    <row r="247" spans="1:17">
      <c r="A247" s="472"/>
      <c r="B247" s="496"/>
      <c r="C247" s="475"/>
      <c r="D247" s="477"/>
      <c r="E247" s="496"/>
      <c r="F247" s="496"/>
      <c r="G247" s="496"/>
      <c r="H247" s="477"/>
      <c r="I247" s="496"/>
      <c r="J247" s="477"/>
      <c r="K247" s="494"/>
      <c r="L247" s="494"/>
      <c r="M247" s="517"/>
      <c r="N247" s="516"/>
      <c r="O247" s="517"/>
      <c r="P247" s="517"/>
      <c r="Q247" s="517"/>
    </row>
    <row r="248" spans="1:17">
      <c r="A248" s="472"/>
      <c r="B248" s="496"/>
      <c r="C248" s="475"/>
      <c r="D248" s="477"/>
      <c r="E248" s="496"/>
      <c r="F248" s="496"/>
      <c r="G248" s="496"/>
      <c r="H248" s="477"/>
      <c r="I248" s="496"/>
      <c r="J248" s="477"/>
      <c r="K248" s="494"/>
      <c r="L248" s="494"/>
      <c r="M248" s="517"/>
      <c r="N248" s="516"/>
      <c r="O248" s="517"/>
      <c r="P248" s="517"/>
      <c r="Q248" s="517"/>
    </row>
    <row r="249" spans="1:17">
      <c r="A249" s="472"/>
      <c r="B249" s="496"/>
      <c r="C249" s="475"/>
      <c r="D249" s="477"/>
      <c r="E249" s="496"/>
      <c r="F249" s="496"/>
      <c r="G249" s="496"/>
      <c r="H249" s="477"/>
      <c r="I249" s="496"/>
      <c r="J249" s="477"/>
      <c r="K249" s="494"/>
      <c r="L249" s="494"/>
      <c r="M249" s="517"/>
      <c r="N249" s="516"/>
      <c r="O249" s="517"/>
      <c r="P249" s="517"/>
      <c r="Q249" s="517"/>
    </row>
    <row r="250" spans="1:17">
      <c r="A250" s="472"/>
      <c r="B250" s="496"/>
      <c r="C250" s="475"/>
      <c r="D250" s="477"/>
      <c r="E250" s="496"/>
      <c r="F250" s="496"/>
      <c r="G250" s="496"/>
      <c r="H250" s="477"/>
      <c r="I250" s="496"/>
      <c r="J250" s="477"/>
      <c r="K250" s="494"/>
      <c r="L250" s="494"/>
      <c r="M250" s="517"/>
      <c r="N250" s="516"/>
      <c r="O250" s="517"/>
      <c r="P250" s="517"/>
      <c r="Q250" s="517"/>
    </row>
    <row r="251" spans="1:17">
      <c r="A251" s="472"/>
      <c r="B251" s="496"/>
      <c r="C251" s="475"/>
      <c r="D251" s="477"/>
      <c r="E251" s="496"/>
      <c r="F251" s="496"/>
      <c r="G251" s="496"/>
      <c r="H251" s="477"/>
      <c r="I251" s="496"/>
      <c r="J251" s="477"/>
      <c r="K251" s="494"/>
      <c r="L251" s="494"/>
      <c r="M251" s="517"/>
      <c r="N251" s="516"/>
      <c r="O251" s="517"/>
      <c r="P251" s="517"/>
      <c r="Q251" s="517"/>
    </row>
    <row r="252" spans="1:17">
      <c r="A252" s="472"/>
      <c r="B252" s="496"/>
      <c r="C252" s="475"/>
      <c r="D252" s="477"/>
      <c r="E252" s="496"/>
      <c r="F252" s="496"/>
      <c r="G252" s="496"/>
      <c r="H252" s="477"/>
      <c r="I252" s="496"/>
      <c r="J252" s="477"/>
      <c r="K252" s="494"/>
      <c r="L252" s="494"/>
      <c r="M252" s="517"/>
      <c r="N252" s="516"/>
      <c r="O252" s="517"/>
      <c r="P252" s="517"/>
      <c r="Q252" s="517"/>
    </row>
    <row r="253" spans="1:17">
      <c r="A253" s="472"/>
      <c r="B253" s="496"/>
      <c r="C253" s="475"/>
      <c r="D253" s="477"/>
      <c r="E253" s="496"/>
      <c r="F253" s="496"/>
      <c r="G253" s="496"/>
      <c r="H253" s="477"/>
      <c r="I253" s="496"/>
      <c r="J253" s="477"/>
      <c r="K253" s="494"/>
      <c r="L253" s="494"/>
      <c r="M253" s="517"/>
      <c r="N253" s="516"/>
      <c r="O253" s="517"/>
      <c r="P253" s="517"/>
      <c r="Q253" s="517"/>
    </row>
    <row r="254" spans="1:17">
      <c r="A254" s="472"/>
      <c r="B254" s="496"/>
      <c r="C254" s="475"/>
      <c r="D254" s="477"/>
      <c r="E254" s="496"/>
      <c r="F254" s="496"/>
      <c r="G254" s="496"/>
      <c r="H254" s="477"/>
      <c r="I254" s="496"/>
      <c r="J254" s="477"/>
      <c r="K254" s="494"/>
      <c r="L254" s="494"/>
      <c r="M254" s="517"/>
      <c r="N254" s="516"/>
      <c r="O254" s="517"/>
      <c r="P254" s="517"/>
      <c r="Q254" s="517"/>
    </row>
    <row r="255" spans="1:17">
      <c r="A255" s="472"/>
      <c r="B255" s="496"/>
      <c r="C255" s="475"/>
      <c r="D255" s="477"/>
      <c r="E255" s="496"/>
      <c r="F255" s="496"/>
      <c r="G255" s="496"/>
      <c r="H255" s="477"/>
      <c r="I255" s="496"/>
      <c r="J255" s="477"/>
      <c r="K255" s="494"/>
      <c r="L255" s="494"/>
      <c r="M255" s="517"/>
      <c r="N255" s="516"/>
      <c r="O255" s="517"/>
      <c r="P255" s="517"/>
      <c r="Q255" s="517"/>
    </row>
    <row r="256" spans="1:17">
      <c r="A256" s="472"/>
      <c r="B256" s="496"/>
      <c r="C256" s="475"/>
      <c r="D256" s="477"/>
      <c r="E256" s="496"/>
      <c r="F256" s="496"/>
      <c r="G256" s="496"/>
      <c r="H256" s="477"/>
      <c r="I256" s="496"/>
      <c r="J256" s="477"/>
      <c r="K256" s="494"/>
      <c r="L256" s="494"/>
      <c r="M256" s="517"/>
      <c r="N256" s="516"/>
      <c r="O256" s="517"/>
      <c r="P256" s="517"/>
      <c r="Q256" s="517"/>
    </row>
    <row r="257" spans="1:17">
      <c r="A257" s="472"/>
      <c r="B257" s="496"/>
      <c r="C257" s="475"/>
      <c r="D257" s="477"/>
      <c r="E257" s="496"/>
      <c r="F257" s="496"/>
      <c r="G257" s="496"/>
      <c r="H257" s="477"/>
      <c r="I257" s="496"/>
      <c r="J257" s="477"/>
      <c r="K257" s="494"/>
      <c r="L257" s="494"/>
      <c r="M257" s="517"/>
      <c r="N257" s="516"/>
      <c r="O257" s="517"/>
      <c r="P257" s="517"/>
      <c r="Q257" s="517"/>
    </row>
    <row r="258" spans="1:17">
      <c r="A258" s="472"/>
      <c r="B258" s="496"/>
      <c r="C258" s="475"/>
      <c r="D258" s="477"/>
      <c r="E258" s="496"/>
      <c r="F258" s="496"/>
      <c r="G258" s="496"/>
      <c r="H258" s="477"/>
      <c r="I258" s="496"/>
      <c r="J258" s="477"/>
      <c r="K258" s="494"/>
      <c r="L258" s="494"/>
      <c r="M258" s="517"/>
      <c r="N258" s="516"/>
      <c r="O258" s="517"/>
      <c r="P258" s="517"/>
      <c r="Q258" s="517"/>
    </row>
    <row r="259" spans="1:17">
      <c r="A259" s="472"/>
      <c r="B259" s="496"/>
      <c r="C259" s="475"/>
      <c r="D259" s="477"/>
      <c r="E259" s="496"/>
      <c r="F259" s="496"/>
      <c r="G259" s="496"/>
      <c r="H259" s="477"/>
      <c r="I259" s="496"/>
      <c r="J259" s="477"/>
      <c r="K259" s="494"/>
      <c r="L259" s="494"/>
      <c r="M259" s="517"/>
      <c r="N259" s="516"/>
      <c r="O259" s="517"/>
      <c r="P259" s="517"/>
      <c r="Q259" s="517"/>
    </row>
    <row r="260" spans="1:17">
      <c r="A260" s="472"/>
      <c r="B260" s="496"/>
      <c r="C260" s="475"/>
      <c r="D260" s="477"/>
      <c r="E260" s="496"/>
      <c r="F260" s="496"/>
      <c r="G260" s="496"/>
      <c r="H260" s="477"/>
      <c r="I260" s="496"/>
      <c r="J260" s="477"/>
      <c r="K260" s="494"/>
      <c r="L260" s="494"/>
      <c r="M260" s="517"/>
      <c r="N260" s="516"/>
      <c r="O260" s="517"/>
      <c r="P260" s="517"/>
      <c r="Q260" s="517"/>
    </row>
    <row r="261" spans="1:17">
      <c r="A261" s="472"/>
      <c r="B261" s="496"/>
      <c r="C261" s="475"/>
      <c r="D261" s="477"/>
      <c r="E261" s="496"/>
      <c r="F261" s="496"/>
      <c r="G261" s="496"/>
      <c r="H261" s="477"/>
      <c r="I261" s="496"/>
      <c r="J261" s="477"/>
      <c r="K261" s="494"/>
      <c r="L261" s="494"/>
      <c r="M261" s="517"/>
      <c r="N261" s="516"/>
      <c r="O261" s="517"/>
      <c r="P261" s="517"/>
      <c r="Q261" s="517"/>
    </row>
    <row r="262" spans="1:17">
      <c r="A262" s="472"/>
      <c r="B262" s="496"/>
      <c r="C262" s="475"/>
      <c r="D262" s="477"/>
      <c r="E262" s="496"/>
      <c r="F262" s="496"/>
      <c r="G262" s="496"/>
      <c r="H262" s="477"/>
      <c r="I262" s="496"/>
      <c r="J262" s="477"/>
      <c r="K262" s="494"/>
      <c r="L262" s="494"/>
      <c r="M262" s="517"/>
      <c r="N262" s="516"/>
      <c r="O262" s="517"/>
      <c r="P262" s="517"/>
      <c r="Q262" s="517"/>
    </row>
    <row r="263" spans="1:17">
      <c r="A263" s="472"/>
      <c r="B263" s="496"/>
      <c r="C263" s="475"/>
      <c r="D263" s="477"/>
      <c r="E263" s="496"/>
      <c r="F263" s="496"/>
      <c r="G263" s="496"/>
      <c r="H263" s="477"/>
      <c r="I263" s="496"/>
      <c r="J263" s="477"/>
      <c r="K263" s="494"/>
      <c r="L263" s="494"/>
      <c r="M263" s="517"/>
      <c r="N263" s="516"/>
      <c r="O263" s="517"/>
      <c r="P263" s="517"/>
      <c r="Q263" s="517"/>
    </row>
    <row r="264" spans="1:17">
      <c r="A264" s="472"/>
      <c r="B264" s="496"/>
      <c r="C264" s="475"/>
      <c r="D264" s="477"/>
      <c r="E264" s="496"/>
      <c r="F264" s="496"/>
      <c r="G264" s="496"/>
      <c r="H264" s="477"/>
      <c r="I264" s="496"/>
      <c r="J264" s="477"/>
      <c r="K264" s="494"/>
      <c r="L264" s="494"/>
      <c r="M264" s="517"/>
      <c r="N264" s="516"/>
      <c r="O264" s="517"/>
      <c r="P264" s="517"/>
      <c r="Q264" s="517"/>
    </row>
    <row r="265" spans="1:17">
      <c r="A265" s="472"/>
      <c r="B265" s="496"/>
      <c r="C265" s="475"/>
      <c r="D265" s="477"/>
      <c r="E265" s="496"/>
      <c r="F265" s="496"/>
      <c r="G265" s="496"/>
      <c r="H265" s="477"/>
      <c r="I265" s="496"/>
      <c r="J265" s="477"/>
      <c r="K265" s="494"/>
      <c r="L265" s="494"/>
      <c r="M265" s="517"/>
      <c r="N265" s="516"/>
      <c r="O265" s="517"/>
      <c r="P265" s="517"/>
      <c r="Q265" s="517"/>
    </row>
    <row r="266" spans="1:17">
      <c r="A266" s="472"/>
      <c r="B266" s="496"/>
      <c r="C266" s="475"/>
      <c r="D266" s="477"/>
      <c r="E266" s="496"/>
      <c r="F266" s="496"/>
      <c r="G266" s="496"/>
      <c r="H266" s="477"/>
      <c r="I266" s="496"/>
      <c r="J266" s="477"/>
      <c r="K266" s="494"/>
      <c r="L266" s="494"/>
      <c r="M266" s="517"/>
      <c r="N266" s="516"/>
      <c r="O266" s="517"/>
      <c r="P266" s="517"/>
      <c r="Q266" s="517"/>
    </row>
    <row r="267" spans="1:17">
      <c r="A267" s="472"/>
      <c r="B267" s="496"/>
      <c r="C267" s="475"/>
      <c r="D267" s="477"/>
      <c r="E267" s="496"/>
      <c r="F267" s="496"/>
      <c r="G267" s="496"/>
      <c r="H267" s="477"/>
      <c r="I267" s="496"/>
      <c r="J267" s="477"/>
      <c r="K267" s="494"/>
      <c r="L267" s="494"/>
      <c r="M267" s="517"/>
      <c r="N267" s="516"/>
      <c r="O267" s="517"/>
      <c r="P267" s="517"/>
      <c r="Q267" s="517"/>
    </row>
    <row r="268" spans="1:17">
      <c r="A268" s="472"/>
      <c r="B268" s="496"/>
      <c r="C268" s="475"/>
      <c r="D268" s="477"/>
      <c r="E268" s="496"/>
      <c r="F268" s="496"/>
      <c r="G268" s="496"/>
      <c r="H268" s="477"/>
      <c r="I268" s="496"/>
      <c r="J268" s="477"/>
      <c r="K268" s="494"/>
      <c r="L268" s="494"/>
      <c r="M268" s="517"/>
      <c r="N268" s="516"/>
      <c r="O268" s="517"/>
      <c r="P268" s="517"/>
      <c r="Q268" s="517"/>
    </row>
    <row r="269" spans="1:17">
      <c r="A269" s="472"/>
      <c r="B269" s="496"/>
      <c r="C269" s="475"/>
      <c r="D269" s="477"/>
      <c r="E269" s="496"/>
      <c r="F269" s="496"/>
      <c r="G269" s="496"/>
      <c r="H269" s="477"/>
      <c r="I269" s="496"/>
      <c r="J269" s="477"/>
      <c r="K269" s="494"/>
      <c r="L269" s="494"/>
      <c r="M269" s="517"/>
      <c r="N269" s="516"/>
      <c r="O269" s="517"/>
      <c r="P269" s="517"/>
      <c r="Q269" s="517"/>
    </row>
    <row r="270" spans="1:17">
      <c r="A270" s="472"/>
      <c r="B270" s="496"/>
      <c r="C270" s="475"/>
      <c r="D270" s="477"/>
      <c r="E270" s="496"/>
      <c r="F270" s="496"/>
      <c r="G270" s="496"/>
      <c r="H270" s="477"/>
      <c r="I270" s="496"/>
      <c r="J270" s="477"/>
      <c r="K270" s="494"/>
      <c r="L270" s="494"/>
      <c r="M270" s="517"/>
      <c r="N270" s="516"/>
      <c r="O270" s="517"/>
      <c r="P270" s="517"/>
      <c r="Q270" s="517"/>
    </row>
    <row r="271" spans="1:17">
      <c r="A271" s="472"/>
      <c r="B271" s="496"/>
      <c r="C271" s="475"/>
      <c r="D271" s="477"/>
      <c r="E271" s="496"/>
      <c r="F271" s="496"/>
      <c r="G271" s="496"/>
      <c r="H271" s="477"/>
      <c r="I271" s="496"/>
      <c r="J271" s="477"/>
      <c r="K271" s="494"/>
      <c r="L271" s="494"/>
      <c r="M271" s="517"/>
      <c r="N271" s="516"/>
      <c r="O271" s="517"/>
      <c r="P271" s="517"/>
      <c r="Q271" s="517"/>
    </row>
    <row r="272" spans="1:17">
      <c r="A272" s="472"/>
      <c r="B272" s="496"/>
      <c r="C272" s="475"/>
      <c r="D272" s="477"/>
      <c r="E272" s="496"/>
      <c r="F272" s="496"/>
      <c r="G272" s="496"/>
      <c r="H272" s="477"/>
      <c r="I272" s="496"/>
      <c r="J272" s="477"/>
      <c r="K272" s="494"/>
      <c r="L272" s="494"/>
      <c r="M272" s="517"/>
      <c r="N272" s="516"/>
      <c r="O272" s="517"/>
      <c r="P272" s="517"/>
      <c r="Q272" s="517"/>
    </row>
    <row r="273" spans="1:17">
      <c r="A273" s="472"/>
      <c r="B273" s="496"/>
      <c r="C273" s="475"/>
      <c r="D273" s="477"/>
      <c r="E273" s="496"/>
      <c r="F273" s="496"/>
      <c r="G273" s="496"/>
      <c r="H273" s="477"/>
      <c r="I273" s="496"/>
      <c r="J273" s="477"/>
      <c r="K273" s="494"/>
      <c r="L273" s="494"/>
      <c r="M273" s="517"/>
      <c r="N273" s="516"/>
      <c r="O273" s="517"/>
      <c r="P273" s="517"/>
      <c r="Q273" s="517"/>
    </row>
    <row r="274" spans="1:17">
      <c r="A274" s="472"/>
      <c r="B274" s="496"/>
      <c r="C274" s="475"/>
      <c r="D274" s="477"/>
      <c r="E274" s="496"/>
      <c r="F274" s="496"/>
      <c r="G274" s="496"/>
      <c r="H274" s="477"/>
      <c r="I274" s="496"/>
      <c r="J274" s="477"/>
      <c r="K274" s="494"/>
      <c r="L274" s="494"/>
      <c r="M274" s="517"/>
      <c r="N274" s="516"/>
      <c r="O274" s="517"/>
      <c r="P274" s="517"/>
      <c r="Q274" s="517"/>
    </row>
    <row r="275" spans="1:17">
      <c r="A275" s="472"/>
      <c r="B275" s="496"/>
      <c r="C275" s="475"/>
      <c r="D275" s="477"/>
      <c r="E275" s="496"/>
      <c r="F275" s="496"/>
      <c r="G275" s="496"/>
      <c r="H275" s="477"/>
      <c r="I275" s="496"/>
      <c r="J275" s="477"/>
      <c r="K275" s="494"/>
      <c r="L275" s="494"/>
      <c r="M275" s="517"/>
      <c r="N275" s="516"/>
      <c r="O275" s="517"/>
      <c r="P275" s="517"/>
      <c r="Q275" s="517"/>
    </row>
    <row r="276" spans="1:17">
      <c r="A276" s="472"/>
      <c r="B276" s="496"/>
      <c r="C276" s="475"/>
      <c r="D276" s="477"/>
      <c r="E276" s="496"/>
      <c r="F276" s="496"/>
      <c r="G276" s="496"/>
      <c r="H276" s="477"/>
      <c r="I276" s="496"/>
      <c r="J276" s="477"/>
      <c r="K276" s="494"/>
      <c r="L276" s="494"/>
      <c r="M276" s="517"/>
      <c r="N276" s="516"/>
      <c r="O276" s="517"/>
      <c r="P276" s="517"/>
      <c r="Q276" s="517"/>
    </row>
    <row r="277" spans="1:17">
      <c r="A277" s="472"/>
      <c r="B277" s="496"/>
      <c r="C277" s="475"/>
      <c r="D277" s="477"/>
      <c r="E277" s="496"/>
      <c r="F277" s="496"/>
      <c r="G277" s="496"/>
      <c r="H277" s="477"/>
      <c r="I277" s="496"/>
      <c r="J277" s="477"/>
      <c r="K277" s="494"/>
      <c r="L277" s="494"/>
      <c r="M277" s="517"/>
      <c r="N277" s="516"/>
      <c r="O277" s="517"/>
      <c r="P277" s="517"/>
      <c r="Q277" s="517"/>
    </row>
    <row r="278" spans="1:17">
      <c r="A278" s="472"/>
      <c r="B278" s="496"/>
      <c r="C278" s="475"/>
      <c r="D278" s="477"/>
      <c r="E278" s="496"/>
      <c r="F278" s="496"/>
      <c r="G278" s="496"/>
      <c r="H278" s="477"/>
      <c r="I278" s="496"/>
      <c r="J278" s="477"/>
      <c r="K278" s="494"/>
      <c r="L278" s="494"/>
      <c r="M278" s="517"/>
      <c r="N278" s="516"/>
      <c r="O278" s="517"/>
      <c r="P278" s="517"/>
      <c r="Q278" s="517"/>
    </row>
    <row r="279" spans="1:17">
      <c r="A279" s="472"/>
      <c r="B279" s="496"/>
      <c r="C279" s="475"/>
      <c r="D279" s="477"/>
      <c r="E279" s="496"/>
      <c r="F279" s="496"/>
      <c r="G279" s="496"/>
      <c r="H279" s="477"/>
      <c r="I279" s="496"/>
      <c r="J279" s="477"/>
      <c r="K279" s="494"/>
      <c r="L279" s="494"/>
      <c r="M279" s="517"/>
      <c r="N279" s="516"/>
      <c r="O279" s="517"/>
      <c r="P279" s="517"/>
      <c r="Q279" s="517"/>
    </row>
    <row r="280" spans="1:17">
      <c r="A280" s="472"/>
      <c r="B280" s="496"/>
      <c r="C280" s="475"/>
      <c r="D280" s="477"/>
      <c r="E280" s="496"/>
      <c r="F280" s="496"/>
      <c r="G280" s="496"/>
      <c r="H280" s="477"/>
      <c r="I280" s="496"/>
      <c r="J280" s="477"/>
      <c r="K280" s="494"/>
      <c r="L280" s="494"/>
      <c r="M280" s="517"/>
      <c r="N280" s="516"/>
      <c r="O280" s="517"/>
      <c r="P280" s="517"/>
      <c r="Q280" s="517"/>
    </row>
    <row r="281" spans="1:17">
      <c r="A281" s="472"/>
      <c r="B281" s="496"/>
      <c r="C281" s="475"/>
      <c r="D281" s="477"/>
      <c r="E281" s="496"/>
      <c r="F281" s="496"/>
      <c r="G281" s="496"/>
      <c r="H281" s="477"/>
      <c r="I281" s="496"/>
      <c r="J281" s="477"/>
      <c r="K281" s="494"/>
      <c r="L281" s="494"/>
      <c r="M281" s="517"/>
      <c r="N281" s="516"/>
      <c r="O281" s="517"/>
      <c r="P281" s="517"/>
      <c r="Q281" s="517"/>
    </row>
    <row r="282" spans="1:17">
      <c r="A282" s="472"/>
      <c r="B282" s="496"/>
      <c r="C282" s="475"/>
      <c r="D282" s="477"/>
      <c r="E282" s="496"/>
      <c r="F282" s="496"/>
      <c r="G282" s="496"/>
      <c r="H282" s="477"/>
      <c r="I282" s="496"/>
      <c r="J282" s="477"/>
      <c r="K282" s="494"/>
      <c r="L282" s="494"/>
      <c r="M282" s="517"/>
      <c r="N282" s="516"/>
      <c r="O282" s="517"/>
      <c r="P282" s="517"/>
      <c r="Q282" s="517"/>
    </row>
    <row r="283" spans="1:17">
      <c r="A283" s="472"/>
      <c r="B283" s="496"/>
      <c r="C283" s="475"/>
      <c r="D283" s="477"/>
      <c r="E283" s="496"/>
      <c r="F283" s="496"/>
      <c r="G283" s="496"/>
      <c r="H283" s="477"/>
      <c r="I283" s="496"/>
      <c r="J283" s="477"/>
      <c r="K283" s="494"/>
      <c r="L283" s="494"/>
      <c r="M283" s="517"/>
      <c r="N283" s="516"/>
      <c r="O283" s="517"/>
      <c r="P283" s="517"/>
      <c r="Q283" s="517"/>
    </row>
    <row r="284" spans="1:17">
      <c r="A284" s="472"/>
      <c r="B284" s="496"/>
      <c r="C284" s="475"/>
      <c r="D284" s="477"/>
      <c r="E284" s="496"/>
      <c r="F284" s="496"/>
      <c r="G284" s="496"/>
      <c r="H284" s="477"/>
      <c r="I284" s="496"/>
      <c r="J284" s="477"/>
      <c r="K284" s="494"/>
      <c r="L284" s="494"/>
      <c r="M284" s="517"/>
      <c r="N284" s="516"/>
      <c r="O284" s="517"/>
      <c r="P284" s="517"/>
      <c r="Q284" s="517"/>
    </row>
    <row r="285" spans="1:17">
      <c r="A285" s="472"/>
      <c r="B285" s="496"/>
      <c r="C285" s="475"/>
      <c r="D285" s="477"/>
      <c r="E285" s="496"/>
      <c r="F285" s="496"/>
      <c r="G285" s="496"/>
      <c r="H285" s="477"/>
      <c r="I285" s="496"/>
      <c r="J285" s="477"/>
      <c r="K285" s="494"/>
      <c r="L285" s="494"/>
      <c r="M285" s="517"/>
      <c r="N285" s="516"/>
      <c r="O285" s="517"/>
      <c r="P285" s="517"/>
      <c r="Q285" s="517"/>
    </row>
    <row r="286" spans="1:17">
      <c r="A286" s="472"/>
      <c r="B286" s="496"/>
      <c r="C286" s="475"/>
      <c r="D286" s="477"/>
      <c r="E286" s="496"/>
      <c r="F286" s="496"/>
      <c r="G286" s="496"/>
      <c r="H286" s="477"/>
      <c r="I286" s="496"/>
      <c r="J286" s="477"/>
      <c r="K286" s="494"/>
      <c r="L286" s="494"/>
      <c r="M286" s="517"/>
      <c r="N286" s="516"/>
      <c r="O286" s="517"/>
      <c r="P286" s="517"/>
      <c r="Q286" s="517"/>
    </row>
    <row r="287" spans="1:17">
      <c r="A287" s="472"/>
      <c r="B287" s="496"/>
      <c r="C287" s="475"/>
      <c r="D287" s="477"/>
      <c r="E287" s="496"/>
      <c r="F287" s="496"/>
      <c r="G287" s="496"/>
      <c r="H287" s="477"/>
      <c r="I287" s="496"/>
      <c r="J287" s="477"/>
      <c r="K287" s="494"/>
      <c r="L287" s="494"/>
      <c r="M287" s="517"/>
      <c r="N287" s="516"/>
      <c r="O287" s="517"/>
      <c r="P287" s="517"/>
      <c r="Q287" s="517"/>
    </row>
    <row r="288" spans="1:17">
      <c r="A288" s="472"/>
      <c r="B288" s="496"/>
      <c r="C288" s="475"/>
      <c r="D288" s="477"/>
      <c r="E288" s="496"/>
      <c r="F288" s="496"/>
      <c r="G288" s="496"/>
      <c r="H288" s="477"/>
      <c r="I288" s="496"/>
      <c r="J288" s="477"/>
      <c r="K288" s="494"/>
      <c r="L288" s="494"/>
      <c r="M288" s="517"/>
      <c r="N288" s="516"/>
      <c r="O288" s="517"/>
      <c r="P288" s="517"/>
      <c r="Q288" s="517"/>
    </row>
    <row r="289" spans="1:17">
      <c r="A289" s="472"/>
      <c r="B289" s="496"/>
      <c r="C289" s="475"/>
      <c r="D289" s="477"/>
      <c r="E289" s="496"/>
      <c r="F289" s="496"/>
      <c r="G289" s="496"/>
      <c r="H289" s="477"/>
      <c r="I289" s="496"/>
      <c r="J289" s="477"/>
      <c r="K289" s="494"/>
      <c r="L289" s="494"/>
      <c r="M289" s="517"/>
      <c r="N289" s="516"/>
      <c r="O289" s="517"/>
      <c r="P289" s="517"/>
      <c r="Q289" s="517"/>
    </row>
    <row r="290" spans="1:17">
      <c r="A290" s="472"/>
      <c r="B290" s="496"/>
      <c r="C290" s="475"/>
      <c r="D290" s="477"/>
      <c r="E290" s="496"/>
      <c r="F290" s="496"/>
      <c r="G290" s="496"/>
      <c r="H290" s="477"/>
      <c r="I290" s="496"/>
      <c r="J290" s="477"/>
      <c r="K290" s="494"/>
      <c r="L290" s="494"/>
      <c r="M290" s="517"/>
      <c r="N290" s="516"/>
      <c r="O290" s="517"/>
      <c r="P290" s="517"/>
      <c r="Q290" s="517"/>
    </row>
    <row r="291" spans="1:17">
      <c r="A291" s="472"/>
      <c r="B291" s="496"/>
      <c r="C291" s="475"/>
      <c r="D291" s="477"/>
      <c r="E291" s="496"/>
      <c r="F291" s="496"/>
      <c r="G291" s="496"/>
      <c r="H291" s="477"/>
      <c r="I291" s="496"/>
      <c r="J291" s="477"/>
      <c r="K291" s="494"/>
      <c r="L291" s="494"/>
      <c r="M291" s="517"/>
      <c r="N291" s="516"/>
      <c r="O291" s="517"/>
      <c r="P291" s="517"/>
      <c r="Q291" s="517"/>
    </row>
    <row r="292" spans="1:17">
      <c r="A292" s="472"/>
      <c r="B292" s="496"/>
      <c r="C292" s="475"/>
      <c r="D292" s="477"/>
      <c r="E292" s="496"/>
      <c r="F292" s="496"/>
      <c r="G292" s="496"/>
      <c r="H292" s="477"/>
      <c r="I292" s="496"/>
      <c r="J292" s="477"/>
      <c r="K292" s="494"/>
      <c r="L292" s="494"/>
      <c r="M292" s="517"/>
      <c r="N292" s="516"/>
      <c r="O292" s="517"/>
      <c r="P292" s="517"/>
      <c r="Q292" s="517"/>
    </row>
    <row r="293" spans="1:17">
      <c r="A293" s="472"/>
      <c r="B293" s="496"/>
      <c r="C293" s="475"/>
      <c r="D293" s="477"/>
      <c r="E293" s="496"/>
      <c r="F293" s="496"/>
      <c r="G293" s="496"/>
      <c r="H293" s="477"/>
      <c r="I293" s="496"/>
      <c r="J293" s="477"/>
      <c r="K293" s="494"/>
      <c r="L293" s="494"/>
      <c r="M293" s="517"/>
      <c r="N293" s="516"/>
      <c r="O293" s="517"/>
      <c r="P293" s="517"/>
      <c r="Q293" s="517"/>
    </row>
    <row r="294" spans="1:17">
      <c r="A294" s="472"/>
      <c r="B294" s="496"/>
      <c r="C294" s="475"/>
      <c r="D294" s="477"/>
      <c r="E294" s="496"/>
      <c r="F294" s="496"/>
      <c r="G294" s="496"/>
      <c r="H294" s="477"/>
      <c r="I294" s="496"/>
      <c r="J294" s="477"/>
      <c r="K294" s="494"/>
      <c r="L294" s="494"/>
      <c r="M294" s="517"/>
      <c r="N294" s="516"/>
      <c r="O294" s="517"/>
      <c r="P294" s="517"/>
      <c r="Q294" s="517"/>
    </row>
    <row r="295" spans="1:17">
      <c r="A295" s="472"/>
      <c r="B295" s="496"/>
      <c r="C295" s="475"/>
      <c r="D295" s="477"/>
      <c r="E295" s="496"/>
      <c r="F295" s="496"/>
      <c r="G295" s="496"/>
      <c r="H295" s="477"/>
      <c r="I295" s="496"/>
      <c r="J295" s="477"/>
      <c r="K295" s="494"/>
      <c r="L295" s="494"/>
      <c r="M295" s="517"/>
      <c r="N295" s="516"/>
      <c r="O295" s="517"/>
      <c r="P295" s="517"/>
      <c r="Q295" s="517"/>
    </row>
    <row r="296" spans="1:17">
      <c r="A296" s="472"/>
      <c r="B296" s="496"/>
      <c r="C296" s="475"/>
      <c r="D296" s="477"/>
      <c r="E296" s="496"/>
      <c r="F296" s="496"/>
      <c r="G296" s="496"/>
      <c r="H296" s="477"/>
      <c r="I296" s="496"/>
      <c r="J296" s="477"/>
      <c r="K296" s="494"/>
      <c r="L296" s="494"/>
      <c r="M296" s="517"/>
      <c r="N296" s="516"/>
      <c r="O296" s="517"/>
      <c r="P296" s="517"/>
      <c r="Q296" s="517"/>
    </row>
    <row r="297" spans="1:17">
      <c r="A297" s="472"/>
      <c r="B297" s="496"/>
      <c r="C297" s="475"/>
      <c r="D297" s="477"/>
      <c r="E297" s="496"/>
      <c r="F297" s="496"/>
      <c r="G297" s="496"/>
      <c r="H297" s="477"/>
      <c r="I297" s="496"/>
      <c r="J297" s="477"/>
      <c r="K297" s="494"/>
      <c r="L297" s="494"/>
      <c r="M297" s="517"/>
      <c r="N297" s="516"/>
      <c r="O297" s="517"/>
      <c r="P297" s="517"/>
      <c r="Q297" s="517"/>
    </row>
    <row r="298" spans="1:17">
      <c r="A298" s="472"/>
      <c r="B298" s="496"/>
      <c r="C298" s="475"/>
      <c r="D298" s="477"/>
      <c r="E298" s="496"/>
      <c r="F298" s="496"/>
      <c r="G298" s="496"/>
      <c r="H298" s="477"/>
      <c r="I298" s="496"/>
      <c r="J298" s="477"/>
      <c r="K298" s="494"/>
      <c r="L298" s="494"/>
      <c r="M298" s="517"/>
      <c r="N298" s="516"/>
      <c r="O298" s="517"/>
      <c r="P298" s="517"/>
      <c r="Q298" s="517"/>
    </row>
    <row r="299" spans="1:17">
      <c r="A299" s="472"/>
      <c r="B299" s="496"/>
      <c r="C299" s="475"/>
      <c r="D299" s="477"/>
      <c r="E299" s="496"/>
      <c r="F299" s="496"/>
      <c r="G299" s="496"/>
      <c r="H299" s="477"/>
      <c r="I299" s="496"/>
      <c r="J299" s="477"/>
      <c r="K299" s="494"/>
      <c r="L299" s="494"/>
      <c r="M299" s="517"/>
      <c r="N299" s="516"/>
      <c r="O299" s="517"/>
      <c r="P299" s="517"/>
      <c r="Q299" s="517"/>
    </row>
    <row r="300" spans="1:17">
      <c r="A300" s="472"/>
      <c r="B300" s="496"/>
      <c r="C300" s="475"/>
      <c r="D300" s="477"/>
      <c r="E300" s="496"/>
      <c r="F300" s="496"/>
      <c r="G300" s="496"/>
      <c r="H300" s="477"/>
      <c r="I300" s="496"/>
      <c r="J300" s="477"/>
      <c r="K300" s="494"/>
      <c r="L300" s="494"/>
      <c r="M300" s="517"/>
      <c r="N300" s="516"/>
      <c r="O300" s="517"/>
      <c r="P300" s="517"/>
      <c r="Q300" s="517"/>
    </row>
    <row r="301" spans="1:17">
      <c r="A301" s="472"/>
      <c r="B301" s="496"/>
      <c r="C301" s="475"/>
      <c r="D301" s="477"/>
      <c r="E301" s="496"/>
      <c r="F301" s="496"/>
      <c r="G301" s="496"/>
      <c r="H301" s="477"/>
      <c r="I301" s="496"/>
      <c r="J301" s="477"/>
      <c r="K301" s="494"/>
      <c r="L301" s="494"/>
      <c r="M301" s="517"/>
      <c r="N301" s="516"/>
      <c r="O301" s="517"/>
      <c r="P301" s="517"/>
      <c r="Q301" s="517"/>
    </row>
    <row r="302" spans="1:17">
      <c r="A302" s="472"/>
      <c r="B302" s="496"/>
      <c r="C302" s="475"/>
      <c r="D302" s="477"/>
      <c r="E302" s="496"/>
      <c r="F302" s="496"/>
      <c r="G302" s="496"/>
      <c r="H302" s="477"/>
      <c r="I302" s="496"/>
      <c r="J302" s="477"/>
      <c r="K302" s="494"/>
      <c r="L302" s="494"/>
      <c r="M302" s="517"/>
      <c r="N302" s="516"/>
      <c r="O302" s="517"/>
      <c r="P302" s="517"/>
      <c r="Q302" s="517"/>
    </row>
    <row r="303" spans="1:17">
      <c r="A303" s="472"/>
      <c r="B303" s="496"/>
      <c r="C303" s="475"/>
      <c r="D303" s="477"/>
      <c r="E303" s="496"/>
      <c r="F303" s="496"/>
      <c r="G303" s="496"/>
      <c r="H303" s="477"/>
      <c r="I303" s="496"/>
      <c r="J303" s="477"/>
      <c r="K303" s="494"/>
      <c r="L303" s="494"/>
      <c r="M303" s="517"/>
      <c r="N303" s="516"/>
      <c r="O303" s="517"/>
      <c r="P303" s="517"/>
      <c r="Q303" s="517"/>
    </row>
    <row r="304" spans="1:17">
      <c r="A304" s="472"/>
      <c r="B304" s="496"/>
      <c r="C304" s="475"/>
      <c r="D304" s="477"/>
      <c r="E304" s="496"/>
      <c r="F304" s="496"/>
      <c r="G304" s="496"/>
      <c r="H304" s="477"/>
      <c r="I304" s="496"/>
      <c r="J304" s="477"/>
      <c r="K304" s="494"/>
      <c r="L304" s="494"/>
      <c r="M304" s="517"/>
      <c r="N304" s="516"/>
      <c r="O304" s="517"/>
      <c r="P304" s="517"/>
      <c r="Q304" s="517"/>
    </row>
    <row r="305" spans="1:17">
      <c r="A305" s="472"/>
      <c r="B305" s="496"/>
      <c r="C305" s="475"/>
      <c r="D305" s="477"/>
      <c r="E305" s="496"/>
      <c r="F305" s="496"/>
      <c r="G305" s="496"/>
      <c r="H305" s="477"/>
      <c r="I305" s="496"/>
      <c r="J305" s="477"/>
      <c r="K305" s="494"/>
      <c r="L305" s="494"/>
      <c r="M305" s="517"/>
      <c r="N305" s="516"/>
      <c r="O305" s="517"/>
      <c r="P305" s="517"/>
      <c r="Q305" s="517"/>
    </row>
    <row r="306" spans="1:17">
      <c r="A306" s="472"/>
      <c r="B306" s="496"/>
      <c r="C306" s="475"/>
      <c r="D306" s="477"/>
      <c r="E306" s="496"/>
      <c r="F306" s="496"/>
      <c r="G306" s="496"/>
      <c r="H306" s="477"/>
      <c r="I306" s="496"/>
      <c r="J306" s="477"/>
      <c r="K306" s="494"/>
      <c r="L306" s="494"/>
      <c r="M306" s="517"/>
      <c r="N306" s="516"/>
      <c r="O306" s="517"/>
      <c r="P306" s="517"/>
      <c r="Q306" s="517"/>
    </row>
    <row r="307" spans="1:17">
      <c r="A307" s="472"/>
      <c r="B307" s="496"/>
      <c r="C307" s="475"/>
      <c r="D307" s="477"/>
      <c r="E307" s="496"/>
      <c r="F307" s="496"/>
      <c r="G307" s="496"/>
      <c r="H307" s="477"/>
      <c r="I307" s="496"/>
      <c r="J307" s="477"/>
      <c r="K307" s="494"/>
      <c r="L307" s="494"/>
      <c r="M307" s="517"/>
      <c r="N307" s="516"/>
      <c r="O307" s="517"/>
      <c r="P307" s="517"/>
      <c r="Q307" s="517"/>
    </row>
    <row r="308" spans="1:17">
      <c r="A308" s="472"/>
      <c r="B308" s="496"/>
      <c r="C308" s="475"/>
      <c r="D308" s="477"/>
      <c r="E308" s="496"/>
      <c r="F308" s="496"/>
      <c r="G308" s="496"/>
      <c r="H308" s="477"/>
      <c r="I308" s="496"/>
      <c r="J308" s="477"/>
      <c r="K308" s="494"/>
      <c r="L308" s="494"/>
      <c r="M308" s="517"/>
      <c r="N308" s="516"/>
      <c r="O308" s="517"/>
      <c r="P308" s="517"/>
      <c r="Q308" s="517"/>
    </row>
    <row r="309" spans="1:17">
      <c r="A309" s="472"/>
      <c r="B309" s="496"/>
      <c r="C309" s="475"/>
      <c r="D309" s="477"/>
      <c r="E309" s="496"/>
      <c r="F309" s="496"/>
      <c r="G309" s="496"/>
      <c r="H309" s="477"/>
      <c r="I309" s="496"/>
      <c r="J309" s="477"/>
      <c r="K309" s="494"/>
      <c r="L309" s="494"/>
      <c r="M309" s="517"/>
      <c r="N309" s="516"/>
      <c r="O309" s="517"/>
      <c r="P309" s="517"/>
      <c r="Q309" s="517"/>
    </row>
    <row r="310" spans="1:17">
      <c r="A310" s="472"/>
      <c r="B310" s="496"/>
      <c r="C310" s="475"/>
      <c r="D310" s="477"/>
      <c r="E310" s="496"/>
      <c r="F310" s="496"/>
      <c r="G310" s="496"/>
      <c r="H310" s="477"/>
      <c r="I310" s="496"/>
      <c r="J310" s="477"/>
      <c r="K310" s="494"/>
      <c r="L310" s="494"/>
      <c r="M310" s="517"/>
      <c r="N310" s="516"/>
      <c r="O310" s="517"/>
      <c r="P310" s="517"/>
      <c r="Q310" s="517"/>
    </row>
    <row r="311" spans="1:17">
      <c r="A311" s="472"/>
      <c r="B311" s="496"/>
      <c r="C311" s="475"/>
      <c r="D311" s="477"/>
      <c r="E311" s="496"/>
      <c r="F311" s="496"/>
      <c r="G311" s="496"/>
      <c r="H311" s="477"/>
      <c r="I311" s="496"/>
      <c r="J311" s="477"/>
      <c r="K311" s="494"/>
      <c r="L311" s="494"/>
      <c r="M311" s="517"/>
      <c r="N311" s="516"/>
      <c r="O311" s="517"/>
      <c r="P311" s="517"/>
      <c r="Q311" s="517"/>
    </row>
    <row r="312" spans="1:17">
      <c r="A312" s="472"/>
      <c r="B312" s="496"/>
      <c r="C312" s="475"/>
      <c r="D312" s="477"/>
      <c r="E312" s="496"/>
      <c r="F312" s="496"/>
      <c r="G312" s="496"/>
      <c r="H312" s="477"/>
      <c r="I312" s="496"/>
      <c r="J312" s="477"/>
      <c r="K312" s="494"/>
      <c r="L312" s="494"/>
      <c r="M312" s="517"/>
      <c r="N312" s="516"/>
      <c r="O312" s="517"/>
      <c r="P312" s="517"/>
      <c r="Q312" s="517"/>
    </row>
    <row r="313" spans="1:17">
      <c r="A313" s="472"/>
      <c r="B313" s="496"/>
      <c r="C313" s="475"/>
      <c r="D313" s="477"/>
      <c r="E313" s="496"/>
      <c r="F313" s="496"/>
      <c r="G313" s="496"/>
      <c r="H313" s="477"/>
      <c r="I313" s="496"/>
      <c r="J313" s="477"/>
      <c r="K313" s="494"/>
      <c r="L313" s="494"/>
      <c r="M313" s="517"/>
      <c r="N313" s="516"/>
      <c r="O313" s="517"/>
      <c r="P313" s="517"/>
      <c r="Q313" s="517"/>
    </row>
    <row r="314" spans="1:17">
      <c r="A314" s="472"/>
      <c r="B314" s="496"/>
      <c r="C314" s="475"/>
      <c r="D314" s="477"/>
      <c r="E314" s="496"/>
      <c r="F314" s="496"/>
      <c r="G314" s="496"/>
      <c r="H314" s="477"/>
      <c r="I314" s="496"/>
      <c r="J314" s="477"/>
      <c r="K314" s="494"/>
      <c r="L314" s="494"/>
      <c r="M314" s="517"/>
      <c r="N314" s="516"/>
      <c r="O314" s="517"/>
      <c r="P314" s="517"/>
      <c r="Q314" s="517"/>
    </row>
    <row r="315" spans="1:17">
      <c r="A315" s="472"/>
      <c r="B315" s="496"/>
      <c r="C315" s="475"/>
      <c r="D315" s="477"/>
      <c r="E315" s="496"/>
      <c r="F315" s="496"/>
      <c r="G315" s="496"/>
      <c r="H315" s="477"/>
      <c r="I315" s="496"/>
      <c r="J315" s="477"/>
      <c r="K315" s="494"/>
      <c r="L315" s="494"/>
      <c r="M315" s="517"/>
      <c r="N315" s="516"/>
      <c r="O315" s="517"/>
      <c r="P315" s="517"/>
      <c r="Q315" s="517"/>
    </row>
    <row r="316" spans="1:17">
      <c r="A316" s="472"/>
      <c r="B316" s="496"/>
      <c r="C316" s="475"/>
      <c r="D316" s="477"/>
      <c r="E316" s="496"/>
      <c r="F316" s="496"/>
      <c r="G316" s="496"/>
      <c r="H316" s="477"/>
      <c r="I316" s="496"/>
      <c r="J316" s="477"/>
      <c r="K316" s="494"/>
      <c r="L316" s="494"/>
      <c r="M316" s="517"/>
      <c r="N316" s="516"/>
      <c r="O316" s="517"/>
      <c r="P316" s="517"/>
      <c r="Q316" s="517"/>
    </row>
    <row r="317" spans="1:17">
      <c r="A317" s="472"/>
      <c r="B317" s="496"/>
      <c r="C317" s="475"/>
      <c r="D317" s="477"/>
      <c r="E317" s="496"/>
      <c r="F317" s="496"/>
      <c r="G317" s="496"/>
      <c r="H317" s="477"/>
      <c r="I317" s="496"/>
      <c r="J317" s="477"/>
      <c r="K317" s="494"/>
      <c r="L317" s="494"/>
      <c r="M317" s="517"/>
      <c r="N317" s="516"/>
      <c r="O317" s="517"/>
      <c r="P317" s="517"/>
      <c r="Q317" s="517"/>
    </row>
    <row r="318" spans="1:17">
      <c r="A318" s="472"/>
      <c r="B318" s="496"/>
      <c r="C318" s="475"/>
      <c r="D318" s="477"/>
      <c r="E318" s="496"/>
      <c r="F318" s="496"/>
      <c r="G318" s="496"/>
      <c r="H318" s="477"/>
      <c r="I318" s="496"/>
      <c r="J318" s="477"/>
      <c r="K318" s="494"/>
      <c r="L318" s="494"/>
      <c r="M318" s="517"/>
      <c r="N318" s="516"/>
      <c r="O318" s="517"/>
      <c r="P318" s="517"/>
      <c r="Q318" s="517"/>
    </row>
    <row r="319" spans="1:17">
      <c r="A319" s="472"/>
      <c r="B319" s="496"/>
      <c r="C319" s="475"/>
      <c r="D319" s="477"/>
      <c r="E319" s="496"/>
      <c r="F319" s="496"/>
      <c r="G319" s="496"/>
      <c r="H319" s="477"/>
      <c r="I319" s="496"/>
      <c r="J319" s="477"/>
      <c r="K319" s="494"/>
      <c r="L319" s="494"/>
      <c r="M319" s="517"/>
      <c r="N319" s="516"/>
      <c r="O319" s="517"/>
      <c r="P319" s="517"/>
      <c r="Q319" s="517"/>
    </row>
    <row r="320" spans="1:17">
      <c r="A320" s="472"/>
      <c r="B320" s="496"/>
      <c r="C320" s="475"/>
      <c r="D320" s="477"/>
      <c r="E320" s="496"/>
      <c r="F320" s="496"/>
      <c r="G320" s="496"/>
      <c r="H320" s="477"/>
      <c r="I320" s="496"/>
      <c r="J320" s="477"/>
      <c r="K320" s="494"/>
      <c r="L320" s="494"/>
      <c r="M320" s="517"/>
      <c r="N320" s="516"/>
      <c r="O320" s="517"/>
      <c r="P320" s="517"/>
      <c r="Q320" s="517"/>
    </row>
    <row r="321" spans="1:17">
      <c r="A321" s="472"/>
      <c r="B321" s="496"/>
      <c r="C321" s="475"/>
      <c r="D321" s="477"/>
      <c r="E321" s="496"/>
      <c r="F321" s="496"/>
      <c r="G321" s="496"/>
      <c r="H321" s="477"/>
      <c r="I321" s="496"/>
      <c r="J321" s="477"/>
      <c r="K321" s="494"/>
      <c r="L321" s="494"/>
      <c r="M321" s="517"/>
      <c r="N321" s="516"/>
      <c r="O321" s="517"/>
      <c r="P321" s="517"/>
      <c r="Q321" s="517"/>
    </row>
    <row r="322" spans="1:17">
      <c r="A322" s="472"/>
      <c r="B322" s="496"/>
      <c r="C322" s="475"/>
      <c r="D322" s="477"/>
      <c r="E322" s="496"/>
      <c r="F322" s="496"/>
      <c r="G322" s="496"/>
      <c r="H322" s="477"/>
      <c r="I322" s="496"/>
      <c r="J322" s="477"/>
      <c r="K322" s="494"/>
      <c r="L322" s="494"/>
      <c r="M322" s="517"/>
      <c r="N322" s="516"/>
      <c r="O322" s="517"/>
      <c r="P322" s="517"/>
      <c r="Q322" s="517"/>
    </row>
    <row r="323" spans="1:17">
      <c r="A323" s="472"/>
      <c r="B323" s="496"/>
      <c r="C323" s="475"/>
      <c r="D323" s="477"/>
      <c r="E323" s="496"/>
      <c r="F323" s="496"/>
      <c r="G323" s="496"/>
      <c r="H323" s="477"/>
      <c r="I323" s="496"/>
      <c r="J323" s="477"/>
      <c r="K323" s="494"/>
      <c r="L323" s="494"/>
      <c r="M323" s="517"/>
      <c r="N323" s="516"/>
      <c r="O323" s="517"/>
      <c r="P323" s="517"/>
      <c r="Q323" s="517"/>
    </row>
    <row r="324" spans="1:17">
      <c r="A324" s="472"/>
      <c r="B324" s="496"/>
      <c r="C324" s="475"/>
      <c r="D324" s="477"/>
      <c r="E324" s="496"/>
      <c r="F324" s="496"/>
      <c r="G324" s="496"/>
      <c r="H324" s="477"/>
      <c r="I324" s="496"/>
      <c r="J324" s="477"/>
      <c r="K324" s="494"/>
      <c r="L324" s="494"/>
      <c r="M324" s="517"/>
      <c r="N324" s="516"/>
      <c r="O324" s="517"/>
      <c r="P324" s="517"/>
      <c r="Q324" s="517"/>
    </row>
    <row r="325" spans="1:17">
      <c r="A325" s="472"/>
      <c r="B325" s="496"/>
      <c r="C325" s="475"/>
      <c r="D325" s="477"/>
      <c r="E325" s="496"/>
      <c r="F325" s="496"/>
      <c r="G325" s="496"/>
      <c r="H325" s="477"/>
      <c r="I325" s="496"/>
      <c r="J325" s="477"/>
      <c r="K325" s="494"/>
      <c r="L325" s="494"/>
      <c r="M325" s="517"/>
      <c r="N325" s="516"/>
      <c r="O325" s="517"/>
      <c r="P325" s="517"/>
      <c r="Q325" s="517"/>
    </row>
    <row r="326" spans="1:17">
      <c r="A326" s="472"/>
      <c r="B326" s="496"/>
      <c r="C326" s="475"/>
      <c r="D326" s="477"/>
      <c r="E326" s="496"/>
      <c r="F326" s="496"/>
      <c r="G326" s="496"/>
      <c r="H326" s="477"/>
      <c r="I326" s="496"/>
      <c r="J326" s="477"/>
      <c r="K326" s="494"/>
      <c r="L326" s="494"/>
      <c r="M326" s="517"/>
      <c r="N326" s="516"/>
      <c r="O326" s="517"/>
      <c r="P326" s="517"/>
      <c r="Q326" s="517"/>
    </row>
    <row r="327" spans="1:17">
      <c r="A327" s="472"/>
      <c r="B327" s="496"/>
      <c r="C327" s="475"/>
      <c r="D327" s="477"/>
      <c r="E327" s="496"/>
      <c r="F327" s="496"/>
      <c r="G327" s="496"/>
      <c r="H327" s="477"/>
      <c r="I327" s="496"/>
      <c r="J327" s="477"/>
      <c r="K327" s="494"/>
      <c r="L327" s="494"/>
      <c r="M327" s="517"/>
      <c r="N327" s="516"/>
      <c r="O327" s="517"/>
      <c r="P327" s="517"/>
      <c r="Q327" s="517"/>
    </row>
    <row r="328" spans="1:17">
      <c r="A328" s="472"/>
      <c r="B328" s="496"/>
      <c r="C328" s="475"/>
      <c r="D328" s="477"/>
      <c r="E328" s="496"/>
      <c r="F328" s="496"/>
      <c r="G328" s="496"/>
      <c r="H328" s="477"/>
      <c r="I328" s="496"/>
      <c r="J328" s="477"/>
      <c r="K328" s="494"/>
      <c r="L328" s="494"/>
      <c r="M328" s="517"/>
      <c r="N328" s="516"/>
      <c r="O328" s="517"/>
      <c r="P328" s="517"/>
      <c r="Q328" s="517"/>
    </row>
    <row r="329" spans="1:17">
      <c r="A329" s="472"/>
      <c r="B329" s="496"/>
      <c r="C329" s="475"/>
      <c r="D329" s="477"/>
      <c r="E329" s="496"/>
      <c r="F329" s="496"/>
      <c r="G329" s="496"/>
      <c r="H329" s="477"/>
      <c r="I329" s="496"/>
      <c r="J329" s="477"/>
      <c r="K329" s="494"/>
      <c r="L329" s="494"/>
      <c r="M329" s="517"/>
      <c r="N329" s="516"/>
      <c r="O329" s="517"/>
      <c r="P329" s="517"/>
      <c r="Q329" s="517"/>
    </row>
    <row r="330" spans="1:17">
      <c r="A330" s="472"/>
      <c r="B330" s="496"/>
      <c r="C330" s="475"/>
      <c r="D330" s="477"/>
      <c r="E330" s="496"/>
      <c r="F330" s="496"/>
      <c r="G330" s="496"/>
      <c r="H330" s="477"/>
      <c r="I330" s="496"/>
      <c r="J330" s="477"/>
      <c r="K330" s="494"/>
      <c r="L330" s="494"/>
      <c r="M330" s="517"/>
      <c r="N330" s="516"/>
      <c r="O330" s="517"/>
      <c r="P330" s="517"/>
      <c r="Q330" s="517"/>
    </row>
    <row r="331" spans="1:17">
      <c r="A331" s="472"/>
      <c r="B331" s="496"/>
      <c r="C331" s="475"/>
      <c r="D331" s="477"/>
      <c r="E331" s="496"/>
      <c r="F331" s="496"/>
      <c r="G331" s="496"/>
      <c r="H331" s="477"/>
      <c r="I331" s="496"/>
      <c r="J331" s="477"/>
      <c r="K331" s="494"/>
      <c r="L331" s="494"/>
      <c r="M331" s="517"/>
      <c r="N331" s="516"/>
      <c r="O331" s="517"/>
      <c r="P331" s="517"/>
      <c r="Q331" s="517"/>
    </row>
    <row r="332" spans="1:17">
      <c r="A332" s="472"/>
      <c r="B332" s="496"/>
      <c r="C332" s="475"/>
      <c r="D332" s="477"/>
      <c r="E332" s="496"/>
      <c r="F332" s="496"/>
      <c r="G332" s="496"/>
      <c r="H332" s="477"/>
      <c r="I332" s="496"/>
      <c r="J332" s="477"/>
      <c r="K332" s="494"/>
      <c r="L332" s="494"/>
      <c r="M332" s="517"/>
      <c r="N332" s="516"/>
      <c r="O332" s="517"/>
      <c r="P332" s="517"/>
      <c r="Q332" s="517"/>
    </row>
    <row r="333" spans="1:17">
      <c r="A333" s="472"/>
      <c r="B333" s="496"/>
      <c r="C333" s="475"/>
      <c r="D333" s="477"/>
      <c r="E333" s="496"/>
      <c r="F333" s="496"/>
      <c r="G333" s="496"/>
      <c r="H333" s="477"/>
      <c r="I333" s="496"/>
      <c r="J333" s="477"/>
      <c r="K333" s="494"/>
      <c r="L333" s="494"/>
      <c r="M333" s="517"/>
      <c r="N333" s="516"/>
      <c r="O333" s="517"/>
      <c r="P333" s="517"/>
      <c r="Q333" s="517"/>
    </row>
    <row r="334" spans="1:17">
      <c r="A334" s="472"/>
      <c r="B334" s="496"/>
      <c r="C334" s="475"/>
      <c r="D334" s="477"/>
      <c r="E334" s="496"/>
      <c r="F334" s="496"/>
      <c r="G334" s="496"/>
      <c r="H334" s="477"/>
      <c r="I334" s="496"/>
      <c r="J334" s="477"/>
      <c r="K334" s="494"/>
      <c r="L334" s="494"/>
      <c r="M334" s="517"/>
      <c r="N334" s="516"/>
      <c r="O334" s="517"/>
      <c r="P334" s="517"/>
      <c r="Q334" s="517"/>
    </row>
    <row r="335" spans="1:17">
      <c r="A335" s="472"/>
      <c r="B335" s="496"/>
      <c r="C335" s="475"/>
      <c r="D335" s="477"/>
      <c r="E335" s="496"/>
      <c r="F335" s="496"/>
      <c r="G335" s="496"/>
      <c r="H335" s="477"/>
      <c r="I335" s="496"/>
      <c r="J335" s="477"/>
      <c r="K335" s="494"/>
      <c r="L335" s="494"/>
      <c r="M335" s="517"/>
      <c r="N335" s="516"/>
      <c r="O335" s="517"/>
      <c r="P335" s="517"/>
      <c r="Q335" s="517"/>
    </row>
    <row r="336" spans="1:17">
      <c r="A336" s="472"/>
      <c r="B336" s="496"/>
      <c r="C336" s="475"/>
      <c r="D336" s="477"/>
      <c r="E336" s="496"/>
      <c r="F336" s="496"/>
      <c r="G336" s="496"/>
      <c r="H336" s="477"/>
      <c r="I336" s="496"/>
      <c r="J336" s="477"/>
      <c r="K336" s="494"/>
      <c r="L336" s="494"/>
      <c r="M336" s="517"/>
      <c r="N336" s="516"/>
      <c r="O336" s="517"/>
      <c r="P336" s="517"/>
      <c r="Q336" s="517"/>
    </row>
    <row r="337" spans="1:17">
      <c r="A337" s="472"/>
      <c r="B337" s="496"/>
      <c r="C337" s="475"/>
      <c r="D337" s="477"/>
      <c r="E337" s="496"/>
      <c r="F337" s="496"/>
      <c r="G337" s="496"/>
      <c r="H337" s="477"/>
      <c r="I337" s="496"/>
      <c r="J337" s="477"/>
      <c r="K337" s="494"/>
      <c r="L337" s="494"/>
      <c r="M337" s="517"/>
      <c r="N337" s="516"/>
      <c r="O337" s="517"/>
      <c r="P337" s="517"/>
      <c r="Q337" s="517"/>
    </row>
    <row r="338" spans="1:17">
      <c r="A338" s="472"/>
      <c r="B338" s="496"/>
      <c r="C338" s="475"/>
      <c r="D338" s="477"/>
      <c r="E338" s="496"/>
      <c r="F338" s="496"/>
      <c r="G338" s="496"/>
      <c r="H338" s="477"/>
      <c r="I338" s="496"/>
      <c r="J338" s="477"/>
      <c r="K338" s="494"/>
      <c r="L338" s="494"/>
      <c r="M338" s="517"/>
      <c r="N338" s="516"/>
      <c r="O338" s="517"/>
      <c r="P338" s="517"/>
      <c r="Q338" s="517"/>
    </row>
    <row r="339" spans="1:17">
      <c r="A339" s="472"/>
      <c r="B339" s="496"/>
      <c r="C339" s="475"/>
      <c r="D339" s="477"/>
      <c r="E339" s="496"/>
      <c r="F339" s="496"/>
      <c r="G339" s="496"/>
      <c r="H339" s="477"/>
      <c r="I339" s="496"/>
      <c r="J339" s="477"/>
      <c r="K339" s="494"/>
      <c r="L339" s="494"/>
      <c r="M339" s="517"/>
      <c r="N339" s="516"/>
      <c r="O339" s="517"/>
      <c r="P339" s="517"/>
      <c r="Q339" s="517"/>
    </row>
    <row r="340" spans="1:17">
      <c r="A340" s="472"/>
      <c r="B340" s="496"/>
      <c r="C340" s="475"/>
      <c r="D340" s="477"/>
      <c r="E340" s="496"/>
      <c r="F340" s="496"/>
      <c r="G340" s="496"/>
      <c r="H340" s="477"/>
      <c r="I340" s="496"/>
      <c r="J340" s="477"/>
      <c r="K340" s="494"/>
      <c r="L340" s="494"/>
      <c r="M340" s="517"/>
      <c r="N340" s="516"/>
      <c r="O340" s="517"/>
      <c r="P340" s="517"/>
      <c r="Q340" s="517"/>
    </row>
    <row r="341" spans="1:17">
      <c r="A341" s="472"/>
      <c r="B341" s="496"/>
      <c r="C341" s="475"/>
      <c r="D341" s="477"/>
      <c r="E341" s="496"/>
      <c r="F341" s="496"/>
      <c r="G341" s="496"/>
      <c r="H341" s="477"/>
      <c r="I341" s="496"/>
      <c r="J341" s="477"/>
      <c r="K341" s="494"/>
      <c r="L341" s="494"/>
      <c r="M341" s="517"/>
      <c r="N341" s="516"/>
      <c r="O341" s="517"/>
      <c r="P341" s="517"/>
      <c r="Q341" s="517"/>
    </row>
    <row r="342" spans="1:17">
      <c r="A342" s="472"/>
      <c r="B342" s="496"/>
      <c r="C342" s="475"/>
      <c r="D342" s="477"/>
      <c r="E342" s="496"/>
      <c r="F342" s="496"/>
      <c r="G342" s="496"/>
      <c r="H342" s="477"/>
      <c r="I342" s="496"/>
      <c r="J342" s="477"/>
      <c r="K342" s="494"/>
      <c r="L342" s="494"/>
      <c r="M342" s="517"/>
      <c r="N342" s="516"/>
      <c r="O342" s="517"/>
      <c r="P342" s="517"/>
      <c r="Q342" s="517"/>
    </row>
    <row r="343" spans="1:17">
      <c r="A343" s="472"/>
      <c r="B343" s="496"/>
      <c r="C343" s="475"/>
      <c r="D343" s="477"/>
      <c r="E343" s="496"/>
      <c r="F343" s="496"/>
      <c r="G343" s="496"/>
      <c r="H343" s="477"/>
      <c r="I343" s="496"/>
      <c r="J343" s="477"/>
      <c r="K343" s="494"/>
      <c r="L343" s="494"/>
      <c r="M343" s="517"/>
      <c r="N343" s="516"/>
      <c r="O343" s="517"/>
      <c r="P343" s="517"/>
      <c r="Q343" s="517"/>
    </row>
    <row r="344" spans="1:17">
      <c r="A344" s="472"/>
      <c r="B344" s="496"/>
      <c r="C344" s="475"/>
      <c r="D344" s="477"/>
      <c r="E344" s="496"/>
      <c r="F344" s="496"/>
      <c r="G344" s="496"/>
      <c r="H344" s="477"/>
      <c r="I344" s="496"/>
      <c r="J344" s="477"/>
      <c r="K344" s="494"/>
      <c r="L344" s="494"/>
      <c r="M344" s="517"/>
      <c r="N344" s="516"/>
      <c r="O344" s="517"/>
      <c r="P344" s="517"/>
      <c r="Q344" s="517"/>
    </row>
    <row r="345" spans="1:17">
      <c r="A345" s="472"/>
      <c r="B345" s="496"/>
      <c r="C345" s="475"/>
      <c r="D345" s="477"/>
      <c r="E345" s="496"/>
      <c r="F345" s="496"/>
      <c r="G345" s="496"/>
      <c r="H345" s="477"/>
      <c r="I345" s="496"/>
      <c r="J345" s="477"/>
      <c r="K345" s="494"/>
      <c r="L345" s="494"/>
      <c r="M345" s="517"/>
      <c r="N345" s="516"/>
      <c r="O345" s="517"/>
      <c r="P345" s="517"/>
      <c r="Q345" s="517"/>
    </row>
    <row r="346" spans="1:17">
      <c r="A346" s="472"/>
      <c r="B346" s="496"/>
      <c r="C346" s="475"/>
      <c r="D346" s="477"/>
      <c r="E346" s="496"/>
      <c r="F346" s="496"/>
      <c r="G346" s="496"/>
      <c r="H346" s="477"/>
      <c r="I346" s="496"/>
      <c r="J346" s="477"/>
      <c r="K346" s="494"/>
      <c r="L346" s="494"/>
      <c r="M346" s="517"/>
      <c r="N346" s="516"/>
      <c r="O346" s="517"/>
      <c r="P346" s="517"/>
      <c r="Q346" s="517"/>
    </row>
    <row r="347" spans="1:17">
      <c r="A347" s="472"/>
      <c r="B347" s="496"/>
      <c r="C347" s="475"/>
      <c r="D347" s="477"/>
      <c r="E347" s="496"/>
      <c r="F347" s="496"/>
      <c r="G347" s="496"/>
      <c r="H347" s="477"/>
      <c r="I347" s="496"/>
      <c r="J347" s="477"/>
      <c r="K347" s="494"/>
      <c r="L347" s="494"/>
      <c r="M347" s="517"/>
      <c r="N347" s="516"/>
      <c r="O347" s="517"/>
      <c r="P347" s="517"/>
      <c r="Q347" s="517"/>
    </row>
    <row r="348" spans="1:17">
      <c r="A348" s="472"/>
      <c r="B348" s="496"/>
      <c r="C348" s="475"/>
      <c r="D348" s="477"/>
      <c r="E348" s="496"/>
      <c r="F348" s="496"/>
      <c r="G348" s="496"/>
      <c r="H348" s="477"/>
      <c r="I348" s="496"/>
      <c r="J348" s="477"/>
      <c r="K348" s="494"/>
      <c r="L348" s="494"/>
      <c r="M348" s="517"/>
      <c r="N348" s="516"/>
      <c r="O348" s="517"/>
      <c r="P348" s="517"/>
      <c r="Q348" s="517"/>
    </row>
    <row r="349" spans="1:17">
      <c r="A349" s="472"/>
      <c r="B349" s="496"/>
      <c r="C349" s="475"/>
      <c r="D349" s="477"/>
      <c r="E349" s="496"/>
      <c r="F349" s="496"/>
      <c r="G349" s="496"/>
      <c r="H349" s="477"/>
      <c r="I349" s="496"/>
      <c r="J349" s="477"/>
      <c r="K349" s="494"/>
      <c r="L349" s="494"/>
      <c r="M349" s="517"/>
      <c r="N349" s="516"/>
      <c r="O349" s="517"/>
      <c r="P349" s="517"/>
      <c r="Q349" s="517"/>
    </row>
    <row r="350" spans="1:17">
      <c r="A350" s="472"/>
      <c r="B350" s="496"/>
      <c r="C350" s="475"/>
      <c r="D350" s="477"/>
      <c r="E350" s="496"/>
      <c r="F350" s="496"/>
      <c r="G350" s="496"/>
      <c r="H350" s="477"/>
      <c r="I350" s="496"/>
      <c r="J350" s="477"/>
      <c r="K350" s="494"/>
      <c r="L350" s="494"/>
      <c r="M350" s="517"/>
      <c r="N350" s="516"/>
      <c r="O350" s="517"/>
      <c r="P350" s="517"/>
      <c r="Q350" s="517"/>
    </row>
    <row r="351" spans="1:17">
      <c r="A351" s="472"/>
      <c r="B351" s="496"/>
      <c r="C351" s="475"/>
      <c r="D351" s="477"/>
      <c r="E351" s="496"/>
      <c r="F351" s="496"/>
      <c r="G351" s="496"/>
      <c r="H351" s="477"/>
      <c r="I351" s="496"/>
      <c r="J351" s="477"/>
      <c r="K351" s="494"/>
      <c r="L351" s="494"/>
      <c r="M351" s="517"/>
      <c r="N351" s="516"/>
      <c r="O351" s="517"/>
      <c r="P351" s="517"/>
      <c r="Q351" s="517"/>
    </row>
    <row r="352" spans="1:17">
      <c r="A352" s="472"/>
      <c r="B352" s="496"/>
      <c r="C352" s="475"/>
      <c r="D352" s="477"/>
      <c r="E352" s="496"/>
      <c r="F352" s="496"/>
      <c r="G352" s="496"/>
      <c r="H352" s="477"/>
      <c r="I352" s="496"/>
      <c r="J352" s="477"/>
      <c r="K352" s="494"/>
      <c r="L352" s="494"/>
      <c r="M352" s="517"/>
      <c r="N352" s="516"/>
      <c r="O352" s="517"/>
      <c r="P352" s="517"/>
      <c r="Q352" s="517"/>
    </row>
    <row r="353" spans="1:17">
      <c r="A353" s="472"/>
      <c r="B353" s="496"/>
      <c r="C353" s="475"/>
      <c r="D353" s="477"/>
      <c r="E353" s="496"/>
      <c r="F353" s="496"/>
      <c r="G353" s="496"/>
      <c r="H353" s="477"/>
      <c r="I353" s="496"/>
      <c r="J353" s="477"/>
      <c r="K353" s="494"/>
      <c r="L353" s="494"/>
      <c r="M353" s="517"/>
      <c r="N353" s="516"/>
      <c r="O353" s="517"/>
      <c r="P353" s="517"/>
      <c r="Q353" s="517"/>
    </row>
    <row r="354" spans="1:17">
      <c r="A354" s="472"/>
      <c r="B354" s="496"/>
      <c r="C354" s="475"/>
      <c r="D354" s="477"/>
      <c r="E354" s="496"/>
      <c r="F354" s="496"/>
      <c r="G354" s="496"/>
      <c r="H354" s="477"/>
      <c r="I354" s="496"/>
      <c r="J354" s="477"/>
      <c r="K354" s="494"/>
      <c r="L354" s="494"/>
      <c r="M354" s="517"/>
      <c r="N354" s="516"/>
      <c r="O354" s="517"/>
      <c r="P354" s="517"/>
      <c r="Q354" s="517"/>
    </row>
    <row r="355" spans="1:17">
      <c r="A355" s="472"/>
      <c r="B355" s="496"/>
      <c r="C355" s="475"/>
      <c r="D355" s="477"/>
      <c r="E355" s="496"/>
      <c r="F355" s="496"/>
      <c r="G355" s="496"/>
      <c r="H355" s="477"/>
      <c r="I355" s="496"/>
      <c r="J355" s="477"/>
      <c r="K355" s="494"/>
      <c r="L355" s="494"/>
      <c r="M355" s="517"/>
      <c r="N355" s="516"/>
      <c r="O355" s="517"/>
      <c r="P355" s="517"/>
      <c r="Q355" s="517"/>
    </row>
    <row r="356" spans="1:17">
      <c r="A356" s="472"/>
      <c r="B356" s="496"/>
      <c r="C356" s="475"/>
      <c r="D356" s="477"/>
      <c r="E356" s="496"/>
      <c r="F356" s="496"/>
      <c r="G356" s="496"/>
      <c r="H356" s="477"/>
      <c r="I356" s="496"/>
      <c r="J356" s="477"/>
      <c r="K356" s="494"/>
      <c r="L356" s="494"/>
      <c r="M356" s="517"/>
      <c r="N356" s="516"/>
      <c r="O356" s="517"/>
      <c r="P356" s="517"/>
      <c r="Q356" s="517"/>
    </row>
    <row r="357" spans="1:17">
      <c r="A357" s="472"/>
      <c r="B357" s="496"/>
      <c r="C357" s="475"/>
      <c r="D357" s="477"/>
      <c r="E357" s="496"/>
      <c r="F357" s="496"/>
      <c r="G357" s="496"/>
      <c r="H357" s="477"/>
      <c r="I357" s="496"/>
      <c r="J357" s="477"/>
      <c r="K357" s="494"/>
      <c r="L357" s="494"/>
      <c r="M357" s="517"/>
      <c r="N357" s="516"/>
      <c r="O357" s="517"/>
      <c r="P357" s="517"/>
      <c r="Q357" s="517"/>
    </row>
    <row r="358" spans="1:17">
      <c r="A358" s="472"/>
      <c r="B358" s="496"/>
      <c r="C358" s="475"/>
      <c r="D358" s="477"/>
      <c r="E358" s="496"/>
      <c r="F358" s="496"/>
      <c r="G358" s="496"/>
      <c r="H358" s="477"/>
      <c r="I358" s="496"/>
      <c r="J358" s="477"/>
      <c r="K358" s="494"/>
      <c r="L358" s="494"/>
      <c r="M358" s="517"/>
      <c r="N358" s="516"/>
      <c r="O358" s="517"/>
      <c r="P358" s="517"/>
      <c r="Q358" s="517"/>
    </row>
    <row r="359" spans="1:17">
      <c r="A359" s="472"/>
      <c r="B359" s="496"/>
      <c r="C359" s="475"/>
      <c r="D359" s="477"/>
      <c r="E359" s="496"/>
      <c r="F359" s="496"/>
      <c r="G359" s="496"/>
      <c r="H359" s="477"/>
      <c r="I359" s="496"/>
      <c r="J359" s="477"/>
      <c r="K359" s="494"/>
      <c r="L359" s="494"/>
      <c r="M359" s="517"/>
      <c r="N359" s="516"/>
      <c r="O359" s="517"/>
      <c r="P359" s="517"/>
      <c r="Q359" s="517"/>
    </row>
    <row r="360" spans="1:17">
      <c r="A360" s="472"/>
      <c r="B360" s="496"/>
      <c r="C360" s="475"/>
      <c r="D360" s="477"/>
      <c r="E360" s="496"/>
      <c r="F360" s="496"/>
      <c r="G360" s="496"/>
      <c r="H360" s="477"/>
      <c r="I360" s="496"/>
      <c r="J360" s="477"/>
      <c r="K360" s="494"/>
      <c r="L360" s="494"/>
      <c r="M360" s="517"/>
      <c r="N360" s="516"/>
      <c r="O360" s="517"/>
      <c r="P360" s="517"/>
      <c r="Q360" s="517"/>
    </row>
    <row r="361" spans="1:17">
      <c r="A361" s="472"/>
      <c r="B361" s="496"/>
      <c r="C361" s="475"/>
      <c r="D361" s="477"/>
      <c r="E361" s="496"/>
      <c r="F361" s="496"/>
      <c r="G361" s="496"/>
      <c r="H361" s="477"/>
      <c r="I361" s="496"/>
      <c r="J361" s="477"/>
      <c r="K361" s="494"/>
      <c r="L361" s="494"/>
      <c r="M361" s="517"/>
      <c r="N361" s="516"/>
      <c r="O361" s="517"/>
      <c r="P361" s="517"/>
      <c r="Q361" s="517"/>
    </row>
    <row r="362" spans="1:17">
      <c r="A362" s="472"/>
      <c r="B362" s="496"/>
      <c r="C362" s="475"/>
      <c r="D362" s="477"/>
      <c r="E362" s="496"/>
      <c r="F362" s="496"/>
      <c r="G362" s="496"/>
      <c r="H362" s="477"/>
      <c r="I362" s="496"/>
      <c r="J362" s="477"/>
      <c r="K362" s="494"/>
      <c r="L362" s="494"/>
      <c r="M362" s="517"/>
      <c r="N362" s="516"/>
      <c r="O362" s="517"/>
      <c r="P362" s="517"/>
      <c r="Q362" s="517"/>
    </row>
    <row r="363" spans="1:17">
      <c r="A363" s="472"/>
      <c r="B363" s="496"/>
      <c r="C363" s="475"/>
      <c r="D363" s="477"/>
      <c r="E363" s="496"/>
      <c r="F363" s="496"/>
      <c r="G363" s="496"/>
      <c r="H363" s="477"/>
      <c r="I363" s="496"/>
      <c r="J363" s="477"/>
      <c r="K363" s="494"/>
      <c r="L363" s="494"/>
      <c r="M363" s="517"/>
      <c r="N363" s="516"/>
      <c r="O363" s="517"/>
      <c r="P363" s="517"/>
      <c r="Q363" s="517"/>
    </row>
    <row r="364" spans="1:17">
      <c r="A364" s="472"/>
      <c r="B364" s="496"/>
      <c r="C364" s="475"/>
      <c r="D364" s="477"/>
      <c r="E364" s="496"/>
      <c r="F364" s="496"/>
      <c r="G364" s="496"/>
      <c r="H364" s="477"/>
      <c r="I364" s="496"/>
      <c r="J364" s="477"/>
      <c r="K364" s="494"/>
      <c r="L364" s="494"/>
      <c r="M364" s="517"/>
      <c r="N364" s="516"/>
      <c r="O364" s="517"/>
      <c r="P364" s="517"/>
      <c r="Q364" s="517"/>
    </row>
    <row r="365" spans="1:17">
      <c r="A365" s="472"/>
      <c r="B365" s="496"/>
      <c r="C365" s="475"/>
      <c r="D365" s="477"/>
      <c r="E365" s="496"/>
      <c r="F365" s="496"/>
      <c r="G365" s="496"/>
      <c r="H365" s="477"/>
      <c r="I365" s="496"/>
      <c r="J365" s="477"/>
      <c r="K365" s="494"/>
      <c r="L365" s="494"/>
      <c r="M365" s="517"/>
      <c r="N365" s="516"/>
      <c r="O365" s="517"/>
      <c r="P365" s="517"/>
      <c r="Q365" s="517"/>
    </row>
    <row r="366" spans="1:17">
      <c r="A366" s="472"/>
      <c r="B366" s="496"/>
      <c r="C366" s="475"/>
      <c r="D366" s="477"/>
      <c r="E366" s="496"/>
      <c r="F366" s="496"/>
      <c r="G366" s="496"/>
      <c r="H366" s="477"/>
      <c r="I366" s="496"/>
      <c r="J366" s="477"/>
      <c r="K366" s="494"/>
      <c r="L366" s="494"/>
      <c r="M366" s="517"/>
      <c r="N366" s="516"/>
      <c r="O366" s="517"/>
      <c r="P366" s="517"/>
      <c r="Q366" s="517"/>
    </row>
    <row r="367" spans="1:17">
      <c r="A367" s="472"/>
      <c r="B367" s="496"/>
      <c r="C367" s="475"/>
      <c r="D367" s="477"/>
      <c r="E367" s="496"/>
      <c r="F367" s="496"/>
      <c r="G367" s="496"/>
      <c r="H367" s="477"/>
      <c r="I367" s="496"/>
      <c r="J367" s="477"/>
      <c r="K367" s="494"/>
      <c r="L367" s="494"/>
      <c r="M367" s="517"/>
      <c r="N367" s="516"/>
      <c r="O367" s="517"/>
      <c r="P367" s="517"/>
      <c r="Q367" s="517"/>
    </row>
    <row r="368" spans="1:17">
      <c r="A368" s="472"/>
      <c r="B368" s="496"/>
      <c r="C368" s="475"/>
      <c r="D368" s="477"/>
      <c r="E368" s="496"/>
      <c r="F368" s="496"/>
      <c r="G368" s="496"/>
      <c r="H368" s="477"/>
      <c r="I368" s="496"/>
      <c r="J368" s="477"/>
      <c r="K368" s="494"/>
      <c r="L368" s="494"/>
      <c r="M368" s="517"/>
      <c r="N368" s="516"/>
      <c r="O368" s="517"/>
      <c r="P368" s="517"/>
      <c r="Q368" s="517"/>
    </row>
    <row r="369" spans="1:17">
      <c r="A369" s="472"/>
      <c r="B369" s="496"/>
      <c r="C369" s="475"/>
      <c r="D369" s="477"/>
      <c r="E369" s="496"/>
      <c r="F369" s="496"/>
      <c r="G369" s="496"/>
      <c r="H369" s="477"/>
      <c r="I369" s="496"/>
      <c r="J369" s="477"/>
      <c r="K369" s="494"/>
      <c r="L369" s="494"/>
      <c r="M369" s="517"/>
      <c r="N369" s="516"/>
      <c r="O369" s="517"/>
      <c r="P369" s="517"/>
      <c r="Q369" s="517"/>
    </row>
    <row r="370" spans="1:17">
      <c r="A370" s="472"/>
      <c r="B370" s="496"/>
      <c r="C370" s="475"/>
      <c r="D370" s="477"/>
      <c r="E370" s="496"/>
      <c r="F370" s="496"/>
      <c r="G370" s="496"/>
      <c r="H370" s="477"/>
      <c r="I370" s="496"/>
      <c r="J370" s="477"/>
      <c r="K370" s="494"/>
      <c r="L370" s="494"/>
      <c r="M370" s="517"/>
      <c r="N370" s="516"/>
      <c r="O370" s="517"/>
      <c r="P370" s="517"/>
      <c r="Q370" s="517"/>
    </row>
    <row r="371" spans="1:17">
      <c r="A371" s="472"/>
      <c r="B371" s="496"/>
      <c r="C371" s="475"/>
      <c r="D371" s="477"/>
      <c r="E371" s="496"/>
      <c r="F371" s="496"/>
      <c r="G371" s="496"/>
      <c r="H371" s="477"/>
      <c r="I371" s="496"/>
      <c r="J371" s="477"/>
      <c r="K371" s="494"/>
      <c r="L371" s="494"/>
      <c r="M371" s="517"/>
      <c r="N371" s="516"/>
      <c r="O371" s="517"/>
      <c r="P371" s="517"/>
      <c r="Q371" s="517"/>
    </row>
    <row r="372" spans="1:17">
      <c r="A372" s="472"/>
      <c r="B372" s="496"/>
      <c r="C372" s="475"/>
      <c r="D372" s="477"/>
      <c r="E372" s="496"/>
      <c r="F372" s="496"/>
      <c r="G372" s="496"/>
      <c r="H372" s="477"/>
      <c r="I372" s="496"/>
      <c r="J372" s="477"/>
      <c r="K372" s="494"/>
      <c r="L372" s="494"/>
      <c r="M372" s="517"/>
      <c r="N372" s="516"/>
      <c r="O372" s="517"/>
      <c r="P372" s="517"/>
      <c r="Q372" s="517"/>
    </row>
    <row r="373" spans="1:17">
      <c r="A373" s="472"/>
      <c r="B373" s="496"/>
      <c r="C373" s="475"/>
      <c r="D373" s="477"/>
      <c r="E373" s="496"/>
      <c r="F373" s="496"/>
      <c r="G373" s="496"/>
      <c r="H373" s="477"/>
      <c r="I373" s="496"/>
      <c r="J373" s="477"/>
      <c r="K373" s="494"/>
      <c r="L373" s="494"/>
      <c r="M373" s="517"/>
      <c r="N373" s="516"/>
      <c r="O373" s="517"/>
      <c r="P373" s="517"/>
      <c r="Q373" s="517"/>
    </row>
    <row r="374" spans="1:17">
      <c r="A374" s="472"/>
      <c r="B374" s="496"/>
      <c r="C374" s="475"/>
      <c r="D374" s="477"/>
      <c r="E374" s="496"/>
      <c r="F374" s="496"/>
      <c r="G374" s="496"/>
      <c r="H374" s="477"/>
      <c r="I374" s="496"/>
      <c r="J374" s="477"/>
      <c r="K374" s="494"/>
      <c r="L374" s="494"/>
      <c r="M374" s="517"/>
      <c r="N374" s="516"/>
      <c r="O374" s="517"/>
      <c r="P374" s="517"/>
      <c r="Q374" s="517"/>
    </row>
    <row r="375" spans="1:17">
      <c r="A375" s="472"/>
      <c r="B375" s="496"/>
      <c r="C375" s="475"/>
      <c r="D375" s="477"/>
      <c r="E375" s="496"/>
      <c r="F375" s="496"/>
      <c r="G375" s="496"/>
      <c r="H375" s="477"/>
      <c r="I375" s="496"/>
      <c r="J375" s="477"/>
      <c r="K375" s="494"/>
      <c r="L375" s="494"/>
      <c r="M375" s="517"/>
      <c r="N375" s="516"/>
      <c r="O375" s="517"/>
      <c r="P375" s="517"/>
      <c r="Q375" s="517"/>
    </row>
    <row r="376" spans="1:17">
      <c r="A376" s="472"/>
      <c r="B376" s="496"/>
      <c r="C376" s="475"/>
      <c r="D376" s="477"/>
      <c r="E376" s="496"/>
      <c r="F376" s="496"/>
      <c r="G376" s="496"/>
      <c r="H376" s="477"/>
      <c r="I376" s="496"/>
      <c r="J376" s="477"/>
      <c r="K376" s="494"/>
      <c r="L376" s="494"/>
      <c r="M376" s="517"/>
      <c r="N376" s="516"/>
      <c r="O376" s="517"/>
      <c r="P376" s="517"/>
      <c r="Q376" s="517"/>
    </row>
    <row r="377" spans="1:17">
      <c r="A377" s="472"/>
      <c r="B377" s="496"/>
      <c r="C377" s="475"/>
      <c r="D377" s="477"/>
      <c r="E377" s="496"/>
      <c r="F377" s="496"/>
      <c r="G377" s="496"/>
      <c r="H377" s="477"/>
      <c r="I377" s="496"/>
      <c r="J377" s="477"/>
      <c r="K377" s="494"/>
      <c r="L377" s="494"/>
      <c r="M377" s="517"/>
      <c r="N377" s="516"/>
      <c r="O377" s="517"/>
      <c r="P377" s="517"/>
      <c r="Q377" s="517"/>
    </row>
    <row r="378" spans="1:17">
      <c r="A378" s="472"/>
      <c r="B378" s="496"/>
      <c r="C378" s="475"/>
      <c r="D378" s="477"/>
      <c r="E378" s="496"/>
      <c r="F378" s="496"/>
      <c r="G378" s="496"/>
      <c r="H378" s="477"/>
      <c r="I378" s="496"/>
      <c r="J378" s="477"/>
      <c r="K378" s="494"/>
      <c r="L378" s="494"/>
      <c r="M378" s="517"/>
      <c r="N378" s="516"/>
      <c r="O378" s="517"/>
      <c r="P378" s="517"/>
      <c r="Q378" s="517"/>
    </row>
    <row r="379" spans="1:17">
      <c r="A379" s="472"/>
      <c r="B379" s="496"/>
      <c r="C379" s="475"/>
      <c r="D379" s="477"/>
      <c r="E379" s="496"/>
      <c r="F379" s="496"/>
      <c r="G379" s="496"/>
      <c r="H379" s="477"/>
      <c r="I379" s="496"/>
      <c r="J379" s="477"/>
      <c r="K379" s="494"/>
      <c r="L379" s="494"/>
      <c r="M379" s="517"/>
      <c r="N379" s="516"/>
      <c r="O379" s="517"/>
      <c r="P379" s="517"/>
      <c r="Q379" s="517"/>
    </row>
    <row r="380" spans="1:17">
      <c r="A380" s="472"/>
      <c r="B380" s="496"/>
      <c r="C380" s="475"/>
      <c r="D380" s="477"/>
      <c r="E380" s="496"/>
      <c r="F380" s="496"/>
      <c r="G380" s="496"/>
      <c r="H380" s="477"/>
      <c r="I380" s="496"/>
      <c r="J380" s="477"/>
      <c r="K380" s="494"/>
      <c r="L380" s="494"/>
      <c r="M380" s="517"/>
      <c r="N380" s="516"/>
      <c r="O380" s="517"/>
      <c r="P380" s="517"/>
      <c r="Q380" s="517"/>
    </row>
    <row r="381" spans="1:17">
      <c r="A381" s="472"/>
      <c r="B381" s="496"/>
      <c r="C381" s="475"/>
      <c r="D381" s="477"/>
      <c r="E381" s="496"/>
      <c r="F381" s="496"/>
      <c r="G381" s="496"/>
      <c r="H381" s="477"/>
      <c r="I381" s="496"/>
      <c r="J381" s="477"/>
      <c r="K381" s="494"/>
      <c r="L381" s="494"/>
      <c r="M381" s="517"/>
      <c r="N381" s="516"/>
      <c r="O381" s="517"/>
      <c r="P381" s="517"/>
      <c r="Q381" s="517"/>
    </row>
    <row r="382" spans="1:17">
      <c r="A382" s="472"/>
      <c r="B382" s="496"/>
      <c r="C382" s="475"/>
      <c r="D382" s="477"/>
      <c r="E382" s="496"/>
      <c r="F382" s="496"/>
      <c r="G382" s="496"/>
      <c r="H382" s="477"/>
      <c r="I382" s="496"/>
      <c r="J382" s="477"/>
      <c r="K382" s="494"/>
      <c r="L382" s="494"/>
      <c r="M382" s="517"/>
      <c r="N382" s="516"/>
      <c r="O382" s="517"/>
      <c r="P382" s="517"/>
      <c r="Q382" s="517"/>
    </row>
    <row r="383" spans="1:17">
      <c r="A383" s="472"/>
      <c r="B383" s="496"/>
      <c r="C383" s="475"/>
      <c r="D383" s="477"/>
      <c r="E383" s="496"/>
      <c r="F383" s="496"/>
      <c r="G383" s="496"/>
      <c r="H383" s="477"/>
      <c r="I383" s="496"/>
      <c r="J383" s="477"/>
      <c r="K383" s="494"/>
      <c r="L383" s="494"/>
      <c r="M383" s="517"/>
      <c r="N383" s="516"/>
      <c r="O383" s="517"/>
      <c r="P383" s="517"/>
      <c r="Q383" s="517"/>
    </row>
    <row r="384" spans="1:17">
      <c r="A384" s="472"/>
      <c r="B384" s="496"/>
      <c r="C384" s="475"/>
      <c r="D384" s="477"/>
      <c r="E384" s="496"/>
      <c r="F384" s="496"/>
      <c r="G384" s="496"/>
      <c r="H384" s="477"/>
      <c r="I384" s="496"/>
      <c r="J384" s="477"/>
      <c r="K384" s="494"/>
      <c r="L384" s="494"/>
      <c r="M384" s="517"/>
      <c r="N384" s="516"/>
      <c r="O384" s="517"/>
      <c r="P384" s="517"/>
      <c r="Q384" s="517"/>
    </row>
    <row r="385" spans="1:17">
      <c r="A385" s="472"/>
      <c r="B385" s="496"/>
      <c r="C385" s="475"/>
      <c r="D385" s="477"/>
      <c r="E385" s="496"/>
      <c r="F385" s="496"/>
      <c r="G385" s="496"/>
      <c r="H385" s="477"/>
      <c r="I385" s="496"/>
      <c r="J385" s="477"/>
      <c r="K385" s="494"/>
      <c r="L385" s="494"/>
      <c r="M385" s="517"/>
      <c r="N385" s="516"/>
      <c r="O385" s="517"/>
      <c r="P385" s="517"/>
      <c r="Q385" s="517"/>
    </row>
    <row r="386" spans="1:17">
      <c r="A386" s="472"/>
      <c r="B386" s="496"/>
      <c r="C386" s="475"/>
      <c r="D386" s="477"/>
      <c r="E386" s="496"/>
      <c r="F386" s="496"/>
      <c r="G386" s="496"/>
      <c r="H386" s="477"/>
      <c r="I386" s="496"/>
      <c r="J386" s="477"/>
      <c r="K386" s="494"/>
      <c r="L386" s="494"/>
      <c r="M386" s="517"/>
      <c r="N386" s="516"/>
      <c r="O386" s="517"/>
      <c r="P386" s="517"/>
      <c r="Q386" s="517"/>
    </row>
    <row r="387" spans="1:17">
      <c r="A387" s="472"/>
      <c r="B387" s="496"/>
      <c r="C387" s="475"/>
      <c r="D387" s="477"/>
      <c r="E387" s="496"/>
      <c r="F387" s="496"/>
      <c r="G387" s="496"/>
      <c r="H387" s="477"/>
      <c r="I387" s="496"/>
      <c r="J387" s="477"/>
      <c r="K387" s="494"/>
      <c r="L387" s="494"/>
      <c r="M387" s="517"/>
      <c r="N387" s="516"/>
      <c r="O387" s="517"/>
      <c r="P387" s="517"/>
      <c r="Q387" s="517"/>
    </row>
    <row r="388" spans="1:17">
      <c r="A388" s="472"/>
      <c r="B388" s="496"/>
      <c r="C388" s="475"/>
      <c r="D388" s="477"/>
      <c r="E388" s="496"/>
      <c r="F388" s="496"/>
      <c r="G388" s="496"/>
      <c r="H388" s="477"/>
      <c r="I388" s="496"/>
      <c r="J388" s="477"/>
      <c r="K388" s="494"/>
      <c r="L388" s="494"/>
      <c r="M388" s="517"/>
      <c r="N388" s="516"/>
      <c r="O388" s="517"/>
      <c r="P388" s="517"/>
      <c r="Q388" s="517"/>
    </row>
    <row r="389" spans="1:17">
      <c r="A389" s="472"/>
      <c r="B389" s="496"/>
      <c r="C389" s="475"/>
      <c r="D389" s="477"/>
      <c r="E389" s="496"/>
      <c r="F389" s="496"/>
      <c r="G389" s="496"/>
      <c r="H389" s="477"/>
      <c r="I389" s="496"/>
      <c r="J389" s="477"/>
      <c r="K389" s="494"/>
      <c r="L389" s="494"/>
      <c r="M389" s="517"/>
      <c r="N389" s="516"/>
      <c r="O389" s="517"/>
      <c r="P389" s="517"/>
      <c r="Q389" s="517"/>
    </row>
    <row r="390" spans="1:17">
      <c r="A390" s="472"/>
      <c r="B390" s="496"/>
      <c r="C390" s="475"/>
      <c r="D390" s="477"/>
      <c r="E390" s="496"/>
      <c r="F390" s="496"/>
      <c r="G390" s="496"/>
      <c r="H390" s="477"/>
      <c r="I390" s="496"/>
      <c r="J390" s="477"/>
      <c r="K390" s="494"/>
      <c r="L390" s="494"/>
      <c r="M390" s="517"/>
      <c r="N390" s="516"/>
      <c r="O390" s="517"/>
      <c r="P390" s="517"/>
      <c r="Q390" s="517"/>
    </row>
    <row r="391" spans="1:17">
      <c r="A391" s="472"/>
      <c r="B391" s="496"/>
      <c r="C391" s="475"/>
      <c r="D391" s="477"/>
      <c r="E391" s="496"/>
      <c r="F391" s="496"/>
      <c r="G391" s="496"/>
      <c r="H391" s="477"/>
      <c r="I391" s="496"/>
      <c r="J391" s="477"/>
      <c r="K391" s="494"/>
      <c r="L391" s="494"/>
      <c r="M391" s="517"/>
      <c r="N391" s="516"/>
      <c r="O391" s="517"/>
      <c r="P391" s="517"/>
      <c r="Q391" s="517"/>
    </row>
    <row r="392" spans="1:17">
      <c r="A392" s="472"/>
      <c r="B392" s="496"/>
      <c r="C392" s="475"/>
      <c r="D392" s="477"/>
      <c r="E392" s="496"/>
      <c r="F392" s="496"/>
      <c r="G392" s="496"/>
      <c r="H392" s="477"/>
      <c r="I392" s="496"/>
      <c r="J392" s="477"/>
      <c r="K392" s="494"/>
      <c r="L392" s="494"/>
      <c r="M392" s="517"/>
      <c r="N392" s="516"/>
      <c r="O392" s="517"/>
      <c r="P392" s="517"/>
      <c r="Q392" s="517"/>
    </row>
    <row r="393" spans="1:17">
      <c r="A393" s="472"/>
      <c r="B393" s="496"/>
      <c r="C393" s="475"/>
      <c r="D393" s="477"/>
      <c r="E393" s="496"/>
      <c r="F393" s="496"/>
      <c r="G393" s="496"/>
      <c r="H393" s="477"/>
      <c r="I393" s="496"/>
      <c r="J393" s="477"/>
      <c r="K393" s="494"/>
      <c r="L393" s="494"/>
      <c r="M393" s="517"/>
      <c r="N393" s="516"/>
      <c r="O393" s="517"/>
      <c r="P393" s="517"/>
      <c r="Q393" s="517"/>
    </row>
    <row r="394" spans="1:17">
      <c r="A394" s="472"/>
      <c r="B394" s="496"/>
      <c r="C394" s="475"/>
      <c r="D394" s="477"/>
      <c r="E394" s="496"/>
      <c r="F394" s="496"/>
      <c r="G394" s="496"/>
      <c r="H394" s="477"/>
      <c r="I394" s="496"/>
      <c r="J394" s="477"/>
      <c r="K394" s="494"/>
      <c r="L394" s="494"/>
      <c r="M394" s="517"/>
      <c r="N394" s="516"/>
      <c r="O394" s="517"/>
      <c r="P394" s="517"/>
      <c r="Q394" s="517"/>
    </row>
    <row r="395" spans="1:17">
      <c r="A395" s="472"/>
      <c r="B395" s="496"/>
      <c r="C395" s="475"/>
      <c r="D395" s="477"/>
      <c r="E395" s="496"/>
      <c r="F395" s="496"/>
      <c r="G395" s="496"/>
      <c r="H395" s="477"/>
      <c r="I395" s="496"/>
      <c r="J395" s="477"/>
      <c r="K395" s="494"/>
      <c r="L395" s="494"/>
      <c r="M395" s="517"/>
      <c r="N395" s="516"/>
      <c r="O395" s="517"/>
      <c r="P395" s="517"/>
      <c r="Q395" s="517"/>
    </row>
    <row r="396" spans="1:17">
      <c r="A396" s="472"/>
      <c r="B396" s="496"/>
      <c r="C396" s="475"/>
      <c r="D396" s="477"/>
      <c r="E396" s="496"/>
      <c r="F396" s="496"/>
      <c r="G396" s="496"/>
      <c r="H396" s="477"/>
      <c r="I396" s="496"/>
      <c r="J396" s="477"/>
      <c r="K396" s="494"/>
      <c r="L396" s="494"/>
      <c r="M396" s="517"/>
      <c r="N396" s="516"/>
      <c r="O396" s="517"/>
      <c r="P396" s="517"/>
      <c r="Q396" s="517"/>
    </row>
    <row r="397" spans="1:17">
      <c r="A397" s="472"/>
      <c r="B397" s="496"/>
      <c r="C397" s="475"/>
      <c r="D397" s="477"/>
      <c r="E397" s="496"/>
      <c r="F397" s="496"/>
      <c r="G397" s="496"/>
      <c r="H397" s="477"/>
      <c r="I397" s="496"/>
      <c r="J397" s="477"/>
      <c r="K397" s="494"/>
      <c r="L397" s="494"/>
      <c r="M397" s="517"/>
      <c r="N397" s="516"/>
      <c r="O397" s="517"/>
      <c r="P397" s="517"/>
      <c r="Q397" s="517"/>
    </row>
    <row r="398" spans="1:17">
      <c r="A398" s="472"/>
      <c r="B398" s="496"/>
      <c r="C398" s="475"/>
      <c r="D398" s="477"/>
      <c r="E398" s="496"/>
      <c r="F398" s="496"/>
      <c r="G398" s="496"/>
      <c r="H398" s="477"/>
      <c r="I398" s="496"/>
      <c r="J398" s="477"/>
      <c r="K398" s="494"/>
      <c r="L398" s="494"/>
      <c r="M398" s="517"/>
      <c r="N398" s="516"/>
      <c r="O398" s="517"/>
      <c r="P398" s="517"/>
      <c r="Q398" s="517"/>
    </row>
    <row r="399" spans="1:17">
      <c r="A399" s="472"/>
      <c r="B399" s="496"/>
      <c r="C399" s="475"/>
      <c r="D399" s="477"/>
      <c r="E399" s="496"/>
      <c r="F399" s="496"/>
      <c r="G399" s="496"/>
      <c r="H399" s="477"/>
      <c r="I399" s="496"/>
      <c r="J399" s="477"/>
      <c r="K399" s="494"/>
      <c r="L399" s="494"/>
      <c r="M399" s="517"/>
      <c r="N399" s="516"/>
      <c r="O399" s="517"/>
      <c r="P399" s="517"/>
      <c r="Q399" s="517"/>
    </row>
    <row r="400" spans="1:17">
      <c r="A400" s="472"/>
      <c r="B400" s="496"/>
      <c r="C400" s="475"/>
      <c r="D400" s="477"/>
      <c r="E400" s="496"/>
      <c r="F400" s="496"/>
      <c r="G400" s="496"/>
      <c r="H400" s="477"/>
      <c r="I400" s="496"/>
      <c r="J400" s="477"/>
      <c r="K400" s="494"/>
      <c r="L400" s="494"/>
      <c r="M400" s="517"/>
      <c r="N400" s="516"/>
      <c r="O400" s="517"/>
      <c r="P400" s="517"/>
      <c r="Q400" s="517"/>
    </row>
    <row r="401" spans="1:17">
      <c r="A401" s="472"/>
      <c r="B401" s="496"/>
      <c r="C401" s="475"/>
      <c r="D401" s="477"/>
      <c r="E401" s="496"/>
      <c r="F401" s="496"/>
      <c r="G401" s="496"/>
      <c r="H401" s="477"/>
      <c r="I401" s="496"/>
      <c r="J401" s="477"/>
      <c r="K401" s="494"/>
      <c r="L401" s="494"/>
      <c r="M401" s="517"/>
      <c r="N401" s="516"/>
      <c r="O401" s="517"/>
      <c r="P401" s="517"/>
      <c r="Q401" s="517"/>
    </row>
    <row r="402" spans="1:17">
      <c r="A402" s="472"/>
      <c r="B402" s="496"/>
      <c r="C402" s="475"/>
      <c r="D402" s="477"/>
      <c r="E402" s="496"/>
      <c r="F402" s="496"/>
      <c r="G402" s="496"/>
      <c r="H402" s="477"/>
      <c r="I402" s="496"/>
      <c r="J402" s="477"/>
      <c r="K402" s="494"/>
      <c r="L402" s="494"/>
      <c r="M402" s="517"/>
      <c r="N402" s="516"/>
      <c r="O402" s="517"/>
      <c r="P402" s="517"/>
      <c r="Q402" s="517"/>
    </row>
    <row r="403" spans="1:17">
      <c r="A403" s="472"/>
      <c r="B403" s="496"/>
      <c r="C403" s="475"/>
      <c r="D403" s="477"/>
      <c r="E403" s="496"/>
      <c r="F403" s="496"/>
      <c r="G403" s="496"/>
      <c r="H403" s="477"/>
      <c r="I403" s="496"/>
      <c r="J403" s="477"/>
      <c r="K403" s="494"/>
      <c r="L403" s="494"/>
      <c r="M403" s="517"/>
      <c r="N403" s="516"/>
      <c r="O403" s="517"/>
      <c r="P403" s="517"/>
      <c r="Q403" s="517"/>
    </row>
    <row r="404" spans="1:17">
      <c r="A404" s="472"/>
      <c r="B404" s="496"/>
      <c r="C404" s="475"/>
      <c r="D404" s="477"/>
      <c r="E404" s="496"/>
      <c r="F404" s="496"/>
      <c r="G404" s="496"/>
      <c r="H404" s="477"/>
      <c r="I404" s="496"/>
      <c r="J404" s="477"/>
      <c r="K404" s="494"/>
      <c r="L404" s="494"/>
      <c r="M404" s="517"/>
      <c r="N404" s="516"/>
      <c r="O404" s="517"/>
      <c r="P404" s="517"/>
      <c r="Q404" s="517"/>
    </row>
    <row r="405" spans="1:17">
      <c r="A405" s="472"/>
      <c r="B405" s="496"/>
      <c r="C405" s="475"/>
      <c r="D405" s="477"/>
      <c r="E405" s="496"/>
      <c r="F405" s="496"/>
      <c r="G405" s="496"/>
      <c r="H405" s="477"/>
      <c r="I405" s="496"/>
      <c r="J405" s="477"/>
      <c r="K405" s="494"/>
      <c r="L405" s="494"/>
      <c r="M405" s="517"/>
      <c r="N405" s="516"/>
      <c r="O405" s="517"/>
      <c r="P405" s="517"/>
      <c r="Q405" s="517"/>
    </row>
    <row r="406" spans="1:17">
      <c r="A406" s="472"/>
      <c r="B406" s="496"/>
      <c r="C406" s="475"/>
      <c r="D406" s="477"/>
      <c r="E406" s="496"/>
      <c r="F406" s="496"/>
      <c r="G406" s="496"/>
      <c r="H406" s="477"/>
      <c r="I406" s="496"/>
      <c r="J406" s="477"/>
      <c r="K406" s="494"/>
      <c r="L406" s="494"/>
      <c r="M406" s="517"/>
      <c r="N406" s="516"/>
      <c r="O406" s="517"/>
      <c r="P406" s="517"/>
      <c r="Q406" s="517"/>
    </row>
    <row r="407" spans="1:17">
      <c r="A407" s="472"/>
      <c r="B407" s="496"/>
      <c r="C407" s="475"/>
      <c r="D407" s="477"/>
      <c r="E407" s="496"/>
      <c r="F407" s="496"/>
      <c r="G407" s="496"/>
      <c r="H407" s="477"/>
      <c r="I407" s="496"/>
      <c r="J407" s="477"/>
      <c r="K407" s="494"/>
      <c r="L407" s="494"/>
      <c r="M407" s="517"/>
      <c r="N407" s="516"/>
      <c r="O407" s="517"/>
      <c r="P407" s="517"/>
      <c r="Q407" s="517"/>
    </row>
    <row r="408" spans="1:17">
      <c r="A408" s="472"/>
      <c r="B408" s="496"/>
      <c r="C408" s="475"/>
      <c r="D408" s="477"/>
      <c r="E408" s="496"/>
      <c r="F408" s="496"/>
      <c r="G408" s="496"/>
      <c r="H408" s="477"/>
      <c r="I408" s="496"/>
      <c r="J408" s="477"/>
      <c r="K408" s="494"/>
      <c r="L408" s="494"/>
      <c r="M408" s="517"/>
      <c r="N408" s="516"/>
      <c r="O408" s="517"/>
      <c r="P408" s="517"/>
      <c r="Q408" s="517"/>
    </row>
    <row r="409" spans="1:17">
      <c r="A409" s="472"/>
      <c r="B409" s="496"/>
      <c r="C409" s="475"/>
      <c r="D409" s="477"/>
      <c r="E409" s="496"/>
      <c r="F409" s="496"/>
      <c r="G409" s="496"/>
      <c r="H409" s="477"/>
      <c r="I409" s="496"/>
      <c r="J409" s="477"/>
      <c r="K409" s="494"/>
      <c r="L409" s="494"/>
      <c r="M409" s="517"/>
      <c r="N409" s="516"/>
      <c r="O409" s="517"/>
      <c r="P409" s="517"/>
      <c r="Q409" s="517"/>
    </row>
    <row r="410" spans="1:17">
      <c r="A410" s="472"/>
      <c r="B410" s="496"/>
      <c r="C410" s="475"/>
      <c r="D410" s="477"/>
      <c r="E410" s="496"/>
      <c r="F410" s="496"/>
      <c r="G410" s="496"/>
      <c r="H410" s="477"/>
      <c r="I410" s="496"/>
      <c r="J410" s="477"/>
      <c r="K410" s="494"/>
      <c r="L410" s="494"/>
      <c r="M410" s="517"/>
      <c r="N410" s="516"/>
      <c r="O410" s="517"/>
      <c r="P410" s="517"/>
      <c r="Q410" s="517"/>
    </row>
    <row r="411" spans="1:17">
      <c r="A411" s="472"/>
      <c r="B411" s="496"/>
      <c r="C411" s="475"/>
      <c r="D411" s="477"/>
      <c r="E411" s="496"/>
      <c r="F411" s="496"/>
      <c r="G411" s="496"/>
      <c r="H411" s="477"/>
      <c r="I411" s="496"/>
      <c r="J411" s="477"/>
      <c r="K411" s="494"/>
      <c r="L411" s="494"/>
      <c r="M411" s="517"/>
      <c r="N411" s="516"/>
      <c r="O411" s="517"/>
      <c r="P411" s="517"/>
      <c r="Q411" s="517"/>
    </row>
    <row r="412" spans="1:17">
      <c r="A412" s="472"/>
      <c r="B412" s="496"/>
      <c r="C412" s="475"/>
      <c r="D412" s="477"/>
      <c r="E412" s="496"/>
      <c r="F412" s="496"/>
      <c r="G412" s="496"/>
      <c r="H412" s="477"/>
      <c r="I412" s="496"/>
      <c r="J412" s="477"/>
      <c r="K412" s="494"/>
      <c r="L412" s="494"/>
      <c r="M412" s="517"/>
      <c r="N412" s="516"/>
      <c r="O412" s="517"/>
      <c r="P412" s="517"/>
      <c r="Q412" s="517"/>
    </row>
    <row r="413" spans="1:17">
      <c r="A413" s="472"/>
      <c r="B413" s="496"/>
      <c r="C413" s="475"/>
      <c r="D413" s="477"/>
      <c r="E413" s="496"/>
      <c r="F413" s="496"/>
      <c r="G413" s="496"/>
      <c r="H413" s="477"/>
      <c r="I413" s="496"/>
      <c r="J413" s="477"/>
      <c r="K413" s="494"/>
      <c r="L413" s="494"/>
      <c r="M413" s="517"/>
      <c r="N413" s="516"/>
      <c r="O413" s="517"/>
      <c r="P413" s="517"/>
      <c r="Q413" s="517"/>
    </row>
    <row r="414" spans="1:17">
      <c r="A414" s="472"/>
      <c r="B414" s="496"/>
      <c r="C414" s="475"/>
      <c r="D414" s="477"/>
      <c r="E414" s="496"/>
      <c r="F414" s="496"/>
      <c r="G414" s="496"/>
      <c r="H414" s="477"/>
      <c r="I414" s="496"/>
      <c r="J414" s="477"/>
      <c r="K414" s="494"/>
      <c r="L414" s="494"/>
      <c r="M414" s="517"/>
      <c r="N414" s="516"/>
      <c r="O414" s="517"/>
      <c r="P414" s="517"/>
      <c r="Q414" s="517"/>
    </row>
    <row r="415" spans="1:17">
      <c r="A415" s="472"/>
      <c r="B415" s="496"/>
      <c r="C415" s="475"/>
      <c r="D415" s="477"/>
      <c r="E415" s="496"/>
      <c r="F415" s="496"/>
      <c r="G415" s="496"/>
      <c r="H415" s="477"/>
      <c r="I415" s="496"/>
      <c r="J415" s="477"/>
      <c r="K415" s="494"/>
      <c r="L415" s="494"/>
      <c r="M415" s="517"/>
      <c r="N415" s="516"/>
      <c r="O415" s="517"/>
      <c r="P415" s="517"/>
      <c r="Q415" s="517"/>
    </row>
    <row r="416" spans="1:17">
      <c r="A416" s="472"/>
      <c r="B416" s="496"/>
      <c r="C416" s="475"/>
      <c r="D416" s="477"/>
      <c r="E416" s="496"/>
      <c r="F416" s="496"/>
      <c r="G416" s="496"/>
      <c r="H416" s="477"/>
      <c r="I416" s="496"/>
      <c r="J416" s="477"/>
      <c r="K416" s="494"/>
      <c r="L416" s="494"/>
      <c r="M416" s="517"/>
      <c r="N416" s="516"/>
      <c r="O416" s="517"/>
      <c r="P416" s="517"/>
      <c r="Q416" s="517"/>
    </row>
    <row r="417" spans="1:17">
      <c r="A417" s="472"/>
      <c r="B417" s="496"/>
      <c r="C417" s="475"/>
      <c r="D417" s="477"/>
      <c r="E417" s="496"/>
      <c r="F417" s="496"/>
      <c r="G417" s="496"/>
      <c r="H417" s="477"/>
      <c r="I417" s="496"/>
      <c r="J417" s="477"/>
      <c r="K417" s="494"/>
      <c r="L417" s="494"/>
      <c r="M417" s="517"/>
      <c r="N417" s="516"/>
      <c r="O417" s="517"/>
      <c r="P417" s="517"/>
      <c r="Q417" s="517"/>
    </row>
    <row r="418" spans="1:17">
      <c r="A418" s="472"/>
      <c r="B418" s="496"/>
      <c r="C418" s="475"/>
      <c r="D418" s="477"/>
      <c r="E418" s="496"/>
      <c r="F418" s="496"/>
      <c r="G418" s="496"/>
      <c r="H418" s="477"/>
      <c r="I418" s="496"/>
      <c r="J418" s="477"/>
      <c r="K418" s="494"/>
      <c r="L418" s="494"/>
      <c r="M418" s="517"/>
      <c r="N418" s="516"/>
      <c r="O418" s="517"/>
      <c r="P418" s="517"/>
      <c r="Q418" s="517"/>
    </row>
    <row r="419" spans="1:17">
      <c r="A419" s="472"/>
      <c r="B419" s="496"/>
      <c r="C419" s="475"/>
      <c r="D419" s="477"/>
      <c r="E419" s="496"/>
      <c r="F419" s="496"/>
      <c r="G419" s="496"/>
      <c r="H419" s="477"/>
      <c r="I419" s="496"/>
      <c r="J419" s="477"/>
      <c r="K419" s="494"/>
      <c r="L419" s="494"/>
      <c r="M419" s="517"/>
      <c r="N419" s="516"/>
      <c r="O419" s="517"/>
      <c r="P419" s="517"/>
      <c r="Q419" s="517"/>
    </row>
    <row r="420" spans="1:17">
      <c r="A420" s="472"/>
      <c r="B420" s="496"/>
      <c r="C420" s="475"/>
      <c r="D420" s="477"/>
      <c r="E420" s="496"/>
      <c r="F420" s="496"/>
      <c r="G420" s="496"/>
      <c r="H420" s="477"/>
      <c r="I420" s="496"/>
      <c r="J420" s="477"/>
      <c r="K420" s="494"/>
      <c r="L420" s="494"/>
      <c r="M420" s="517"/>
      <c r="N420" s="516"/>
      <c r="O420" s="517"/>
      <c r="P420" s="517"/>
      <c r="Q420" s="517"/>
    </row>
    <row r="421" spans="1:17">
      <c r="A421" s="472"/>
      <c r="B421" s="496"/>
      <c r="C421" s="475"/>
      <c r="D421" s="477"/>
      <c r="E421" s="496"/>
      <c r="F421" s="496"/>
      <c r="G421" s="496"/>
      <c r="H421" s="477"/>
      <c r="I421" s="496"/>
      <c r="J421" s="477"/>
      <c r="K421" s="494"/>
      <c r="L421" s="494"/>
      <c r="M421" s="517"/>
      <c r="N421" s="516"/>
      <c r="O421" s="517"/>
      <c r="P421" s="517"/>
      <c r="Q421" s="517"/>
    </row>
    <row r="422" spans="1:17">
      <c r="A422" s="472"/>
      <c r="B422" s="496"/>
      <c r="C422" s="475"/>
      <c r="D422" s="477"/>
      <c r="E422" s="496"/>
      <c r="F422" s="496"/>
      <c r="G422" s="496"/>
      <c r="H422" s="477"/>
      <c r="I422" s="496"/>
      <c r="J422" s="477"/>
      <c r="K422" s="494"/>
      <c r="L422" s="494"/>
      <c r="M422" s="517"/>
      <c r="N422" s="516"/>
      <c r="O422" s="517"/>
      <c r="P422" s="517"/>
      <c r="Q422" s="517"/>
    </row>
    <row r="423" spans="1:17">
      <c r="A423" s="472"/>
      <c r="B423" s="496"/>
      <c r="C423" s="475"/>
      <c r="D423" s="477"/>
      <c r="E423" s="496"/>
      <c r="F423" s="496"/>
      <c r="G423" s="496"/>
      <c r="H423" s="477"/>
      <c r="I423" s="496"/>
      <c r="J423" s="477"/>
      <c r="K423" s="494"/>
      <c r="L423" s="494"/>
      <c r="M423" s="517"/>
      <c r="N423" s="516"/>
      <c r="O423" s="517"/>
      <c r="P423" s="517"/>
      <c r="Q423" s="517"/>
    </row>
    <row r="424" spans="1:17">
      <c r="A424" s="472"/>
      <c r="B424" s="496"/>
      <c r="C424" s="475"/>
      <c r="D424" s="477"/>
      <c r="E424" s="496"/>
      <c r="F424" s="496"/>
      <c r="G424" s="496"/>
      <c r="H424" s="477"/>
      <c r="I424" s="496"/>
      <c r="J424" s="477"/>
      <c r="K424" s="494"/>
      <c r="L424" s="494"/>
      <c r="M424" s="517"/>
      <c r="N424" s="516"/>
      <c r="O424" s="517"/>
      <c r="P424" s="517"/>
      <c r="Q424" s="517"/>
    </row>
    <row r="425" spans="1:17">
      <c r="A425" s="472"/>
      <c r="B425" s="496"/>
      <c r="C425" s="475"/>
      <c r="D425" s="477"/>
      <c r="E425" s="496"/>
      <c r="F425" s="496"/>
      <c r="G425" s="496"/>
      <c r="H425" s="477"/>
      <c r="I425" s="496"/>
      <c r="J425" s="477"/>
      <c r="K425" s="494"/>
      <c r="L425" s="494"/>
      <c r="M425" s="517"/>
      <c r="N425" s="516"/>
      <c r="O425" s="517"/>
      <c r="P425" s="517"/>
      <c r="Q425" s="517"/>
    </row>
    <row r="426" spans="1:17">
      <c r="A426" s="472"/>
      <c r="B426" s="496"/>
      <c r="C426" s="475"/>
      <c r="D426" s="477"/>
      <c r="E426" s="496"/>
      <c r="F426" s="496"/>
      <c r="G426" s="496"/>
      <c r="H426" s="477"/>
      <c r="I426" s="496"/>
      <c r="J426" s="477"/>
      <c r="K426" s="494"/>
      <c r="L426" s="494"/>
      <c r="M426" s="517"/>
      <c r="N426" s="516"/>
      <c r="O426" s="517"/>
      <c r="P426" s="517"/>
      <c r="Q426" s="517"/>
    </row>
    <row r="427" spans="1:17">
      <c r="A427" s="472"/>
      <c r="B427" s="496"/>
      <c r="C427" s="475"/>
      <c r="D427" s="477"/>
      <c r="E427" s="496"/>
      <c r="F427" s="496"/>
      <c r="G427" s="496"/>
      <c r="H427" s="477"/>
      <c r="I427" s="496"/>
      <c r="J427" s="477"/>
      <c r="K427" s="494"/>
      <c r="L427" s="494"/>
      <c r="M427" s="517"/>
      <c r="N427" s="516"/>
      <c r="O427" s="517"/>
      <c r="P427" s="517"/>
      <c r="Q427" s="517"/>
    </row>
    <row r="428" spans="1:17">
      <c r="A428" s="472"/>
      <c r="B428" s="496"/>
      <c r="C428" s="475"/>
      <c r="D428" s="477"/>
      <c r="E428" s="496"/>
      <c r="F428" s="496"/>
      <c r="G428" s="496"/>
      <c r="H428" s="477"/>
      <c r="I428" s="496"/>
      <c r="J428" s="477"/>
      <c r="K428" s="494"/>
      <c r="L428" s="494"/>
      <c r="M428" s="517"/>
      <c r="N428" s="516"/>
      <c r="O428" s="517"/>
      <c r="P428" s="517"/>
      <c r="Q428" s="517"/>
    </row>
    <row r="429" spans="1:17">
      <c r="A429" s="472"/>
      <c r="B429" s="496"/>
      <c r="C429" s="475"/>
      <c r="D429" s="477"/>
      <c r="E429" s="496"/>
      <c r="F429" s="496"/>
      <c r="G429" s="496"/>
      <c r="H429" s="477"/>
      <c r="I429" s="496"/>
      <c r="J429" s="477"/>
      <c r="K429" s="494"/>
      <c r="L429" s="494"/>
      <c r="M429" s="517"/>
      <c r="N429" s="516"/>
      <c r="O429" s="517"/>
      <c r="P429" s="517"/>
      <c r="Q429" s="517"/>
    </row>
    <row r="430" spans="1:17">
      <c r="A430" s="472"/>
      <c r="B430" s="496"/>
      <c r="C430" s="475"/>
      <c r="D430" s="477"/>
      <c r="E430" s="496"/>
      <c r="F430" s="496"/>
      <c r="G430" s="496"/>
      <c r="H430" s="477"/>
      <c r="I430" s="496"/>
      <c r="J430" s="477"/>
      <c r="K430" s="494"/>
      <c r="L430" s="494"/>
      <c r="M430" s="517"/>
      <c r="N430" s="516"/>
      <c r="O430" s="517"/>
      <c r="P430" s="517"/>
      <c r="Q430" s="517"/>
    </row>
    <row r="431" spans="1:17">
      <c r="A431" s="472"/>
      <c r="B431" s="496"/>
      <c r="C431" s="475"/>
      <c r="D431" s="477"/>
      <c r="E431" s="496"/>
      <c r="F431" s="496"/>
      <c r="G431" s="496"/>
      <c r="H431" s="477"/>
      <c r="I431" s="496"/>
      <c r="J431" s="477"/>
      <c r="K431" s="494"/>
      <c r="L431" s="494"/>
      <c r="M431" s="517"/>
      <c r="N431" s="516"/>
      <c r="O431" s="517"/>
      <c r="P431" s="517"/>
      <c r="Q431" s="517"/>
    </row>
    <row r="432" spans="1:17">
      <c r="A432" s="472"/>
      <c r="B432" s="496"/>
      <c r="C432" s="475"/>
      <c r="D432" s="477"/>
      <c r="E432" s="496"/>
      <c r="F432" s="496"/>
      <c r="G432" s="496"/>
      <c r="H432" s="477"/>
      <c r="I432" s="496"/>
      <c r="J432" s="477"/>
      <c r="K432" s="494"/>
      <c r="L432" s="494"/>
      <c r="M432" s="517"/>
      <c r="N432" s="516"/>
      <c r="O432" s="517"/>
      <c r="P432" s="517"/>
      <c r="Q432" s="517"/>
    </row>
    <row r="433" spans="1:17">
      <c r="A433" s="472"/>
      <c r="B433" s="496"/>
      <c r="C433" s="475"/>
      <c r="D433" s="477"/>
      <c r="E433" s="496"/>
      <c r="F433" s="496"/>
      <c r="G433" s="496"/>
      <c r="H433" s="477"/>
      <c r="I433" s="496"/>
      <c r="J433" s="477"/>
      <c r="K433" s="494"/>
      <c r="L433" s="494"/>
      <c r="M433" s="517"/>
      <c r="N433" s="516"/>
      <c r="O433" s="517"/>
      <c r="P433" s="517"/>
      <c r="Q433" s="517"/>
    </row>
    <row r="434" spans="1:17">
      <c r="A434" s="472"/>
      <c r="B434" s="496"/>
      <c r="C434" s="475"/>
      <c r="D434" s="477"/>
      <c r="E434" s="496"/>
      <c r="F434" s="496"/>
      <c r="G434" s="496"/>
      <c r="H434" s="477"/>
      <c r="I434" s="496"/>
      <c r="J434" s="477"/>
      <c r="K434" s="494"/>
      <c r="L434" s="494"/>
      <c r="M434" s="517"/>
      <c r="N434" s="516"/>
      <c r="O434" s="517"/>
      <c r="P434" s="517"/>
      <c r="Q434" s="517"/>
    </row>
    <row r="435" spans="1:17">
      <c r="A435" s="472"/>
      <c r="B435" s="496"/>
      <c r="C435" s="475"/>
      <c r="D435" s="477"/>
      <c r="E435" s="496"/>
      <c r="F435" s="496"/>
      <c r="G435" s="496"/>
      <c r="H435" s="477"/>
      <c r="I435" s="496"/>
      <c r="J435" s="477"/>
      <c r="K435" s="494"/>
      <c r="L435" s="494"/>
      <c r="M435" s="517"/>
      <c r="N435" s="516"/>
      <c r="O435" s="517"/>
      <c r="P435" s="517"/>
      <c r="Q435" s="517"/>
    </row>
    <row r="436" spans="1:17">
      <c r="A436" s="472"/>
      <c r="B436" s="496"/>
      <c r="C436" s="475"/>
      <c r="D436" s="477"/>
      <c r="E436" s="496"/>
      <c r="F436" s="496"/>
      <c r="G436" s="496"/>
      <c r="H436" s="477"/>
      <c r="I436" s="496"/>
      <c r="J436" s="477"/>
      <c r="K436" s="494"/>
      <c r="L436" s="494"/>
      <c r="M436" s="517"/>
      <c r="N436" s="516"/>
      <c r="O436" s="517"/>
      <c r="P436" s="517"/>
      <c r="Q436" s="517"/>
    </row>
    <row r="437" spans="1:17">
      <c r="A437" s="472"/>
      <c r="B437" s="496"/>
      <c r="C437" s="475"/>
      <c r="D437" s="477"/>
      <c r="E437" s="496"/>
      <c r="F437" s="496"/>
      <c r="G437" s="496"/>
      <c r="H437" s="477"/>
      <c r="I437" s="496"/>
      <c r="J437" s="477"/>
      <c r="K437" s="494"/>
      <c r="L437" s="494"/>
      <c r="M437" s="517"/>
      <c r="N437" s="516"/>
      <c r="O437" s="517"/>
      <c r="P437" s="517"/>
      <c r="Q437" s="517"/>
    </row>
    <row r="438" spans="1:17">
      <c r="A438" s="472"/>
      <c r="B438" s="496"/>
      <c r="C438" s="475"/>
      <c r="D438" s="477"/>
      <c r="E438" s="496"/>
      <c r="F438" s="496"/>
      <c r="G438" s="496"/>
      <c r="H438" s="477"/>
      <c r="I438" s="496"/>
      <c r="J438" s="477"/>
      <c r="K438" s="494"/>
      <c r="L438" s="494"/>
      <c r="M438" s="517"/>
      <c r="N438" s="516"/>
      <c r="O438" s="517"/>
      <c r="P438" s="517"/>
      <c r="Q438" s="517"/>
    </row>
    <row r="439" spans="1:17">
      <c r="A439" s="472"/>
      <c r="B439" s="496"/>
      <c r="C439" s="475"/>
      <c r="D439" s="477"/>
      <c r="E439" s="496"/>
      <c r="F439" s="496"/>
      <c r="G439" s="496"/>
      <c r="H439" s="477"/>
      <c r="I439" s="496"/>
      <c r="J439" s="477"/>
      <c r="K439" s="494"/>
      <c r="L439" s="494"/>
      <c r="M439" s="517"/>
      <c r="N439" s="516"/>
      <c r="O439" s="517"/>
      <c r="P439" s="517"/>
      <c r="Q439" s="517"/>
    </row>
    <row r="440" spans="1:17">
      <c r="A440" s="472"/>
      <c r="B440" s="496"/>
      <c r="C440" s="475"/>
      <c r="D440" s="477"/>
      <c r="E440" s="496"/>
      <c r="F440" s="496"/>
      <c r="G440" s="496"/>
      <c r="H440" s="477"/>
      <c r="I440" s="496"/>
      <c r="J440" s="477"/>
      <c r="K440" s="494"/>
      <c r="L440" s="494"/>
      <c r="M440" s="517"/>
      <c r="N440" s="516"/>
      <c r="O440" s="517"/>
      <c r="P440" s="517"/>
      <c r="Q440" s="517"/>
    </row>
    <row r="441" spans="1:17">
      <c r="A441" s="472"/>
      <c r="B441" s="496"/>
      <c r="C441" s="475"/>
      <c r="D441" s="477"/>
      <c r="E441" s="496"/>
      <c r="F441" s="496"/>
      <c r="G441" s="496"/>
      <c r="H441" s="477"/>
      <c r="I441" s="496"/>
      <c r="J441" s="477"/>
      <c r="K441" s="494"/>
      <c r="L441" s="494"/>
      <c r="M441" s="517"/>
      <c r="N441" s="516"/>
      <c r="O441" s="517"/>
      <c r="P441" s="517"/>
      <c r="Q441" s="517"/>
    </row>
    <row r="442" spans="1:17">
      <c r="A442" s="472"/>
      <c r="B442" s="496"/>
      <c r="C442" s="475"/>
      <c r="D442" s="477"/>
      <c r="E442" s="496"/>
      <c r="F442" s="496"/>
      <c r="G442" s="496"/>
      <c r="H442" s="477"/>
      <c r="I442" s="496"/>
      <c r="J442" s="477"/>
      <c r="K442" s="494"/>
      <c r="L442" s="494"/>
      <c r="M442" s="517"/>
      <c r="N442" s="516"/>
      <c r="O442" s="517"/>
      <c r="P442" s="517"/>
      <c r="Q442" s="517"/>
    </row>
    <row r="443" spans="1:17">
      <c r="A443" s="472"/>
      <c r="B443" s="496"/>
      <c r="C443" s="475"/>
      <c r="D443" s="477"/>
      <c r="E443" s="496"/>
      <c r="F443" s="496"/>
      <c r="G443" s="496"/>
      <c r="H443" s="477"/>
      <c r="I443" s="496"/>
      <c r="J443" s="477"/>
      <c r="K443" s="494"/>
      <c r="L443" s="494"/>
      <c r="M443" s="517"/>
      <c r="N443" s="516"/>
      <c r="O443" s="517"/>
      <c r="P443" s="517"/>
      <c r="Q443" s="517"/>
    </row>
    <row r="444" spans="1:17">
      <c r="A444" s="472"/>
      <c r="B444" s="496"/>
      <c r="C444" s="475"/>
      <c r="D444" s="477"/>
      <c r="E444" s="496"/>
      <c r="F444" s="496"/>
      <c r="G444" s="496"/>
      <c r="H444" s="477"/>
      <c r="I444" s="496"/>
      <c r="J444" s="477"/>
      <c r="K444" s="494"/>
      <c r="L444" s="494"/>
      <c r="M444" s="517"/>
      <c r="N444" s="516"/>
      <c r="O444" s="517"/>
      <c r="P444" s="517"/>
      <c r="Q444" s="517"/>
    </row>
    <row r="445" spans="1:17">
      <c r="A445" s="472"/>
      <c r="B445" s="496"/>
      <c r="C445" s="475"/>
      <c r="D445" s="477"/>
      <c r="E445" s="496"/>
      <c r="F445" s="496"/>
      <c r="G445" s="496"/>
      <c r="H445" s="477"/>
      <c r="I445" s="496"/>
      <c r="J445" s="477"/>
      <c r="K445" s="494"/>
      <c r="L445" s="494"/>
      <c r="M445" s="517"/>
      <c r="N445" s="516"/>
      <c r="O445" s="517"/>
      <c r="P445" s="517"/>
      <c r="Q445" s="517"/>
    </row>
    <row r="446" spans="1:17">
      <c r="A446" s="472"/>
      <c r="B446" s="496"/>
      <c r="C446" s="475"/>
      <c r="D446" s="477"/>
      <c r="E446" s="496"/>
      <c r="F446" s="496"/>
      <c r="G446" s="496"/>
      <c r="H446" s="477"/>
      <c r="I446" s="496"/>
      <c r="J446" s="477"/>
      <c r="K446" s="494"/>
      <c r="L446" s="494"/>
      <c r="M446" s="517"/>
      <c r="N446" s="516"/>
      <c r="O446" s="517"/>
      <c r="P446" s="517"/>
      <c r="Q446" s="517"/>
    </row>
    <row r="447" spans="1:17">
      <c r="A447" s="472"/>
      <c r="B447" s="496"/>
      <c r="C447" s="475"/>
      <c r="D447" s="477"/>
      <c r="E447" s="496"/>
      <c r="F447" s="496"/>
      <c r="G447" s="496"/>
      <c r="H447" s="477"/>
      <c r="I447" s="496"/>
      <c r="J447" s="477"/>
      <c r="K447" s="494"/>
      <c r="L447" s="494"/>
      <c r="M447" s="517"/>
      <c r="N447" s="516"/>
      <c r="O447" s="517"/>
      <c r="P447" s="517"/>
      <c r="Q447" s="517"/>
    </row>
    <row r="448" spans="1:17">
      <c r="A448" s="472"/>
      <c r="B448" s="496"/>
      <c r="C448" s="475"/>
      <c r="D448" s="477"/>
      <c r="E448" s="496"/>
      <c r="F448" s="496"/>
      <c r="G448" s="496"/>
      <c r="H448" s="477"/>
      <c r="I448" s="496"/>
      <c r="J448" s="477"/>
      <c r="K448" s="494"/>
      <c r="L448" s="494"/>
      <c r="M448" s="517"/>
      <c r="N448" s="516"/>
      <c r="O448" s="517"/>
      <c r="P448" s="517"/>
      <c r="Q448" s="517"/>
    </row>
    <row r="449" spans="1:17">
      <c r="A449" s="472"/>
      <c r="B449" s="496"/>
      <c r="C449" s="475"/>
      <c r="D449" s="477"/>
      <c r="E449" s="496"/>
      <c r="F449" s="496"/>
      <c r="G449" s="496"/>
      <c r="H449" s="477"/>
      <c r="I449" s="496"/>
      <c r="J449" s="477"/>
      <c r="K449" s="494"/>
      <c r="L449" s="494"/>
      <c r="M449" s="517"/>
      <c r="N449" s="516"/>
      <c r="O449" s="517"/>
      <c r="P449" s="517"/>
      <c r="Q449" s="517"/>
    </row>
    <row r="450" spans="1:17">
      <c r="A450" s="472"/>
      <c r="B450" s="496"/>
      <c r="C450" s="475"/>
      <c r="D450" s="477"/>
      <c r="E450" s="496"/>
      <c r="F450" s="496"/>
      <c r="G450" s="496"/>
      <c r="H450" s="477"/>
      <c r="I450" s="496"/>
      <c r="J450" s="477"/>
      <c r="K450" s="494"/>
      <c r="L450" s="494"/>
      <c r="M450" s="517"/>
      <c r="N450" s="516"/>
      <c r="O450" s="517"/>
      <c r="P450" s="517"/>
      <c r="Q450" s="517"/>
    </row>
    <row r="451" spans="1:17">
      <c r="A451" s="472"/>
      <c r="B451" s="496"/>
      <c r="C451" s="475"/>
      <c r="D451" s="477"/>
      <c r="E451" s="496"/>
      <c r="F451" s="496"/>
      <c r="G451" s="496"/>
      <c r="H451" s="477"/>
      <c r="I451" s="496"/>
      <c r="J451" s="477"/>
      <c r="K451" s="494"/>
      <c r="L451" s="494"/>
      <c r="M451" s="517"/>
      <c r="N451" s="516"/>
      <c r="O451" s="517"/>
      <c r="P451" s="517"/>
      <c r="Q451" s="517"/>
    </row>
    <row r="452" spans="1:17">
      <c r="A452" s="472"/>
      <c r="B452" s="496"/>
      <c r="C452" s="475"/>
      <c r="D452" s="477"/>
      <c r="E452" s="496"/>
      <c r="F452" s="496"/>
      <c r="G452" s="496"/>
      <c r="H452" s="477"/>
      <c r="I452" s="496"/>
      <c r="J452" s="477"/>
      <c r="K452" s="494"/>
      <c r="L452" s="494"/>
      <c r="M452" s="517"/>
      <c r="N452" s="516"/>
      <c r="O452" s="517"/>
      <c r="P452" s="517"/>
      <c r="Q452" s="517"/>
    </row>
    <row r="453" spans="1:17">
      <c r="A453" s="472"/>
      <c r="B453" s="496"/>
      <c r="C453" s="475"/>
      <c r="D453" s="477"/>
      <c r="E453" s="496"/>
      <c r="F453" s="496"/>
      <c r="G453" s="496"/>
      <c r="H453" s="477"/>
      <c r="I453" s="496"/>
      <c r="J453" s="477"/>
      <c r="K453" s="494"/>
      <c r="L453" s="494"/>
      <c r="M453" s="517"/>
      <c r="N453" s="516"/>
      <c r="O453" s="517"/>
      <c r="P453" s="517"/>
      <c r="Q453" s="517"/>
    </row>
    <row r="454" spans="1:17">
      <c r="A454" s="472"/>
      <c r="B454" s="496"/>
      <c r="C454" s="475"/>
      <c r="D454" s="477"/>
      <c r="E454" s="496"/>
      <c r="F454" s="496"/>
      <c r="G454" s="496"/>
      <c r="H454" s="477"/>
      <c r="I454" s="496"/>
      <c r="J454" s="477"/>
      <c r="K454" s="494"/>
      <c r="L454" s="494"/>
      <c r="M454" s="517"/>
      <c r="N454" s="516"/>
      <c r="O454" s="517"/>
      <c r="P454" s="517"/>
      <c r="Q454" s="517"/>
    </row>
    <row r="455" spans="1:17">
      <c r="A455" s="472"/>
      <c r="B455" s="496"/>
      <c r="C455" s="475"/>
      <c r="D455" s="477"/>
      <c r="E455" s="496"/>
      <c r="F455" s="496"/>
      <c r="G455" s="496"/>
      <c r="H455" s="477"/>
      <c r="I455" s="496"/>
      <c r="J455" s="477"/>
      <c r="K455" s="494"/>
      <c r="L455" s="494"/>
      <c r="M455" s="517"/>
      <c r="N455" s="516"/>
      <c r="O455" s="517"/>
      <c r="P455" s="517"/>
      <c r="Q455" s="517"/>
    </row>
    <row r="456" spans="1:17">
      <c r="A456" s="472"/>
      <c r="B456" s="496"/>
      <c r="C456" s="475"/>
      <c r="D456" s="477"/>
      <c r="E456" s="496"/>
      <c r="F456" s="496"/>
      <c r="G456" s="496"/>
      <c r="H456" s="477"/>
      <c r="I456" s="496"/>
      <c r="J456" s="477"/>
      <c r="K456" s="494"/>
      <c r="L456" s="494"/>
      <c r="M456" s="517"/>
      <c r="N456" s="516"/>
      <c r="O456" s="517"/>
      <c r="P456" s="517"/>
      <c r="Q456" s="517"/>
    </row>
    <row r="457" spans="1:17">
      <c r="A457" s="472"/>
      <c r="B457" s="496"/>
      <c r="C457" s="475"/>
      <c r="D457" s="477"/>
      <c r="E457" s="496"/>
      <c r="F457" s="496"/>
      <c r="G457" s="496"/>
      <c r="H457" s="477"/>
      <c r="I457" s="496"/>
      <c r="J457" s="477"/>
      <c r="K457" s="494"/>
      <c r="L457" s="494"/>
      <c r="M457" s="517"/>
      <c r="N457" s="516"/>
      <c r="O457" s="517"/>
      <c r="P457" s="517"/>
      <c r="Q457" s="517"/>
    </row>
    <row r="458" spans="1:17">
      <c r="A458" s="472"/>
      <c r="B458" s="496"/>
      <c r="C458" s="475"/>
      <c r="D458" s="477"/>
      <c r="E458" s="496"/>
      <c r="F458" s="496"/>
      <c r="G458" s="496"/>
      <c r="H458" s="477"/>
      <c r="I458" s="496"/>
      <c r="J458" s="477"/>
      <c r="K458" s="494"/>
      <c r="L458" s="494"/>
      <c r="M458" s="517"/>
      <c r="N458" s="516"/>
      <c r="O458" s="517"/>
      <c r="P458" s="517"/>
      <c r="Q458" s="517"/>
    </row>
    <row r="459" spans="1:17">
      <c r="A459" s="472"/>
      <c r="B459" s="496"/>
      <c r="C459" s="475"/>
      <c r="D459" s="477"/>
      <c r="E459" s="496"/>
      <c r="F459" s="496"/>
      <c r="G459" s="496"/>
      <c r="H459" s="477"/>
      <c r="I459" s="496"/>
      <c r="J459" s="477"/>
      <c r="K459" s="494"/>
      <c r="L459" s="494"/>
      <c r="M459" s="517"/>
      <c r="N459" s="516"/>
      <c r="O459" s="517"/>
      <c r="P459" s="517"/>
      <c r="Q459" s="517"/>
    </row>
    <row r="460" spans="1:17">
      <c r="A460" s="472"/>
      <c r="B460" s="496"/>
      <c r="C460" s="475"/>
      <c r="D460" s="477"/>
      <c r="E460" s="496"/>
      <c r="F460" s="496"/>
      <c r="G460" s="496"/>
      <c r="H460" s="477"/>
      <c r="I460" s="496"/>
      <c r="J460" s="477"/>
      <c r="K460" s="494"/>
      <c r="L460" s="494"/>
      <c r="M460" s="517"/>
      <c r="N460" s="516"/>
      <c r="O460" s="517"/>
      <c r="P460" s="517"/>
      <c r="Q460" s="517"/>
    </row>
    <row r="461" spans="1:17">
      <c r="A461" s="472"/>
      <c r="B461" s="496"/>
      <c r="C461" s="475"/>
      <c r="D461" s="477"/>
      <c r="E461" s="496"/>
      <c r="F461" s="496"/>
      <c r="G461" s="496"/>
      <c r="H461" s="477"/>
      <c r="I461" s="496"/>
      <c r="J461" s="477"/>
      <c r="K461" s="494"/>
      <c r="L461" s="494"/>
      <c r="M461" s="517"/>
      <c r="N461" s="516"/>
      <c r="O461" s="517"/>
      <c r="P461" s="517"/>
      <c r="Q461" s="517"/>
    </row>
    <row r="462" spans="1:17">
      <c r="A462" s="472"/>
      <c r="B462" s="496"/>
      <c r="C462" s="475"/>
      <c r="D462" s="477"/>
      <c r="E462" s="496"/>
      <c r="F462" s="496"/>
      <c r="G462" s="496"/>
      <c r="H462" s="477"/>
      <c r="I462" s="496"/>
      <c r="J462" s="477"/>
      <c r="K462" s="494"/>
      <c r="L462" s="494"/>
      <c r="M462" s="517"/>
      <c r="N462" s="516"/>
      <c r="O462" s="517"/>
      <c r="P462" s="517"/>
      <c r="Q462" s="517"/>
    </row>
    <row r="463" spans="1:17">
      <c r="A463" s="472"/>
      <c r="B463" s="496"/>
      <c r="C463" s="475"/>
      <c r="D463" s="477"/>
      <c r="E463" s="496"/>
      <c r="F463" s="496"/>
      <c r="G463" s="496"/>
      <c r="H463" s="477"/>
      <c r="I463" s="496"/>
      <c r="J463" s="477"/>
      <c r="K463" s="494"/>
      <c r="L463" s="494"/>
      <c r="M463" s="517"/>
      <c r="N463" s="516"/>
      <c r="O463" s="517"/>
      <c r="P463" s="517"/>
      <c r="Q463" s="517"/>
    </row>
    <row r="464" spans="1:17">
      <c r="A464" s="472"/>
      <c r="B464" s="496"/>
      <c r="C464" s="475"/>
      <c r="D464" s="477"/>
      <c r="E464" s="496"/>
      <c r="F464" s="496"/>
      <c r="G464" s="496"/>
      <c r="H464" s="477"/>
      <c r="I464" s="496"/>
      <c r="J464" s="477"/>
      <c r="K464" s="494"/>
      <c r="L464" s="494"/>
      <c r="M464" s="517"/>
      <c r="N464" s="516"/>
      <c r="O464" s="517"/>
      <c r="P464" s="517"/>
      <c r="Q464" s="517"/>
    </row>
    <row r="465" spans="1:17">
      <c r="A465" s="472"/>
      <c r="B465" s="496"/>
      <c r="C465" s="475"/>
      <c r="D465" s="477"/>
      <c r="E465" s="496"/>
      <c r="F465" s="496"/>
      <c r="G465" s="496"/>
      <c r="H465" s="477"/>
      <c r="I465" s="496"/>
      <c r="J465" s="477"/>
      <c r="K465" s="494"/>
      <c r="L465" s="494"/>
      <c r="M465" s="517"/>
      <c r="N465" s="516"/>
      <c r="O465" s="517"/>
      <c r="P465" s="517"/>
      <c r="Q465" s="517"/>
    </row>
    <row r="466" spans="1:17">
      <c r="A466" s="472"/>
      <c r="B466" s="496"/>
      <c r="C466" s="475"/>
      <c r="D466" s="477"/>
      <c r="E466" s="496"/>
      <c r="F466" s="496"/>
      <c r="G466" s="496"/>
      <c r="H466" s="477"/>
      <c r="I466" s="496"/>
      <c r="J466" s="477"/>
      <c r="K466" s="494"/>
      <c r="L466" s="494"/>
      <c r="M466" s="517"/>
      <c r="N466" s="516"/>
      <c r="O466" s="517"/>
      <c r="P466" s="517"/>
      <c r="Q466" s="517"/>
    </row>
    <row r="467" spans="1:17">
      <c r="A467" s="472"/>
      <c r="B467" s="496"/>
      <c r="C467" s="475"/>
      <c r="D467" s="477"/>
      <c r="E467" s="496"/>
      <c r="F467" s="496"/>
      <c r="G467" s="496"/>
      <c r="H467" s="477"/>
      <c r="I467" s="496"/>
      <c r="J467" s="477"/>
      <c r="K467" s="494"/>
      <c r="L467" s="494"/>
      <c r="M467" s="517"/>
      <c r="N467" s="516"/>
      <c r="O467" s="517"/>
      <c r="P467" s="517"/>
      <c r="Q467" s="517"/>
    </row>
    <row r="468" spans="1:17">
      <c r="A468" s="472"/>
      <c r="B468" s="496"/>
      <c r="C468" s="475"/>
      <c r="D468" s="477"/>
      <c r="E468" s="496"/>
      <c r="F468" s="496"/>
      <c r="G468" s="496"/>
      <c r="H468" s="477"/>
      <c r="I468" s="496"/>
      <c r="J468" s="477"/>
      <c r="K468" s="494"/>
      <c r="L468" s="494"/>
      <c r="M468" s="517"/>
      <c r="N468" s="516"/>
      <c r="O468" s="517"/>
      <c r="P468" s="517"/>
      <c r="Q468" s="517"/>
    </row>
    <row r="469" spans="1:17">
      <c r="A469" s="472"/>
      <c r="B469" s="496"/>
      <c r="C469" s="475"/>
      <c r="D469" s="477"/>
      <c r="E469" s="496"/>
      <c r="F469" s="496"/>
      <c r="G469" s="496"/>
      <c r="H469" s="477"/>
      <c r="I469" s="496"/>
      <c r="J469" s="477"/>
      <c r="K469" s="494"/>
      <c r="L469" s="494"/>
      <c r="M469" s="517"/>
      <c r="N469" s="516"/>
      <c r="O469" s="517"/>
      <c r="P469" s="517"/>
      <c r="Q469" s="517"/>
    </row>
    <row r="470" spans="1:17">
      <c r="A470" s="472"/>
      <c r="B470" s="496"/>
      <c r="C470" s="475"/>
      <c r="D470" s="477"/>
      <c r="E470" s="496"/>
      <c r="F470" s="496"/>
      <c r="G470" s="496"/>
      <c r="H470" s="477"/>
      <c r="I470" s="496"/>
      <c r="J470" s="477"/>
      <c r="K470" s="494"/>
      <c r="L470" s="494"/>
      <c r="M470" s="517"/>
      <c r="N470" s="516"/>
      <c r="O470" s="517"/>
      <c r="P470" s="517"/>
      <c r="Q470" s="517"/>
    </row>
    <row r="471" spans="1:17">
      <c r="A471" s="472"/>
      <c r="B471" s="496"/>
      <c r="C471" s="475"/>
      <c r="D471" s="477"/>
      <c r="E471" s="496"/>
      <c r="F471" s="496"/>
      <c r="G471" s="496"/>
      <c r="H471" s="477"/>
      <c r="I471" s="496"/>
      <c r="J471" s="477"/>
      <c r="K471" s="494"/>
      <c r="L471" s="494"/>
      <c r="M471" s="517"/>
      <c r="N471" s="516"/>
      <c r="O471" s="517"/>
      <c r="P471" s="517"/>
      <c r="Q471" s="517"/>
    </row>
    <row r="472" spans="1:17">
      <c r="A472" s="472"/>
      <c r="B472" s="496"/>
      <c r="C472" s="475"/>
      <c r="D472" s="477"/>
      <c r="E472" s="496"/>
      <c r="F472" s="496"/>
      <c r="G472" s="496"/>
      <c r="H472" s="477"/>
      <c r="I472" s="496"/>
      <c r="J472" s="477"/>
      <c r="K472" s="494"/>
      <c r="L472" s="494"/>
      <c r="M472" s="517"/>
      <c r="N472" s="516"/>
      <c r="O472" s="517"/>
      <c r="P472" s="517"/>
      <c r="Q472" s="517"/>
    </row>
    <row r="473" spans="1:17">
      <c r="A473" s="472"/>
      <c r="B473" s="496"/>
      <c r="C473" s="475"/>
      <c r="D473" s="477"/>
      <c r="E473" s="496"/>
      <c r="F473" s="496"/>
      <c r="G473" s="496"/>
      <c r="H473" s="477"/>
      <c r="I473" s="496"/>
      <c r="J473" s="477"/>
      <c r="K473" s="494"/>
      <c r="L473" s="494"/>
      <c r="M473" s="517"/>
      <c r="N473" s="516"/>
      <c r="O473" s="517"/>
      <c r="P473" s="517"/>
      <c r="Q473" s="517"/>
    </row>
    <row r="474" spans="1:17">
      <c r="A474" s="472"/>
      <c r="B474" s="496"/>
      <c r="C474" s="475"/>
      <c r="D474" s="477"/>
      <c r="E474" s="496"/>
      <c r="F474" s="496"/>
      <c r="G474" s="496"/>
      <c r="H474" s="477"/>
      <c r="I474" s="496"/>
      <c r="J474" s="477"/>
      <c r="K474" s="494"/>
      <c r="L474" s="494"/>
      <c r="M474" s="517"/>
      <c r="N474" s="516"/>
      <c r="O474" s="517"/>
      <c r="P474" s="517"/>
      <c r="Q474" s="517"/>
    </row>
    <row r="475" spans="1:17">
      <c r="A475" s="472"/>
      <c r="B475" s="496"/>
      <c r="C475" s="475"/>
      <c r="D475" s="477"/>
      <c r="E475" s="496"/>
      <c r="F475" s="496"/>
      <c r="G475" s="496"/>
      <c r="H475" s="477"/>
      <c r="I475" s="496"/>
      <c r="J475" s="477"/>
      <c r="K475" s="494"/>
      <c r="L475" s="494"/>
      <c r="M475" s="517"/>
      <c r="N475" s="516"/>
      <c r="O475" s="517"/>
      <c r="P475" s="517"/>
      <c r="Q475" s="517"/>
    </row>
    <row r="476" spans="1:17">
      <c r="A476" s="472"/>
      <c r="B476" s="496"/>
      <c r="C476" s="475"/>
      <c r="D476" s="477"/>
      <c r="E476" s="496"/>
      <c r="F476" s="496"/>
      <c r="G476" s="496"/>
      <c r="H476" s="477"/>
      <c r="I476" s="496"/>
      <c r="J476" s="477"/>
      <c r="K476" s="494"/>
      <c r="L476" s="494"/>
      <c r="M476" s="517"/>
      <c r="N476" s="516"/>
      <c r="O476" s="517"/>
      <c r="P476" s="517"/>
      <c r="Q476" s="517"/>
    </row>
    <row r="477" spans="1:17">
      <c r="A477" s="472"/>
      <c r="B477" s="496"/>
      <c r="C477" s="475"/>
      <c r="D477" s="477"/>
      <c r="E477" s="496"/>
      <c r="F477" s="496"/>
      <c r="G477" s="496"/>
      <c r="H477" s="477"/>
      <c r="I477" s="496"/>
      <c r="J477" s="477"/>
      <c r="K477" s="494"/>
      <c r="L477" s="494"/>
      <c r="M477" s="517"/>
      <c r="N477" s="516"/>
      <c r="O477" s="517"/>
      <c r="P477" s="517"/>
      <c r="Q477" s="517"/>
    </row>
    <row r="478" spans="1:17">
      <c r="A478" s="472"/>
      <c r="B478" s="496"/>
      <c r="C478" s="475"/>
      <c r="D478" s="477"/>
      <c r="E478" s="496"/>
      <c r="F478" s="496"/>
      <c r="G478" s="496"/>
      <c r="H478" s="477"/>
      <c r="I478" s="496"/>
      <c r="J478" s="477"/>
      <c r="K478" s="494"/>
      <c r="L478" s="494"/>
      <c r="M478" s="517"/>
      <c r="N478" s="516"/>
      <c r="O478" s="517"/>
      <c r="P478" s="517"/>
      <c r="Q478" s="517"/>
    </row>
    <row r="479" spans="1:17">
      <c r="A479" s="472"/>
      <c r="B479" s="496"/>
      <c r="C479" s="475"/>
      <c r="D479" s="477"/>
      <c r="E479" s="496"/>
      <c r="F479" s="496"/>
      <c r="G479" s="496"/>
      <c r="H479" s="477"/>
      <c r="I479" s="496"/>
      <c r="J479" s="477"/>
      <c r="K479" s="494"/>
      <c r="L479" s="494"/>
      <c r="M479" s="517"/>
      <c r="N479" s="516"/>
      <c r="O479" s="517"/>
      <c r="P479" s="517"/>
      <c r="Q479" s="517"/>
    </row>
    <row r="480" spans="1:17">
      <c r="A480" s="472"/>
      <c r="B480" s="496"/>
      <c r="C480" s="475"/>
      <c r="D480" s="477"/>
      <c r="E480" s="496"/>
      <c r="F480" s="496"/>
      <c r="G480" s="496"/>
      <c r="H480" s="477"/>
      <c r="I480" s="496"/>
      <c r="J480" s="477"/>
      <c r="K480" s="494"/>
      <c r="L480" s="494"/>
      <c r="M480" s="517"/>
      <c r="N480" s="516"/>
      <c r="O480" s="517"/>
      <c r="P480" s="517"/>
      <c r="Q480" s="517"/>
    </row>
    <row r="481" spans="1:17">
      <c r="A481" s="472"/>
      <c r="B481" s="496"/>
      <c r="C481" s="475"/>
      <c r="D481" s="477"/>
      <c r="E481" s="496"/>
      <c r="F481" s="496"/>
      <c r="G481" s="496"/>
      <c r="H481" s="477"/>
      <c r="I481" s="496"/>
      <c r="J481" s="477"/>
      <c r="K481" s="494"/>
      <c r="L481" s="494"/>
      <c r="M481" s="517"/>
      <c r="N481" s="516"/>
      <c r="O481" s="517"/>
      <c r="P481" s="517"/>
      <c r="Q481" s="517"/>
    </row>
    <row r="482" spans="1:17">
      <c r="A482" s="472"/>
      <c r="B482" s="496"/>
      <c r="C482" s="475"/>
      <c r="D482" s="477"/>
      <c r="E482" s="496"/>
      <c r="F482" s="496"/>
      <c r="G482" s="496"/>
      <c r="H482" s="477"/>
      <c r="I482" s="496"/>
      <c r="J482" s="477"/>
      <c r="K482" s="494"/>
      <c r="L482" s="494"/>
      <c r="M482" s="517"/>
      <c r="N482" s="516"/>
      <c r="O482" s="517"/>
      <c r="P482" s="517"/>
      <c r="Q482" s="517"/>
    </row>
    <row r="483" spans="1:17">
      <c r="A483" s="472"/>
      <c r="B483" s="496"/>
      <c r="C483" s="475"/>
      <c r="D483" s="477"/>
      <c r="E483" s="496"/>
      <c r="F483" s="496"/>
      <c r="G483" s="496"/>
      <c r="H483" s="477"/>
      <c r="I483" s="496"/>
      <c r="J483" s="477"/>
      <c r="K483" s="494"/>
      <c r="L483" s="494"/>
      <c r="M483" s="517"/>
      <c r="N483" s="516"/>
      <c r="O483" s="517"/>
      <c r="P483" s="517"/>
      <c r="Q483" s="517"/>
    </row>
    <row r="484" spans="1:17">
      <c r="A484" s="472"/>
      <c r="B484" s="496"/>
      <c r="C484" s="475"/>
      <c r="D484" s="477"/>
      <c r="E484" s="496"/>
      <c r="F484" s="496"/>
      <c r="G484" s="496"/>
      <c r="H484" s="477"/>
      <c r="I484" s="496"/>
      <c r="J484" s="477"/>
      <c r="K484" s="494"/>
      <c r="L484" s="494"/>
      <c r="M484" s="517"/>
      <c r="N484" s="516"/>
      <c r="O484" s="517"/>
      <c r="P484" s="517"/>
      <c r="Q484" s="517"/>
    </row>
    <row r="485" spans="1:17">
      <c r="A485" s="472"/>
      <c r="B485" s="496"/>
      <c r="C485" s="475"/>
      <c r="D485" s="477"/>
      <c r="E485" s="496"/>
      <c r="F485" s="496"/>
      <c r="G485" s="496"/>
      <c r="H485" s="477"/>
      <c r="I485" s="496"/>
      <c r="J485" s="477"/>
      <c r="K485" s="494"/>
      <c r="L485" s="494"/>
      <c r="M485" s="517"/>
      <c r="N485" s="516"/>
      <c r="O485" s="517"/>
      <c r="P485" s="517"/>
      <c r="Q485" s="517"/>
    </row>
    <row r="486" spans="1:17">
      <c r="A486" s="472"/>
      <c r="B486" s="496"/>
      <c r="C486" s="475"/>
      <c r="D486" s="477"/>
      <c r="E486" s="496"/>
      <c r="F486" s="496"/>
      <c r="G486" s="496"/>
      <c r="H486" s="477"/>
      <c r="I486" s="496"/>
      <c r="J486" s="477"/>
      <c r="K486" s="494"/>
      <c r="L486" s="494"/>
      <c r="M486" s="517"/>
      <c r="N486" s="516"/>
      <c r="O486" s="517"/>
      <c r="P486" s="517"/>
      <c r="Q486" s="517"/>
    </row>
    <row r="487" spans="1:17">
      <c r="A487" s="472"/>
      <c r="B487" s="496"/>
      <c r="C487" s="475"/>
      <c r="D487" s="477"/>
      <c r="E487" s="496"/>
      <c r="F487" s="496"/>
      <c r="G487" s="496"/>
      <c r="H487" s="477"/>
      <c r="I487" s="496"/>
      <c r="J487" s="477"/>
      <c r="K487" s="494"/>
      <c r="L487" s="494"/>
      <c r="M487" s="517"/>
      <c r="N487" s="516"/>
      <c r="O487" s="517"/>
      <c r="P487" s="517"/>
      <c r="Q487" s="517"/>
    </row>
    <row r="488" spans="1:17">
      <c r="A488" s="472"/>
      <c r="B488" s="496"/>
      <c r="C488" s="475"/>
      <c r="D488" s="477"/>
      <c r="E488" s="496"/>
      <c r="F488" s="496"/>
      <c r="G488" s="496"/>
      <c r="H488" s="477"/>
      <c r="I488" s="496"/>
      <c r="J488" s="477"/>
      <c r="K488" s="494"/>
      <c r="L488" s="494"/>
      <c r="M488" s="517"/>
      <c r="N488" s="516"/>
      <c r="O488" s="517"/>
      <c r="P488" s="517"/>
      <c r="Q488" s="517"/>
    </row>
    <row r="489" spans="1:17">
      <c r="A489" s="472"/>
      <c r="B489" s="496"/>
      <c r="C489" s="475"/>
      <c r="D489" s="477"/>
      <c r="E489" s="496"/>
      <c r="F489" s="496"/>
      <c r="G489" s="496"/>
      <c r="H489" s="477"/>
      <c r="I489" s="496"/>
      <c r="J489" s="477"/>
      <c r="K489" s="494"/>
      <c r="L489" s="494"/>
      <c r="M489" s="517"/>
      <c r="N489" s="516"/>
      <c r="O489" s="517"/>
      <c r="P489" s="517"/>
      <c r="Q489" s="517"/>
    </row>
    <row r="490" spans="1:17">
      <c r="A490" s="472"/>
      <c r="B490" s="496"/>
      <c r="C490" s="475"/>
      <c r="D490" s="477"/>
      <c r="E490" s="496"/>
      <c r="F490" s="496"/>
      <c r="G490" s="496"/>
      <c r="H490" s="477"/>
      <c r="I490" s="496"/>
      <c r="J490" s="477"/>
      <c r="K490" s="494"/>
      <c r="L490" s="494"/>
      <c r="M490" s="517"/>
      <c r="N490" s="516"/>
      <c r="O490" s="517"/>
      <c r="P490" s="517"/>
      <c r="Q490" s="517"/>
    </row>
    <row r="491" spans="1:17">
      <c r="A491" s="472"/>
      <c r="B491" s="496"/>
      <c r="C491" s="475"/>
      <c r="D491" s="477"/>
      <c r="E491" s="496"/>
      <c r="F491" s="496"/>
      <c r="G491" s="496"/>
      <c r="H491" s="477"/>
      <c r="I491" s="496"/>
      <c r="J491" s="477"/>
      <c r="K491" s="494"/>
      <c r="L491" s="494"/>
      <c r="M491" s="517"/>
      <c r="N491" s="516"/>
      <c r="O491" s="517"/>
      <c r="P491" s="517"/>
      <c r="Q491" s="517"/>
    </row>
    <row r="492" spans="1:17">
      <c r="A492" s="472"/>
      <c r="B492" s="496"/>
      <c r="C492" s="475"/>
      <c r="D492" s="477"/>
      <c r="E492" s="496"/>
      <c r="F492" s="496"/>
      <c r="G492" s="496"/>
      <c r="H492" s="477"/>
      <c r="I492" s="496"/>
      <c r="J492" s="477"/>
      <c r="K492" s="494"/>
      <c r="L492" s="494"/>
      <c r="M492" s="517"/>
      <c r="N492" s="516"/>
      <c r="O492" s="517"/>
      <c r="P492" s="517"/>
      <c r="Q492" s="517"/>
    </row>
    <row r="493" spans="1:17">
      <c r="A493" s="472"/>
      <c r="B493" s="496"/>
      <c r="C493" s="475"/>
      <c r="D493" s="477"/>
      <c r="E493" s="496"/>
      <c r="F493" s="496"/>
      <c r="G493" s="496"/>
      <c r="H493" s="477"/>
      <c r="I493" s="496"/>
      <c r="J493" s="477"/>
      <c r="K493" s="494"/>
      <c r="L493" s="494"/>
      <c r="M493" s="517"/>
      <c r="N493" s="516"/>
      <c r="O493" s="517"/>
      <c r="P493" s="517"/>
      <c r="Q493" s="517"/>
    </row>
    <row r="494" spans="1:17">
      <c r="A494" s="472"/>
      <c r="B494" s="496"/>
      <c r="C494" s="475"/>
      <c r="D494" s="477"/>
      <c r="E494" s="496"/>
      <c r="F494" s="496"/>
      <c r="G494" s="496"/>
      <c r="H494" s="477"/>
      <c r="I494" s="496"/>
      <c r="J494" s="477"/>
      <c r="K494" s="494"/>
      <c r="L494" s="494"/>
      <c r="M494" s="517"/>
      <c r="N494" s="516"/>
      <c r="O494" s="517"/>
      <c r="P494" s="517"/>
      <c r="Q494" s="517"/>
    </row>
    <row r="495" spans="1:17">
      <c r="A495" s="472"/>
      <c r="B495" s="496"/>
      <c r="C495" s="475"/>
      <c r="D495" s="477"/>
      <c r="E495" s="496"/>
      <c r="F495" s="496"/>
      <c r="G495" s="496"/>
      <c r="H495" s="477"/>
      <c r="I495" s="496"/>
      <c r="J495" s="477"/>
      <c r="K495" s="494"/>
      <c r="L495" s="494"/>
      <c r="M495" s="517"/>
      <c r="N495" s="516"/>
      <c r="O495" s="517"/>
      <c r="P495" s="517"/>
      <c r="Q495" s="517"/>
    </row>
    <row r="496" spans="1:17">
      <c r="A496" s="472"/>
      <c r="B496" s="496"/>
      <c r="C496" s="475"/>
      <c r="D496" s="477"/>
      <c r="E496" s="496"/>
      <c r="F496" s="496"/>
      <c r="G496" s="496"/>
      <c r="H496" s="477"/>
      <c r="I496" s="496"/>
      <c r="J496" s="477"/>
      <c r="K496" s="494"/>
      <c r="L496" s="494"/>
      <c r="M496" s="517"/>
      <c r="N496" s="516"/>
      <c r="O496" s="517"/>
      <c r="P496" s="517"/>
      <c r="Q496" s="517"/>
    </row>
    <row r="497" spans="1:17">
      <c r="A497" s="472"/>
      <c r="B497" s="496"/>
      <c r="C497" s="475"/>
      <c r="D497" s="477"/>
      <c r="E497" s="496"/>
      <c r="F497" s="496"/>
      <c r="G497" s="496"/>
      <c r="H497" s="477"/>
      <c r="I497" s="496"/>
      <c r="J497" s="477"/>
      <c r="K497" s="494"/>
      <c r="L497" s="494"/>
      <c r="M497" s="517"/>
      <c r="N497" s="516"/>
      <c r="O497" s="517"/>
      <c r="P497" s="517"/>
      <c r="Q497" s="517"/>
    </row>
    <row r="498" spans="1:17">
      <c r="A498" s="472"/>
      <c r="B498" s="496"/>
      <c r="C498" s="475"/>
      <c r="D498" s="477"/>
      <c r="E498" s="496"/>
      <c r="F498" s="496"/>
      <c r="G498" s="496"/>
      <c r="H498" s="477"/>
      <c r="I498" s="496"/>
      <c r="J498" s="477"/>
      <c r="K498" s="494"/>
      <c r="L498" s="494"/>
      <c r="M498" s="517"/>
      <c r="N498" s="516"/>
      <c r="O498" s="517"/>
      <c r="P498" s="517"/>
      <c r="Q498" s="517"/>
    </row>
    <row r="499" spans="1:17">
      <c r="A499" s="472"/>
      <c r="B499" s="496"/>
      <c r="C499" s="475"/>
      <c r="D499" s="477"/>
      <c r="E499" s="496"/>
      <c r="F499" s="496"/>
      <c r="G499" s="496"/>
      <c r="H499" s="477"/>
      <c r="I499" s="496"/>
      <c r="J499" s="477"/>
      <c r="K499" s="494"/>
      <c r="L499" s="494"/>
      <c r="M499" s="517"/>
      <c r="N499" s="516"/>
      <c r="O499" s="517"/>
      <c r="P499" s="517"/>
      <c r="Q499" s="517"/>
    </row>
    <row r="500" spans="1:17">
      <c r="A500" s="472"/>
      <c r="B500" s="496"/>
      <c r="C500" s="475"/>
      <c r="D500" s="477"/>
      <c r="E500" s="496"/>
      <c r="F500" s="496"/>
      <c r="G500" s="496"/>
      <c r="H500" s="477"/>
      <c r="I500" s="496"/>
      <c r="J500" s="477"/>
      <c r="K500" s="494"/>
      <c r="L500" s="494"/>
      <c r="M500" s="517"/>
      <c r="N500" s="516"/>
      <c r="O500" s="517"/>
      <c r="P500" s="517"/>
      <c r="Q500" s="517"/>
    </row>
    <row r="501" spans="1:17">
      <c r="A501" s="472"/>
      <c r="B501" s="496"/>
      <c r="C501" s="475"/>
      <c r="D501" s="477"/>
      <c r="E501" s="496"/>
      <c r="F501" s="496"/>
      <c r="G501" s="496"/>
      <c r="H501" s="477"/>
      <c r="I501" s="496"/>
      <c r="J501" s="477"/>
      <c r="K501" s="494"/>
      <c r="L501" s="494"/>
      <c r="M501" s="517"/>
      <c r="N501" s="516"/>
      <c r="O501" s="517"/>
      <c r="P501" s="517"/>
      <c r="Q501" s="517"/>
    </row>
    <row r="502" spans="1:17">
      <c r="A502" s="472"/>
      <c r="B502" s="496"/>
      <c r="C502" s="475"/>
      <c r="D502" s="477"/>
      <c r="E502" s="496"/>
      <c r="F502" s="496"/>
      <c r="G502" s="496"/>
      <c r="H502" s="477"/>
      <c r="I502" s="496"/>
      <c r="J502" s="477"/>
      <c r="K502" s="494"/>
      <c r="L502" s="494"/>
      <c r="M502" s="517"/>
      <c r="N502" s="516"/>
      <c r="O502" s="517"/>
      <c r="P502" s="517"/>
      <c r="Q502" s="517"/>
    </row>
    <row r="503" spans="1:17">
      <c r="A503" s="472"/>
      <c r="B503" s="496"/>
      <c r="C503" s="475"/>
      <c r="D503" s="477"/>
      <c r="E503" s="496"/>
      <c r="F503" s="496"/>
      <c r="G503" s="496"/>
      <c r="H503" s="477"/>
      <c r="I503" s="496"/>
      <c r="J503" s="477"/>
      <c r="K503" s="494"/>
      <c r="L503" s="494"/>
      <c r="M503" s="517"/>
      <c r="N503" s="516"/>
      <c r="O503" s="517"/>
      <c r="P503" s="517"/>
      <c r="Q503" s="517"/>
    </row>
    <row r="504" spans="1:17">
      <c r="A504" s="472"/>
      <c r="B504" s="496"/>
      <c r="C504" s="475"/>
      <c r="D504" s="477"/>
      <c r="E504" s="496"/>
      <c r="F504" s="496"/>
      <c r="G504" s="496"/>
      <c r="H504" s="477"/>
      <c r="I504" s="496"/>
      <c r="J504" s="477"/>
      <c r="K504" s="494"/>
      <c r="L504" s="494"/>
      <c r="M504" s="517"/>
      <c r="N504" s="516"/>
      <c r="O504" s="517"/>
      <c r="P504" s="517"/>
      <c r="Q504" s="517"/>
    </row>
    <row r="505" spans="1:17">
      <c r="A505" s="472"/>
      <c r="B505" s="496"/>
      <c r="C505" s="475"/>
      <c r="D505" s="477"/>
      <c r="E505" s="496"/>
      <c r="F505" s="496"/>
      <c r="G505" s="496"/>
      <c r="H505" s="477"/>
      <c r="I505" s="496"/>
      <c r="J505" s="477"/>
      <c r="K505" s="494"/>
      <c r="L505" s="494"/>
      <c r="M505" s="517"/>
      <c r="N505" s="516"/>
      <c r="O505" s="517"/>
      <c r="P505" s="517"/>
      <c r="Q505" s="517"/>
    </row>
    <row r="506" spans="1:17">
      <c r="A506" s="472"/>
      <c r="B506" s="496"/>
      <c r="C506" s="475"/>
      <c r="D506" s="477"/>
      <c r="E506" s="496"/>
      <c r="F506" s="496"/>
      <c r="G506" s="496"/>
      <c r="H506" s="477"/>
      <c r="I506" s="496"/>
      <c r="J506" s="477"/>
      <c r="K506" s="494"/>
      <c r="L506" s="494"/>
      <c r="M506" s="517"/>
      <c r="N506" s="516"/>
      <c r="O506" s="517"/>
      <c r="P506" s="517"/>
      <c r="Q506" s="517"/>
    </row>
    <row r="507" spans="1:17">
      <c r="A507" s="472"/>
      <c r="B507" s="496"/>
      <c r="C507" s="475"/>
      <c r="D507" s="477"/>
      <c r="E507" s="496"/>
      <c r="F507" s="496"/>
      <c r="G507" s="496"/>
      <c r="H507" s="477"/>
      <c r="I507" s="496"/>
      <c r="J507" s="477"/>
      <c r="K507" s="494"/>
      <c r="L507" s="494"/>
      <c r="M507" s="517"/>
      <c r="N507" s="516"/>
      <c r="O507" s="517"/>
      <c r="P507" s="517"/>
      <c r="Q507" s="517"/>
    </row>
    <row r="508" spans="1:17">
      <c r="A508" s="472"/>
      <c r="B508" s="496"/>
      <c r="C508" s="475"/>
      <c r="D508" s="477"/>
      <c r="E508" s="496"/>
      <c r="F508" s="496"/>
      <c r="G508" s="496"/>
      <c r="H508" s="477"/>
      <c r="I508" s="496"/>
      <c r="J508" s="477"/>
      <c r="K508" s="494"/>
      <c r="L508" s="494"/>
      <c r="M508" s="517"/>
      <c r="N508" s="516"/>
      <c r="O508" s="517"/>
      <c r="P508" s="517"/>
      <c r="Q508" s="517"/>
    </row>
    <row r="509" spans="1:17">
      <c r="A509" s="472"/>
      <c r="B509" s="496"/>
      <c r="C509" s="475"/>
      <c r="D509" s="477"/>
      <c r="E509" s="496"/>
      <c r="F509" s="496"/>
      <c r="G509" s="496"/>
      <c r="H509" s="477"/>
      <c r="I509" s="496"/>
      <c r="J509" s="477"/>
      <c r="K509" s="494"/>
      <c r="L509" s="494"/>
      <c r="M509" s="517"/>
      <c r="N509" s="516"/>
      <c r="O509" s="517"/>
      <c r="P509" s="517"/>
      <c r="Q509" s="517"/>
    </row>
    <row r="510" spans="1:17">
      <c r="A510" s="472"/>
      <c r="B510" s="496"/>
      <c r="C510" s="475"/>
      <c r="D510" s="477"/>
      <c r="E510" s="496"/>
      <c r="F510" s="496"/>
      <c r="G510" s="496"/>
      <c r="H510" s="477"/>
      <c r="I510" s="496"/>
      <c r="J510" s="477"/>
      <c r="K510" s="494"/>
      <c r="L510" s="494"/>
      <c r="M510" s="517"/>
      <c r="N510" s="516"/>
      <c r="O510" s="517"/>
      <c r="P510" s="517"/>
      <c r="Q510" s="517"/>
    </row>
    <row r="511" spans="1:17">
      <c r="A511" s="472"/>
      <c r="B511" s="496"/>
      <c r="C511" s="475"/>
      <c r="D511" s="477"/>
      <c r="E511" s="496"/>
      <c r="F511" s="496"/>
      <c r="G511" s="496"/>
      <c r="H511" s="477"/>
      <c r="I511" s="496"/>
      <c r="J511" s="477"/>
      <c r="K511" s="494"/>
      <c r="L511" s="494"/>
      <c r="M511" s="517"/>
      <c r="N511" s="516"/>
      <c r="O511" s="517"/>
      <c r="P511" s="517"/>
      <c r="Q511" s="517"/>
    </row>
    <row r="512" spans="1:17">
      <c r="A512" s="472"/>
      <c r="B512" s="496"/>
      <c r="C512" s="475"/>
      <c r="D512" s="477"/>
      <c r="E512" s="496"/>
      <c r="F512" s="496"/>
      <c r="G512" s="496"/>
      <c r="H512" s="477"/>
      <c r="I512" s="496"/>
      <c r="J512" s="477"/>
      <c r="K512" s="494"/>
      <c r="L512" s="494"/>
      <c r="M512" s="517"/>
      <c r="N512" s="516"/>
      <c r="O512" s="517"/>
      <c r="P512" s="517"/>
      <c r="Q512" s="517"/>
    </row>
    <row r="513" spans="1:17">
      <c r="A513" s="472"/>
      <c r="B513" s="496"/>
      <c r="C513" s="475"/>
      <c r="D513" s="477"/>
      <c r="E513" s="496"/>
      <c r="F513" s="496"/>
      <c r="G513" s="496"/>
      <c r="H513" s="477"/>
      <c r="I513" s="496"/>
      <c r="J513" s="477"/>
      <c r="K513" s="494"/>
      <c r="L513" s="494"/>
      <c r="M513" s="517"/>
      <c r="N513" s="516"/>
      <c r="O513" s="517"/>
      <c r="P513" s="517"/>
      <c r="Q513" s="517"/>
    </row>
    <row r="514" spans="1:17">
      <c r="A514" s="472"/>
      <c r="B514" s="496"/>
      <c r="C514" s="475"/>
      <c r="D514" s="477"/>
      <c r="E514" s="496"/>
      <c r="F514" s="496"/>
      <c r="G514" s="496"/>
      <c r="H514" s="477"/>
      <c r="I514" s="496"/>
      <c r="J514" s="477"/>
      <c r="K514" s="494"/>
      <c r="L514" s="494"/>
      <c r="M514" s="517"/>
      <c r="N514" s="516"/>
      <c r="O514" s="517"/>
      <c r="P514" s="517"/>
      <c r="Q514" s="517"/>
    </row>
    <row r="515" spans="1:17">
      <c r="A515" s="472"/>
      <c r="B515" s="496"/>
      <c r="C515" s="475"/>
      <c r="D515" s="477"/>
      <c r="E515" s="496"/>
      <c r="F515" s="496"/>
      <c r="G515" s="496"/>
      <c r="H515" s="477"/>
      <c r="I515" s="496"/>
      <c r="J515" s="477"/>
      <c r="K515" s="494"/>
      <c r="L515" s="494"/>
      <c r="M515" s="517"/>
      <c r="N515" s="516"/>
      <c r="O515" s="517"/>
      <c r="P515" s="517"/>
      <c r="Q515" s="517"/>
    </row>
    <row r="516" spans="1:17">
      <c r="A516" s="472"/>
      <c r="B516" s="496"/>
      <c r="C516" s="475"/>
      <c r="D516" s="477"/>
      <c r="E516" s="496"/>
      <c r="F516" s="496"/>
      <c r="G516" s="496"/>
      <c r="H516" s="477"/>
      <c r="I516" s="496"/>
      <c r="J516" s="477"/>
      <c r="K516" s="494"/>
      <c r="L516" s="494"/>
      <c r="M516" s="517"/>
      <c r="N516" s="516"/>
      <c r="O516" s="517"/>
      <c r="P516" s="517"/>
      <c r="Q516" s="517"/>
    </row>
    <row r="517" spans="1:17">
      <c r="A517" s="472"/>
      <c r="B517" s="496"/>
      <c r="C517" s="475"/>
      <c r="D517" s="477"/>
      <c r="E517" s="496"/>
      <c r="F517" s="496"/>
      <c r="G517" s="496"/>
      <c r="H517" s="477"/>
      <c r="I517" s="496"/>
      <c r="J517" s="477"/>
      <c r="K517" s="494"/>
      <c r="L517" s="494"/>
      <c r="M517" s="517"/>
      <c r="N517" s="516"/>
      <c r="O517" s="517"/>
      <c r="P517" s="517"/>
      <c r="Q517" s="517"/>
    </row>
    <row r="518" spans="1:17">
      <c r="A518" s="472"/>
      <c r="B518" s="496"/>
      <c r="C518" s="475"/>
      <c r="D518" s="477"/>
      <c r="E518" s="496"/>
      <c r="F518" s="496"/>
      <c r="G518" s="496"/>
      <c r="H518" s="477"/>
      <c r="I518" s="496"/>
      <c r="J518" s="477"/>
      <c r="K518" s="494"/>
      <c r="L518" s="494"/>
      <c r="M518" s="517"/>
      <c r="N518" s="516"/>
      <c r="O518" s="517"/>
      <c r="P518" s="517"/>
      <c r="Q518" s="517"/>
    </row>
    <row r="519" spans="1:17">
      <c r="A519" s="472"/>
      <c r="B519" s="496"/>
      <c r="C519" s="475"/>
      <c r="D519" s="477"/>
      <c r="E519" s="496"/>
      <c r="F519" s="496"/>
      <c r="G519" s="496"/>
      <c r="H519" s="477"/>
      <c r="I519" s="496"/>
      <c r="J519" s="477"/>
      <c r="K519" s="494"/>
      <c r="L519" s="494"/>
      <c r="M519" s="517"/>
      <c r="N519" s="516"/>
      <c r="O519" s="517"/>
      <c r="P519" s="517"/>
      <c r="Q519" s="517"/>
    </row>
    <row r="520" spans="1:17">
      <c r="A520" s="472"/>
      <c r="B520" s="496"/>
      <c r="C520" s="475"/>
      <c r="D520" s="477"/>
      <c r="E520" s="496"/>
      <c r="F520" s="496"/>
      <c r="G520" s="496"/>
      <c r="H520" s="477"/>
      <c r="I520" s="496"/>
      <c r="J520" s="477"/>
      <c r="K520" s="494"/>
      <c r="L520" s="494"/>
      <c r="M520" s="517"/>
      <c r="N520" s="516"/>
      <c r="O520" s="517"/>
      <c r="P520" s="517"/>
      <c r="Q520" s="517"/>
    </row>
    <row r="521" spans="1:17">
      <c r="A521" s="472"/>
      <c r="B521" s="496"/>
      <c r="C521" s="475"/>
      <c r="D521" s="477"/>
      <c r="E521" s="496"/>
      <c r="F521" s="496"/>
      <c r="G521" s="496"/>
      <c r="H521" s="477"/>
      <c r="I521" s="496"/>
      <c r="J521" s="477"/>
      <c r="K521" s="494"/>
      <c r="L521" s="494"/>
      <c r="M521" s="517"/>
      <c r="N521" s="516"/>
      <c r="O521" s="517"/>
      <c r="P521" s="517"/>
      <c r="Q521" s="517"/>
    </row>
    <row r="522" spans="1:17">
      <c r="A522" s="472"/>
      <c r="B522" s="496"/>
      <c r="C522" s="475"/>
      <c r="D522" s="477"/>
      <c r="E522" s="496"/>
      <c r="F522" s="496"/>
      <c r="G522" s="496"/>
      <c r="H522" s="477"/>
      <c r="I522" s="496"/>
      <c r="J522" s="477"/>
      <c r="K522" s="494"/>
      <c r="L522" s="494"/>
      <c r="M522" s="517"/>
      <c r="N522" s="516"/>
      <c r="O522" s="517"/>
      <c r="P522" s="517"/>
      <c r="Q522" s="517"/>
    </row>
    <row r="523" spans="1:17">
      <c r="A523" s="472"/>
      <c r="B523" s="496"/>
      <c r="C523" s="475"/>
      <c r="D523" s="477"/>
      <c r="E523" s="496"/>
      <c r="F523" s="496"/>
      <c r="G523" s="496"/>
      <c r="H523" s="477"/>
      <c r="I523" s="496"/>
      <c r="J523" s="477"/>
      <c r="K523" s="494"/>
      <c r="L523" s="494"/>
      <c r="M523" s="517"/>
      <c r="N523" s="516"/>
      <c r="O523" s="517"/>
      <c r="P523" s="517"/>
      <c r="Q523" s="517"/>
    </row>
    <row r="524" spans="1:17">
      <c r="A524" s="472"/>
      <c r="B524" s="496"/>
      <c r="C524" s="475"/>
      <c r="D524" s="477"/>
      <c r="E524" s="496"/>
      <c r="F524" s="496"/>
      <c r="G524" s="496"/>
      <c r="H524" s="477"/>
      <c r="I524" s="496"/>
      <c r="J524" s="477"/>
      <c r="K524" s="494"/>
      <c r="L524" s="494"/>
      <c r="M524" s="517"/>
      <c r="N524" s="516"/>
      <c r="O524" s="517"/>
      <c r="P524" s="517"/>
      <c r="Q524" s="517"/>
    </row>
    <row r="525" spans="1:17">
      <c r="A525" s="472"/>
      <c r="B525" s="496"/>
      <c r="C525" s="475"/>
      <c r="D525" s="477"/>
      <c r="E525" s="496"/>
      <c r="F525" s="496"/>
      <c r="G525" s="496"/>
      <c r="H525" s="477"/>
      <c r="I525" s="496"/>
      <c r="J525" s="477"/>
      <c r="K525" s="494"/>
      <c r="L525" s="494"/>
      <c r="M525" s="517"/>
      <c r="N525" s="516"/>
      <c r="O525" s="517"/>
      <c r="P525" s="517"/>
      <c r="Q525" s="517"/>
    </row>
    <row r="526" spans="1:17">
      <c r="A526" s="472"/>
      <c r="B526" s="496"/>
      <c r="C526" s="475"/>
      <c r="D526" s="477"/>
      <c r="E526" s="496"/>
      <c r="F526" s="496"/>
      <c r="G526" s="496"/>
      <c r="H526" s="477"/>
      <c r="I526" s="496"/>
      <c r="J526" s="477"/>
      <c r="K526" s="494"/>
      <c r="L526" s="494"/>
      <c r="M526" s="517"/>
      <c r="N526" s="516"/>
      <c r="O526" s="517"/>
      <c r="P526" s="517"/>
      <c r="Q526" s="517"/>
    </row>
    <row r="527" spans="1:17">
      <c r="A527" s="472"/>
      <c r="B527" s="496"/>
      <c r="C527" s="475"/>
      <c r="D527" s="477"/>
      <c r="E527" s="496"/>
      <c r="F527" s="496"/>
      <c r="G527" s="496"/>
      <c r="H527" s="477"/>
      <c r="I527" s="496"/>
      <c r="J527" s="477"/>
      <c r="K527" s="494"/>
      <c r="L527" s="494"/>
      <c r="M527" s="517"/>
      <c r="N527" s="516"/>
      <c r="O527" s="517"/>
      <c r="P527" s="517"/>
      <c r="Q527" s="517"/>
    </row>
    <row r="528" spans="1:17">
      <c r="A528" s="472"/>
      <c r="B528" s="496"/>
      <c r="C528" s="475"/>
      <c r="D528" s="477"/>
      <c r="E528" s="496"/>
      <c r="F528" s="496"/>
      <c r="G528" s="496"/>
      <c r="H528" s="477"/>
      <c r="I528" s="496"/>
      <c r="J528" s="477"/>
      <c r="K528" s="494"/>
      <c r="L528" s="494"/>
      <c r="M528" s="517"/>
      <c r="N528" s="516"/>
      <c r="O528" s="517"/>
      <c r="P528" s="517"/>
      <c r="Q528" s="517"/>
    </row>
    <row r="529" spans="1:17">
      <c r="A529" s="472"/>
      <c r="B529" s="496"/>
      <c r="C529" s="475"/>
      <c r="D529" s="477"/>
      <c r="E529" s="496"/>
      <c r="F529" s="496"/>
      <c r="G529" s="496"/>
      <c r="H529" s="477"/>
      <c r="I529" s="496"/>
      <c r="J529" s="477"/>
      <c r="K529" s="494"/>
      <c r="L529" s="494"/>
      <c r="M529" s="517"/>
      <c r="N529" s="516"/>
      <c r="O529" s="517"/>
      <c r="P529" s="517"/>
      <c r="Q529" s="517"/>
    </row>
    <row r="530" spans="1:17">
      <c r="A530" s="472"/>
      <c r="B530" s="496"/>
      <c r="C530" s="475"/>
      <c r="D530" s="477"/>
      <c r="E530" s="496"/>
      <c r="F530" s="496"/>
      <c r="G530" s="496"/>
      <c r="H530" s="477"/>
      <c r="I530" s="496"/>
      <c r="J530" s="477"/>
      <c r="K530" s="494"/>
      <c r="L530" s="494"/>
      <c r="M530" s="517"/>
      <c r="N530" s="516"/>
      <c r="O530" s="517"/>
      <c r="P530" s="517"/>
      <c r="Q530" s="517"/>
    </row>
    <row r="531" spans="1:17">
      <c r="A531" s="472"/>
      <c r="B531" s="496"/>
      <c r="C531" s="475"/>
      <c r="D531" s="477"/>
      <c r="E531" s="496"/>
      <c r="F531" s="496"/>
      <c r="G531" s="496"/>
      <c r="H531" s="477"/>
      <c r="I531" s="496"/>
      <c r="J531" s="477"/>
      <c r="K531" s="494"/>
      <c r="L531" s="494"/>
      <c r="M531" s="517"/>
      <c r="N531" s="516"/>
      <c r="O531" s="517"/>
      <c r="P531" s="517"/>
      <c r="Q531" s="517"/>
    </row>
    <row r="532" spans="1:17">
      <c r="A532" s="472"/>
      <c r="B532" s="496"/>
      <c r="C532" s="475"/>
      <c r="D532" s="477"/>
      <c r="E532" s="496"/>
      <c r="F532" s="496"/>
      <c r="G532" s="496"/>
      <c r="H532" s="477"/>
      <c r="I532" s="496"/>
      <c r="J532" s="477"/>
      <c r="K532" s="494"/>
      <c r="L532" s="494"/>
      <c r="M532" s="517"/>
      <c r="N532" s="516"/>
      <c r="O532" s="517"/>
      <c r="P532" s="517"/>
      <c r="Q532" s="517"/>
    </row>
    <row r="533" spans="1:17">
      <c r="A533" s="472"/>
      <c r="B533" s="496"/>
      <c r="C533" s="475"/>
      <c r="D533" s="477"/>
      <c r="E533" s="496"/>
      <c r="F533" s="496"/>
      <c r="G533" s="496"/>
      <c r="H533" s="477"/>
      <c r="I533" s="496"/>
      <c r="J533" s="477"/>
      <c r="K533" s="494"/>
      <c r="L533" s="494"/>
      <c r="M533" s="517"/>
      <c r="N533" s="516"/>
      <c r="O533" s="517"/>
      <c r="P533" s="517"/>
      <c r="Q533" s="517"/>
    </row>
    <row r="534" spans="1:17">
      <c r="A534" s="472"/>
      <c r="B534" s="496"/>
      <c r="C534" s="475"/>
      <c r="D534" s="477"/>
      <c r="E534" s="496"/>
      <c r="F534" s="496"/>
      <c r="G534" s="496"/>
      <c r="H534" s="477"/>
      <c r="I534" s="496"/>
      <c r="J534" s="477"/>
      <c r="K534" s="494"/>
      <c r="L534" s="494"/>
      <c r="M534" s="517"/>
      <c r="N534" s="516"/>
      <c r="O534" s="517"/>
      <c r="P534" s="517"/>
      <c r="Q534" s="517"/>
    </row>
    <row r="535" spans="1:17">
      <c r="A535" s="472"/>
      <c r="B535" s="496"/>
      <c r="C535" s="475"/>
      <c r="D535" s="477"/>
      <c r="E535" s="496"/>
      <c r="F535" s="496"/>
      <c r="G535" s="496"/>
      <c r="H535" s="477"/>
      <c r="I535" s="496"/>
      <c r="J535" s="477"/>
      <c r="K535" s="494"/>
      <c r="L535" s="494"/>
      <c r="M535" s="517"/>
      <c r="N535" s="516"/>
      <c r="O535" s="517"/>
      <c r="P535" s="517"/>
      <c r="Q535" s="517"/>
    </row>
    <row r="536" spans="1:17">
      <c r="A536" s="472"/>
      <c r="B536" s="496"/>
      <c r="C536" s="475"/>
      <c r="D536" s="477"/>
      <c r="E536" s="496"/>
      <c r="F536" s="496"/>
      <c r="G536" s="496"/>
      <c r="H536" s="477"/>
      <c r="I536" s="496"/>
      <c r="J536" s="477"/>
      <c r="K536" s="494"/>
      <c r="L536" s="494"/>
      <c r="M536" s="517"/>
      <c r="N536" s="516"/>
      <c r="O536" s="517"/>
      <c r="P536" s="517"/>
      <c r="Q536" s="517"/>
    </row>
    <row r="537" spans="1:17">
      <c r="A537" s="472"/>
      <c r="B537" s="496"/>
      <c r="C537" s="475"/>
      <c r="D537" s="477"/>
      <c r="E537" s="496"/>
      <c r="F537" s="496"/>
      <c r="G537" s="496"/>
      <c r="H537" s="477"/>
      <c r="I537" s="496"/>
      <c r="J537" s="477"/>
      <c r="K537" s="494"/>
      <c r="L537" s="494"/>
      <c r="M537" s="517"/>
      <c r="N537" s="516"/>
      <c r="O537" s="517"/>
      <c r="P537" s="517"/>
      <c r="Q537" s="517"/>
    </row>
    <row r="538" spans="1:17">
      <c r="A538" s="472"/>
      <c r="B538" s="496"/>
      <c r="C538" s="475"/>
      <c r="D538" s="477"/>
      <c r="E538" s="496"/>
      <c r="F538" s="496"/>
      <c r="G538" s="496"/>
      <c r="H538" s="477"/>
      <c r="I538" s="496"/>
      <c r="J538" s="477"/>
      <c r="K538" s="494"/>
      <c r="L538" s="494"/>
      <c r="M538" s="517"/>
      <c r="N538" s="516"/>
      <c r="O538" s="517"/>
      <c r="P538" s="517"/>
      <c r="Q538" s="517"/>
    </row>
    <row r="539" spans="1:17">
      <c r="A539" s="472"/>
      <c r="B539" s="496"/>
      <c r="C539" s="475"/>
      <c r="D539" s="477"/>
      <c r="E539" s="496"/>
      <c r="F539" s="496"/>
      <c r="G539" s="496"/>
      <c r="H539" s="477"/>
      <c r="I539" s="496"/>
      <c r="J539" s="477"/>
      <c r="K539" s="494"/>
      <c r="L539" s="494"/>
      <c r="M539" s="517"/>
      <c r="N539" s="516"/>
      <c r="O539" s="517"/>
      <c r="P539" s="517"/>
      <c r="Q539" s="517"/>
    </row>
    <row r="540" spans="1:17">
      <c r="A540" s="472"/>
      <c r="B540" s="496"/>
      <c r="C540" s="475"/>
      <c r="D540" s="477"/>
      <c r="E540" s="496"/>
      <c r="F540" s="496"/>
      <c r="G540" s="496"/>
      <c r="H540" s="477"/>
      <c r="I540" s="496"/>
      <c r="J540" s="477"/>
      <c r="K540" s="494"/>
      <c r="L540" s="494"/>
      <c r="M540" s="517"/>
      <c r="N540" s="516"/>
      <c r="O540" s="517"/>
      <c r="P540" s="517"/>
      <c r="Q540" s="517"/>
    </row>
    <row r="541" spans="1:17">
      <c r="A541" s="472"/>
      <c r="B541" s="496"/>
      <c r="C541" s="475"/>
      <c r="D541" s="477"/>
      <c r="E541" s="496"/>
      <c r="F541" s="496"/>
      <c r="G541" s="496"/>
      <c r="H541" s="477"/>
      <c r="I541" s="496"/>
      <c r="J541" s="477"/>
      <c r="K541" s="494"/>
      <c r="L541" s="494"/>
      <c r="M541" s="517"/>
      <c r="N541" s="516"/>
      <c r="O541" s="517"/>
      <c r="P541" s="517"/>
      <c r="Q541" s="517"/>
    </row>
    <row r="542" spans="1:17">
      <c r="A542" s="472"/>
      <c r="B542" s="496"/>
      <c r="C542" s="475"/>
      <c r="D542" s="477"/>
      <c r="E542" s="496"/>
      <c r="F542" s="496"/>
      <c r="G542" s="496"/>
      <c r="H542" s="477"/>
      <c r="I542" s="496"/>
      <c r="J542" s="477"/>
      <c r="K542" s="494"/>
      <c r="L542" s="494"/>
      <c r="M542" s="517"/>
      <c r="N542" s="516"/>
      <c r="O542" s="517"/>
      <c r="P542" s="517"/>
      <c r="Q542" s="517"/>
    </row>
    <row r="543" spans="1:17">
      <c r="A543" s="472"/>
      <c r="B543" s="496"/>
      <c r="C543" s="475"/>
      <c r="D543" s="477"/>
      <c r="E543" s="496"/>
      <c r="F543" s="496"/>
      <c r="G543" s="496"/>
      <c r="H543" s="477"/>
      <c r="I543" s="496"/>
      <c r="J543" s="477"/>
      <c r="K543" s="494"/>
      <c r="L543" s="494"/>
      <c r="M543" s="517"/>
      <c r="N543" s="516"/>
      <c r="O543" s="517"/>
      <c r="P543" s="517"/>
      <c r="Q543" s="517"/>
    </row>
    <row r="544" spans="1:17">
      <c r="A544" s="472"/>
      <c r="B544" s="496"/>
      <c r="C544" s="475"/>
      <c r="D544" s="477"/>
      <c r="E544" s="496"/>
      <c r="F544" s="496"/>
      <c r="G544" s="496"/>
      <c r="H544" s="477"/>
      <c r="I544" s="496"/>
      <c r="J544" s="477"/>
      <c r="K544" s="494"/>
      <c r="L544" s="494"/>
      <c r="M544" s="517"/>
      <c r="N544" s="516"/>
      <c r="O544" s="517"/>
      <c r="P544" s="517"/>
      <c r="Q544" s="517"/>
    </row>
    <row r="545" spans="1:17">
      <c r="A545" s="472"/>
      <c r="B545" s="496"/>
      <c r="C545" s="475"/>
      <c r="D545" s="477"/>
      <c r="E545" s="496"/>
      <c r="F545" s="496"/>
      <c r="G545" s="496"/>
      <c r="H545" s="477"/>
      <c r="I545" s="496"/>
      <c r="J545" s="477"/>
      <c r="K545" s="494"/>
      <c r="L545" s="494"/>
      <c r="M545" s="517"/>
      <c r="N545" s="516"/>
      <c r="O545" s="517"/>
      <c r="P545" s="517"/>
      <c r="Q545" s="517"/>
    </row>
    <row r="546" spans="1:17">
      <c r="A546" s="472"/>
      <c r="B546" s="496"/>
      <c r="C546" s="475"/>
      <c r="D546" s="477"/>
      <c r="E546" s="496"/>
      <c r="F546" s="496"/>
      <c r="G546" s="496"/>
      <c r="H546" s="477"/>
      <c r="I546" s="496"/>
      <c r="J546" s="477"/>
      <c r="K546" s="494"/>
      <c r="L546" s="494"/>
      <c r="M546" s="517"/>
      <c r="N546" s="516"/>
      <c r="O546" s="517"/>
      <c r="P546" s="517"/>
      <c r="Q546" s="517"/>
    </row>
    <row r="547" spans="1:17">
      <c r="A547" s="472"/>
      <c r="B547" s="496"/>
      <c r="C547" s="475"/>
      <c r="D547" s="477"/>
      <c r="E547" s="496"/>
      <c r="F547" s="496"/>
      <c r="G547" s="496"/>
      <c r="H547" s="477"/>
      <c r="I547" s="496"/>
      <c r="J547" s="477"/>
      <c r="K547" s="494"/>
      <c r="L547" s="494"/>
      <c r="M547" s="517"/>
      <c r="N547" s="516"/>
      <c r="O547" s="517"/>
      <c r="P547" s="517"/>
      <c r="Q547" s="517"/>
    </row>
    <row r="548" spans="1:17">
      <c r="A548" s="472"/>
      <c r="B548" s="496"/>
      <c r="C548" s="475"/>
      <c r="D548" s="477"/>
      <c r="E548" s="496"/>
      <c r="F548" s="496"/>
      <c r="G548" s="496"/>
      <c r="H548" s="477"/>
      <c r="I548" s="496"/>
      <c r="J548" s="477"/>
      <c r="K548" s="494"/>
      <c r="L548" s="494"/>
      <c r="M548" s="517"/>
      <c r="N548" s="516"/>
      <c r="O548" s="517"/>
      <c r="P548" s="517"/>
      <c r="Q548" s="517"/>
    </row>
    <row r="549" spans="1:17">
      <c r="A549" s="472"/>
      <c r="B549" s="496"/>
      <c r="C549" s="475"/>
      <c r="D549" s="477"/>
      <c r="E549" s="496"/>
      <c r="F549" s="496"/>
      <c r="G549" s="496"/>
      <c r="H549" s="477"/>
      <c r="I549" s="496"/>
      <c r="J549" s="477"/>
      <c r="K549" s="494"/>
      <c r="L549" s="494"/>
      <c r="M549" s="517"/>
      <c r="N549" s="516"/>
      <c r="O549" s="517"/>
      <c r="P549" s="517"/>
      <c r="Q549" s="517"/>
    </row>
    <row r="550" spans="1:17">
      <c r="A550" s="472"/>
      <c r="B550" s="496"/>
      <c r="C550" s="475"/>
      <c r="D550" s="477"/>
      <c r="E550" s="496"/>
      <c r="F550" s="496"/>
      <c r="G550" s="496"/>
      <c r="H550" s="477"/>
      <c r="I550" s="496"/>
      <c r="J550" s="477"/>
      <c r="K550" s="494"/>
      <c r="L550" s="494"/>
      <c r="M550" s="517"/>
      <c r="N550" s="516"/>
      <c r="O550" s="517"/>
      <c r="P550" s="517"/>
      <c r="Q550" s="517"/>
    </row>
    <row r="551" spans="1:17">
      <c r="A551" s="472"/>
      <c r="B551" s="496"/>
      <c r="C551" s="475"/>
      <c r="D551" s="477"/>
      <c r="E551" s="496"/>
      <c r="F551" s="496"/>
      <c r="G551" s="496"/>
      <c r="H551" s="477"/>
      <c r="I551" s="496"/>
      <c r="J551" s="477"/>
      <c r="K551" s="494"/>
      <c r="L551" s="494"/>
      <c r="M551" s="517"/>
      <c r="N551" s="516"/>
      <c r="O551" s="517"/>
      <c r="P551" s="517"/>
      <c r="Q551" s="517"/>
    </row>
    <row r="552" spans="1:17">
      <c r="A552" s="472"/>
      <c r="B552" s="496"/>
      <c r="C552" s="475"/>
      <c r="D552" s="477"/>
      <c r="E552" s="496"/>
      <c r="F552" s="496"/>
      <c r="G552" s="496"/>
      <c r="H552" s="477"/>
      <c r="I552" s="496"/>
      <c r="J552" s="477"/>
      <c r="K552" s="494"/>
      <c r="L552" s="494"/>
      <c r="M552" s="517"/>
      <c r="N552" s="516"/>
      <c r="O552" s="517"/>
      <c r="P552" s="517"/>
      <c r="Q552" s="517"/>
    </row>
    <row r="553" spans="1:17">
      <c r="A553" s="472"/>
      <c r="B553" s="496"/>
      <c r="C553" s="475"/>
      <c r="D553" s="477"/>
      <c r="E553" s="496"/>
      <c r="F553" s="496"/>
      <c r="G553" s="496"/>
      <c r="H553" s="477"/>
      <c r="I553" s="496"/>
      <c r="J553" s="477"/>
      <c r="K553" s="494"/>
      <c r="L553" s="494"/>
      <c r="M553" s="517"/>
      <c r="N553" s="516"/>
      <c r="O553" s="517"/>
      <c r="P553" s="517"/>
      <c r="Q553" s="517"/>
    </row>
    <row r="554" spans="1:17">
      <c r="A554" s="472"/>
      <c r="B554" s="496"/>
      <c r="C554" s="475"/>
      <c r="D554" s="477"/>
      <c r="E554" s="496"/>
      <c r="F554" s="496"/>
      <c r="G554" s="496"/>
      <c r="H554" s="477"/>
      <c r="I554" s="496"/>
      <c r="J554" s="477"/>
      <c r="K554" s="494"/>
      <c r="L554" s="494"/>
      <c r="M554" s="517"/>
      <c r="N554" s="516"/>
      <c r="O554" s="517"/>
      <c r="P554" s="517"/>
      <c r="Q554" s="517"/>
    </row>
    <row r="555" spans="1:17">
      <c r="A555" s="472"/>
      <c r="B555" s="496"/>
      <c r="C555" s="475"/>
      <c r="D555" s="477"/>
      <c r="E555" s="496"/>
      <c r="F555" s="496"/>
      <c r="G555" s="496"/>
      <c r="H555" s="477"/>
      <c r="I555" s="496"/>
      <c r="J555" s="477"/>
      <c r="K555" s="494"/>
      <c r="L555" s="494"/>
      <c r="M555" s="517"/>
      <c r="N555" s="516"/>
      <c r="O555" s="517"/>
      <c r="P555" s="517"/>
      <c r="Q555" s="517"/>
    </row>
    <row r="556" spans="1:17">
      <c r="A556" s="472"/>
      <c r="B556" s="496"/>
      <c r="C556" s="475"/>
      <c r="D556" s="477"/>
      <c r="E556" s="496"/>
      <c r="F556" s="496"/>
      <c r="G556" s="496"/>
      <c r="H556" s="477"/>
      <c r="I556" s="496"/>
      <c r="J556" s="477"/>
      <c r="K556" s="494"/>
      <c r="L556" s="494"/>
      <c r="M556" s="517"/>
      <c r="N556" s="516"/>
      <c r="O556" s="517"/>
      <c r="P556" s="517"/>
      <c r="Q556" s="517"/>
    </row>
    <row r="557" spans="1:17">
      <c r="A557" s="472"/>
      <c r="B557" s="496"/>
      <c r="C557" s="475"/>
      <c r="D557" s="477"/>
      <c r="E557" s="496"/>
      <c r="F557" s="496"/>
      <c r="G557" s="496"/>
      <c r="H557" s="477"/>
      <c r="I557" s="496"/>
      <c r="J557" s="477"/>
      <c r="K557" s="494"/>
      <c r="L557" s="494"/>
      <c r="M557" s="517"/>
      <c r="N557" s="516"/>
      <c r="O557" s="517"/>
      <c r="P557" s="517"/>
      <c r="Q557" s="517"/>
    </row>
    <row r="558" spans="1:17">
      <c r="A558" s="472"/>
      <c r="B558" s="496"/>
      <c r="C558" s="475"/>
      <c r="D558" s="477"/>
      <c r="E558" s="496"/>
      <c r="F558" s="496"/>
      <c r="G558" s="496"/>
      <c r="H558" s="477"/>
      <c r="I558" s="496"/>
      <c r="J558" s="477"/>
      <c r="K558" s="494"/>
      <c r="L558" s="494"/>
      <c r="M558" s="517"/>
      <c r="N558" s="516"/>
      <c r="O558" s="517"/>
      <c r="P558" s="517"/>
      <c r="Q558" s="517"/>
    </row>
    <row r="559" spans="1:17">
      <c r="A559" s="472"/>
      <c r="B559" s="496"/>
      <c r="C559" s="475"/>
      <c r="D559" s="477"/>
      <c r="E559" s="496"/>
      <c r="F559" s="496"/>
      <c r="G559" s="496"/>
      <c r="H559" s="477"/>
      <c r="I559" s="496"/>
      <c r="J559" s="477"/>
      <c r="K559" s="494"/>
      <c r="L559" s="494"/>
      <c r="M559" s="517"/>
      <c r="N559" s="516"/>
      <c r="O559" s="517"/>
      <c r="P559" s="517"/>
      <c r="Q559" s="517"/>
    </row>
    <row r="560" spans="1:17">
      <c r="A560" s="472"/>
      <c r="B560" s="496"/>
      <c r="C560" s="475"/>
      <c r="D560" s="477"/>
      <c r="E560" s="496"/>
      <c r="F560" s="496"/>
      <c r="G560" s="496"/>
      <c r="H560" s="477"/>
      <c r="I560" s="496"/>
      <c r="J560" s="477"/>
      <c r="K560" s="494"/>
      <c r="L560" s="494"/>
      <c r="M560" s="517"/>
      <c r="N560" s="516"/>
      <c r="O560" s="517"/>
      <c r="P560" s="517"/>
      <c r="Q560" s="517"/>
    </row>
    <row r="561" spans="1:17">
      <c r="A561" s="472"/>
      <c r="B561" s="496"/>
      <c r="C561" s="475"/>
      <c r="D561" s="477"/>
      <c r="E561" s="496"/>
      <c r="F561" s="496"/>
      <c r="G561" s="496"/>
      <c r="H561" s="477"/>
      <c r="I561" s="496"/>
      <c r="J561" s="477"/>
      <c r="K561" s="494"/>
      <c r="L561" s="494"/>
      <c r="M561" s="517"/>
      <c r="N561" s="516"/>
      <c r="O561" s="517"/>
      <c r="P561" s="517"/>
      <c r="Q561" s="517"/>
    </row>
    <row r="562" spans="1:17">
      <c r="A562" s="472"/>
      <c r="B562" s="496"/>
      <c r="C562" s="475"/>
      <c r="D562" s="477"/>
      <c r="E562" s="496"/>
      <c r="F562" s="496"/>
      <c r="G562" s="496"/>
      <c r="H562" s="477"/>
      <c r="I562" s="496"/>
      <c r="J562" s="477"/>
      <c r="K562" s="494"/>
      <c r="L562" s="494"/>
      <c r="M562" s="517"/>
      <c r="N562" s="516"/>
      <c r="O562" s="517"/>
      <c r="P562" s="517"/>
      <c r="Q562" s="517"/>
    </row>
    <row r="563" spans="1:17">
      <c r="A563" s="472"/>
      <c r="B563" s="496"/>
      <c r="C563" s="475"/>
      <c r="D563" s="477"/>
      <c r="E563" s="496"/>
      <c r="F563" s="496"/>
      <c r="G563" s="496"/>
      <c r="H563" s="477"/>
      <c r="I563" s="496"/>
      <c r="J563" s="477"/>
      <c r="K563" s="494"/>
      <c r="L563" s="494"/>
      <c r="M563" s="517"/>
      <c r="N563" s="516"/>
      <c r="O563" s="517"/>
      <c r="P563" s="517"/>
      <c r="Q563" s="517"/>
    </row>
    <row r="564" spans="1:17">
      <c r="A564" s="472"/>
      <c r="B564" s="496"/>
      <c r="C564" s="475"/>
      <c r="D564" s="477"/>
      <c r="E564" s="496"/>
      <c r="F564" s="496"/>
      <c r="G564" s="496"/>
      <c r="H564" s="477"/>
      <c r="I564" s="496"/>
      <c r="J564" s="477"/>
      <c r="K564" s="494"/>
      <c r="L564" s="494"/>
      <c r="M564" s="517"/>
      <c r="N564" s="516"/>
      <c r="O564" s="517"/>
      <c r="P564" s="517"/>
      <c r="Q564" s="517"/>
    </row>
    <row r="565" spans="1:17">
      <c r="A565" s="472"/>
      <c r="B565" s="496"/>
      <c r="C565" s="475"/>
      <c r="D565" s="477"/>
      <c r="E565" s="496"/>
      <c r="F565" s="496"/>
      <c r="G565" s="496"/>
      <c r="H565" s="477"/>
      <c r="I565" s="496"/>
      <c r="J565" s="477"/>
      <c r="K565" s="494"/>
      <c r="L565" s="494"/>
      <c r="M565" s="517"/>
      <c r="N565" s="516"/>
      <c r="O565" s="517"/>
      <c r="P565" s="517"/>
      <c r="Q565" s="517"/>
    </row>
    <row r="566" spans="1:17">
      <c r="A566" s="472"/>
      <c r="B566" s="496"/>
      <c r="C566" s="475"/>
      <c r="D566" s="477"/>
      <c r="E566" s="496"/>
      <c r="F566" s="496"/>
      <c r="G566" s="496"/>
      <c r="H566" s="477"/>
      <c r="I566" s="496"/>
      <c r="J566" s="477"/>
      <c r="K566" s="494"/>
      <c r="L566" s="494"/>
      <c r="M566" s="517"/>
      <c r="N566" s="516"/>
      <c r="O566" s="517"/>
      <c r="P566" s="517"/>
      <c r="Q566" s="517"/>
    </row>
    <row r="567" spans="1:17">
      <c r="A567" s="472"/>
      <c r="B567" s="496"/>
      <c r="C567" s="475"/>
      <c r="D567" s="477"/>
      <c r="E567" s="496"/>
      <c r="F567" s="496"/>
      <c r="G567" s="496"/>
      <c r="H567" s="477"/>
      <c r="I567" s="496"/>
      <c r="J567" s="477"/>
      <c r="K567" s="494"/>
      <c r="L567" s="494"/>
      <c r="M567" s="517"/>
      <c r="N567" s="516"/>
      <c r="O567" s="517"/>
      <c r="P567" s="517"/>
      <c r="Q567" s="517"/>
    </row>
    <row r="568" spans="1:17">
      <c r="A568" s="472"/>
      <c r="B568" s="496"/>
      <c r="C568" s="475"/>
      <c r="D568" s="477"/>
      <c r="E568" s="496"/>
      <c r="F568" s="496"/>
      <c r="G568" s="496"/>
      <c r="H568" s="477"/>
      <c r="I568" s="496"/>
      <c r="J568" s="477"/>
      <c r="K568" s="494"/>
      <c r="L568" s="494"/>
      <c r="M568" s="517"/>
      <c r="N568" s="516"/>
      <c r="O568" s="517"/>
      <c r="P568" s="517"/>
      <c r="Q568" s="517"/>
    </row>
    <row r="569" spans="1:17">
      <c r="A569" s="472"/>
      <c r="B569" s="496"/>
      <c r="C569" s="475"/>
      <c r="D569" s="477"/>
      <c r="E569" s="496"/>
      <c r="F569" s="496"/>
      <c r="G569" s="496"/>
      <c r="H569" s="477"/>
      <c r="I569" s="496"/>
      <c r="J569" s="477"/>
      <c r="K569" s="494"/>
      <c r="L569" s="494"/>
      <c r="M569" s="517"/>
      <c r="N569" s="516"/>
      <c r="O569" s="517"/>
      <c r="P569" s="517"/>
      <c r="Q569" s="517"/>
    </row>
    <row r="570" spans="1:17">
      <c r="A570" s="472"/>
      <c r="B570" s="496"/>
      <c r="C570" s="475"/>
      <c r="D570" s="477"/>
      <c r="E570" s="496"/>
      <c r="F570" s="496"/>
      <c r="G570" s="496"/>
      <c r="H570" s="477"/>
      <c r="I570" s="496"/>
      <c r="J570" s="477"/>
      <c r="K570" s="494"/>
      <c r="L570" s="494"/>
      <c r="M570" s="517"/>
      <c r="N570" s="516"/>
      <c r="O570" s="517"/>
      <c r="P570" s="517"/>
      <c r="Q570" s="517"/>
    </row>
    <row r="571" spans="1:17">
      <c r="A571" s="472"/>
      <c r="B571" s="496"/>
      <c r="C571" s="475"/>
      <c r="D571" s="477"/>
      <c r="E571" s="496"/>
      <c r="F571" s="496"/>
      <c r="G571" s="496"/>
      <c r="H571" s="477"/>
      <c r="I571" s="496"/>
      <c r="J571" s="477"/>
      <c r="K571" s="494"/>
      <c r="L571" s="494"/>
      <c r="M571" s="517"/>
      <c r="N571" s="516"/>
      <c r="O571" s="517"/>
      <c r="P571" s="517"/>
      <c r="Q571" s="517"/>
    </row>
    <row r="572" spans="1:17">
      <c r="A572" s="472"/>
      <c r="B572" s="496"/>
      <c r="C572" s="475"/>
      <c r="D572" s="477"/>
      <c r="E572" s="496"/>
      <c r="F572" s="496"/>
      <c r="G572" s="496"/>
      <c r="H572" s="477"/>
      <c r="I572" s="496"/>
      <c r="J572" s="477"/>
      <c r="K572" s="494"/>
      <c r="L572" s="494"/>
      <c r="M572" s="517"/>
      <c r="N572" s="516"/>
      <c r="O572" s="517"/>
      <c r="P572" s="517"/>
      <c r="Q572" s="517"/>
    </row>
    <row r="573" spans="1:17">
      <c r="A573" s="472"/>
      <c r="B573" s="496"/>
      <c r="C573" s="475"/>
      <c r="D573" s="477"/>
      <c r="E573" s="496"/>
      <c r="F573" s="496"/>
      <c r="G573" s="496"/>
      <c r="H573" s="477"/>
      <c r="I573" s="496"/>
      <c r="J573" s="477"/>
      <c r="K573" s="494"/>
      <c r="L573" s="494"/>
      <c r="M573" s="517"/>
      <c r="N573" s="516"/>
      <c r="O573" s="517"/>
      <c r="P573" s="517"/>
      <c r="Q573" s="517"/>
    </row>
    <row r="574" spans="1:17">
      <c r="A574" s="472"/>
      <c r="B574" s="496"/>
      <c r="C574" s="475"/>
      <c r="D574" s="477"/>
      <c r="E574" s="496"/>
      <c r="F574" s="496"/>
      <c r="G574" s="496"/>
      <c r="H574" s="477"/>
      <c r="I574" s="496"/>
      <c r="J574" s="477"/>
      <c r="K574" s="494"/>
      <c r="L574" s="494"/>
      <c r="M574" s="517"/>
      <c r="N574" s="516"/>
      <c r="O574" s="517"/>
      <c r="P574" s="517"/>
      <c r="Q574" s="517"/>
    </row>
    <row r="575" spans="1:17">
      <c r="A575" s="472"/>
      <c r="B575" s="496"/>
      <c r="C575" s="475"/>
      <c r="D575" s="477"/>
      <c r="E575" s="496"/>
      <c r="F575" s="496"/>
      <c r="G575" s="496"/>
      <c r="H575" s="477"/>
      <c r="I575" s="496"/>
      <c r="J575" s="477"/>
      <c r="K575" s="494"/>
      <c r="L575" s="494"/>
      <c r="M575" s="517"/>
      <c r="N575" s="516"/>
      <c r="O575" s="517"/>
      <c r="P575" s="517"/>
      <c r="Q575" s="517"/>
    </row>
    <row r="576" spans="1:17">
      <c r="A576" s="472"/>
      <c r="B576" s="496"/>
      <c r="C576" s="475"/>
      <c r="D576" s="477"/>
      <c r="E576" s="496"/>
      <c r="F576" s="496"/>
      <c r="G576" s="496"/>
      <c r="H576" s="477"/>
      <c r="I576" s="496"/>
      <c r="J576" s="477"/>
      <c r="K576" s="494"/>
      <c r="L576" s="494"/>
      <c r="M576" s="517"/>
      <c r="N576" s="516"/>
      <c r="O576" s="517"/>
      <c r="P576" s="517"/>
      <c r="Q576" s="517"/>
    </row>
    <row r="577" spans="1:17">
      <c r="A577" s="472"/>
      <c r="B577" s="496"/>
      <c r="C577" s="475"/>
      <c r="D577" s="477"/>
      <c r="E577" s="496"/>
      <c r="F577" s="496"/>
      <c r="G577" s="496"/>
      <c r="H577" s="477"/>
      <c r="I577" s="496"/>
      <c r="J577" s="477"/>
      <c r="K577" s="494"/>
      <c r="L577" s="494"/>
      <c r="M577" s="517"/>
      <c r="N577" s="516"/>
      <c r="O577" s="517"/>
      <c r="P577" s="517"/>
      <c r="Q577" s="517"/>
    </row>
    <row r="578" spans="1:17">
      <c r="A578" s="472"/>
      <c r="B578" s="496"/>
      <c r="C578" s="475"/>
      <c r="D578" s="477"/>
      <c r="E578" s="496"/>
      <c r="F578" s="496"/>
      <c r="G578" s="496"/>
      <c r="H578" s="477"/>
      <c r="I578" s="496"/>
      <c r="J578" s="477"/>
      <c r="K578" s="494"/>
      <c r="L578" s="494"/>
      <c r="M578" s="517"/>
      <c r="N578" s="516"/>
      <c r="O578" s="517"/>
      <c r="P578" s="517"/>
      <c r="Q578" s="517"/>
    </row>
    <row r="579" spans="1:17">
      <c r="A579" s="472"/>
      <c r="B579" s="496"/>
      <c r="C579" s="475"/>
      <c r="D579" s="477"/>
      <c r="E579" s="496"/>
      <c r="F579" s="496"/>
      <c r="G579" s="496"/>
      <c r="H579" s="477"/>
      <c r="I579" s="496"/>
      <c r="J579" s="477"/>
      <c r="K579" s="494"/>
      <c r="L579" s="494"/>
      <c r="M579" s="517"/>
      <c r="N579" s="516"/>
      <c r="O579" s="517"/>
      <c r="P579" s="517"/>
      <c r="Q579" s="517"/>
    </row>
    <row r="580" spans="1:17">
      <c r="A580" s="472"/>
      <c r="B580" s="496"/>
      <c r="C580" s="475"/>
      <c r="D580" s="477"/>
      <c r="E580" s="496"/>
      <c r="F580" s="496"/>
      <c r="G580" s="496"/>
      <c r="H580" s="477"/>
      <c r="I580" s="496"/>
      <c r="J580" s="477"/>
      <c r="K580" s="494"/>
      <c r="L580" s="494"/>
      <c r="M580" s="517"/>
      <c r="N580" s="516"/>
      <c r="O580" s="517"/>
      <c r="P580" s="517"/>
      <c r="Q580" s="517"/>
    </row>
    <row r="581" spans="1:17">
      <c r="A581" s="472"/>
      <c r="B581" s="496"/>
      <c r="C581" s="475"/>
      <c r="D581" s="477"/>
      <c r="E581" s="496"/>
      <c r="F581" s="496"/>
      <c r="G581" s="496"/>
      <c r="H581" s="477"/>
      <c r="I581" s="496"/>
      <c r="J581" s="477"/>
      <c r="K581" s="494"/>
      <c r="L581" s="494"/>
      <c r="M581" s="517"/>
      <c r="N581" s="516"/>
      <c r="O581" s="517"/>
      <c r="P581" s="517"/>
      <c r="Q581" s="517"/>
    </row>
    <row r="582" spans="1:17">
      <c r="A582" s="472"/>
      <c r="B582" s="496"/>
      <c r="C582" s="475"/>
      <c r="D582" s="477"/>
      <c r="E582" s="496"/>
      <c r="F582" s="496"/>
      <c r="G582" s="496"/>
      <c r="H582" s="477"/>
      <c r="I582" s="496"/>
      <c r="J582" s="477"/>
      <c r="K582" s="494"/>
      <c r="L582" s="494"/>
      <c r="M582" s="517"/>
      <c r="N582" s="516"/>
      <c r="O582" s="517"/>
      <c r="P582" s="517"/>
      <c r="Q582" s="517"/>
    </row>
    <row r="583" spans="1:17">
      <c r="A583" s="472"/>
      <c r="B583" s="496"/>
      <c r="C583" s="475"/>
      <c r="D583" s="477"/>
      <c r="E583" s="496"/>
      <c r="F583" s="496"/>
      <c r="G583" s="496"/>
      <c r="H583" s="477"/>
      <c r="I583" s="496"/>
      <c r="J583" s="477"/>
      <c r="K583" s="494"/>
      <c r="L583" s="494"/>
      <c r="M583" s="517"/>
      <c r="N583" s="516"/>
      <c r="O583" s="517"/>
      <c r="P583" s="517"/>
      <c r="Q583" s="517"/>
    </row>
    <row r="584" spans="1:17">
      <c r="A584" s="472"/>
      <c r="B584" s="496"/>
      <c r="C584" s="475"/>
      <c r="D584" s="477"/>
      <c r="E584" s="496"/>
      <c r="F584" s="496"/>
      <c r="G584" s="496"/>
      <c r="H584" s="477"/>
      <c r="I584" s="496"/>
      <c r="J584" s="477"/>
      <c r="K584" s="494"/>
      <c r="L584" s="494"/>
      <c r="M584" s="517"/>
      <c r="N584" s="516"/>
      <c r="O584" s="517"/>
      <c r="P584" s="517"/>
      <c r="Q584" s="517"/>
    </row>
    <row r="585" spans="1:17">
      <c r="A585" s="472"/>
      <c r="B585" s="496"/>
      <c r="C585" s="475"/>
      <c r="D585" s="477"/>
      <c r="E585" s="496"/>
      <c r="F585" s="496"/>
      <c r="G585" s="496"/>
      <c r="H585" s="477"/>
      <c r="I585" s="496"/>
      <c r="J585" s="477"/>
      <c r="K585" s="494"/>
      <c r="L585" s="494"/>
      <c r="M585" s="517"/>
      <c r="N585" s="516"/>
      <c r="O585" s="517"/>
      <c r="P585" s="517"/>
      <c r="Q585" s="517"/>
    </row>
    <row r="586" spans="1:17">
      <c r="A586" s="472"/>
      <c r="B586" s="496"/>
      <c r="C586" s="475"/>
      <c r="D586" s="477"/>
      <c r="E586" s="496"/>
      <c r="F586" s="496"/>
      <c r="G586" s="496"/>
      <c r="H586" s="477"/>
      <c r="I586" s="496"/>
      <c r="J586" s="477"/>
      <c r="K586" s="494"/>
      <c r="L586" s="494"/>
      <c r="M586" s="517"/>
      <c r="N586" s="516"/>
      <c r="O586" s="517"/>
      <c r="P586" s="517"/>
      <c r="Q586" s="517"/>
    </row>
    <row r="587" spans="1:17">
      <c r="A587" s="472"/>
      <c r="B587" s="496"/>
      <c r="C587" s="475"/>
      <c r="D587" s="477"/>
      <c r="E587" s="496"/>
      <c r="F587" s="496"/>
      <c r="G587" s="496"/>
      <c r="H587" s="477"/>
      <c r="I587" s="496"/>
      <c r="J587" s="477"/>
      <c r="K587" s="494"/>
      <c r="L587" s="494"/>
      <c r="M587" s="517"/>
      <c r="N587" s="516"/>
      <c r="O587" s="517"/>
      <c r="P587" s="517"/>
      <c r="Q587" s="517"/>
    </row>
    <row r="588" spans="1:17">
      <c r="A588" s="472"/>
      <c r="B588" s="496"/>
      <c r="C588" s="475"/>
      <c r="D588" s="477"/>
      <c r="E588" s="496"/>
      <c r="F588" s="496"/>
      <c r="G588" s="496"/>
      <c r="H588" s="477"/>
      <c r="I588" s="496"/>
      <c r="J588" s="477"/>
      <c r="K588" s="494"/>
      <c r="L588" s="494"/>
      <c r="M588" s="517"/>
      <c r="N588" s="516"/>
      <c r="O588" s="517"/>
      <c r="P588" s="517"/>
      <c r="Q588" s="517"/>
    </row>
    <row r="589" spans="1:17">
      <c r="A589" s="472"/>
      <c r="B589" s="496"/>
      <c r="C589" s="475"/>
      <c r="D589" s="477"/>
      <c r="E589" s="496"/>
      <c r="F589" s="496"/>
      <c r="G589" s="496"/>
      <c r="H589" s="477"/>
      <c r="I589" s="496"/>
      <c r="J589" s="477"/>
      <c r="K589" s="494"/>
      <c r="L589" s="494"/>
      <c r="M589" s="517"/>
      <c r="N589" s="516"/>
      <c r="O589" s="517"/>
      <c r="P589" s="517"/>
      <c r="Q589" s="517"/>
    </row>
    <row r="590" spans="1:17">
      <c r="A590" s="472"/>
      <c r="B590" s="496"/>
      <c r="C590" s="475"/>
      <c r="D590" s="477"/>
      <c r="E590" s="496"/>
      <c r="F590" s="496"/>
      <c r="G590" s="496"/>
      <c r="H590" s="477"/>
      <c r="I590" s="496"/>
      <c r="J590" s="477"/>
      <c r="K590" s="494"/>
      <c r="L590" s="494"/>
      <c r="M590" s="517"/>
      <c r="N590" s="516"/>
      <c r="O590" s="517"/>
      <c r="P590" s="517"/>
      <c r="Q590" s="517"/>
    </row>
    <row r="591" spans="1:17">
      <c r="A591" s="472"/>
      <c r="B591" s="496"/>
      <c r="C591" s="475"/>
      <c r="D591" s="477"/>
      <c r="E591" s="496"/>
      <c r="F591" s="496"/>
      <c r="G591" s="496"/>
      <c r="H591" s="477"/>
      <c r="I591" s="496"/>
      <c r="J591" s="477"/>
      <c r="K591" s="494"/>
      <c r="L591" s="494"/>
      <c r="M591" s="517"/>
      <c r="N591" s="516"/>
      <c r="O591" s="517"/>
      <c r="P591" s="517"/>
      <c r="Q591" s="517"/>
    </row>
    <row r="592" spans="1:17">
      <c r="A592" s="472"/>
      <c r="B592" s="496"/>
      <c r="C592" s="475"/>
      <c r="D592" s="477"/>
      <c r="E592" s="496"/>
      <c r="F592" s="496"/>
      <c r="G592" s="496"/>
      <c r="H592" s="477"/>
      <c r="I592" s="496"/>
      <c r="J592" s="477"/>
      <c r="K592" s="494"/>
      <c r="L592" s="494"/>
      <c r="M592" s="517"/>
      <c r="N592" s="516"/>
      <c r="O592" s="517"/>
      <c r="P592" s="517"/>
      <c r="Q592" s="517"/>
    </row>
    <row r="593" spans="1:17">
      <c r="A593" s="472"/>
      <c r="B593" s="496"/>
      <c r="C593" s="475"/>
      <c r="D593" s="477"/>
      <c r="E593" s="496"/>
      <c r="F593" s="496"/>
      <c r="G593" s="496"/>
      <c r="H593" s="477"/>
      <c r="I593" s="496"/>
      <c r="J593" s="477"/>
      <c r="K593" s="494"/>
      <c r="L593" s="494"/>
      <c r="M593" s="517"/>
      <c r="N593" s="516"/>
      <c r="O593" s="517"/>
      <c r="P593" s="517"/>
      <c r="Q593" s="517"/>
    </row>
    <row r="594" spans="1:17">
      <c r="A594" s="472"/>
      <c r="B594" s="496"/>
      <c r="C594" s="475"/>
      <c r="D594" s="477"/>
      <c r="E594" s="496"/>
      <c r="F594" s="496"/>
      <c r="G594" s="496"/>
      <c r="H594" s="477"/>
      <c r="I594" s="496"/>
      <c r="J594" s="477"/>
      <c r="K594" s="494"/>
      <c r="L594" s="494"/>
      <c r="M594" s="517"/>
      <c r="N594" s="516"/>
      <c r="O594" s="517"/>
      <c r="P594" s="517"/>
      <c r="Q594" s="517"/>
    </row>
    <row r="595" spans="1:17">
      <c r="A595" s="472"/>
      <c r="B595" s="496"/>
      <c r="C595" s="475"/>
      <c r="D595" s="477"/>
      <c r="E595" s="496"/>
      <c r="F595" s="496"/>
      <c r="G595" s="496"/>
      <c r="H595" s="477"/>
      <c r="I595" s="496"/>
      <c r="J595" s="477"/>
      <c r="K595" s="494"/>
      <c r="L595" s="494"/>
      <c r="M595" s="517"/>
      <c r="N595" s="516"/>
      <c r="O595" s="517"/>
      <c r="P595" s="517"/>
      <c r="Q595" s="517"/>
    </row>
    <row r="596" spans="1:17">
      <c r="A596" s="472"/>
      <c r="B596" s="496"/>
      <c r="C596" s="475"/>
      <c r="D596" s="477"/>
      <c r="E596" s="496"/>
      <c r="F596" s="496"/>
      <c r="G596" s="496"/>
      <c r="H596" s="477"/>
      <c r="I596" s="496"/>
      <c r="J596" s="477"/>
      <c r="K596" s="494"/>
      <c r="L596" s="494"/>
      <c r="M596" s="517"/>
      <c r="N596" s="516"/>
      <c r="O596" s="517"/>
      <c r="P596" s="517"/>
      <c r="Q596" s="517"/>
    </row>
    <row r="597" spans="1:17">
      <c r="A597" s="472"/>
      <c r="B597" s="496"/>
      <c r="C597" s="475"/>
      <c r="D597" s="477"/>
      <c r="E597" s="496"/>
      <c r="F597" s="496"/>
      <c r="G597" s="496"/>
      <c r="H597" s="477"/>
      <c r="I597" s="496"/>
      <c r="J597" s="477"/>
      <c r="K597" s="494"/>
      <c r="L597" s="494"/>
      <c r="M597" s="517"/>
      <c r="N597" s="516"/>
      <c r="O597" s="517"/>
      <c r="P597" s="517"/>
      <c r="Q597" s="517"/>
    </row>
    <row r="598" spans="1:17">
      <c r="A598" s="472"/>
      <c r="B598" s="496"/>
      <c r="C598" s="475"/>
      <c r="D598" s="477"/>
      <c r="E598" s="496"/>
      <c r="F598" s="496"/>
      <c r="G598" s="496"/>
      <c r="H598" s="477"/>
      <c r="I598" s="496"/>
      <c r="J598" s="477"/>
      <c r="K598" s="494"/>
      <c r="L598" s="494"/>
      <c r="M598" s="517"/>
      <c r="N598" s="516"/>
      <c r="O598" s="517"/>
      <c r="P598" s="517"/>
      <c r="Q598" s="517"/>
    </row>
    <row r="599" spans="1:17">
      <c r="A599" s="472"/>
      <c r="B599" s="496"/>
      <c r="C599" s="475"/>
      <c r="D599" s="477"/>
      <c r="E599" s="496"/>
      <c r="F599" s="496"/>
      <c r="G599" s="496"/>
      <c r="H599" s="477"/>
      <c r="I599" s="496"/>
      <c r="J599" s="477"/>
      <c r="K599" s="494"/>
      <c r="L599" s="494"/>
      <c r="M599" s="517"/>
      <c r="N599" s="516"/>
      <c r="O599" s="517"/>
      <c r="P599" s="517"/>
      <c r="Q599" s="517"/>
    </row>
    <row r="600" spans="1:17">
      <c r="A600" s="472"/>
      <c r="B600" s="496"/>
      <c r="C600" s="475"/>
      <c r="D600" s="477"/>
      <c r="E600" s="496"/>
      <c r="F600" s="496"/>
      <c r="G600" s="496"/>
      <c r="H600" s="477"/>
      <c r="I600" s="496"/>
      <c r="J600" s="477"/>
      <c r="K600" s="494"/>
      <c r="L600" s="494"/>
      <c r="M600" s="517"/>
      <c r="N600" s="516"/>
      <c r="O600" s="517"/>
      <c r="P600" s="517"/>
      <c r="Q600" s="517"/>
    </row>
    <row r="601" spans="1:17">
      <c r="A601" s="472"/>
      <c r="B601" s="496"/>
      <c r="C601" s="475"/>
      <c r="D601" s="477"/>
      <c r="E601" s="496"/>
      <c r="F601" s="496"/>
      <c r="G601" s="496"/>
      <c r="H601" s="477"/>
      <c r="I601" s="496"/>
      <c r="J601" s="477"/>
      <c r="K601" s="494"/>
      <c r="L601" s="494"/>
      <c r="M601" s="517"/>
      <c r="N601" s="516"/>
      <c r="O601" s="517"/>
      <c r="P601" s="517"/>
      <c r="Q601" s="517"/>
    </row>
    <row r="602" spans="1:17">
      <c r="A602" s="472"/>
      <c r="B602" s="496"/>
      <c r="C602" s="475"/>
      <c r="D602" s="477"/>
      <c r="E602" s="496"/>
      <c r="F602" s="496"/>
      <c r="G602" s="496"/>
      <c r="H602" s="477"/>
      <c r="I602" s="496"/>
      <c r="J602" s="477"/>
      <c r="K602" s="494"/>
      <c r="L602" s="494"/>
      <c r="M602" s="517"/>
      <c r="N602" s="516"/>
      <c r="O602" s="517"/>
      <c r="P602" s="517"/>
      <c r="Q602" s="517"/>
    </row>
    <row r="603" spans="1:17">
      <c r="A603" s="472"/>
      <c r="B603" s="496"/>
      <c r="C603" s="475"/>
      <c r="D603" s="477"/>
      <c r="E603" s="496"/>
      <c r="F603" s="496"/>
      <c r="G603" s="496"/>
      <c r="H603" s="477"/>
      <c r="I603" s="496"/>
      <c r="J603" s="477"/>
      <c r="K603" s="494"/>
      <c r="L603" s="494"/>
      <c r="M603" s="517"/>
      <c r="N603" s="516"/>
      <c r="O603" s="517"/>
      <c r="P603" s="517"/>
      <c r="Q603" s="517"/>
    </row>
    <row r="604" spans="1:17">
      <c r="A604" s="472"/>
      <c r="B604" s="496"/>
      <c r="C604" s="475"/>
      <c r="D604" s="477"/>
      <c r="E604" s="496"/>
      <c r="F604" s="496"/>
      <c r="G604" s="496"/>
      <c r="H604" s="477"/>
      <c r="I604" s="496"/>
      <c r="J604" s="477"/>
      <c r="K604" s="494"/>
      <c r="L604" s="494"/>
      <c r="M604" s="517"/>
      <c r="N604" s="516"/>
      <c r="O604" s="517"/>
      <c r="P604" s="517"/>
      <c r="Q604" s="517"/>
    </row>
    <row r="605" spans="1:17">
      <c r="A605" s="472"/>
      <c r="B605" s="496"/>
      <c r="C605" s="475"/>
      <c r="D605" s="477"/>
      <c r="E605" s="496"/>
      <c r="F605" s="496"/>
      <c r="G605" s="496"/>
      <c r="H605" s="477"/>
      <c r="I605" s="496"/>
      <c r="J605" s="477"/>
      <c r="K605" s="494"/>
      <c r="L605" s="494"/>
      <c r="M605" s="517"/>
      <c r="N605" s="516"/>
      <c r="O605" s="517"/>
      <c r="P605" s="517"/>
      <c r="Q605" s="517"/>
    </row>
    <row r="606" spans="1:17">
      <c r="A606" s="472"/>
      <c r="B606" s="496"/>
      <c r="C606" s="475"/>
      <c r="D606" s="477"/>
      <c r="E606" s="496"/>
      <c r="F606" s="496"/>
      <c r="G606" s="496"/>
      <c r="H606" s="477"/>
      <c r="I606" s="496"/>
      <c r="J606" s="477"/>
      <c r="K606" s="494"/>
      <c r="L606" s="494"/>
      <c r="M606" s="517"/>
      <c r="N606" s="516"/>
      <c r="O606" s="517"/>
      <c r="P606" s="517"/>
      <c r="Q606" s="517"/>
    </row>
    <row r="607" spans="1:17">
      <c r="A607" s="472"/>
      <c r="B607" s="496"/>
      <c r="C607" s="475"/>
      <c r="D607" s="477"/>
      <c r="E607" s="496"/>
      <c r="F607" s="496"/>
      <c r="G607" s="496"/>
      <c r="H607" s="477"/>
      <c r="I607" s="496"/>
      <c r="J607" s="477"/>
      <c r="K607" s="494"/>
      <c r="L607" s="494"/>
      <c r="M607" s="517"/>
      <c r="N607" s="516"/>
      <c r="O607" s="517"/>
      <c r="P607" s="517"/>
      <c r="Q607" s="517"/>
    </row>
    <row r="608" spans="1:17">
      <c r="A608" s="472"/>
      <c r="B608" s="496"/>
      <c r="C608" s="475"/>
      <c r="D608" s="477"/>
      <c r="E608" s="496"/>
      <c r="F608" s="496"/>
      <c r="G608" s="496"/>
      <c r="H608" s="477"/>
      <c r="I608" s="496"/>
      <c r="J608" s="477"/>
      <c r="K608" s="494"/>
      <c r="L608" s="494"/>
      <c r="M608" s="517"/>
      <c r="N608" s="516"/>
      <c r="O608" s="517"/>
      <c r="P608" s="517"/>
      <c r="Q608" s="517"/>
    </row>
    <row r="609" spans="1:17">
      <c r="A609" s="472"/>
      <c r="B609" s="496"/>
      <c r="C609" s="475"/>
      <c r="D609" s="477"/>
      <c r="E609" s="496"/>
      <c r="F609" s="496"/>
      <c r="G609" s="496"/>
      <c r="H609" s="477"/>
      <c r="I609" s="496"/>
      <c r="J609" s="477"/>
      <c r="K609" s="494"/>
      <c r="L609" s="494"/>
      <c r="M609" s="517"/>
      <c r="N609" s="516"/>
      <c r="O609" s="517"/>
      <c r="P609" s="517"/>
      <c r="Q609" s="517"/>
    </row>
    <row r="610" spans="1:17">
      <c r="A610" s="472"/>
      <c r="B610" s="496"/>
      <c r="C610" s="475"/>
      <c r="D610" s="477"/>
      <c r="E610" s="496"/>
      <c r="F610" s="496"/>
      <c r="G610" s="496"/>
      <c r="H610" s="477"/>
      <c r="I610" s="496"/>
      <c r="J610" s="477"/>
      <c r="K610" s="494"/>
      <c r="L610" s="494"/>
      <c r="M610" s="517"/>
      <c r="N610" s="516"/>
      <c r="O610" s="517"/>
      <c r="P610" s="517"/>
      <c r="Q610" s="517"/>
    </row>
    <row r="611" spans="1:17">
      <c r="A611" s="472"/>
      <c r="B611" s="496"/>
      <c r="C611" s="475"/>
      <c r="D611" s="477"/>
      <c r="E611" s="496"/>
      <c r="F611" s="496"/>
      <c r="G611" s="496"/>
      <c r="H611" s="477"/>
      <c r="I611" s="496"/>
      <c r="J611" s="477"/>
      <c r="K611" s="494"/>
      <c r="L611" s="494"/>
      <c r="M611" s="517"/>
      <c r="N611" s="516"/>
      <c r="O611" s="517"/>
      <c r="P611" s="517"/>
      <c r="Q611" s="517"/>
    </row>
    <row r="612" spans="1:17">
      <c r="A612" s="472"/>
      <c r="B612" s="496"/>
      <c r="C612" s="475"/>
      <c r="D612" s="477"/>
      <c r="E612" s="496"/>
      <c r="F612" s="496"/>
      <c r="G612" s="496"/>
      <c r="H612" s="477"/>
      <c r="I612" s="496"/>
      <c r="J612" s="477"/>
      <c r="K612" s="494"/>
      <c r="L612" s="494"/>
      <c r="M612" s="517"/>
      <c r="N612" s="516"/>
      <c r="O612" s="517"/>
      <c r="P612" s="517"/>
      <c r="Q612" s="517"/>
    </row>
    <row r="613" spans="1:17">
      <c r="A613" s="472"/>
      <c r="B613" s="496"/>
      <c r="C613" s="475"/>
      <c r="D613" s="477"/>
      <c r="E613" s="496"/>
      <c r="F613" s="496"/>
      <c r="G613" s="496"/>
      <c r="H613" s="477"/>
      <c r="I613" s="496"/>
      <c r="J613" s="477"/>
      <c r="K613" s="494"/>
      <c r="L613" s="494"/>
      <c r="M613" s="517"/>
      <c r="N613" s="516"/>
      <c r="O613" s="517"/>
      <c r="P613" s="517"/>
      <c r="Q613" s="517"/>
    </row>
    <row r="614" spans="1:17">
      <c r="A614" s="472"/>
      <c r="B614" s="496"/>
      <c r="C614" s="475"/>
      <c r="D614" s="477"/>
      <c r="E614" s="496"/>
      <c r="F614" s="496"/>
      <c r="G614" s="496"/>
      <c r="H614" s="477"/>
      <c r="I614" s="496"/>
      <c r="J614" s="477"/>
      <c r="K614" s="494"/>
      <c r="L614" s="494"/>
      <c r="M614" s="517"/>
      <c r="N614" s="516"/>
      <c r="O614" s="517"/>
      <c r="P614" s="517"/>
      <c r="Q614" s="517"/>
    </row>
    <row r="615" spans="1:17">
      <c r="A615" s="472"/>
      <c r="B615" s="496"/>
      <c r="C615" s="475"/>
      <c r="D615" s="477"/>
      <c r="E615" s="496"/>
      <c r="F615" s="496"/>
      <c r="G615" s="496"/>
      <c r="H615" s="477"/>
      <c r="I615" s="496"/>
      <c r="J615" s="477"/>
      <c r="K615" s="494"/>
      <c r="L615" s="494"/>
      <c r="M615" s="517"/>
      <c r="N615" s="516"/>
      <c r="O615" s="517"/>
      <c r="P615" s="517"/>
      <c r="Q615" s="517"/>
    </row>
    <row r="616" spans="1:17">
      <c r="A616" s="472"/>
      <c r="B616" s="496"/>
      <c r="C616" s="475"/>
      <c r="D616" s="477"/>
      <c r="E616" s="496"/>
      <c r="F616" s="496"/>
      <c r="G616" s="496"/>
      <c r="H616" s="477"/>
      <c r="I616" s="496"/>
      <c r="J616" s="477"/>
      <c r="K616" s="494"/>
      <c r="L616" s="494"/>
      <c r="M616" s="517"/>
      <c r="N616" s="516"/>
      <c r="O616" s="517"/>
      <c r="P616" s="517"/>
      <c r="Q616" s="517"/>
    </row>
    <row r="617" spans="1:17">
      <c r="A617" s="472"/>
      <c r="B617" s="496"/>
      <c r="C617" s="475"/>
      <c r="D617" s="477"/>
      <c r="E617" s="496"/>
      <c r="F617" s="496"/>
      <c r="G617" s="496"/>
      <c r="H617" s="477"/>
      <c r="I617" s="496"/>
      <c r="J617" s="477"/>
      <c r="K617" s="494"/>
      <c r="L617" s="494"/>
      <c r="M617" s="517"/>
      <c r="N617" s="516"/>
      <c r="O617" s="517"/>
      <c r="P617" s="517"/>
      <c r="Q617" s="517"/>
    </row>
    <row r="618" spans="1:17">
      <c r="A618" s="472"/>
      <c r="B618" s="496"/>
      <c r="C618" s="475"/>
      <c r="D618" s="477"/>
      <c r="E618" s="496"/>
      <c r="F618" s="496"/>
      <c r="G618" s="496"/>
      <c r="H618" s="477"/>
      <c r="I618" s="496"/>
      <c r="J618" s="477"/>
      <c r="K618" s="494"/>
      <c r="L618" s="494"/>
      <c r="M618" s="517"/>
      <c r="N618" s="516"/>
      <c r="O618" s="517"/>
      <c r="P618" s="517"/>
      <c r="Q618" s="517"/>
    </row>
    <row r="619" spans="1:17">
      <c r="A619" s="472"/>
      <c r="B619" s="496"/>
      <c r="C619" s="475"/>
      <c r="D619" s="477"/>
      <c r="E619" s="496"/>
      <c r="F619" s="496"/>
      <c r="G619" s="496"/>
      <c r="H619" s="477"/>
      <c r="I619" s="496"/>
      <c r="J619" s="477"/>
      <c r="K619" s="494"/>
      <c r="L619" s="494"/>
      <c r="M619" s="517"/>
      <c r="N619" s="516"/>
      <c r="O619" s="517"/>
      <c r="P619" s="517"/>
      <c r="Q619" s="517"/>
    </row>
    <row r="620" spans="1:17">
      <c r="A620" s="472"/>
      <c r="B620" s="496"/>
      <c r="C620" s="475"/>
      <c r="D620" s="477"/>
      <c r="E620" s="496"/>
      <c r="F620" s="496"/>
      <c r="G620" s="496"/>
      <c r="H620" s="477"/>
      <c r="I620" s="496"/>
      <c r="J620" s="477"/>
      <c r="K620" s="494"/>
      <c r="L620" s="494"/>
      <c r="M620" s="517"/>
      <c r="N620" s="516"/>
      <c r="O620" s="517"/>
      <c r="P620" s="517"/>
      <c r="Q620" s="517"/>
    </row>
    <row r="621" spans="1:17">
      <c r="A621" s="472"/>
      <c r="B621" s="496"/>
      <c r="C621" s="475"/>
      <c r="D621" s="477"/>
      <c r="E621" s="496"/>
      <c r="F621" s="496"/>
      <c r="G621" s="496"/>
      <c r="H621" s="477"/>
      <c r="I621" s="496"/>
      <c r="J621" s="477"/>
      <c r="K621" s="494"/>
      <c r="L621" s="494"/>
      <c r="M621" s="517"/>
      <c r="N621" s="516"/>
      <c r="O621" s="517"/>
      <c r="P621" s="517"/>
      <c r="Q621" s="517"/>
    </row>
    <row r="622" spans="1:17">
      <c r="A622" s="472"/>
      <c r="B622" s="496"/>
      <c r="C622" s="475"/>
      <c r="D622" s="477"/>
      <c r="E622" s="496"/>
      <c r="F622" s="496"/>
      <c r="G622" s="496"/>
      <c r="H622" s="477"/>
      <c r="I622" s="496"/>
      <c r="J622" s="477"/>
      <c r="K622" s="494"/>
      <c r="L622" s="494"/>
      <c r="M622" s="517"/>
      <c r="N622" s="516"/>
      <c r="O622" s="517"/>
      <c r="P622" s="517"/>
      <c r="Q622" s="517"/>
    </row>
    <row r="623" spans="1:17">
      <c r="A623" s="472"/>
      <c r="B623" s="496"/>
      <c r="C623" s="475"/>
      <c r="D623" s="477"/>
      <c r="E623" s="496"/>
      <c r="F623" s="496"/>
      <c r="G623" s="496"/>
      <c r="H623" s="477"/>
      <c r="I623" s="496"/>
      <c r="J623" s="477"/>
      <c r="K623" s="494"/>
      <c r="L623" s="494"/>
      <c r="M623" s="517"/>
      <c r="N623" s="516"/>
      <c r="O623" s="517"/>
      <c r="P623" s="517"/>
      <c r="Q623" s="517"/>
    </row>
    <row r="624" spans="1:17">
      <c r="A624" s="472"/>
      <c r="B624" s="496"/>
      <c r="C624" s="475"/>
      <c r="D624" s="477"/>
      <c r="E624" s="496"/>
      <c r="F624" s="496"/>
      <c r="G624" s="496"/>
      <c r="H624" s="477"/>
      <c r="I624" s="496"/>
      <c r="J624" s="477"/>
      <c r="K624" s="494"/>
      <c r="L624" s="494"/>
      <c r="M624" s="517"/>
      <c r="N624" s="516"/>
      <c r="O624" s="517"/>
      <c r="P624" s="517"/>
      <c r="Q624" s="517"/>
    </row>
    <row r="625" spans="1:17">
      <c r="A625" s="472"/>
      <c r="B625" s="496"/>
      <c r="C625" s="475"/>
      <c r="D625" s="477"/>
      <c r="E625" s="496"/>
      <c r="F625" s="496"/>
      <c r="G625" s="496"/>
      <c r="H625" s="477"/>
      <c r="I625" s="496"/>
      <c r="J625" s="477"/>
      <c r="K625" s="494"/>
      <c r="L625" s="494"/>
      <c r="M625" s="517"/>
      <c r="N625" s="516"/>
      <c r="O625" s="517"/>
      <c r="P625" s="517"/>
      <c r="Q625" s="517"/>
    </row>
    <row r="626" spans="1:17">
      <c r="A626" s="472"/>
      <c r="B626" s="496"/>
      <c r="C626" s="475"/>
      <c r="D626" s="477"/>
      <c r="E626" s="496"/>
      <c r="F626" s="496"/>
      <c r="G626" s="496"/>
      <c r="H626" s="477"/>
      <c r="I626" s="496"/>
      <c r="J626" s="477"/>
      <c r="K626" s="494"/>
      <c r="L626" s="494"/>
      <c r="M626" s="517"/>
      <c r="N626" s="516"/>
      <c r="O626" s="517"/>
      <c r="P626" s="517"/>
      <c r="Q626" s="517"/>
    </row>
    <row r="627" spans="1:17">
      <c r="A627" s="472"/>
      <c r="B627" s="496"/>
      <c r="C627" s="475"/>
      <c r="D627" s="477"/>
      <c r="E627" s="496"/>
      <c r="F627" s="496"/>
      <c r="G627" s="496"/>
      <c r="H627" s="477"/>
      <c r="I627" s="496"/>
      <c r="J627" s="477"/>
      <c r="K627" s="494"/>
      <c r="L627" s="494"/>
      <c r="M627" s="517"/>
      <c r="N627" s="516"/>
      <c r="O627" s="517"/>
      <c r="P627" s="517"/>
      <c r="Q627" s="517"/>
    </row>
    <row r="628" spans="1:17">
      <c r="A628" s="472"/>
      <c r="B628" s="496"/>
      <c r="C628" s="475"/>
      <c r="D628" s="477"/>
      <c r="E628" s="496"/>
      <c r="F628" s="496"/>
      <c r="G628" s="496"/>
      <c r="H628" s="477"/>
      <c r="I628" s="496"/>
      <c r="J628" s="477"/>
      <c r="K628" s="494"/>
      <c r="L628" s="494"/>
      <c r="M628" s="517"/>
      <c r="N628" s="516"/>
      <c r="O628" s="517"/>
      <c r="P628" s="517"/>
      <c r="Q628" s="517"/>
    </row>
    <row r="629" spans="1:17">
      <c r="A629" s="472"/>
      <c r="B629" s="496"/>
      <c r="C629" s="475"/>
      <c r="D629" s="477"/>
      <c r="E629" s="496"/>
      <c r="F629" s="496"/>
      <c r="G629" s="496"/>
      <c r="H629" s="477"/>
      <c r="I629" s="496"/>
      <c r="J629" s="477"/>
      <c r="K629" s="494"/>
      <c r="L629" s="494"/>
      <c r="M629" s="517"/>
      <c r="N629" s="516"/>
      <c r="O629" s="517"/>
      <c r="P629" s="517"/>
      <c r="Q629" s="517"/>
    </row>
    <row r="630" spans="1:17">
      <c r="A630" s="472"/>
      <c r="B630" s="496"/>
      <c r="C630" s="475"/>
      <c r="D630" s="477"/>
      <c r="E630" s="496"/>
      <c r="F630" s="496"/>
      <c r="G630" s="496"/>
      <c r="H630" s="477"/>
      <c r="I630" s="496"/>
      <c r="J630" s="477"/>
      <c r="K630" s="494"/>
      <c r="L630" s="494"/>
      <c r="M630" s="517"/>
      <c r="N630" s="516"/>
      <c r="O630" s="517"/>
      <c r="P630" s="517"/>
      <c r="Q630" s="517"/>
    </row>
    <row r="631" spans="1:17">
      <c r="A631" s="472"/>
      <c r="B631" s="496"/>
      <c r="C631" s="475"/>
      <c r="D631" s="477"/>
      <c r="E631" s="496"/>
      <c r="F631" s="496"/>
      <c r="G631" s="496"/>
      <c r="H631" s="477"/>
      <c r="I631" s="496"/>
      <c r="J631" s="477"/>
      <c r="K631" s="494"/>
      <c r="L631" s="494"/>
      <c r="M631" s="517"/>
      <c r="N631" s="516"/>
      <c r="O631" s="517"/>
      <c r="P631" s="517"/>
      <c r="Q631" s="517"/>
    </row>
    <row r="632" spans="1:17">
      <c r="A632" s="472"/>
      <c r="B632" s="496"/>
      <c r="C632" s="475"/>
      <c r="D632" s="477"/>
      <c r="E632" s="496"/>
      <c r="F632" s="496"/>
      <c r="G632" s="496"/>
      <c r="H632" s="477"/>
      <c r="I632" s="496"/>
      <c r="J632" s="477"/>
      <c r="K632" s="494"/>
      <c r="L632" s="494"/>
      <c r="M632" s="517"/>
      <c r="N632" s="516"/>
      <c r="O632" s="517"/>
      <c r="P632" s="517"/>
      <c r="Q632" s="517"/>
    </row>
    <row r="633" spans="1:17">
      <c r="A633" s="472"/>
      <c r="B633" s="496"/>
      <c r="C633" s="475"/>
      <c r="D633" s="477"/>
      <c r="E633" s="496"/>
      <c r="F633" s="496"/>
      <c r="G633" s="496"/>
      <c r="H633" s="477"/>
      <c r="I633" s="496"/>
      <c r="J633" s="477"/>
      <c r="K633" s="494"/>
      <c r="L633" s="494"/>
      <c r="M633" s="517"/>
      <c r="N633" s="516"/>
      <c r="O633" s="517"/>
      <c r="P633" s="517"/>
      <c r="Q633" s="517"/>
    </row>
    <row r="634" spans="1:17">
      <c r="A634" s="472"/>
      <c r="B634" s="496"/>
      <c r="C634" s="475"/>
      <c r="D634" s="477"/>
      <c r="E634" s="496"/>
      <c r="F634" s="496"/>
      <c r="G634" s="496"/>
      <c r="H634" s="477"/>
      <c r="I634" s="496"/>
      <c r="J634" s="477"/>
      <c r="K634" s="494"/>
      <c r="L634" s="494"/>
      <c r="M634" s="517"/>
      <c r="N634" s="516"/>
      <c r="O634" s="517"/>
      <c r="P634" s="517"/>
      <c r="Q634" s="517"/>
    </row>
    <row r="635" spans="1:17">
      <c r="A635" s="472"/>
      <c r="B635" s="496"/>
      <c r="C635" s="475"/>
      <c r="D635" s="477"/>
      <c r="E635" s="496"/>
      <c r="F635" s="496"/>
      <c r="G635" s="496"/>
      <c r="H635" s="477"/>
      <c r="I635" s="496"/>
      <c r="J635" s="477"/>
      <c r="K635" s="494"/>
      <c r="L635" s="494"/>
      <c r="M635" s="517"/>
      <c r="N635" s="516"/>
      <c r="O635" s="517"/>
      <c r="P635" s="517"/>
      <c r="Q635" s="517"/>
    </row>
    <row r="636" spans="1:17">
      <c r="A636" s="472"/>
      <c r="B636" s="496"/>
      <c r="C636" s="475"/>
      <c r="D636" s="477"/>
      <c r="E636" s="496"/>
      <c r="F636" s="496"/>
      <c r="G636" s="496"/>
      <c r="H636" s="477"/>
      <c r="I636" s="496"/>
      <c r="J636" s="477"/>
      <c r="K636" s="494"/>
      <c r="L636" s="494"/>
      <c r="M636" s="517"/>
      <c r="N636" s="516"/>
      <c r="O636" s="517"/>
      <c r="P636" s="517"/>
      <c r="Q636" s="517"/>
    </row>
    <row r="637" spans="1:17">
      <c r="A637" s="472"/>
      <c r="B637" s="496"/>
      <c r="C637" s="475"/>
      <c r="D637" s="477"/>
      <c r="E637" s="496"/>
      <c r="F637" s="496"/>
      <c r="G637" s="496"/>
      <c r="H637" s="477"/>
      <c r="I637" s="496"/>
      <c r="J637" s="477"/>
      <c r="K637" s="494"/>
      <c r="L637" s="494"/>
      <c r="M637" s="517"/>
      <c r="N637" s="516"/>
      <c r="O637" s="517"/>
      <c r="P637" s="517"/>
      <c r="Q637" s="517"/>
    </row>
    <row r="638" spans="1:17">
      <c r="A638" s="472"/>
      <c r="B638" s="496"/>
      <c r="C638" s="475"/>
      <c r="D638" s="477"/>
      <c r="E638" s="496"/>
      <c r="F638" s="496"/>
      <c r="G638" s="496"/>
      <c r="H638" s="477"/>
      <c r="I638" s="496"/>
      <c r="J638" s="477"/>
      <c r="K638" s="494"/>
      <c r="L638" s="494"/>
      <c r="M638" s="517"/>
      <c r="N638" s="516"/>
      <c r="O638" s="517"/>
      <c r="P638" s="517"/>
      <c r="Q638" s="517"/>
    </row>
    <row r="639" spans="1:17">
      <c r="A639" s="472"/>
      <c r="B639" s="496"/>
      <c r="C639" s="475"/>
      <c r="D639" s="477"/>
      <c r="E639" s="496"/>
      <c r="F639" s="496"/>
      <c r="G639" s="496"/>
      <c r="H639" s="477"/>
      <c r="I639" s="496"/>
      <c r="J639" s="477"/>
      <c r="K639" s="494"/>
      <c r="L639" s="494"/>
      <c r="M639" s="517"/>
      <c r="N639" s="516"/>
      <c r="O639" s="517"/>
      <c r="P639" s="517"/>
      <c r="Q639" s="517"/>
    </row>
    <row r="640" spans="1:17">
      <c r="A640" s="472"/>
      <c r="B640" s="496"/>
      <c r="C640" s="475"/>
      <c r="D640" s="477"/>
      <c r="E640" s="496"/>
      <c r="F640" s="496"/>
      <c r="G640" s="496"/>
      <c r="H640" s="477"/>
      <c r="I640" s="496"/>
      <c r="J640" s="477"/>
      <c r="K640" s="494"/>
      <c r="L640" s="494"/>
      <c r="M640" s="517"/>
      <c r="N640" s="516"/>
      <c r="O640" s="517"/>
      <c r="P640" s="517"/>
      <c r="Q640" s="517"/>
    </row>
    <row r="641" spans="1:17">
      <c r="A641" s="472"/>
      <c r="B641" s="496"/>
      <c r="C641" s="475"/>
      <c r="D641" s="477"/>
      <c r="E641" s="496"/>
      <c r="F641" s="496"/>
      <c r="G641" s="496"/>
      <c r="H641" s="477"/>
      <c r="I641" s="496"/>
      <c r="J641" s="477"/>
      <c r="K641" s="494"/>
      <c r="L641" s="494"/>
      <c r="M641" s="517"/>
      <c r="N641" s="516"/>
      <c r="O641" s="517"/>
      <c r="P641" s="517"/>
      <c r="Q641" s="517"/>
    </row>
    <row r="642" spans="1:17">
      <c r="A642" s="472"/>
      <c r="B642" s="496"/>
      <c r="C642" s="475"/>
      <c r="D642" s="477"/>
      <c r="E642" s="496"/>
      <c r="F642" s="496"/>
      <c r="G642" s="496"/>
      <c r="H642" s="477"/>
      <c r="I642" s="496"/>
      <c r="J642" s="477"/>
      <c r="K642" s="494"/>
      <c r="L642" s="494"/>
      <c r="M642" s="517"/>
      <c r="N642" s="516"/>
      <c r="O642" s="517"/>
      <c r="P642" s="517"/>
      <c r="Q642" s="517"/>
    </row>
    <row r="643" spans="1:17">
      <c r="A643" s="472"/>
      <c r="B643" s="496"/>
      <c r="C643" s="475"/>
      <c r="D643" s="477"/>
      <c r="E643" s="496"/>
      <c r="F643" s="496"/>
      <c r="G643" s="496"/>
      <c r="H643" s="477"/>
      <c r="I643" s="496"/>
      <c r="J643" s="477"/>
      <c r="K643" s="494"/>
      <c r="L643" s="494"/>
      <c r="M643" s="517"/>
      <c r="N643" s="516"/>
      <c r="O643" s="517"/>
      <c r="P643" s="517"/>
      <c r="Q643" s="517"/>
    </row>
    <row r="644" spans="1:17">
      <c r="A644" s="472"/>
      <c r="B644" s="496"/>
      <c r="C644" s="475"/>
      <c r="D644" s="477"/>
      <c r="E644" s="496"/>
      <c r="F644" s="496"/>
      <c r="G644" s="496"/>
      <c r="H644" s="477"/>
      <c r="I644" s="496"/>
      <c r="J644" s="477"/>
      <c r="K644" s="494"/>
      <c r="L644" s="494"/>
      <c r="M644" s="517"/>
      <c r="N644" s="516"/>
      <c r="O644" s="517"/>
      <c r="P644" s="517"/>
      <c r="Q644" s="517"/>
    </row>
    <row r="645" spans="1:17">
      <c r="A645" s="472"/>
      <c r="B645" s="496"/>
      <c r="C645" s="475"/>
      <c r="D645" s="477"/>
      <c r="E645" s="496"/>
      <c r="F645" s="496"/>
      <c r="G645" s="496"/>
      <c r="H645" s="477"/>
      <c r="I645" s="496"/>
      <c r="J645" s="477"/>
      <c r="K645" s="494"/>
      <c r="L645" s="494"/>
      <c r="M645" s="517"/>
      <c r="N645" s="516"/>
      <c r="O645" s="517"/>
      <c r="P645" s="517"/>
      <c r="Q645" s="517"/>
    </row>
    <row r="646" spans="1:17">
      <c r="A646" s="472"/>
      <c r="B646" s="496"/>
      <c r="C646" s="475"/>
      <c r="D646" s="477"/>
      <c r="E646" s="496"/>
      <c r="F646" s="496"/>
      <c r="G646" s="496"/>
      <c r="H646" s="477"/>
      <c r="I646" s="496"/>
      <c r="J646" s="477"/>
      <c r="K646" s="494"/>
      <c r="L646" s="494"/>
      <c r="M646" s="517"/>
      <c r="N646" s="516"/>
      <c r="O646" s="517"/>
      <c r="P646" s="517"/>
      <c r="Q646" s="517"/>
    </row>
    <row r="647" spans="1:17">
      <c r="A647" s="472"/>
      <c r="B647" s="496"/>
      <c r="C647" s="475"/>
      <c r="D647" s="477"/>
      <c r="E647" s="496"/>
      <c r="F647" s="496"/>
      <c r="G647" s="496"/>
      <c r="H647" s="477"/>
      <c r="I647" s="496"/>
      <c r="J647" s="477"/>
      <c r="K647" s="494"/>
      <c r="L647" s="494"/>
      <c r="M647" s="517"/>
      <c r="N647" s="516"/>
      <c r="O647" s="517"/>
      <c r="P647" s="517"/>
      <c r="Q647" s="517"/>
    </row>
    <row r="648" spans="1:17">
      <c r="A648" s="472"/>
      <c r="B648" s="496"/>
      <c r="C648" s="475"/>
      <c r="D648" s="477"/>
      <c r="E648" s="496"/>
      <c r="F648" s="496"/>
      <c r="G648" s="496"/>
      <c r="H648" s="477"/>
      <c r="I648" s="496"/>
      <c r="J648" s="477"/>
      <c r="K648" s="494"/>
      <c r="L648" s="494"/>
      <c r="M648" s="517"/>
      <c r="N648" s="516"/>
      <c r="O648" s="517"/>
      <c r="P648" s="517"/>
      <c r="Q648" s="517"/>
    </row>
    <row r="649" spans="1:17">
      <c r="A649" s="472"/>
      <c r="B649" s="496"/>
      <c r="C649" s="475"/>
      <c r="D649" s="477"/>
      <c r="E649" s="496"/>
      <c r="F649" s="496"/>
      <c r="G649" s="496"/>
      <c r="H649" s="477"/>
      <c r="I649" s="496"/>
      <c r="J649" s="477"/>
      <c r="K649" s="494"/>
      <c r="L649" s="494"/>
      <c r="M649" s="517"/>
      <c r="N649" s="516"/>
      <c r="O649" s="517"/>
      <c r="P649" s="517"/>
      <c r="Q649" s="517"/>
    </row>
    <row r="650" spans="1:17">
      <c r="A650" s="472"/>
      <c r="B650" s="496"/>
      <c r="C650" s="475"/>
      <c r="D650" s="477"/>
      <c r="E650" s="496"/>
      <c r="F650" s="496"/>
      <c r="G650" s="496"/>
      <c r="H650" s="477"/>
      <c r="I650" s="496"/>
      <c r="J650" s="477"/>
      <c r="K650" s="494"/>
      <c r="L650" s="494"/>
      <c r="M650" s="517"/>
      <c r="N650" s="516"/>
      <c r="O650" s="517"/>
      <c r="P650" s="517"/>
      <c r="Q650" s="517"/>
    </row>
    <row r="651" spans="1:17">
      <c r="A651" s="472"/>
      <c r="B651" s="496"/>
      <c r="C651" s="475"/>
      <c r="D651" s="477"/>
      <c r="E651" s="496"/>
      <c r="F651" s="496"/>
      <c r="G651" s="496"/>
      <c r="H651" s="477"/>
      <c r="I651" s="496"/>
      <c r="J651" s="477"/>
      <c r="K651" s="494"/>
      <c r="L651" s="494"/>
      <c r="M651" s="517"/>
      <c r="N651" s="516"/>
      <c r="O651" s="517"/>
      <c r="P651" s="517"/>
      <c r="Q651" s="517"/>
    </row>
    <row r="652" spans="1:17">
      <c r="A652" s="472"/>
      <c r="B652" s="496"/>
      <c r="C652" s="475"/>
      <c r="D652" s="477"/>
      <c r="E652" s="496"/>
      <c r="F652" s="496"/>
      <c r="G652" s="496"/>
      <c r="H652" s="477"/>
      <c r="I652" s="496"/>
      <c r="J652" s="477"/>
      <c r="K652" s="494"/>
      <c r="L652" s="494"/>
      <c r="M652" s="517"/>
      <c r="N652" s="516"/>
      <c r="O652" s="517"/>
      <c r="P652" s="517"/>
      <c r="Q652" s="517"/>
    </row>
    <row r="653" spans="1:17">
      <c r="A653" s="472"/>
      <c r="B653" s="496"/>
      <c r="C653" s="475"/>
      <c r="D653" s="477"/>
      <c r="E653" s="496"/>
      <c r="F653" s="496"/>
      <c r="G653" s="496"/>
      <c r="H653" s="477"/>
      <c r="I653" s="496"/>
      <c r="J653" s="477"/>
      <c r="K653" s="494"/>
      <c r="L653" s="494"/>
      <c r="M653" s="517"/>
      <c r="N653" s="516"/>
      <c r="O653" s="517"/>
      <c r="P653" s="517"/>
      <c r="Q653" s="517"/>
    </row>
    <row r="654" spans="1:17">
      <c r="A654" s="472"/>
      <c r="B654" s="496"/>
      <c r="C654" s="475"/>
      <c r="D654" s="477"/>
      <c r="E654" s="496"/>
      <c r="F654" s="496"/>
      <c r="G654" s="496"/>
      <c r="H654" s="477"/>
      <c r="I654" s="496"/>
      <c r="J654" s="477"/>
      <c r="K654" s="494"/>
      <c r="L654" s="494"/>
      <c r="M654" s="517"/>
      <c r="N654" s="516"/>
      <c r="O654" s="517"/>
      <c r="P654" s="517"/>
      <c r="Q654" s="517"/>
    </row>
    <row r="655" spans="1:17">
      <c r="A655" s="472"/>
      <c r="B655" s="496"/>
      <c r="C655" s="475"/>
      <c r="D655" s="477"/>
      <c r="E655" s="496"/>
      <c r="F655" s="496"/>
      <c r="G655" s="496"/>
      <c r="H655" s="477"/>
      <c r="I655" s="496"/>
      <c r="J655" s="477"/>
      <c r="K655" s="494"/>
      <c r="L655" s="494"/>
      <c r="M655" s="517"/>
      <c r="N655" s="516"/>
      <c r="O655" s="517"/>
      <c r="P655" s="517"/>
      <c r="Q655" s="517"/>
    </row>
    <row r="656" spans="1:17">
      <c r="A656" s="472"/>
      <c r="B656" s="496"/>
      <c r="C656" s="475"/>
      <c r="D656" s="477"/>
      <c r="E656" s="496"/>
      <c r="F656" s="496"/>
      <c r="G656" s="496"/>
      <c r="H656" s="477"/>
      <c r="I656" s="496"/>
      <c r="J656" s="477"/>
      <c r="K656" s="494"/>
      <c r="L656" s="494"/>
      <c r="M656" s="517"/>
      <c r="N656" s="516"/>
      <c r="O656" s="517"/>
      <c r="P656" s="517"/>
      <c r="Q656" s="517"/>
    </row>
    <row r="657" spans="1:17">
      <c r="A657" s="472"/>
      <c r="B657" s="496"/>
      <c r="C657" s="475"/>
      <c r="D657" s="477"/>
      <c r="E657" s="496"/>
      <c r="F657" s="496"/>
      <c r="G657" s="496"/>
      <c r="H657" s="477"/>
      <c r="I657" s="496"/>
      <c r="J657" s="477"/>
      <c r="K657" s="494"/>
      <c r="L657" s="494"/>
      <c r="M657" s="517"/>
      <c r="N657" s="516"/>
      <c r="O657" s="517"/>
      <c r="P657" s="517"/>
      <c r="Q657" s="517"/>
    </row>
    <row r="658" spans="1:17">
      <c r="A658" s="472"/>
      <c r="B658" s="496"/>
      <c r="C658" s="475"/>
      <c r="D658" s="477"/>
      <c r="E658" s="496"/>
      <c r="F658" s="496"/>
      <c r="G658" s="496"/>
      <c r="H658" s="477"/>
      <c r="I658" s="496"/>
      <c r="J658" s="477"/>
      <c r="K658" s="494"/>
      <c r="L658" s="494"/>
      <c r="M658" s="517"/>
      <c r="N658" s="516"/>
      <c r="O658" s="517"/>
      <c r="P658" s="517"/>
      <c r="Q658" s="517"/>
    </row>
    <row r="659" spans="1:17">
      <c r="A659" s="472"/>
      <c r="B659" s="496"/>
      <c r="C659" s="475"/>
      <c r="D659" s="477"/>
      <c r="E659" s="496"/>
      <c r="F659" s="496"/>
      <c r="G659" s="496"/>
      <c r="H659" s="477"/>
      <c r="I659" s="496"/>
      <c r="J659" s="477"/>
      <c r="K659" s="494"/>
      <c r="L659" s="494"/>
      <c r="M659" s="517"/>
      <c r="N659" s="516"/>
      <c r="O659" s="517"/>
      <c r="P659" s="517"/>
      <c r="Q659" s="517"/>
    </row>
    <row r="660" spans="1:17">
      <c r="A660" s="472"/>
      <c r="B660" s="496"/>
      <c r="C660" s="475"/>
      <c r="D660" s="477"/>
      <c r="E660" s="496"/>
      <c r="F660" s="496"/>
      <c r="G660" s="496"/>
      <c r="H660" s="477"/>
      <c r="I660" s="496"/>
      <c r="J660" s="477"/>
      <c r="K660" s="494"/>
      <c r="L660" s="494"/>
      <c r="M660" s="517"/>
      <c r="N660" s="516"/>
      <c r="O660" s="517"/>
      <c r="P660" s="517"/>
      <c r="Q660" s="517"/>
    </row>
    <row r="661" spans="1:17">
      <c r="A661" s="472"/>
      <c r="B661" s="496"/>
      <c r="C661" s="475"/>
      <c r="D661" s="477"/>
      <c r="E661" s="496"/>
      <c r="F661" s="496"/>
      <c r="G661" s="496"/>
      <c r="H661" s="477"/>
      <c r="I661" s="496"/>
      <c r="J661" s="477"/>
      <c r="K661" s="494"/>
      <c r="L661" s="494"/>
      <c r="M661" s="517"/>
      <c r="N661" s="516"/>
      <c r="O661" s="517"/>
      <c r="P661" s="517"/>
      <c r="Q661" s="517"/>
    </row>
    <row r="662" spans="1:17">
      <c r="A662" s="472"/>
      <c r="B662" s="496"/>
      <c r="C662" s="475"/>
      <c r="D662" s="477"/>
      <c r="E662" s="496"/>
      <c r="F662" s="496"/>
      <c r="G662" s="496"/>
      <c r="H662" s="477"/>
      <c r="I662" s="496"/>
      <c r="J662" s="477"/>
      <c r="K662" s="494"/>
      <c r="L662" s="494"/>
      <c r="M662" s="517"/>
      <c r="N662" s="516"/>
      <c r="O662" s="517"/>
      <c r="P662" s="517"/>
      <c r="Q662" s="517"/>
    </row>
    <row r="663" spans="1:17">
      <c r="A663" s="472"/>
      <c r="B663" s="496"/>
      <c r="C663" s="475"/>
      <c r="D663" s="477"/>
      <c r="E663" s="496"/>
      <c r="F663" s="496"/>
      <c r="G663" s="496"/>
      <c r="H663" s="477"/>
      <c r="I663" s="496"/>
      <c r="J663" s="477"/>
      <c r="K663" s="494"/>
      <c r="L663" s="494"/>
      <c r="M663" s="517"/>
      <c r="N663" s="516"/>
      <c r="O663" s="517"/>
      <c r="P663" s="517"/>
      <c r="Q663" s="517"/>
    </row>
    <row r="664" spans="1:17">
      <c r="A664" s="472"/>
      <c r="B664" s="496"/>
      <c r="C664" s="475"/>
      <c r="D664" s="477"/>
      <c r="E664" s="496"/>
      <c r="F664" s="496"/>
      <c r="G664" s="496"/>
      <c r="H664" s="477"/>
      <c r="I664" s="496"/>
      <c r="J664" s="477"/>
      <c r="K664" s="494"/>
      <c r="L664" s="494"/>
      <c r="M664" s="517"/>
      <c r="N664" s="516"/>
      <c r="O664" s="517"/>
      <c r="P664" s="517"/>
      <c r="Q664" s="517"/>
    </row>
    <row r="665" spans="1:17">
      <c r="A665" s="472"/>
      <c r="B665" s="496"/>
      <c r="C665" s="475"/>
      <c r="D665" s="477"/>
      <c r="E665" s="496"/>
      <c r="F665" s="496"/>
      <c r="G665" s="496"/>
      <c r="H665" s="477"/>
      <c r="I665" s="496"/>
      <c r="J665" s="477"/>
      <c r="K665" s="494"/>
      <c r="L665" s="494"/>
      <c r="M665" s="517"/>
      <c r="N665" s="516"/>
      <c r="O665" s="517"/>
      <c r="P665" s="517"/>
      <c r="Q665" s="517"/>
    </row>
    <row r="666" spans="1:17">
      <c r="A666" s="472"/>
      <c r="B666" s="496"/>
      <c r="C666" s="475"/>
      <c r="D666" s="477"/>
      <c r="E666" s="496"/>
      <c r="F666" s="496"/>
      <c r="G666" s="496"/>
      <c r="H666" s="477"/>
      <c r="I666" s="496"/>
      <c r="J666" s="477"/>
      <c r="K666" s="494"/>
      <c r="L666" s="494"/>
      <c r="M666" s="517"/>
      <c r="N666" s="516"/>
      <c r="O666" s="517"/>
      <c r="P666" s="517"/>
      <c r="Q666" s="517"/>
    </row>
    <row r="667" spans="1:17">
      <c r="A667" s="472"/>
      <c r="B667" s="496"/>
      <c r="C667" s="475"/>
      <c r="D667" s="477"/>
      <c r="E667" s="496"/>
      <c r="F667" s="496"/>
      <c r="G667" s="496"/>
      <c r="H667" s="477"/>
      <c r="I667" s="496"/>
      <c r="J667" s="477"/>
      <c r="K667" s="494"/>
      <c r="L667" s="494"/>
      <c r="M667" s="517"/>
      <c r="N667" s="516"/>
      <c r="O667" s="517"/>
      <c r="P667" s="517"/>
      <c r="Q667" s="517"/>
    </row>
    <row r="668" spans="1:17">
      <c r="A668" s="472"/>
      <c r="B668" s="496"/>
      <c r="C668" s="475"/>
      <c r="D668" s="477"/>
      <c r="E668" s="496"/>
      <c r="F668" s="496"/>
      <c r="G668" s="496"/>
      <c r="H668" s="477"/>
      <c r="I668" s="496"/>
      <c r="J668" s="477"/>
      <c r="K668" s="494"/>
      <c r="L668" s="494"/>
      <c r="M668" s="517"/>
      <c r="N668" s="516"/>
      <c r="O668" s="517"/>
      <c r="P668" s="517"/>
      <c r="Q668" s="517"/>
    </row>
    <row r="669" spans="1:17">
      <c r="A669" s="472"/>
      <c r="B669" s="496"/>
      <c r="C669" s="475"/>
      <c r="D669" s="477"/>
      <c r="E669" s="496"/>
      <c r="F669" s="496"/>
      <c r="G669" s="496"/>
      <c r="H669" s="477"/>
      <c r="I669" s="496"/>
      <c r="J669" s="477"/>
      <c r="K669" s="494"/>
      <c r="L669" s="494"/>
      <c r="M669" s="517"/>
      <c r="N669" s="516"/>
      <c r="O669" s="517"/>
      <c r="P669" s="517"/>
      <c r="Q669" s="517"/>
    </row>
    <row r="670" spans="1:17">
      <c r="A670" s="472"/>
      <c r="B670" s="496"/>
      <c r="C670" s="475"/>
      <c r="D670" s="477"/>
      <c r="E670" s="496"/>
      <c r="F670" s="496"/>
      <c r="G670" s="496"/>
      <c r="H670" s="477"/>
      <c r="I670" s="496"/>
      <c r="J670" s="477"/>
      <c r="K670" s="494"/>
      <c r="L670" s="494"/>
      <c r="M670" s="517"/>
      <c r="N670" s="516"/>
      <c r="O670" s="517"/>
      <c r="P670" s="517"/>
      <c r="Q670" s="517"/>
    </row>
    <row r="671" spans="1:17">
      <c r="A671" s="472"/>
      <c r="B671" s="496"/>
      <c r="C671" s="475"/>
      <c r="D671" s="477"/>
      <c r="E671" s="496"/>
      <c r="F671" s="496"/>
      <c r="G671" s="496"/>
      <c r="H671" s="477"/>
      <c r="I671" s="496"/>
      <c r="J671" s="477"/>
      <c r="K671" s="494"/>
      <c r="L671" s="494"/>
      <c r="M671" s="517"/>
      <c r="N671" s="516"/>
      <c r="O671" s="517"/>
      <c r="P671" s="517"/>
      <c r="Q671" s="517"/>
    </row>
    <row r="672" spans="1:17">
      <c r="A672" s="472"/>
      <c r="B672" s="496"/>
      <c r="C672" s="475"/>
      <c r="D672" s="477"/>
      <c r="E672" s="496"/>
      <c r="F672" s="496"/>
      <c r="G672" s="496"/>
      <c r="H672" s="477"/>
      <c r="I672" s="496"/>
      <c r="J672" s="477"/>
      <c r="K672" s="494"/>
      <c r="L672" s="494"/>
      <c r="M672" s="517"/>
      <c r="N672" s="516"/>
      <c r="O672" s="517"/>
      <c r="P672" s="517"/>
      <c r="Q672" s="517"/>
    </row>
    <row r="673" spans="1:17">
      <c r="A673" s="472"/>
      <c r="B673" s="496"/>
      <c r="C673" s="475"/>
      <c r="D673" s="477"/>
      <c r="E673" s="496"/>
      <c r="F673" s="496"/>
      <c r="G673" s="496"/>
      <c r="H673" s="477"/>
      <c r="I673" s="496"/>
      <c r="J673" s="477"/>
      <c r="K673" s="494"/>
      <c r="L673" s="494"/>
      <c r="M673" s="517"/>
      <c r="N673" s="516"/>
      <c r="O673" s="517"/>
      <c r="P673" s="517"/>
      <c r="Q673" s="517"/>
    </row>
    <row r="674" spans="1:17">
      <c r="A674" s="472"/>
      <c r="B674" s="496"/>
      <c r="C674" s="475"/>
      <c r="D674" s="477"/>
      <c r="E674" s="496"/>
      <c r="F674" s="496"/>
      <c r="G674" s="496"/>
      <c r="H674" s="477"/>
      <c r="I674" s="496"/>
      <c r="J674" s="477"/>
      <c r="K674" s="494"/>
      <c r="L674" s="494"/>
      <c r="M674" s="517"/>
      <c r="N674" s="516"/>
      <c r="O674" s="517"/>
      <c r="P674" s="517"/>
      <c r="Q674" s="517"/>
    </row>
    <row r="675" spans="1:17">
      <c r="A675" s="472"/>
      <c r="B675" s="496"/>
      <c r="C675" s="475"/>
      <c r="D675" s="477"/>
      <c r="E675" s="496"/>
      <c r="F675" s="496"/>
      <c r="G675" s="496"/>
      <c r="H675" s="477"/>
      <c r="I675" s="496"/>
      <c r="J675" s="477"/>
      <c r="K675" s="494"/>
      <c r="L675" s="494"/>
      <c r="M675" s="517"/>
      <c r="N675" s="516"/>
      <c r="O675" s="517"/>
      <c r="P675" s="517"/>
      <c r="Q675" s="517"/>
    </row>
    <row r="676" spans="1:17">
      <c r="A676" s="472"/>
      <c r="B676" s="496"/>
      <c r="C676" s="475"/>
      <c r="D676" s="477"/>
      <c r="E676" s="496"/>
      <c r="F676" s="496"/>
      <c r="G676" s="496"/>
      <c r="H676" s="477"/>
      <c r="I676" s="496"/>
      <c r="J676" s="477"/>
      <c r="K676" s="494"/>
      <c r="L676" s="494"/>
      <c r="M676" s="517"/>
      <c r="N676" s="516"/>
      <c r="O676" s="517"/>
      <c r="P676" s="517"/>
      <c r="Q676" s="517"/>
    </row>
    <row r="677" spans="1:17">
      <c r="A677" s="472"/>
      <c r="B677" s="496"/>
      <c r="C677" s="475"/>
      <c r="D677" s="477"/>
      <c r="E677" s="496"/>
      <c r="F677" s="496"/>
      <c r="G677" s="496"/>
      <c r="H677" s="477"/>
      <c r="I677" s="496"/>
      <c r="J677" s="477"/>
      <c r="K677" s="494"/>
      <c r="L677" s="494"/>
      <c r="M677" s="517"/>
      <c r="N677" s="516"/>
      <c r="O677" s="517"/>
      <c r="P677" s="517"/>
      <c r="Q677" s="517"/>
    </row>
    <row r="678" spans="1:17">
      <c r="A678" s="472"/>
      <c r="B678" s="496"/>
      <c r="C678" s="475"/>
      <c r="D678" s="477"/>
      <c r="E678" s="496"/>
      <c r="F678" s="496"/>
      <c r="G678" s="496"/>
      <c r="H678" s="477"/>
      <c r="I678" s="496"/>
      <c r="J678" s="477"/>
      <c r="K678" s="494"/>
      <c r="L678" s="494"/>
      <c r="M678" s="517"/>
      <c r="N678" s="516"/>
      <c r="O678" s="517"/>
      <c r="P678" s="517"/>
      <c r="Q678" s="517"/>
    </row>
    <row r="679" spans="1:17">
      <c r="A679" s="472"/>
      <c r="B679" s="496"/>
      <c r="C679" s="475"/>
      <c r="D679" s="477"/>
      <c r="E679" s="496"/>
      <c r="F679" s="496"/>
      <c r="G679" s="496"/>
      <c r="H679" s="477"/>
      <c r="I679" s="496"/>
      <c r="J679" s="477"/>
      <c r="K679" s="494"/>
      <c r="L679" s="494"/>
      <c r="M679" s="517"/>
      <c r="N679" s="516"/>
      <c r="O679" s="517"/>
      <c r="P679" s="517"/>
      <c r="Q679" s="517"/>
    </row>
    <row r="680" spans="1:17">
      <c r="A680" s="472"/>
      <c r="B680" s="496"/>
      <c r="C680" s="475"/>
      <c r="D680" s="477"/>
      <c r="E680" s="496"/>
      <c r="F680" s="496"/>
      <c r="G680" s="496"/>
      <c r="H680" s="477"/>
      <c r="I680" s="496"/>
      <c r="J680" s="477"/>
      <c r="K680" s="494"/>
      <c r="L680" s="494"/>
      <c r="M680" s="517"/>
      <c r="N680" s="516"/>
      <c r="O680" s="517"/>
      <c r="P680" s="517"/>
      <c r="Q680" s="517"/>
    </row>
    <row r="681" spans="1:17">
      <c r="A681" s="472"/>
      <c r="B681" s="496"/>
      <c r="C681" s="475"/>
      <c r="D681" s="477"/>
      <c r="E681" s="496"/>
      <c r="F681" s="496"/>
      <c r="G681" s="496"/>
      <c r="H681" s="477"/>
      <c r="I681" s="496"/>
      <c r="J681" s="477"/>
      <c r="K681" s="494"/>
      <c r="L681" s="494"/>
      <c r="M681" s="517"/>
      <c r="N681" s="516"/>
      <c r="O681" s="517"/>
      <c r="P681" s="517"/>
      <c r="Q681" s="517"/>
    </row>
    <row r="682" spans="1:17">
      <c r="A682" s="472"/>
      <c r="B682" s="496"/>
      <c r="C682" s="475"/>
      <c r="D682" s="477"/>
      <c r="E682" s="496"/>
      <c r="F682" s="496"/>
      <c r="G682" s="496"/>
      <c r="H682" s="477"/>
      <c r="I682" s="496"/>
      <c r="J682" s="477"/>
      <c r="K682" s="494"/>
      <c r="L682" s="494"/>
      <c r="M682" s="517"/>
      <c r="N682" s="516"/>
      <c r="O682" s="517"/>
      <c r="P682" s="517"/>
      <c r="Q682" s="517"/>
    </row>
    <row r="683" spans="1:17">
      <c r="A683" s="472"/>
      <c r="B683" s="496"/>
      <c r="C683" s="475"/>
      <c r="D683" s="477"/>
      <c r="E683" s="496"/>
      <c r="F683" s="496"/>
      <c r="G683" s="496"/>
      <c r="H683" s="477"/>
      <c r="I683" s="496"/>
      <c r="J683" s="477"/>
      <c r="K683" s="494"/>
      <c r="L683" s="494"/>
      <c r="M683" s="517"/>
      <c r="N683" s="516"/>
      <c r="O683" s="517"/>
      <c r="P683" s="517"/>
      <c r="Q683" s="517"/>
    </row>
    <row r="684" spans="1:17">
      <c r="A684" s="472"/>
      <c r="B684" s="496"/>
      <c r="C684" s="475"/>
      <c r="D684" s="477"/>
      <c r="E684" s="496"/>
      <c r="F684" s="496"/>
      <c r="G684" s="496"/>
      <c r="H684" s="477"/>
      <c r="I684" s="496"/>
      <c r="J684" s="477"/>
      <c r="K684" s="494"/>
      <c r="L684" s="494"/>
      <c r="M684" s="517"/>
      <c r="N684" s="516"/>
      <c r="O684" s="517"/>
      <c r="P684" s="517"/>
      <c r="Q684" s="517"/>
    </row>
    <row r="685" spans="1:17">
      <c r="A685" s="472"/>
      <c r="B685" s="496"/>
      <c r="C685" s="475"/>
      <c r="D685" s="477"/>
      <c r="E685" s="496"/>
      <c r="F685" s="496"/>
      <c r="G685" s="496"/>
      <c r="H685" s="477"/>
      <c r="I685" s="496"/>
      <c r="J685" s="477"/>
      <c r="K685" s="494"/>
      <c r="L685" s="494"/>
      <c r="M685" s="517"/>
      <c r="N685" s="516"/>
      <c r="O685" s="517"/>
      <c r="P685" s="517"/>
      <c r="Q685" s="517"/>
    </row>
    <row r="686" spans="1:17">
      <c r="A686" s="472"/>
      <c r="B686" s="496"/>
      <c r="C686" s="475"/>
      <c r="D686" s="477"/>
      <c r="E686" s="496"/>
      <c r="F686" s="496"/>
      <c r="G686" s="496"/>
      <c r="H686" s="477"/>
      <c r="I686" s="496"/>
      <c r="J686" s="477"/>
      <c r="K686" s="494"/>
      <c r="L686" s="494"/>
      <c r="M686" s="517"/>
      <c r="N686" s="516"/>
      <c r="O686" s="517"/>
      <c r="P686" s="517"/>
      <c r="Q686" s="517"/>
    </row>
    <row r="687" spans="1:17">
      <c r="A687" s="472"/>
      <c r="B687" s="496"/>
      <c r="C687" s="475"/>
      <c r="D687" s="477"/>
      <c r="E687" s="496"/>
      <c r="F687" s="496"/>
      <c r="G687" s="496"/>
      <c r="H687" s="477"/>
      <c r="I687" s="496"/>
      <c r="J687" s="477"/>
      <c r="K687" s="494"/>
      <c r="L687" s="494"/>
      <c r="M687" s="517"/>
      <c r="N687" s="516"/>
      <c r="O687" s="517"/>
      <c r="P687" s="517"/>
      <c r="Q687" s="517"/>
    </row>
    <row r="688" spans="1:17">
      <c r="A688" s="472"/>
      <c r="B688" s="496"/>
      <c r="C688" s="475"/>
      <c r="D688" s="477"/>
      <c r="E688" s="496"/>
      <c r="F688" s="496"/>
      <c r="G688" s="496"/>
      <c r="H688" s="477"/>
      <c r="I688" s="496"/>
      <c r="J688" s="477"/>
      <c r="K688" s="494"/>
      <c r="L688" s="494"/>
      <c r="M688" s="517"/>
      <c r="N688" s="516"/>
      <c r="O688" s="517"/>
      <c r="P688" s="517"/>
      <c r="Q688" s="517"/>
    </row>
    <row r="689" spans="1:17">
      <c r="A689" s="472"/>
      <c r="B689" s="496"/>
      <c r="C689" s="475"/>
      <c r="D689" s="477"/>
      <c r="E689" s="496"/>
      <c r="F689" s="496"/>
      <c r="G689" s="496"/>
      <c r="H689" s="477"/>
      <c r="I689" s="496"/>
      <c r="J689" s="477"/>
      <c r="K689" s="494"/>
      <c r="L689" s="494"/>
      <c r="M689" s="517"/>
      <c r="N689" s="516"/>
      <c r="O689" s="517"/>
      <c r="P689" s="517"/>
      <c r="Q689" s="517"/>
    </row>
    <row r="690" spans="1:17">
      <c r="A690" s="472"/>
      <c r="B690" s="496"/>
      <c r="C690" s="475"/>
      <c r="D690" s="477"/>
      <c r="E690" s="496"/>
      <c r="F690" s="496"/>
      <c r="G690" s="496"/>
      <c r="H690" s="477"/>
      <c r="I690" s="496"/>
      <c r="J690" s="477"/>
      <c r="K690" s="494"/>
      <c r="L690" s="494"/>
      <c r="M690" s="517"/>
      <c r="N690" s="516"/>
      <c r="O690" s="517"/>
      <c r="P690" s="517"/>
      <c r="Q690" s="517"/>
    </row>
    <row r="691" spans="1:17">
      <c r="A691" s="472"/>
      <c r="B691" s="496"/>
      <c r="C691" s="475"/>
      <c r="D691" s="477"/>
      <c r="E691" s="496"/>
      <c r="F691" s="496"/>
      <c r="G691" s="496"/>
      <c r="H691" s="477"/>
      <c r="I691" s="496"/>
      <c r="J691" s="477"/>
      <c r="K691" s="494"/>
      <c r="L691" s="494"/>
      <c r="M691" s="517"/>
      <c r="N691" s="516"/>
      <c r="O691" s="517"/>
      <c r="P691" s="517"/>
      <c r="Q691" s="517"/>
    </row>
    <row r="692" spans="1:17">
      <c r="A692" s="472"/>
      <c r="B692" s="496"/>
      <c r="C692" s="475"/>
      <c r="D692" s="477"/>
      <c r="E692" s="496"/>
      <c r="F692" s="496"/>
      <c r="G692" s="496"/>
      <c r="H692" s="477"/>
      <c r="I692" s="496"/>
      <c r="J692" s="477"/>
      <c r="K692" s="494"/>
      <c r="L692" s="494"/>
      <c r="M692" s="517"/>
      <c r="N692" s="516"/>
      <c r="O692" s="517"/>
      <c r="P692" s="517"/>
      <c r="Q692" s="517"/>
    </row>
    <row r="693" spans="1:17">
      <c r="A693" s="472"/>
      <c r="B693" s="496"/>
      <c r="C693" s="475"/>
      <c r="D693" s="477"/>
      <c r="E693" s="496"/>
      <c r="F693" s="496"/>
      <c r="G693" s="496"/>
      <c r="H693" s="477"/>
      <c r="I693" s="496"/>
      <c r="J693" s="477"/>
      <c r="K693" s="494"/>
      <c r="L693" s="494"/>
      <c r="M693" s="517"/>
      <c r="N693" s="516"/>
      <c r="O693" s="517"/>
      <c r="P693" s="517"/>
      <c r="Q693" s="517"/>
    </row>
    <row r="694" spans="1:17">
      <c r="A694" s="472"/>
      <c r="B694" s="496"/>
      <c r="C694" s="475"/>
      <c r="D694" s="477"/>
      <c r="E694" s="496"/>
      <c r="F694" s="496"/>
      <c r="G694" s="496"/>
      <c r="H694" s="477"/>
      <c r="I694" s="496"/>
      <c r="J694" s="477"/>
      <c r="K694" s="494"/>
      <c r="L694" s="494"/>
      <c r="M694" s="517"/>
      <c r="N694" s="516"/>
      <c r="O694" s="517"/>
      <c r="P694" s="517"/>
      <c r="Q694" s="517"/>
    </row>
    <row r="695" spans="1:17">
      <c r="A695" s="472"/>
      <c r="B695" s="496"/>
      <c r="C695" s="475"/>
      <c r="D695" s="477"/>
      <c r="E695" s="496"/>
      <c r="F695" s="496"/>
      <c r="G695" s="496"/>
      <c r="H695" s="477"/>
      <c r="I695" s="496"/>
      <c r="J695" s="477"/>
      <c r="K695" s="494"/>
      <c r="L695" s="494"/>
      <c r="M695" s="517"/>
      <c r="N695" s="516"/>
      <c r="O695" s="517"/>
      <c r="P695" s="517"/>
      <c r="Q695" s="517"/>
    </row>
    <row r="696" spans="1:17">
      <c r="A696" s="472"/>
      <c r="B696" s="496"/>
      <c r="C696" s="475"/>
      <c r="D696" s="477"/>
      <c r="E696" s="496"/>
      <c r="F696" s="496"/>
      <c r="G696" s="496"/>
      <c r="H696" s="477"/>
      <c r="I696" s="496"/>
      <c r="J696" s="477"/>
      <c r="K696" s="494"/>
      <c r="L696" s="494"/>
      <c r="M696" s="517"/>
      <c r="N696" s="516"/>
      <c r="O696" s="517"/>
      <c r="P696" s="517"/>
      <c r="Q696" s="517"/>
    </row>
    <row r="697" spans="1:17">
      <c r="A697" s="472"/>
      <c r="B697" s="496"/>
      <c r="C697" s="475"/>
      <c r="D697" s="477"/>
      <c r="E697" s="496"/>
      <c r="F697" s="496"/>
      <c r="G697" s="496"/>
      <c r="H697" s="477"/>
      <c r="I697" s="496"/>
      <c r="J697" s="477"/>
      <c r="K697" s="494"/>
      <c r="L697" s="494"/>
      <c r="M697" s="517"/>
      <c r="N697" s="516"/>
      <c r="O697" s="517"/>
      <c r="P697" s="517"/>
      <c r="Q697" s="517"/>
    </row>
    <row r="698" spans="1:17">
      <c r="A698" s="472"/>
      <c r="B698" s="496"/>
      <c r="C698" s="475"/>
      <c r="D698" s="477"/>
      <c r="E698" s="496"/>
      <c r="F698" s="496"/>
      <c r="G698" s="496"/>
      <c r="H698" s="477"/>
      <c r="I698" s="496"/>
      <c r="J698" s="477"/>
      <c r="K698" s="494"/>
      <c r="L698" s="494"/>
      <c r="M698" s="517"/>
      <c r="N698" s="516"/>
      <c r="O698" s="517"/>
      <c r="P698" s="517"/>
      <c r="Q698" s="517"/>
    </row>
    <row r="699" spans="1:17">
      <c r="A699" s="472"/>
      <c r="B699" s="496"/>
      <c r="C699" s="475"/>
      <c r="D699" s="477"/>
      <c r="E699" s="496"/>
      <c r="F699" s="496"/>
      <c r="G699" s="496"/>
      <c r="H699" s="477"/>
      <c r="I699" s="496"/>
      <c r="J699" s="477"/>
      <c r="K699" s="494"/>
      <c r="L699" s="494"/>
      <c r="M699" s="517"/>
      <c r="N699" s="516"/>
      <c r="O699" s="517"/>
      <c r="P699" s="517"/>
      <c r="Q699" s="517"/>
    </row>
    <row r="700" spans="1:17">
      <c r="A700" s="472"/>
      <c r="B700" s="496"/>
      <c r="C700" s="475"/>
      <c r="D700" s="477"/>
      <c r="E700" s="496"/>
      <c r="F700" s="496"/>
      <c r="G700" s="496"/>
      <c r="H700" s="477"/>
      <c r="I700" s="496"/>
      <c r="J700" s="477"/>
      <c r="K700" s="494"/>
      <c r="L700" s="494"/>
      <c r="M700" s="517"/>
      <c r="N700" s="516"/>
      <c r="O700" s="517"/>
      <c r="P700" s="517"/>
      <c r="Q700" s="517"/>
    </row>
    <row r="701" spans="1:17">
      <c r="A701" s="472"/>
      <c r="B701" s="496"/>
      <c r="C701" s="475"/>
      <c r="D701" s="477"/>
      <c r="E701" s="496"/>
      <c r="F701" s="496"/>
      <c r="G701" s="496"/>
      <c r="H701" s="477"/>
      <c r="I701" s="496"/>
      <c r="J701" s="477"/>
      <c r="K701" s="494"/>
      <c r="L701" s="494"/>
      <c r="M701" s="517"/>
      <c r="N701" s="516"/>
      <c r="O701" s="517"/>
      <c r="P701" s="517"/>
      <c r="Q701" s="517"/>
    </row>
    <row r="702" spans="1:17">
      <c r="A702" s="472"/>
      <c r="B702" s="496"/>
      <c r="C702" s="475"/>
      <c r="D702" s="477"/>
      <c r="E702" s="496"/>
      <c r="F702" s="496"/>
      <c r="G702" s="496"/>
      <c r="H702" s="477"/>
      <c r="I702" s="496"/>
      <c r="J702" s="477"/>
      <c r="K702" s="494"/>
      <c r="L702" s="494"/>
      <c r="M702" s="517"/>
      <c r="N702" s="516"/>
      <c r="O702" s="517"/>
      <c r="P702" s="517"/>
      <c r="Q702" s="517"/>
    </row>
    <row r="703" spans="1:17">
      <c r="A703" s="472"/>
      <c r="B703" s="496"/>
      <c r="C703" s="475"/>
      <c r="D703" s="477"/>
      <c r="E703" s="496"/>
      <c r="F703" s="496"/>
      <c r="G703" s="496"/>
      <c r="H703" s="477"/>
      <c r="I703" s="496"/>
      <c r="J703" s="477"/>
      <c r="K703" s="494"/>
      <c r="L703" s="494"/>
      <c r="M703" s="517"/>
      <c r="N703" s="516"/>
      <c r="O703" s="517"/>
      <c r="P703" s="517"/>
      <c r="Q703" s="517"/>
    </row>
    <row r="704" spans="1:17">
      <c r="A704" s="472"/>
      <c r="B704" s="496"/>
      <c r="C704" s="475"/>
      <c r="D704" s="477"/>
      <c r="E704" s="496"/>
      <c r="F704" s="496"/>
      <c r="G704" s="496"/>
      <c r="H704" s="477"/>
      <c r="I704" s="496"/>
      <c r="J704" s="477"/>
      <c r="K704" s="494"/>
      <c r="L704" s="494"/>
      <c r="M704" s="517"/>
      <c r="N704" s="516"/>
      <c r="O704" s="517"/>
      <c r="P704" s="517"/>
      <c r="Q704" s="517"/>
    </row>
    <row r="705" spans="1:17">
      <c r="A705" s="472"/>
      <c r="B705" s="496"/>
      <c r="C705" s="475"/>
      <c r="D705" s="477"/>
      <c r="E705" s="496"/>
      <c r="F705" s="496"/>
      <c r="G705" s="496"/>
      <c r="H705" s="477"/>
      <c r="I705" s="496"/>
      <c r="J705" s="477"/>
      <c r="K705" s="494"/>
      <c r="L705" s="494"/>
      <c r="M705" s="517"/>
      <c r="N705" s="516"/>
      <c r="O705" s="517"/>
      <c r="P705" s="517"/>
      <c r="Q705" s="517"/>
    </row>
    <row r="706" spans="1:17">
      <c r="A706" s="472"/>
      <c r="B706" s="496"/>
      <c r="C706" s="475"/>
      <c r="D706" s="477"/>
      <c r="E706" s="496"/>
      <c r="F706" s="496"/>
      <c r="G706" s="496"/>
      <c r="H706" s="477"/>
      <c r="I706" s="496"/>
      <c r="J706" s="477"/>
      <c r="K706" s="494"/>
      <c r="L706" s="494"/>
      <c r="M706" s="517"/>
      <c r="N706" s="516"/>
      <c r="O706" s="517"/>
      <c r="P706" s="517"/>
      <c r="Q706" s="517"/>
    </row>
    <row r="707" spans="1:17">
      <c r="A707" s="472"/>
      <c r="B707" s="496"/>
      <c r="C707" s="475"/>
      <c r="D707" s="477"/>
      <c r="E707" s="496"/>
      <c r="F707" s="496"/>
      <c r="G707" s="496"/>
      <c r="H707" s="477"/>
      <c r="I707" s="496"/>
      <c r="J707" s="477"/>
      <c r="K707" s="494"/>
      <c r="L707" s="494"/>
      <c r="M707" s="517"/>
      <c r="N707" s="516"/>
      <c r="O707" s="517"/>
      <c r="P707" s="517"/>
      <c r="Q707" s="517"/>
    </row>
    <row r="708" spans="1:17">
      <c r="A708" s="472"/>
      <c r="B708" s="496"/>
      <c r="C708" s="475"/>
      <c r="D708" s="477"/>
      <c r="E708" s="496"/>
      <c r="F708" s="496"/>
      <c r="G708" s="496"/>
      <c r="H708" s="477"/>
      <c r="I708" s="496"/>
      <c r="J708" s="477"/>
      <c r="K708" s="494"/>
      <c r="L708" s="494"/>
      <c r="M708" s="517"/>
      <c r="N708" s="516"/>
      <c r="O708" s="517"/>
      <c r="P708" s="517"/>
      <c r="Q708" s="517"/>
    </row>
    <row r="709" spans="1:17">
      <c r="A709" s="472"/>
      <c r="B709" s="496"/>
      <c r="C709" s="475"/>
      <c r="D709" s="477"/>
      <c r="E709" s="496"/>
      <c r="F709" s="496"/>
      <c r="G709" s="496"/>
      <c r="H709" s="477"/>
      <c r="I709" s="496"/>
      <c r="J709" s="477"/>
      <c r="K709" s="494"/>
      <c r="L709" s="494"/>
      <c r="M709" s="517"/>
      <c r="N709" s="516"/>
      <c r="O709" s="517"/>
      <c r="P709" s="517"/>
      <c r="Q709" s="517"/>
    </row>
    <row r="710" spans="1:17">
      <c r="A710" s="472"/>
      <c r="B710" s="496"/>
      <c r="C710" s="475"/>
      <c r="D710" s="477"/>
      <c r="E710" s="496"/>
      <c r="F710" s="496"/>
      <c r="G710" s="496"/>
      <c r="H710" s="477"/>
      <c r="I710" s="496"/>
      <c r="J710" s="477"/>
      <c r="K710" s="494"/>
      <c r="L710" s="494"/>
      <c r="M710" s="517"/>
      <c r="N710" s="516"/>
      <c r="O710" s="517"/>
      <c r="P710" s="517"/>
      <c r="Q710" s="517"/>
    </row>
    <row r="711" spans="1:17">
      <c r="A711" s="472"/>
      <c r="B711" s="496"/>
      <c r="C711" s="475"/>
      <c r="D711" s="477"/>
      <c r="E711" s="496"/>
      <c r="F711" s="496"/>
      <c r="G711" s="496"/>
      <c r="H711" s="477"/>
      <c r="I711" s="496"/>
      <c r="J711" s="477"/>
      <c r="K711" s="494"/>
      <c r="L711" s="494"/>
      <c r="M711" s="517"/>
      <c r="N711" s="516"/>
      <c r="O711" s="517"/>
      <c r="P711" s="517"/>
      <c r="Q711" s="517"/>
    </row>
    <row r="712" spans="1:17">
      <c r="A712" s="472"/>
      <c r="B712" s="496"/>
      <c r="C712" s="475"/>
      <c r="D712" s="477"/>
      <c r="E712" s="496"/>
      <c r="F712" s="496"/>
      <c r="G712" s="496"/>
      <c r="H712" s="477"/>
      <c r="I712" s="496"/>
      <c r="J712" s="477"/>
      <c r="K712" s="494"/>
      <c r="L712" s="494"/>
      <c r="M712" s="517"/>
      <c r="N712" s="516"/>
      <c r="O712" s="517"/>
      <c r="P712" s="517"/>
      <c r="Q712" s="517"/>
    </row>
    <row r="713" spans="1:17">
      <c r="A713" s="472"/>
      <c r="B713" s="496"/>
      <c r="C713" s="475"/>
      <c r="D713" s="477"/>
      <c r="E713" s="496"/>
      <c r="F713" s="496"/>
      <c r="G713" s="496"/>
      <c r="H713" s="477"/>
      <c r="I713" s="496"/>
      <c r="J713" s="477"/>
      <c r="K713" s="494"/>
      <c r="L713" s="494"/>
      <c r="M713" s="517"/>
      <c r="N713" s="516"/>
      <c r="O713" s="517"/>
      <c r="P713" s="517"/>
      <c r="Q713" s="517"/>
    </row>
    <row r="714" spans="1:17">
      <c r="A714" s="472"/>
      <c r="B714" s="496"/>
      <c r="C714" s="475"/>
      <c r="D714" s="477"/>
      <c r="E714" s="496"/>
      <c r="F714" s="496"/>
      <c r="G714" s="496"/>
      <c r="H714" s="477"/>
      <c r="I714" s="496"/>
      <c r="J714" s="477"/>
      <c r="K714" s="494"/>
      <c r="L714" s="494"/>
      <c r="M714" s="517"/>
      <c r="N714" s="516"/>
      <c r="O714" s="517"/>
      <c r="P714" s="517"/>
      <c r="Q714" s="517"/>
    </row>
    <row r="715" spans="1:17">
      <c r="A715" s="472"/>
      <c r="B715" s="496"/>
      <c r="C715" s="475"/>
      <c r="D715" s="477"/>
      <c r="E715" s="496"/>
      <c r="F715" s="496"/>
      <c r="G715" s="496"/>
      <c r="H715" s="477"/>
      <c r="I715" s="496"/>
      <c r="J715" s="477"/>
      <c r="K715" s="494"/>
      <c r="L715" s="494"/>
      <c r="M715" s="517"/>
      <c r="N715" s="516"/>
      <c r="O715" s="517"/>
      <c r="P715" s="517"/>
      <c r="Q715" s="517"/>
    </row>
    <row r="716" spans="1:17">
      <c r="A716" s="472"/>
      <c r="B716" s="496"/>
      <c r="C716" s="475"/>
      <c r="D716" s="477"/>
      <c r="E716" s="496"/>
      <c r="F716" s="496"/>
      <c r="G716" s="496"/>
      <c r="H716" s="477"/>
      <c r="I716" s="496"/>
      <c r="J716" s="477"/>
      <c r="K716" s="494"/>
      <c r="L716" s="494"/>
      <c r="M716" s="517"/>
      <c r="N716" s="516"/>
      <c r="O716" s="517"/>
      <c r="P716" s="517"/>
      <c r="Q716" s="517"/>
    </row>
    <row r="717" spans="1:17">
      <c r="A717" s="472"/>
      <c r="B717" s="496"/>
      <c r="C717" s="475"/>
      <c r="D717" s="477"/>
      <c r="E717" s="496"/>
      <c r="F717" s="496"/>
      <c r="G717" s="496"/>
      <c r="H717" s="477"/>
      <c r="I717" s="496"/>
      <c r="J717" s="477"/>
      <c r="K717" s="494"/>
      <c r="L717" s="494"/>
      <c r="M717" s="517"/>
      <c r="N717" s="516"/>
      <c r="O717" s="517"/>
      <c r="P717" s="517"/>
      <c r="Q717" s="517"/>
    </row>
    <row r="718" spans="1:17">
      <c r="A718" s="472"/>
      <c r="B718" s="496"/>
      <c r="C718" s="475"/>
      <c r="D718" s="477"/>
      <c r="E718" s="496"/>
      <c r="F718" s="496"/>
      <c r="G718" s="496"/>
      <c r="H718" s="477"/>
      <c r="I718" s="496"/>
      <c r="J718" s="477"/>
      <c r="K718" s="494"/>
      <c r="L718" s="494"/>
      <c r="M718" s="517"/>
      <c r="N718" s="516"/>
      <c r="O718" s="517"/>
      <c r="P718" s="517"/>
      <c r="Q718" s="517"/>
    </row>
    <row r="719" spans="1:17">
      <c r="A719" s="472"/>
      <c r="B719" s="496"/>
      <c r="C719" s="475"/>
      <c r="D719" s="477"/>
      <c r="E719" s="496"/>
      <c r="F719" s="496"/>
      <c r="G719" s="496"/>
      <c r="H719" s="477"/>
      <c r="I719" s="496"/>
      <c r="J719" s="477"/>
      <c r="K719" s="494"/>
      <c r="L719" s="494"/>
      <c r="M719" s="517"/>
      <c r="N719" s="516"/>
      <c r="O719" s="517"/>
      <c r="P719" s="517"/>
      <c r="Q719" s="517"/>
    </row>
    <row r="720" spans="1:17">
      <c r="A720" s="472"/>
      <c r="B720" s="496"/>
      <c r="C720" s="475"/>
      <c r="D720" s="477"/>
      <c r="E720" s="496"/>
      <c r="F720" s="496"/>
      <c r="G720" s="496"/>
      <c r="H720" s="477"/>
      <c r="I720" s="496"/>
      <c r="J720" s="477"/>
      <c r="K720" s="494"/>
      <c r="L720" s="494"/>
      <c r="M720" s="517"/>
      <c r="N720" s="516"/>
      <c r="O720" s="517"/>
      <c r="P720" s="517"/>
      <c r="Q720" s="517"/>
    </row>
    <row r="721" spans="1:17">
      <c r="A721" s="472"/>
      <c r="B721" s="496"/>
      <c r="C721" s="475"/>
      <c r="D721" s="477"/>
      <c r="E721" s="496"/>
      <c r="F721" s="496"/>
      <c r="G721" s="496"/>
      <c r="H721" s="477"/>
      <c r="I721" s="496"/>
      <c r="J721" s="477"/>
      <c r="K721" s="494"/>
      <c r="L721" s="494"/>
      <c r="M721" s="517"/>
      <c r="N721" s="516"/>
      <c r="O721" s="517"/>
      <c r="P721" s="517"/>
      <c r="Q721" s="517"/>
    </row>
    <row r="722" spans="1:17">
      <c r="A722" s="472"/>
      <c r="B722" s="496"/>
      <c r="C722" s="475"/>
      <c r="D722" s="477"/>
      <c r="E722" s="496"/>
      <c r="F722" s="496"/>
      <c r="G722" s="496"/>
      <c r="H722" s="477"/>
      <c r="I722" s="496"/>
      <c r="J722" s="477"/>
      <c r="K722" s="494"/>
      <c r="L722" s="494"/>
      <c r="M722" s="517"/>
      <c r="N722" s="516"/>
      <c r="O722" s="517"/>
      <c r="P722" s="517"/>
      <c r="Q722" s="517"/>
    </row>
    <row r="723" spans="1:17">
      <c r="A723" s="472"/>
      <c r="B723" s="496"/>
      <c r="C723" s="475"/>
      <c r="D723" s="477"/>
      <c r="E723" s="496"/>
      <c r="F723" s="496"/>
      <c r="G723" s="496"/>
      <c r="H723" s="477"/>
      <c r="I723" s="496"/>
      <c r="J723" s="477"/>
      <c r="K723" s="494"/>
      <c r="L723" s="494"/>
      <c r="M723" s="517"/>
      <c r="N723" s="516"/>
      <c r="O723" s="517"/>
      <c r="P723" s="517"/>
      <c r="Q723" s="517"/>
    </row>
    <row r="724" spans="1:17">
      <c r="A724" s="472"/>
      <c r="B724" s="496"/>
      <c r="C724" s="475"/>
      <c r="D724" s="477"/>
      <c r="E724" s="496"/>
      <c r="F724" s="496"/>
      <c r="G724" s="496"/>
      <c r="H724" s="477"/>
      <c r="I724" s="496"/>
      <c r="J724" s="477"/>
      <c r="K724" s="494"/>
      <c r="L724" s="494"/>
      <c r="M724" s="517"/>
      <c r="N724" s="516"/>
      <c r="O724" s="517"/>
      <c r="P724" s="517"/>
      <c r="Q724" s="517"/>
    </row>
    <row r="725" spans="1:17">
      <c r="A725" s="472"/>
      <c r="B725" s="496"/>
      <c r="C725" s="475"/>
      <c r="D725" s="477"/>
      <c r="E725" s="496"/>
      <c r="F725" s="496"/>
      <c r="G725" s="496"/>
      <c r="H725" s="477"/>
      <c r="I725" s="496"/>
      <c r="J725" s="477"/>
      <c r="K725" s="494"/>
      <c r="L725" s="494"/>
      <c r="M725" s="517"/>
      <c r="N725" s="516"/>
      <c r="O725" s="517"/>
      <c r="P725" s="517"/>
      <c r="Q725" s="517"/>
    </row>
    <row r="726" spans="1:17">
      <c r="A726" s="472"/>
      <c r="B726" s="496"/>
      <c r="C726" s="475"/>
      <c r="D726" s="477"/>
      <c r="E726" s="496"/>
      <c r="F726" s="496"/>
      <c r="G726" s="496"/>
      <c r="H726" s="477"/>
      <c r="I726" s="496"/>
      <c r="J726" s="477"/>
      <c r="K726" s="494"/>
      <c r="L726" s="494"/>
      <c r="M726" s="517"/>
      <c r="N726" s="516"/>
      <c r="O726" s="517"/>
      <c r="P726" s="517"/>
      <c r="Q726" s="517"/>
    </row>
    <row r="727" spans="1:17">
      <c r="A727" s="472"/>
      <c r="B727" s="496"/>
      <c r="C727" s="475"/>
      <c r="D727" s="477"/>
      <c r="E727" s="496"/>
      <c r="F727" s="496"/>
      <c r="G727" s="496"/>
      <c r="H727" s="477"/>
      <c r="I727" s="496"/>
      <c r="J727" s="477"/>
      <c r="K727" s="494"/>
      <c r="L727" s="494"/>
      <c r="M727" s="517"/>
      <c r="N727" s="516"/>
      <c r="O727" s="517"/>
      <c r="P727" s="517"/>
      <c r="Q727" s="517"/>
    </row>
    <row r="728" spans="1:17">
      <c r="A728" s="472"/>
      <c r="B728" s="496"/>
      <c r="C728" s="475"/>
      <c r="D728" s="477"/>
      <c r="E728" s="496"/>
      <c r="F728" s="496"/>
      <c r="G728" s="496"/>
      <c r="H728" s="477"/>
      <c r="I728" s="496"/>
      <c r="J728" s="477"/>
      <c r="K728" s="494"/>
      <c r="L728" s="494"/>
      <c r="M728" s="517"/>
      <c r="N728" s="516"/>
      <c r="O728" s="517"/>
      <c r="P728" s="517"/>
      <c r="Q728" s="517"/>
    </row>
    <row r="729" spans="1:17">
      <c r="A729" s="472"/>
      <c r="B729" s="496"/>
      <c r="C729" s="475"/>
      <c r="D729" s="477"/>
      <c r="E729" s="496"/>
      <c r="F729" s="496"/>
      <c r="G729" s="496"/>
      <c r="H729" s="477"/>
      <c r="I729" s="496"/>
      <c r="J729" s="477"/>
      <c r="K729" s="494"/>
      <c r="L729" s="494"/>
      <c r="M729" s="517"/>
      <c r="N729" s="516"/>
      <c r="O729" s="517"/>
      <c r="P729" s="517"/>
      <c r="Q729" s="517"/>
    </row>
    <row r="730" spans="1:17">
      <c r="A730" s="472"/>
      <c r="B730" s="496"/>
      <c r="C730" s="475"/>
      <c r="D730" s="477"/>
      <c r="E730" s="496"/>
      <c r="F730" s="496"/>
      <c r="G730" s="496"/>
      <c r="H730" s="477"/>
      <c r="I730" s="496"/>
      <c r="J730" s="477"/>
      <c r="K730" s="494"/>
      <c r="L730" s="494"/>
      <c r="M730" s="517"/>
      <c r="N730" s="516"/>
      <c r="O730" s="517"/>
      <c r="P730" s="517"/>
      <c r="Q730" s="517"/>
    </row>
    <row r="731" spans="1:17">
      <c r="A731" s="472"/>
      <c r="B731" s="496"/>
      <c r="C731" s="475"/>
      <c r="D731" s="477"/>
      <c r="E731" s="496"/>
      <c r="F731" s="496"/>
      <c r="G731" s="496"/>
      <c r="H731" s="477"/>
      <c r="I731" s="496"/>
      <c r="J731" s="477"/>
      <c r="K731" s="494"/>
      <c r="L731" s="494"/>
      <c r="M731" s="517"/>
      <c r="N731" s="516"/>
      <c r="O731" s="517"/>
      <c r="P731" s="517"/>
      <c r="Q731" s="517"/>
    </row>
    <row r="732" spans="1:17">
      <c r="A732" s="472"/>
      <c r="B732" s="496"/>
      <c r="C732" s="475"/>
      <c r="D732" s="477"/>
      <c r="E732" s="496"/>
      <c r="F732" s="496"/>
      <c r="G732" s="496"/>
      <c r="H732" s="477"/>
      <c r="I732" s="496"/>
      <c r="J732" s="477"/>
      <c r="K732" s="494"/>
      <c r="L732" s="494"/>
      <c r="M732" s="517"/>
      <c r="N732" s="516"/>
      <c r="O732" s="517"/>
      <c r="P732" s="517"/>
      <c r="Q732" s="517"/>
    </row>
    <row r="733" spans="1:17">
      <c r="A733" s="472"/>
      <c r="B733" s="496"/>
      <c r="C733" s="475"/>
      <c r="D733" s="477"/>
      <c r="E733" s="496"/>
      <c r="F733" s="496"/>
      <c r="G733" s="496"/>
      <c r="H733" s="477"/>
      <c r="I733" s="496"/>
      <c r="J733" s="477"/>
      <c r="K733" s="494"/>
      <c r="L733" s="494"/>
      <c r="M733" s="517"/>
      <c r="N733" s="516"/>
      <c r="O733" s="517"/>
      <c r="P733" s="517"/>
      <c r="Q733" s="517"/>
    </row>
    <row r="734" spans="1:17">
      <c r="A734" s="472"/>
      <c r="B734" s="496"/>
      <c r="C734" s="475"/>
      <c r="D734" s="477"/>
      <c r="E734" s="496"/>
      <c r="F734" s="496"/>
      <c r="G734" s="496"/>
      <c r="H734" s="477"/>
      <c r="I734" s="496"/>
      <c r="J734" s="477"/>
      <c r="K734" s="494"/>
      <c r="L734" s="494"/>
      <c r="M734" s="517"/>
      <c r="N734" s="516"/>
      <c r="O734" s="517"/>
      <c r="P734" s="517"/>
      <c r="Q734" s="517"/>
    </row>
    <row r="735" spans="1:17">
      <c r="A735" s="472"/>
      <c r="B735" s="496"/>
      <c r="C735" s="475"/>
      <c r="D735" s="477"/>
      <c r="E735" s="496"/>
      <c r="F735" s="496"/>
      <c r="G735" s="496"/>
      <c r="H735" s="477"/>
      <c r="I735" s="496"/>
      <c r="J735" s="477"/>
      <c r="K735" s="494"/>
      <c r="L735" s="494"/>
      <c r="M735" s="517"/>
      <c r="N735" s="516"/>
      <c r="O735" s="517"/>
      <c r="P735" s="517"/>
      <c r="Q735" s="517"/>
    </row>
    <row r="736" spans="1:17">
      <c r="A736" s="472"/>
      <c r="B736" s="496"/>
      <c r="C736" s="475"/>
      <c r="D736" s="477"/>
      <c r="E736" s="496"/>
      <c r="F736" s="496"/>
      <c r="G736" s="496"/>
      <c r="H736" s="477"/>
      <c r="I736" s="496"/>
      <c r="J736" s="477"/>
      <c r="K736" s="494"/>
      <c r="L736" s="494"/>
      <c r="M736" s="517"/>
      <c r="N736" s="516"/>
      <c r="O736" s="517"/>
      <c r="P736" s="517"/>
      <c r="Q736" s="517"/>
    </row>
    <row r="737" spans="1:17">
      <c r="A737" s="472"/>
      <c r="B737" s="496"/>
      <c r="C737" s="475"/>
      <c r="D737" s="477"/>
      <c r="E737" s="496"/>
      <c r="F737" s="496"/>
      <c r="G737" s="496"/>
      <c r="H737" s="477"/>
      <c r="I737" s="496"/>
      <c r="J737" s="477"/>
      <c r="K737" s="494"/>
      <c r="L737" s="494"/>
      <c r="M737" s="517"/>
      <c r="N737" s="516"/>
      <c r="O737" s="517"/>
      <c r="P737" s="517"/>
      <c r="Q737" s="517"/>
    </row>
    <row r="738" spans="1:17">
      <c r="A738" s="472"/>
      <c r="B738" s="496"/>
      <c r="C738" s="475"/>
      <c r="D738" s="477"/>
      <c r="E738" s="496"/>
      <c r="F738" s="496"/>
      <c r="G738" s="496"/>
      <c r="H738" s="477"/>
      <c r="I738" s="496"/>
      <c r="J738" s="477"/>
      <c r="K738" s="494"/>
      <c r="L738" s="494"/>
      <c r="M738" s="517"/>
      <c r="N738" s="516"/>
      <c r="O738" s="517"/>
      <c r="P738" s="517"/>
      <c r="Q738" s="517"/>
    </row>
    <row r="739" spans="1:17">
      <c r="A739" s="472"/>
      <c r="B739" s="496"/>
      <c r="C739" s="475"/>
      <c r="D739" s="477"/>
      <c r="E739" s="496"/>
      <c r="F739" s="496"/>
      <c r="G739" s="496"/>
      <c r="H739" s="477"/>
      <c r="I739" s="496"/>
      <c r="J739" s="477"/>
      <c r="K739" s="494"/>
      <c r="L739" s="494"/>
      <c r="M739" s="517"/>
      <c r="N739" s="516"/>
      <c r="O739" s="517"/>
      <c r="P739" s="517"/>
      <c r="Q739" s="517"/>
    </row>
    <row r="740" spans="1:17">
      <c r="A740" s="472"/>
      <c r="B740" s="496"/>
      <c r="C740" s="475"/>
      <c r="D740" s="477"/>
      <c r="E740" s="496"/>
      <c r="F740" s="496"/>
      <c r="G740" s="496"/>
      <c r="H740" s="477"/>
      <c r="I740" s="496"/>
      <c r="J740" s="477"/>
      <c r="K740" s="494"/>
      <c r="L740" s="494"/>
      <c r="M740" s="517"/>
      <c r="N740" s="516"/>
      <c r="O740" s="517"/>
      <c r="P740" s="517"/>
      <c r="Q740" s="517"/>
    </row>
    <row r="741" spans="1:17">
      <c r="A741" s="472"/>
      <c r="B741" s="496"/>
      <c r="C741" s="475"/>
      <c r="D741" s="477"/>
      <c r="E741" s="496"/>
      <c r="F741" s="496"/>
      <c r="G741" s="496"/>
      <c r="H741" s="477"/>
      <c r="I741" s="496"/>
      <c r="J741" s="477"/>
      <c r="K741" s="494"/>
      <c r="L741" s="494"/>
      <c r="M741" s="517"/>
      <c r="N741" s="516"/>
      <c r="O741" s="517"/>
      <c r="P741" s="517"/>
      <c r="Q741" s="517"/>
    </row>
    <row r="742" spans="1:17">
      <c r="A742" s="472"/>
      <c r="B742" s="496"/>
      <c r="C742" s="475"/>
      <c r="D742" s="477"/>
      <c r="E742" s="496"/>
      <c r="F742" s="496"/>
      <c r="G742" s="496"/>
      <c r="H742" s="477"/>
      <c r="I742" s="496"/>
      <c r="J742" s="477"/>
      <c r="K742" s="494"/>
      <c r="L742" s="494"/>
      <c r="M742" s="517"/>
      <c r="N742" s="516"/>
      <c r="O742" s="517"/>
      <c r="P742" s="517"/>
      <c r="Q742" s="517"/>
    </row>
    <row r="743" spans="1:17">
      <c r="A743" s="472"/>
      <c r="B743" s="496"/>
      <c r="C743" s="475"/>
      <c r="D743" s="477"/>
      <c r="E743" s="496"/>
      <c r="F743" s="496"/>
      <c r="G743" s="496"/>
      <c r="H743" s="477"/>
      <c r="I743" s="496"/>
      <c r="J743" s="477"/>
      <c r="K743" s="494"/>
      <c r="L743" s="494"/>
      <c r="M743" s="517"/>
      <c r="N743" s="516"/>
      <c r="O743" s="517"/>
      <c r="P743" s="517"/>
      <c r="Q743" s="517"/>
    </row>
    <row r="744" spans="1:17">
      <c r="A744" s="472"/>
      <c r="B744" s="496"/>
      <c r="C744" s="475"/>
      <c r="D744" s="477"/>
      <c r="E744" s="496"/>
      <c r="F744" s="496"/>
      <c r="G744" s="496"/>
      <c r="H744" s="477"/>
      <c r="I744" s="496"/>
      <c r="J744" s="477"/>
      <c r="K744" s="494"/>
      <c r="L744" s="494"/>
      <c r="M744" s="517"/>
      <c r="N744" s="516"/>
      <c r="O744" s="517"/>
      <c r="P744" s="517"/>
      <c r="Q744" s="517"/>
    </row>
    <row r="745" spans="1:17">
      <c r="A745" s="472"/>
      <c r="B745" s="496"/>
      <c r="C745" s="475"/>
      <c r="D745" s="477"/>
      <c r="E745" s="496"/>
      <c r="F745" s="496"/>
      <c r="G745" s="496"/>
      <c r="H745" s="477"/>
      <c r="I745" s="496"/>
      <c r="J745" s="477"/>
      <c r="K745" s="494"/>
      <c r="L745" s="494"/>
      <c r="M745" s="517"/>
      <c r="N745" s="516"/>
      <c r="O745" s="517"/>
      <c r="P745" s="517"/>
      <c r="Q745" s="517"/>
    </row>
    <row r="746" spans="1:17">
      <c r="A746" s="472"/>
      <c r="B746" s="496"/>
      <c r="C746" s="475"/>
      <c r="D746" s="477"/>
      <c r="E746" s="496"/>
      <c r="F746" s="496"/>
      <c r="G746" s="496"/>
      <c r="H746" s="477"/>
      <c r="I746" s="496"/>
      <c r="J746" s="477"/>
      <c r="K746" s="494"/>
      <c r="L746" s="494"/>
      <c r="M746" s="517"/>
      <c r="N746" s="516"/>
      <c r="O746" s="517"/>
      <c r="P746" s="517"/>
      <c r="Q746" s="517"/>
    </row>
    <row r="747" spans="1:17">
      <c r="A747" s="472"/>
      <c r="B747" s="496"/>
      <c r="C747" s="475"/>
      <c r="D747" s="477"/>
      <c r="E747" s="496"/>
      <c r="F747" s="496"/>
      <c r="G747" s="496"/>
      <c r="H747" s="477"/>
      <c r="I747" s="496"/>
      <c r="J747" s="477"/>
      <c r="K747" s="494"/>
      <c r="L747" s="494"/>
      <c r="M747" s="517"/>
      <c r="N747" s="516"/>
      <c r="O747" s="517"/>
      <c r="P747" s="517"/>
      <c r="Q747" s="517"/>
    </row>
    <row r="748" spans="1:17">
      <c r="A748" s="472"/>
      <c r="B748" s="496"/>
      <c r="C748" s="475"/>
      <c r="D748" s="477"/>
      <c r="E748" s="496"/>
      <c r="F748" s="496"/>
      <c r="G748" s="496"/>
      <c r="H748" s="477"/>
      <c r="I748" s="496"/>
      <c r="J748" s="477"/>
      <c r="K748" s="494"/>
      <c r="L748" s="494"/>
      <c r="M748" s="517"/>
      <c r="N748" s="516"/>
      <c r="O748" s="517"/>
      <c r="P748" s="517"/>
      <c r="Q748" s="517"/>
    </row>
    <row r="749" spans="1:17">
      <c r="A749" s="472"/>
      <c r="B749" s="496"/>
      <c r="C749" s="475"/>
      <c r="D749" s="477"/>
      <c r="E749" s="496"/>
      <c r="F749" s="496"/>
      <c r="G749" s="496"/>
      <c r="H749" s="477"/>
      <c r="I749" s="496"/>
      <c r="J749" s="477"/>
      <c r="K749" s="494"/>
      <c r="L749" s="494"/>
      <c r="M749" s="517"/>
      <c r="N749" s="516"/>
      <c r="O749" s="517"/>
      <c r="P749" s="517"/>
      <c r="Q749" s="517"/>
    </row>
    <row r="750" spans="1:17">
      <c r="A750" s="472"/>
      <c r="B750" s="496"/>
      <c r="C750" s="475"/>
      <c r="D750" s="477"/>
      <c r="E750" s="496"/>
      <c r="F750" s="496"/>
      <c r="G750" s="496"/>
      <c r="H750" s="477"/>
      <c r="I750" s="496"/>
      <c r="J750" s="477"/>
      <c r="K750" s="494"/>
      <c r="L750" s="494"/>
      <c r="M750" s="517"/>
      <c r="N750" s="516"/>
      <c r="O750" s="517"/>
      <c r="P750" s="517"/>
      <c r="Q750" s="517"/>
    </row>
    <row r="751" spans="1:17">
      <c r="A751" s="472"/>
      <c r="B751" s="496"/>
      <c r="C751" s="475"/>
      <c r="D751" s="477"/>
      <c r="E751" s="496"/>
      <c r="F751" s="496"/>
      <c r="G751" s="496"/>
      <c r="H751" s="477"/>
      <c r="I751" s="496"/>
      <c r="J751" s="477"/>
      <c r="K751" s="494"/>
      <c r="L751" s="494"/>
      <c r="M751" s="517"/>
      <c r="N751" s="516"/>
      <c r="O751" s="517"/>
      <c r="P751" s="517"/>
      <c r="Q751" s="517"/>
    </row>
    <row r="752" spans="1:17">
      <c r="A752" s="472"/>
      <c r="B752" s="496"/>
      <c r="C752" s="475"/>
      <c r="D752" s="477"/>
      <c r="E752" s="496"/>
      <c r="F752" s="496"/>
      <c r="G752" s="496"/>
      <c r="H752" s="477"/>
      <c r="I752" s="496"/>
      <c r="J752" s="477"/>
      <c r="K752" s="494"/>
      <c r="L752" s="494"/>
      <c r="M752" s="517"/>
      <c r="N752" s="516"/>
      <c r="O752" s="517"/>
      <c r="P752" s="517"/>
      <c r="Q752" s="517"/>
    </row>
    <row r="753" spans="1:17">
      <c r="A753" s="472"/>
      <c r="B753" s="496"/>
      <c r="C753" s="475"/>
      <c r="D753" s="477"/>
      <c r="E753" s="496"/>
      <c r="F753" s="496"/>
      <c r="G753" s="496"/>
      <c r="H753" s="477"/>
      <c r="I753" s="496"/>
      <c r="J753" s="477"/>
      <c r="K753" s="494"/>
      <c r="L753" s="494"/>
      <c r="M753" s="517"/>
      <c r="N753" s="516"/>
      <c r="O753" s="517"/>
      <c r="P753" s="517"/>
      <c r="Q753" s="517"/>
    </row>
    <row r="754" spans="1:17">
      <c r="A754" s="472"/>
      <c r="B754" s="496"/>
      <c r="C754" s="475"/>
      <c r="D754" s="477"/>
      <c r="E754" s="496"/>
      <c r="F754" s="496"/>
      <c r="G754" s="496"/>
      <c r="H754" s="477"/>
      <c r="I754" s="496"/>
      <c r="J754" s="477"/>
      <c r="K754" s="494"/>
      <c r="L754" s="494"/>
      <c r="M754" s="517"/>
      <c r="N754" s="516"/>
      <c r="O754" s="517"/>
      <c r="P754" s="517"/>
      <c r="Q754" s="517"/>
    </row>
    <row r="755" spans="1:17">
      <c r="A755" s="472"/>
      <c r="B755" s="496"/>
      <c r="C755" s="475"/>
      <c r="D755" s="477"/>
      <c r="E755" s="496"/>
      <c r="F755" s="496"/>
      <c r="G755" s="496"/>
      <c r="H755" s="477"/>
      <c r="I755" s="496"/>
      <c r="J755" s="477"/>
      <c r="K755" s="494"/>
      <c r="L755" s="494"/>
      <c r="M755" s="517"/>
      <c r="N755" s="516"/>
      <c r="O755" s="517"/>
      <c r="P755" s="517"/>
      <c r="Q755" s="517"/>
    </row>
    <row r="756" spans="1:17">
      <c r="A756" s="472"/>
      <c r="B756" s="496"/>
      <c r="C756" s="475"/>
      <c r="D756" s="477"/>
      <c r="E756" s="496"/>
      <c r="F756" s="496"/>
      <c r="G756" s="496"/>
      <c r="H756" s="477"/>
      <c r="I756" s="496"/>
      <c r="J756" s="477"/>
      <c r="K756" s="494"/>
      <c r="L756" s="494"/>
      <c r="M756" s="517"/>
      <c r="N756" s="516"/>
      <c r="O756" s="517"/>
      <c r="P756" s="517"/>
      <c r="Q756" s="517"/>
    </row>
    <row r="757" spans="1:17">
      <c r="A757" s="472"/>
      <c r="B757" s="496"/>
      <c r="C757" s="475"/>
      <c r="D757" s="477"/>
      <c r="E757" s="496"/>
      <c r="F757" s="496"/>
      <c r="G757" s="496"/>
      <c r="H757" s="477"/>
      <c r="I757" s="496"/>
      <c r="J757" s="477"/>
      <c r="K757" s="494"/>
      <c r="L757" s="494"/>
      <c r="M757" s="517"/>
      <c r="N757" s="516"/>
      <c r="O757" s="517"/>
      <c r="P757" s="517"/>
      <c r="Q757" s="517"/>
    </row>
    <row r="758" spans="1:17">
      <c r="A758" s="472"/>
      <c r="B758" s="496"/>
      <c r="C758" s="475"/>
      <c r="D758" s="477"/>
      <c r="E758" s="496"/>
      <c r="F758" s="496"/>
      <c r="G758" s="496"/>
      <c r="H758" s="477"/>
      <c r="I758" s="496"/>
      <c r="J758" s="477"/>
      <c r="K758" s="494"/>
      <c r="L758" s="494"/>
      <c r="M758" s="517"/>
      <c r="N758" s="516"/>
      <c r="O758" s="517"/>
      <c r="P758" s="517"/>
      <c r="Q758" s="517"/>
    </row>
    <row r="759" spans="1:17">
      <c r="A759" s="472"/>
      <c r="B759" s="496"/>
      <c r="C759" s="475"/>
      <c r="D759" s="477"/>
      <c r="E759" s="496"/>
      <c r="F759" s="496"/>
      <c r="G759" s="496"/>
      <c r="H759" s="477"/>
      <c r="I759" s="496"/>
      <c r="J759" s="477"/>
      <c r="K759" s="494"/>
      <c r="L759" s="494"/>
      <c r="M759" s="517"/>
      <c r="N759" s="516"/>
      <c r="O759" s="517"/>
      <c r="P759" s="517"/>
      <c r="Q759" s="517"/>
    </row>
    <row r="760" spans="1:17">
      <c r="A760" s="472"/>
      <c r="B760" s="496"/>
      <c r="C760" s="475"/>
      <c r="D760" s="477"/>
      <c r="E760" s="496"/>
      <c r="F760" s="496"/>
      <c r="G760" s="496"/>
      <c r="H760" s="477"/>
      <c r="I760" s="496"/>
      <c r="J760" s="477"/>
      <c r="K760" s="494"/>
      <c r="L760" s="494"/>
      <c r="M760" s="517"/>
      <c r="N760" s="516"/>
      <c r="O760" s="517"/>
      <c r="P760" s="517"/>
      <c r="Q760" s="517"/>
    </row>
    <row r="761" spans="1:17">
      <c r="A761" s="472"/>
      <c r="B761" s="496"/>
      <c r="C761" s="475"/>
      <c r="D761" s="477"/>
      <c r="E761" s="496"/>
      <c r="F761" s="496"/>
      <c r="G761" s="496"/>
      <c r="H761" s="477"/>
      <c r="I761" s="496"/>
      <c r="J761" s="477"/>
      <c r="K761" s="494"/>
      <c r="L761" s="494"/>
      <c r="M761" s="517"/>
      <c r="N761" s="516"/>
      <c r="O761" s="517"/>
      <c r="P761" s="517"/>
      <c r="Q761" s="517"/>
    </row>
    <row r="762" spans="1:17">
      <c r="A762" s="472"/>
      <c r="B762" s="496"/>
      <c r="C762" s="475"/>
      <c r="D762" s="477"/>
      <c r="E762" s="496"/>
      <c r="F762" s="496"/>
      <c r="G762" s="496"/>
      <c r="H762" s="477"/>
      <c r="I762" s="496"/>
      <c r="J762" s="477"/>
      <c r="K762" s="494"/>
      <c r="L762" s="494"/>
      <c r="M762" s="517"/>
      <c r="N762" s="516"/>
      <c r="O762" s="517"/>
      <c r="P762" s="517"/>
      <c r="Q762" s="517"/>
    </row>
    <row r="763" spans="1:17">
      <c r="A763" s="472"/>
      <c r="B763" s="496"/>
      <c r="C763" s="475"/>
      <c r="D763" s="477"/>
      <c r="E763" s="496"/>
      <c r="F763" s="496"/>
      <c r="G763" s="496"/>
      <c r="H763" s="477"/>
      <c r="I763" s="496"/>
      <c r="J763" s="477"/>
      <c r="K763" s="494"/>
      <c r="L763" s="494"/>
      <c r="M763" s="517"/>
      <c r="N763" s="516"/>
      <c r="O763" s="517"/>
      <c r="P763" s="517"/>
      <c r="Q763" s="517"/>
    </row>
    <row r="764" spans="1:17">
      <c r="A764" s="472"/>
      <c r="B764" s="496"/>
      <c r="C764" s="475"/>
      <c r="D764" s="477"/>
      <c r="E764" s="496"/>
      <c r="F764" s="496"/>
      <c r="G764" s="496"/>
      <c r="H764" s="477"/>
      <c r="I764" s="496"/>
      <c r="J764" s="477"/>
      <c r="K764" s="494"/>
      <c r="L764" s="494"/>
      <c r="M764" s="517"/>
      <c r="N764" s="516"/>
      <c r="O764" s="517"/>
      <c r="P764" s="517"/>
      <c r="Q764" s="517"/>
    </row>
    <row r="765" spans="1:17">
      <c r="A765" s="472"/>
      <c r="B765" s="496"/>
      <c r="C765" s="475"/>
      <c r="D765" s="477"/>
      <c r="E765" s="496"/>
      <c r="F765" s="496"/>
      <c r="G765" s="496"/>
      <c r="H765" s="477"/>
      <c r="I765" s="496"/>
      <c r="J765" s="477"/>
      <c r="K765" s="494"/>
      <c r="L765" s="494"/>
      <c r="M765" s="517"/>
      <c r="N765" s="516"/>
      <c r="O765" s="517"/>
      <c r="P765" s="517"/>
      <c r="Q765" s="517"/>
    </row>
    <row r="766" spans="1:17">
      <c r="A766" s="472"/>
      <c r="B766" s="496"/>
      <c r="C766" s="475"/>
      <c r="D766" s="477"/>
      <c r="E766" s="496"/>
      <c r="F766" s="496"/>
      <c r="G766" s="496"/>
      <c r="H766" s="477"/>
      <c r="I766" s="496"/>
      <c r="J766" s="477"/>
      <c r="K766" s="494"/>
      <c r="L766" s="494"/>
      <c r="M766" s="517"/>
      <c r="N766" s="516"/>
      <c r="O766" s="517"/>
      <c r="P766" s="517"/>
      <c r="Q766" s="517"/>
    </row>
    <row r="767" spans="1:17">
      <c r="A767" s="472"/>
      <c r="B767" s="496"/>
      <c r="C767" s="475"/>
      <c r="D767" s="477"/>
      <c r="E767" s="496"/>
      <c r="F767" s="496"/>
      <c r="G767" s="496"/>
      <c r="H767" s="477"/>
      <c r="I767" s="496"/>
      <c r="J767" s="477"/>
      <c r="K767" s="494"/>
      <c r="L767" s="494"/>
      <c r="M767" s="517"/>
      <c r="N767" s="516"/>
      <c r="O767" s="517"/>
      <c r="P767" s="517"/>
      <c r="Q767" s="517"/>
    </row>
    <row r="768" spans="1:17">
      <c r="A768" s="472"/>
      <c r="B768" s="496"/>
      <c r="C768" s="475"/>
      <c r="D768" s="477"/>
      <c r="E768" s="496"/>
      <c r="F768" s="496"/>
      <c r="G768" s="496"/>
      <c r="H768" s="477"/>
      <c r="I768" s="496"/>
      <c r="J768" s="477"/>
      <c r="K768" s="494"/>
      <c r="L768" s="494"/>
      <c r="M768" s="517"/>
      <c r="N768" s="516"/>
      <c r="O768" s="517"/>
      <c r="P768" s="517"/>
      <c r="Q768" s="517"/>
    </row>
    <row r="769" spans="1:17">
      <c r="A769" s="472"/>
      <c r="B769" s="496"/>
      <c r="C769" s="475"/>
      <c r="D769" s="477"/>
      <c r="E769" s="496"/>
      <c r="F769" s="496"/>
      <c r="G769" s="496"/>
      <c r="H769" s="477"/>
      <c r="I769" s="496"/>
      <c r="J769" s="477"/>
      <c r="K769" s="494"/>
      <c r="L769" s="494"/>
      <c r="M769" s="517"/>
      <c r="N769" s="516"/>
      <c r="O769" s="517"/>
      <c r="P769" s="517"/>
      <c r="Q769" s="517"/>
    </row>
    <row r="770" spans="1:17">
      <c r="A770" s="472"/>
      <c r="B770" s="496"/>
      <c r="C770" s="475"/>
      <c r="D770" s="477"/>
      <c r="E770" s="496"/>
      <c r="F770" s="496"/>
      <c r="G770" s="496"/>
      <c r="H770" s="477"/>
      <c r="I770" s="496"/>
      <c r="J770" s="477"/>
      <c r="K770" s="494"/>
      <c r="L770" s="494"/>
      <c r="M770" s="517"/>
      <c r="N770" s="516"/>
      <c r="O770" s="517"/>
      <c r="P770" s="517"/>
      <c r="Q770" s="517"/>
    </row>
    <row r="771" spans="1:17">
      <c r="A771" s="472"/>
      <c r="B771" s="496"/>
      <c r="C771" s="475"/>
      <c r="D771" s="477"/>
      <c r="E771" s="496"/>
      <c r="F771" s="496"/>
      <c r="G771" s="496"/>
      <c r="H771" s="477"/>
      <c r="I771" s="496"/>
      <c r="J771" s="477"/>
      <c r="K771" s="494"/>
      <c r="L771" s="494"/>
      <c r="M771" s="517"/>
      <c r="N771" s="516"/>
      <c r="O771" s="517"/>
      <c r="P771" s="517"/>
      <c r="Q771" s="517"/>
    </row>
    <row r="772" spans="1:17">
      <c r="A772" s="472"/>
      <c r="B772" s="496"/>
      <c r="C772" s="475"/>
      <c r="D772" s="477"/>
      <c r="E772" s="496"/>
      <c r="F772" s="496"/>
      <c r="G772" s="496"/>
      <c r="H772" s="477"/>
      <c r="I772" s="496"/>
      <c r="J772" s="477"/>
      <c r="K772" s="494"/>
      <c r="L772" s="494"/>
      <c r="M772" s="517"/>
      <c r="N772" s="516"/>
      <c r="O772" s="517"/>
      <c r="P772" s="517"/>
      <c r="Q772" s="517"/>
    </row>
    <row r="773" spans="1:17">
      <c r="A773" s="472"/>
      <c r="B773" s="496"/>
      <c r="C773" s="475"/>
      <c r="D773" s="477"/>
      <c r="E773" s="496"/>
      <c r="F773" s="496"/>
      <c r="G773" s="496"/>
      <c r="H773" s="477"/>
      <c r="I773" s="496"/>
      <c r="J773" s="477"/>
      <c r="K773" s="494"/>
      <c r="L773" s="494"/>
      <c r="M773" s="517"/>
      <c r="N773" s="516"/>
      <c r="O773" s="517"/>
      <c r="P773" s="517"/>
      <c r="Q773" s="517"/>
    </row>
    <row r="774" spans="1:17">
      <c r="A774" s="472"/>
      <c r="B774" s="496"/>
      <c r="C774" s="475"/>
      <c r="D774" s="477"/>
      <c r="E774" s="496"/>
      <c r="F774" s="496"/>
      <c r="G774" s="496"/>
      <c r="H774" s="477"/>
      <c r="I774" s="496"/>
      <c r="J774" s="477"/>
      <c r="K774" s="494"/>
      <c r="L774" s="494"/>
      <c r="M774" s="517"/>
      <c r="N774" s="516"/>
      <c r="O774" s="517"/>
      <c r="P774" s="517"/>
      <c r="Q774" s="517"/>
    </row>
    <row r="775" spans="1:17">
      <c r="A775" s="472"/>
      <c r="B775" s="496"/>
      <c r="C775" s="475"/>
      <c r="D775" s="477"/>
      <c r="E775" s="496"/>
      <c r="F775" s="496"/>
      <c r="G775" s="496"/>
      <c r="H775" s="477"/>
      <c r="I775" s="496"/>
      <c r="J775" s="477"/>
      <c r="K775" s="494"/>
      <c r="L775" s="494"/>
      <c r="M775" s="517"/>
      <c r="N775" s="516"/>
      <c r="O775" s="517"/>
      <c r="P775" s="517"/>
      <c r="Q775" s="517"/>
    </row>
    <row r="776" spans="1:17">
      <c r="A776" s="472"/>
      <c r="B776" s="496"/>
      <c r="C776" s="475"/>
      <c r="D776" s="477"/>
      <c r="E776" s="496"/>
      <c r="F776" s="496"/>
      <c r="G776" s="496"/>
      <c r="H776" s="477"/>
      <c r="I776" s="496"/>
      <c r="J776" s="477"/>
      <c r="K776" s="494"/>
      <c r="L776" s="494"/>
      <c r="M776" s="517"/>
      <c r="N776" s="516"/>
      <c r="O776" s="517"/>
      <c r="P776" s="517"/>
      <c r="Q776" s="517"/>
    </row>
    <row r="777" spans="1:17">
      <c r="A777" s="472"/>
      <c r="B777" s="496"/>
      <c r="C777" s="475"/>
      <c r="D777" s="477"/>
      <c r="E777" s="496"/>
      <c r="F777" s="496"/>
      <c r="G777" s="496"/>
      <c r="H777" s="477"/>
      <c r="I777" s="496"/>
      <c r="J777" s="477"/>
      <c r="K777" s="494"/>
      <c r="L777" s="494"/>
      <c r="M777" s="517"/>
      <c r="N777" s="516"/>
      <c r="O777" s="517"/>
      <c r="P777" s="517"/>
      <c r="Q777" s="517"/>
    </row>
    <row r="778" spans="1:17">
      <c r="A778" s="472"/>
      <c r="B778" s="496"/>
      <c r="C778" s="475"/>
      <c r="D778" s="477"/>
      <c r="E778" s="496"/>
      <c r="F778" s="496"/>
      <c r="G778" s="496"/>
      <c r="H778" s="477"/>
      <c r="I778" s="496"/>
      <c r="J778" s="477"/>
      <c r="K778" s="494"/>
      <c r="L778" s="494"/>
      <c r="M778" s="517"/>
      <c r="N778" s="516"/>
      <c r="O778" s="517"/>
      <c r="P778" s="517"/>
      <c r="Q778" s="517"/>
    </row>
    <row r="779" spans="1:17">
      <c r="A779" s="472"/>
      <c r="B779" s="496"/>
      <c r="C779" s="475"/>
      <c r="D779" s="477"/>
      <c r="E779" s="496"/>
      <c r="F779" s="496"/>
      <c r="G779" s="496"/>
      <c r="H779" s="477"/>
      <c r="I779" s="496"/>
      <c r="J779" s="477"/>
      <c r="K779" s="494"/>
      <c r="L779" s="494"/>
      <c r="M779" s="517"/>
      <c r="N779" s="516"/>
      <c r="O779" s="517"/>
      <c r="P779" s="517"/>
      <c r="Q779" s="517"/>
    </row>
    <row r="780" spans="1:17">
      <c r="A780" s="472"/>
      <c r="B780" s="496"/>
      <c r="C780" s="475"/>
      <c r="D780" s="477"/>
      <c r="E780" s="496"/>
      <c r="F780" s="496"/>
      <c r="G780" s="496"/>
      <c r="H780" s="477"/>
      <c r="I780" s="496"/>
      <c r="J780" s="477"/>
      <c r="K780" s="494"/>
      <c r="L780" s="494"/>
      <c r="M780" s="517"/>
      <c r="N780" s="516"/>
      <c r="O780" s="517"/>
      <c r="P780" s="517"/>
      <c r="Q780" s="517"/>
    </row>
    <row r="781" spans="1:17">
      <c r="A781" s="472"/>
      <c r="B781" s="496"/>
      <c r="C781" s="475"/>
      <c r="D781" s="477"/>
      <c r="E781" s="496"/>
      <c r="F781" s="496"/>
      <c r="G781" s="496"/>
      <c r="H781" s="477"/>
      <c r="I781" s="496"/>
      <c r="J781" s="477"/>
      <c r="K781" s="494"/>
      <c r="L781" s="494"/>
      <c r="M781" s="517"/>
      <c r="N781" s="516"/>
      <c r="O781" s="517"/>
      <c r="P781" s="517"/>
      <c r="Q781" s="517"/>
    </row>
    <row r="782" spans="1:17">
      <c r="A782" s="472"/>
      <c r="B782" s="496"/>
      <c r="C782" s="475"/>
      <c r="D782" s="477"/>
      <c r="E782" s="496"/>
      <c r="F782" s="496"/>
      <c r="G782" s="496"/>
      <c r="H782" s="477"/>
      <c r="I782" s="496"/>
      <c r="J782" s="477"/>
      <c r="K782" s="494"/>
      <c r="L782" s="494"/>
      <c r="M782" s="517"/>
      <c r="N782" s="516"/>
      <c r="O782" s="517"/>
      <c r="P782" s="517"/>
      <c r="Q782" s="517"/>
    </row>
    <row r="783" spans="1:17">
      <c r="A783" s="472"/>
      <c r="B783" s="496"/>
      <c r="C783" s="475"/>
      <c r="D783" s="477"/>
      <c r="E783" s="496"/>
      <c r="F783" s="496"/>
      <c r="G783" s="496"/>
      <c r="H783" s="477"/>
      <c r="I783" s="496"/>
      <c r="J783" s="477"/>
      <c r="K783" s="494"/>
      <c r="L783" s="494"/>
      <c r="M783" s="517"/>
      <c r="N783" s="516"/>
      <c r="O783" s="517"/>
      <c r="P783" s="517"/>
      <c r="Q783" s="517"/>
    </row>
    <row r="784" spans="1:17">
      <c r="A784" s="472"/>
      <c r="B784" s="496"/>
      <c r="C784" s="475"/>
      <c r="D784" s="477"/>
      <c r="E784" s="496"/>
      <c r="F784" s="496"/>
      <c r="G784" s="496"/>
      <c r="H784" s="477"/>
      <c r="I784" s="496"/>
      <c r="J784" s="477"/>
      <c r="K784" s="494"/>
      <c r="L784" s="494"/>
      <c r="M784" s="517"/>
      <c r="N784" s="516"/>
      <c r="O784" s="517"/>
      <c r="P784" s="517"/>
      <c r="Q784" s="517"/>
    </row>
    <row r="785" spans="1:17">
      <c r="A785" s="472"/>
      <c r="B785" s="496"/>
      <c r="C785" s="475"/>
      <c r="D785" s="477"/>
      <c r="E785" s="496"/>
      <c r="F785" s="496"/>
      <c r="G785" s="496"/>
      <c r="H785" s="477"/>
      <c r="I785" s="496"/>
      <c r="J785" s="477"/>
      <c r="K785" s="494"/>
      <c r="L785" s="494"/>
      <c r="M785" s="517"/>
      <c r="N785" s="516"/>
      <c r="O785" s="517"/>
      <c r="P785" s="517"/>
      <c r="Q785" s="517"/>
    </row>
    <row r="786" spans="1:17">
      <c r="A786" s="472"/>
      <c r="B786" s="496"/>
      <c r="C786" s="475"/>
      <c r="D786" s="477"/>
      <c r="E786" s="496"/>
      <c r="F786" s="496"/>
      <c r="G786" s="496"/>
      <c r="H786" s="477"/>
      <c r="I786" s="496"/>
      <c r="J786" s="477"/>
      <c r="K786" s="494"/>
      <c r="L786" s="494"/>
      <c r="M786" s="517"/>
      <c r="N786" s="516"/>
      <c r="O786" s="517"/>
      <c r="P786" s="517"/>
      <c r="Q786" s="517"/>
    </row>
    <row r="787" spans="1:17">
      <c r="A787" s="472"/>
      <c r="B787" s="496"/>
      <c r="C787" s="475"/>
      <c r="D787" s="477"/>
      <c r="E787" s="496"/>
      <c r="F787" s="496"/>
      <c r="G787" s="496"/>
      <c r="H787" s="477"/>
      <c r="I787" s="496"/>
      <c r="J787" s="477"/>
      <c r="K787" s="494"/>
      <c r="L787" s="494"/>
      <c r="M787" s="517"/>
      <c r="N787" s="516"/>
      <c r="O787" s="517"/>
      <c r="P787" s="517"/>
      <c r="Q787" s="517"/>
    </row>
    <row r="788" spans="1:17">
      <c r="A788" s="472"/>
      <c r="B788" s="496"/>
      <c r="C788" s="475"/>
      <c r="D788" s="477"/>
      <c r="E788" s="496"/>
      <c r="F788" s="496"/>
      <c r="G788" s="496"/>
      <c r="H788" s="477"/>
      <c r="I788" s="496"/>
      <c r="J788" s="477"/>
      <c r="K788" s="494"/>
      <c r="L788" s="494"/>
      <c r="M788" s="517"/>
      <c r="N788" s="516"/>
      <c r="O788" s="517"/>
      <c r="P788" s="517"/>
      <c r="Q788" s="517"/>
    </row>
    <row r="789" spans="1:17">
      <c r="A789" s="472"/>
      <c r="B789" s="496"/>
      <c r="C789" s="475"/>
      <c r="D789" s="477"/>
      <c r="E789" s="496"/>
      <c r="F789" s="496"/>
      <c r="G789" s="496"/>
      <c r="H789" s="477"/>
      <c r="I789" s="496"/>
      <c r="J789" s="477"/>
      <c r="K789" s="494"/>
      <c r="L789" s="494"/>
      <c r="M789" s="517"/>
      <c r="N789" s="516"/>
      <c r="O789" s="517"/>
      <c r="P789" s="517"/>
      <c r="Q789" s="517"/>
    </row>
    <row r="790" spans="1:17">
      <c r="A790" s="472"/>
      <c r="B790" s="496"/>
      <c r="C790" s="475"/>
      <c r="D790" s="477"/>
      <c r="E790" s="496"/>
      <c r="F790" s="496"/>
      <c r="G790" s="496"/>
      <c r="H790" s="477"/>
      <c r="I790" s="496"/>
      <c r="J790" s="477"/>
      <c r="K790" s="494"/>
      <c r="L790" s="494"/>
      <c r="M790" s="517"/>
      <c r="N790" s="516"/>
      <c r="O790" s="517"/>
      <c r="P790" s="517"/>
      <c r="Q790" s="517"/>
    </row>
    <row r="791" spans="1:17">
      <c r="A791" s="472"/>
      <c r="B791" s="496"/>
      <c r="C791" s="475"/>
      <c r="D791" s="477"/>
      <c r="E791" s="496"/>
      <c r="F791" s="496"/>
      <c r="G791" s="496"/>
      <c r="H791" s="477"/>
      <c r="I791" s="496"/>
      <c r="J791" s="477"/>
      <c r="K791" s="494"/>
      <c r="L791" s="494"/>
      <c r="M791" s="517"/>
      <c r="N791" s="516"/>
      <c r="O791" s="517"/>
      <c r="P791" s="517"/>
      <c r="Q791" s="517"/>
    </row>
    <row r="792" spans="1:17">
      <c r="A792" s="472"/>
      <c r="B792" s="496"/>
      <c r="C792" s="475"/>
      <c r="D792" s="477"/>
      <c r="E792" s="496"/>
      <c r="F792" s="496"/>
      <c r="G792" s="496"/>
      <c r="H792" s="477"/>
      <c r="I792" s="496"/>
      <c r="J792" s="477"/>
      <c r="K792" s="494"/>
      <c r="L792" s="494"/>
      <c r="M792" s="517"/>
      <c r="N792" s="516"/>
      <c r="O792" s="517"/>
      <c r="P792" s="517"/>
      <c r="Q792" s="517"/>
    </row>
    <row r="793" spans="1:17">
      <c r="A793" s="472"/>
      <c r="B793" s="496"/>
      <c r="C793" s="475"/>
      <c r="D793" s="477"/>
      <c r="E793" s="496"/>
      <c r="F793" s="496"/>
      <c r="G793" s="496"/>
      <c r="H793" s="477"/>
      <c r="I793" s="496"/>
      <c r="J793" s="477"/>
      <c r="K793" s="494"/>
      <c r="L793" s="494"/>
      <c r="M793" s="517"/>
      <c r="N793" s="516"/>
      <c r="O793" s="517"/>
      <c r="P793" s="517"/>
      <c r="Q793" s="517"/>
    </row>
    <row r="794" spans="1:17">
      <c r="A794" s="472"/>
      <c r="B794" s="496"/>
      <c r="C794" s="475"/>
      <c r="D794" s="477"/>
      <c r="E794" s="496"/>
      <c r="F794" s="496"/>
      <c r="G794" s="496"/>
      <c r="H794" s="477"/>
      <c r="I794" s="496"/>
      <c r="J794" s="477"/>
      <c r="K794" s="494"/>
      <c r="L794" s="494"/>
      <c r="M794" s="517"/>
      <c r="N794" s="516"/>
      <c r="O794" s="517"/>
      <c r="P794" s="517"/>
      <c r="Q794" s="517"/>
    </row>
    <row r="795" spans="1:17">
      <c r="A795" s="472"/>
      <c r="B795" s="496"/>
      <c r="C795" s="475"/>
      <c r="D795" s="477"/>
      <c r="E795" s="496"/>
      <c r="F795" s="496"/>
      <c r="G795" s="496"/>
      <c r="H795" s="477"/>
      <c r="I795" s="496"/>
      <c r="J795" s="477"/>
      <c r="K795" s="494"/>
      <c r="L795" s="494"/>
      <c r="M795" s="517"/>
      <c r="N795" s="516"/>
      <c r="O795" s="517"/>
      <c r="P795" s="517"/>
      <c r="Q795" s="517"/>
    </row>
    <row r="796" spans="1:17">
      <c r="A796" s="472"/>
      <c r="B796" s="496"/>
      <c r="C796" s="475"/>
      <c r="D796" s="477"/>
      <c r="E796" s="496"/>
      <c r="F796" s="496"/>
      <c r="G796" s="496"/>
      <c r="H796" s="477"/>
      <c r="I796" s="496"/>
      <c r="J796" s="477"/>
      <c r="K796" s="494"/>
      <c r="L796" s="494"/>
      <c r="M796" s="517"/>
      <c r="N796" s="516"/>
      <c r="O796" s="517"/>
      <c r="P796" s="517"/>
      <c r="Q796" s="517"/>
    </row>
    <row r="797" spans="1:17">
      <c r="A797" s="472"/>
      <c r="B797" s="496"/>
      <c r="C797" s="475"/>
      <c r="D797" s="477"/>
      <c r="E797" s="496"/>
      <c r="F797" s="496"/>
      <c r="G797" s="496"/>
      <c r="H797" s="477"/>
      <c r="I797" s="496"/>
      <c r="J797" s="477"/>
      <c r="K797" s="494"/>
      <c r="L797" s="494"/>
      <c r="M797" s="517"/>
      <c r="N797" s="516"/>
      <c r="O797" s="517"/>
      <c r="P797" s="517"/>
      <c r="Q797" s="517"/>
    </row>
    <row r="798" spans="1:17">
      <c r="A798" s="472"/>
      <c r="B798" s="496"/>
      <c r="C798" s="475"/>
      <c r="D798" s="477"/>
      <c r="E798" s="496"/>
      <c r="F798" s="496"/>
      <c r="G798" s="496"/>
      <c r="H798" s="477"/>
      <c r="I798" s="496"/>
      <c r="J798" s="477"/>
      <c r="K798" s="494"/>
      <c r="L798" s="494"/>
      <c r="M798" s="517"/>
      <c r="N798" s="516"/>
      <c r="O798" s="517"/>
      <c r="P798" s="517"/>
      <c r="Q798" s="517"/>
    </row>
    <row r="799" spans="1:17">
      <c r="A799" s="472"/>
      <c r="B799" s="496"/>
      <c r="C799" s="475"/>
      <c r="D799" s="477"/>
      <c r="E799" s="496"/>
      <c r="F799" s="496"/>
      <c r="G799" s="496"/>
      <c r="H799" s="477"/>
      <c r="I799" s="496"/>
      <c r="J799" s="477"/>
      <c r="K799" s="494"/>
      <c r="L799" s="494"/>
      <c r="M799" s="517"/>
      <c r="N799" s="516"/>
      <c r="O799" s="517"/>
      <c r="P799" s="517"/>
      <c r="Q799" s="517"/>
    </row>
    <row r="800" spans="1:17">
      <c r="A800" s="472"/>
      <c r="B800" s="496"/>
      <c r="C800" s="475"/>
      <c r="D800" s="477"/>
      <c r="E800" s="496"/>
      <c r="F800" s="496"/>
      <c r="G800" s="496"/>
      <c r="H800" s="477"/>
      <c r="I800" s="496"/>
      <c r="J800" s="477"/>
      <c r="K800" s="494"/>
      <c r="L800" s="494"/>
      <c r="M800" s="517"/>
      <c r="N800" s="516"/>
      <c r="O800" s="517"/>
      <c r="P800" s="517"/>
      <c r="Q800" s="517"/>
    </row>
    <row r="801" spans="1:17">
      <c r="A801" s="472"/>
      <c r="B801" s="496"/>
      <c r="C801" s="475"/>
      <c r="D801" s="477"/>
      <c r="E801" s="496"/>
      <c r="F801" s="496"/>
      <c r="G801" s="496"/>
      <c r="H801" s="477"/>
      <c r="I801" s="496"/>
      <c r="J801" s="477"/>
      <c r="K801" s="494"/>
      <c r="L801" s="494"/>
      <c r="M801" s="517"/>
      <c r="N801" s="516"/>
      <c r="O801" s="517"/>
      <c r="P801" s="517"/>
      <c r="Q801" s="517"/>
    </row>
    <row r="802" spans="1:17">
      <c r="A802" s="472"/>
      <c r="B802" s="496"/>
      <c r="C802" s="475"/>
      <c r="D802" s="477"/>
      <c r="E802" s="496"/>
      <c r="F802" s="496"/>
      <c r="G802" s="496"/>
      <c r="H802" s="477"/>
      <c r="I802" s="496"/>
      <c r="J802" s="477"/>
      <c r="K802" s="494"/>
      <c r="L802" s="494"/>
      <c r="M802" s="517"/>
      <c r="N802" s="516"/>
      <c r="O802" s="517"/>
      <c r="P802" s="517"/>
      <c r="Q802" s="517"/>
    </row>
    <row r="803" spans="1:17">
      <c r="A803" s="472"/>
      <c r="B803" s="496"/>
      <c r="C803" s="475"/>
      <c r="D803" s="477"/>
      <c r="E803" s="496"/>
      <c r="F803" s="496"/>
      <c r="G803" s="496"/>
      <c r="H803" s="477"/>
      <c r="I803" s="496"/>
      <c r="J803" s="477"/>
      <c r="K803" s="494"/>
      <c r="L803" s="494"/>
      <c r="M803" s="517"/>
      <c r="N803" s="516"/>
      <c r="O803" s="517"/>
      <c r="P803" s="517"/>
      <c r="Q803" s="517"/>
    </row>
    <row r="804" spans="1:17">
      <c r="A804" s="472"/>
      <c r="B804" s="496"/>
      <c r="C804" s="475"/>
      <c r="D804" s="477"/>
      <c r="E804" s="496"/>
      <c r="F804" s="496"/>
      <c r="G804" s="496"/>
      <c r="H804" s="477"/>
      <c r="I804" s="496"/>
      <c r="J804" s="477"/>
      <c r="K804" s="494"/>
      <c r="L804" s="494"/>
      <c r="M804" s="517"/>
      <c r="N804" s="516"/>
      <c r="O804" s="517"/>
      <c r="P804" s="517"/>
      <c r="Q804" s="517"/>
    </row>
    <row r="805" spans="1:17">
      <c r="A805" s="472"/>
      <c r="B805" s="496"/>
      <c r="C805" s="475"/>
      <c r="D805" s="477"/>
      <c r="E805" s="496"/>
      <c r="F805" s="496"/>
      <c r="G805" s="496"/>
      <c r="H805" s="477"/>
      <c r="I805" s="496"/>
      <c r="J805" s="477"/>
      <c r="K805" s="494"/>
      <c r="L805" s="494"/>
      <c r="M805" s="517"/>
      <c r="N805" s="516"/>
      <c r="O805" s="517"/>
      <c r="P805" s="517"/>
      <c r="Q805" s="517"/>
    </row>
    <row r="806" spans="1:17">
      <c r="A806" s="472"/>
      <c r="B806" s="496"/>
      <c r="C806" s="475"/>
      <c r="D806" s="477"/>
      <c r="E806" s="496"/>
      <c r="F806" s="496"/>
      <c r="G806" s="496"/>
      <c r="H806" s="477"/>
      <c r="I806" s="496"/>
      <c r="J806" s="477"/>
      <c r="K806" s="494"/>
      <c r="L806" s="494"/>
      <c r="M806" s="517"/>
      <c r="N806" s="516"/>
      <c r="O806" s="517"/>
      <c r="P806" s="517"/>
      <c r="Q806" s="517"/>
    </row>
    <row r="807" spans="1:17">
      <c r="A807" s="472"/>
      <c r="B807" s="496"/>
      <c r="C807" s="475"/>
      <c r="D807" s="477"/>
      <c r="E807" s="496"/>
      <c r="F807" s="496"/>
      <c r="G807" s="496"/>
      <c r="H807" s="477"/>
      <c r="I807" s="496"/>
      <c r="J807" s="477"/>
      <c r="K807" s="494"/>
      <c r="L807" s="494"/>
      <c r="M807" s="517"/>
      <c r="N807" s="516"/>
      <c r="O807" s="517"/>
      <c r="P807" s="517"/>
      <c r="Q807" s="517"/>
    </row>
    <row r="808" spans="1:17">
      <c r="A808" s="472"/>
      <c r="B808" s="496"/>
      <c r="C808" s="475"/>
      <c r="D808" s="477"/>
      <c r="E808" s="496"/>
      <c r="F808" s="496"/>
      <c r="G808" s="496"/>
      <c r="H808" s="477"/>
      <c r="I808" s="496"/>
      <c r="J808" s="477"/>
      <c r="K808" s="494"/>
      <c r="L808" s="494"/>
      <c r="M808" s="517"/>
      <c r="N808" s="516"/>
      <c r="O808" s="517"/>
      <c r="P808" s="517"/>
      <c r="Q808" s="517"/>
    </row>
    <row r="809" spans="1:17">
      <c r="A809" s="472"/>
      <c r="B809" s="496"/>
      <c r="C809" s="475"/>
      <c r="D809" s="477"/>
      <c r="E809" s="496"/>
      <c r="F809" s="496"/>
      <c r="G809" s="496"/>
      <c r="H809" s="477"/>
      <c r="I809" s="496"/>
      <c r="J809" s="477"/>
      <c r="K809" s="494"/>
      <c r="L809" s="494"/>
      <c r="M809" s="517"/>
      <c r="N809" s="516"/>
      <c r="O809" s="517"/>
      <c r="P809" s="517"/>
      <c r="Q809" s="517"/>
    </row>
    <row r="810" spans="1:17">
      <c r="A810" s="472"/>
      <c r="B810" s="496"/>
      <c r="C810" s="475"/>
      <c r="D810" s="477"/>
      <c r="E810" s="496"/>
      <c r="F810" s="496"/>
      <c r="G810" s="496"/>
      <c r="H810" s="477"/>
      <c r="I810" s="496"/>
      <c r="J810" s="477"/>
      <c r="K810" s="494"/>
      <c r="L810" s="494"/>
      <c r="M810" s="517"/>
      <c r="N810" s="516"/>
      <c r="O810" s="517"/>
      <c r="P810" s="517"/>
      <c r="Q810" s="517"/>
    </row>
    <row r="811" spans="1:17">
      <c r="A811" s="472"/>
      <c r="B811" s="496"/>
      <c r="C811" s="475"/>
      <c r="D811" s="477"/>
      <c r="E811" s="496"/>
      <c r="F811" s="496"/>
      <c r="G811" s="496"/>
      <c r="H811" s="477"/>
      <c r="I811" s="496"/>
      <c r="J811" s="477"/>
      <c r="K811" s="494"/>
      <c r="L811" s="494"/>
      <c r="M811" s="517"/>
      <c r="N811" s="516"/>
      <c r="O811" s="517"/>
      <c r="P811" s="517"/>
      <c r="Q811" s="517"/>
    </row>
    <row r="812" spans="1:17">
      <c r="A812" s="472"/>
      <c r="B812" s="496"/>
      <c r="C812" s="475"/>
      <c r="D812" s="477"/>
      <c r="E812" s="496"/>
      <c r="F812" s="496"/>
      <c r="G812" s="496"/>
      <c r="H812" s="477"/>
      <c r="I812" s="496"/>
      <c r="J812" s="477"/>
      <c r="K812" s="494"/>
      <c r="L812" s="494"/>
      <c r="M812" s="517"/>
      <c r="N812" s="516"/>
      <c r="O812" s="517"/>
      <c r="P812" s="517"/>
      <c r="Q812" s="517"/>
    </row>
    <row r="813" spans="1:17">
      <c r="A813" s="472"/>
      <c r="B813" s="496"/>
      <c r="C813" s="475"/>
      <c r="D813" s="477"/>
      <c r="E813" s="496"/>
      <c r="F813" s="496"/>
      <c r="G813" s="496"/>
      <c r="H813" s="477"/>
      <c r="I813" s="496"/>
      <c r="J813" s="477"/>
      <c r="K813" s="494"/>
      <c r="L813" s="494"/>
      <c r="M813" s="517"/>
      <c r="N813" s="516"/>
      <c r="O813" s="517"/>
      <c r="P813" s="517"/>
      <c r="Q813" s="517"/>
    </row>
    <row r="814" spans="1:17">
      <c r="A814" s="472"/>
      <c r="B814" s="496"/>
      <c r="C814" s="475"/>
      <c r="D814" s="477"/>
      <c r="E814" s="496"/>
      <c r="F814" s="496"/>
      <c r="G814" s="496"/>
      <c r="H814" s="477"/>
      <c r="I814" s="496"/>
      <c r="J814" s="477"/>
      <c r="K814" s="494"/>
      <c r="L814" s="494"/>
      <c r="M814" s="517"/>
      <c r="N814" s="516"/>
      <c r="O814" s="517"/>
      <c r="P814" s="517"/>
      <c r="Q814" s="517"/>
    </row>
    <row r="815" spans="1:17">
      <c r="A815" s="472"/>
      <c r="B815" s="496"/>
      <c r="C815" s="475"/>
      <c r="D815" s="477"/>
      <c r="E815" s="496"/>
      <c r="F815" s="496"/>
      <c r="G815" s="496"/>
      <c r="H815" s="477"/>
      <c r="I815" s="496"/>
      <c r="J815" s="477"/>
      <c r="K815" s="494"/>
      <c r="L815" s="494"/>
      <c r="M815" s="517"/>
      <c r="N815" s="516"/>
      <c r="O815" s="517"/>
      <c r="P815" s="517"/>
      <c r="Q815" s="517"/>
    </row>
    <row r="816" spans="1:17">
      <c r="A816" s="472"/>
      <c r="B816" s="496"/>
      <c r="C816" s="475"/>
      <c r="D816" s="477"/>
      <c r="E816" s="496"/>
      <c r="F816" s="496"/>
      <c r="G816" s="496"/>
      <c r="H816" s="477"/>
      <c r="I816" s="496"/>
      <c r="J816" s="477"/>
      <c r="K816" s="494"/>
      <c r="L816" s="494"/>
      <c r="M816" s="517"/>
      <c r="N816" s="516"/>
      <c r="O816" s="517"/>
      <c r="P816" s="517"/>
      <c r="Q816" s="517"/>
    </row>
    <row r="817" spans="1:17">
      <c r="A817" s="472"/>
      <c r="B817" s="496"/>
      <c r="C817" s="475"/>
      <c r="D817" s="477"/>
      <c r="E817" s="496"/>
      <c r="F817" s="496"/>
      <c r="G817" s="496"/>
      <c r="H817" s="477"/>
      <c r="I817" s="496"/>
      <c r="J817" s="477"/>
      <c r="K817" s="494"/>
      <c r="L817" s="494"/>
      <c r="M817" s="517"/>
      <c r="N817" s="516"/>
      <c r="O817" s="517"/>
      <c r="P817" s="517"/>
      <c r="Q817" s="517"/>
    </row>
    <row r="818" spans="1:17">
      <c r="A818" s="472"/>
      <c r="B818" s="496"/>
      <c r="C818" s="475"/>
      <c r="D818" s="477"/>
      <c r="E818" s="496"/>
      <c r="F818" s="496"/>
      <c r="G818" s="496"/>
      <c r="H818" s="477"/>
      <c r="I818" s="496"/>
      <c r="J818" s="477"/>
      <c r="K818" s="494"/>
      <c r="L818" s="494"/>
      <c r="M818" s="517"/>
      <c r="N818" s="516"/>
      <c r="O818" s="517"/>
      <c r="P818" s="517"/>
      <c r="Q818" s="517"/>
    </row>
    <row r="819" spans="1:17">
      <c r="A819" s="472"/>
      <c r="B819" s="496"/>
      <c r="C819" s="475"/>
      <c r="D819" s="477"/>
      <c r="E819" s="496"/>
      <c r="F819" s="496"/>
      <c r="G819" s="496"/>
      <c r="H819" s="477"/>
      <c r="I819" s="496"/>
      <c r="J819" s="477"/>
      <c r="K819" s="494"/>
      <c r="L819" s="494"/>
      <c r="M819" s="517"/>
      <c r="N819" s="516"/>
      <c r="O819" s="517"/>
      <c r="P819" s="517"/>
      <c r="Q819" s="517"/>
    </row>
    <row r="820" spans="1:17">
      <c r="A820" s="472"/>
      <c r="B820" s="496"/>
      <c r="C820" s="475"/>
      <c r="D820" s="477"/>
      <c r="E820" s="496"/>
      <c r="F820" s="496"/>
      <c r="G820" s="496"/>
      <c r="H820" s="477"/>
      <c r="I820" s="496"/>
      <c r="J820" s="477"/>
      <c r="K820" s="494"/>
      <c r="L820" s="494"/>
      <c r="M820" s="517"/>
      <c r="N820" s="516"/>
      <c r="O820" s="517"/>
      <c r="P820" s="517"/>
      <c r="Q820" s="517"/>
    </row>
    <row r="821" spans="1:17">
      <c r="A821" s="472"/>
      <c r="B821" s="496"/>
      <c r="C821" s="475"/>
      <c r="D821" s="477"/>
      <c r="E821" s="496"/>
      <c r="F821" s="496"/>
      <c r="G821" s="496"/>
      <c r="H821" s="477"/>
      <c r="I821" s="496"/>
      <c r="J821" s="477"/>
      <c r="K821" s="494"/>
      <c r="L821" s="494"/>
      <c r="M821" s="517"/>
      <c r="N821" s="516"/>
      <c r="O821" s="517"/>
      <c r="P821" s="517"/>
      <c r="Q821" s="517"/>
    </row>
    <row r="822" spans="1:17">
      <c r="A822" s="472"/>
      <c r="B822" s="496"/>
      <c r="C822" s="475"/>
      <c r="D822" s="477"/>
      <c r="E822" s="496"/>
      <c r="F822" s="496"/>
      <c r="G822" s="496"/>
      <c r="H822" s="477"/>
      <c r="I822" s="496"/>
      <c r="J822" s="477"/>
      <c r="K822" s="494"/>
      <c r="L822" s="494"/>
      <c r="M822" s="517"/>
      <c r="N822" s="516"/>
      <c r="O822" s="517"/>
      <c r="P822" s="517"/>
      <c r="Q822" s="517"/>
    </row>
    <row r="823" spans="1:17">
      <c r="A823" s="472"/>
      <c r="B823" s="496"/>
      <c r="C823" s="475"/>
      <c r="D823" s="477"/>
      <c r="E823" s="496"/>
      <c r="F823" s="496"/>
      <c r="G823" s="496"/>
      <c r="H823" s="477"/>
      <c r="I823" s="496"/>
      <c r="J823" s="477"/>
      <c r="K823" s="494"/>
      <c r="L823" s="494"/>
      <c r="M823" s="517"/>
      <c r="N823" s="516"/>
      <c r="O823" s="517"/>
      <c r="P823" s="517"/>
      <c r="Q823" s="517"/>
    </row>
    <row r="824" spans="1:17">
      <c r="A824" s="472"/>
      <c r="B824" s="496"/>
      <c r="C824" s="475"/>
      <c r="D824" s="477"/>
      <c r="E824" s="496"/>
      <c r="F824" s="496"/>
      <c r="G824" s="496"/>
      <c r="H824" s="477"/>
      <c r="I824" s="496"/>
      <c r="J824" s="477"/>
      <c r="K824" s="494"/>
      <c r="L824" s="494"/>
      <c r="M824" s="517"/>
      <c r="N824" s="516"/>
      <c r="O824" s="517"/>
      <c r="P824" s="517"/>
      <c r="Q824" s="517"/>
    </row>
    <row r="825" spans="1:17">
      <c r="A825" s="472"/>
      <c r="B825" s="496"/>
      <c r="C825" s="475"/>
      <c r="D825" s="477"/>
      <c r="E825" s="496"/>
      <c r="F825" s="496"/>
      <c r="G825" s="496"/>
      <c r="H825" s="477"/>
      <c r="I825" s="496"/>
      <c r="J825" s="477"/>
      <c r="K825" s="494"/>
      <c r="L825" s="494"/>
      <c r="M825" s="517"/>
      <c r="N825" s="516"/>
      <c r="O825" s="517"/>
      <c r="P825" s="517"/>
      <c r="Q825" s="517"/>
    </row>
    <row r="826" spans="1:17">
      <c r="A826" s="472"/>
      <c r="B826" s="496"/>
      <c r="C826" s="475"/>
      <c r="D826" s="477"/>
      <c r="E826" s="496"/>
      <c r="F826" s="496"/>
      <c r="G826" s="496"/>
      <c r="H826" s="477"/>
      <c r="I826" s="496"/>
      <c r="J826" s="477"/>
      <c r="K826" s="494"/>
      <c r="L826" s="494"/>
      <c r="M826" s="517"/>
      <c r="N826" s="516"/>
      <c r="O826" s="517"/>
      <c r="P826" s="517"/>
      <c r="Q826" s="517"/>
    </row>
    <row r="827" spans="1:17">
      <c r="A827" s="472"/>
      <c r="B827" s="496"/>
      <c r="C827" s="475"/>
      <c r="D827" s="477"/>
      <c r="E827" s="496"/>
      <c r="F827" s="496"/>
      <c r="G827" s="496"/>
      <c r="H827" s="477"/>
      <c r="I827" s="496"/>
      <c r="J827" s="477"/>
      <c r="K827" s="494"/>
      <c r="L827" s="494"/>
      <c r="M827" s="517"/>
      <c r="N827" s="516"/>
      <c r="O827" s="517"/>
      <c r="P827" s="517"/>
      <c r="Q827" s="517"/>
    </row>
    <row r="828" spans="1:17">
      <c r="A828" s="472"/>
      <c r="B828" s="496"/>
      <c r="C828" s="475"/>
      <c r="D828" s="477"/>
      <c r="E828" s="496"/>
      <c r="F828" s="496"/>
      <c r="G828" s="496"/>
      <c r="H828" s="477"/>
      <c r="I828" s="496"/>
      <c r="J828" s="477"/>
      <c r="K828" s="494"/>
      <c r="L828" s="494"/>
      <c r="M828" s="517"/>
      <c r="N828" s="516"/>
      <c r="O828" s="517"/>
      <c r="P828" s="517"/>
      <c r="Q828" s="517"/>
    </row>
    <row r="829" spans="1:17">
      <c r="A829" s="472"/>
      <c r="B829" s="496"/>
      <c r="C829" s="475"/>
      <c r="D829" s="477"/>
      <c r="E829" s="496"/>
      <c r="F829" s="496"/>
      <c r="G829" s="496"/>
      <c r="H829" s="477"/>
      <c r="I829" s="496"/>
      <c r="J829" s="477"/>
      <c r="K829" s="494"/>
      <c r="L829" s="494"/>
      <c r="M829" s="517"/>
      <c r="N829" s="516"/>
      <c r="O829" s="517"/>
      <c r="P829" s="517"/>
      <c r="Q829" s="517"/>
    </row>
    <row r="830" spans="1:17">
      <c r="A830" s="472"/>
      <c r="B830" s="496"/>
      <c r="C830" s="475"/>
      <c r="D830" s="477"/>
      <c r="E830" s="496"/>
      <c r="F830" s="496"/>
      <c r="G830" s="496"/>
      <c r="H830" s="477"/>
      <c r="I830" s="496"/>
      <c r="J830" s="477"/>
      <c r="K830" s="494"/>
      <c r="L830" s="494"/>
      <c r="M830" s="517"/>
      <c r="N830" s="516"/>
      <c r="O830" s="517"/>
      <c r="P830" s="517"/>
      <c r="Q830" s="517"/>
    </row>
    <row r="831" spans="1:17">
      <c r="A831" s="472"/>
      <c r="B831" s="496"/>
      <c r="C831" s="475"/>
      <c r="D831" s="477"/>
      <c r="E831" s="496"/>
      <c r="F831" s="496"/>
      <c r="G831" s="496"/>
      <c r="H831" s="477"/>
      <c r="I831" s="496"/>
      <c r="J831" s="477"/>
      <c r="K831" s="494"/>
      <c r="L831" s="494"/>
      <c r="M831" s="517"/>
      <c r="N831" s="516"/>
      <c r="O831" s="517"/>
      <c r="P831" s="517"/>
      <c r="Q831" s="517"/>
    </row>
    <row r="832" spans="1:17">
      <c r="A832" s="472"/>
      <c r="B832" s="496"/>
      <c r="C832" s="475"/>
      <c r="D832" s="477"/>
      <c r="E832" s="496"/>
      <c r="F832" s="496"/>
      <c r="G832" s="496"/>
      <c r="H832" s="477"/>
      <c r="I832" s="496"/>
      <c r="J832" s="477"/>
      <c r="K832" s="494"/>
      <c r="L832" s="494"/>
      <c r="M832" s="517"/>
      <c r="N832" s="516"/>
      <c r="O832" s="517"/>
      <c r="P832" s="517"/>
      <c r="Q832" s="517"/>
    </row>
    <row r="833" spans="1:17">
      <c r="A833" s="472"/>
      <c r="B833" s="496"/>
      <c r="C833" s="475"/>
      <c r="D833" s="477"/>
      <c r="E833" s="496"/>
      <c r="F833" s="496"/>
      <c r="G833" s="496"/>
      <c r="H833" s="477"/>
      <c r="I833" s="496"/>
      <c r="J833" s="477"/>
      <c r="K833" s="494"/>
      <c r="L833" s="494"/>
      <c r="M833" s="517"/>
      <c r="N833" s="516"/>
      <c r="O833" s="517"/>
      <c r="P833" s="517"/>
      <c r="Q833" s="517"/>
    </row>
    <row r="834" spans="1:17">
      <c r="A834" s="472"/>
      <c r="B834" s="496"/>
      <c r="C834" s="475"/>
      <c r="D834" s="477"/>
      <c r="E834" s="496"/>
      <c r="F834" s="496"/>
      <c r="G834" s="496"/>
      <c r="H834" s="477"/>
      <c r="I834" s="496"/>
      <c r="J834" s="477"/>
      <c r="K834" s="494"/>
      <c r="L834" s="494"/>
      <c r="M834" s="517"/>
      <c r="N834" s="516"/>
      <c r="O834" s="517"/>
      <c r="P834" s="517"/>
      <c r="Q834" s="517"/>
    </row>
    <row r="835" spans="1:17">
      <c r="A835" s="472"/>
      <c r="B835" s="496"/>
      <c r="C835" s="475"/>
      <c r="D835" s="477"/>
      <c r="E835" s="496"/>
      <c r="F835" s="496"/>
      <c r="G835" s="496"/>
      <c r="H835" s="477"/>
      <c r="I835" s="496"/>
      <c r="J835" s="477"/>
      <c r="K835" s="494"/>
      <c r="L835" s="494"/>
      <c r="M835" s="517"/>
      <c r="N835" s="516"/>
      <c r="O835" s="517"/>
      <c r="P835" s="517"/>
      <c r="Q835" s="517"/>
    </row>
    <row r="836" spans="1:17">
      <c r="A836" s="472"/>
      <c r="B836" s="496"/>
      <c r="C836" s="475"/>
      <c r="D836" s="477"/>
      <c r="E836" s="496"/>
      <c r="F836" s="496"/>
      <c r="G836" s="496"/>
      <c r="H836" s="477"/>
      <c r="I836" s="496"/>
      <c r="J836" s="477"/>
      <c r="K836" s="494"/>
      <c r="L836" s="494"/>
      <c r="M836" s="517"/>
      <c r="N836" s="516"/>
      <c r="O836" s="517"/>
      <c r="P836" s="517"/>
      <c r="Q836" s="517"/>
    </row>
    <row r="837" spans="1:17">
      <c r="A837" s="472"/>
      <c r="B837" s="496"/>
      <c r="C837" s="475"/>
      <c r="D837" s="477"/>
      <c r="E837" s="496"/>
      <c r="F837" s="496"/>
      <c r="G837" s="496"/>
      <c r="H837" s="477"/>
      <c r="I837" s="496"/>
      <c r="J837" s="477"/>
      <c r="K837" s="494"/>
      <c r="L837" s="494"/>
      <c r="M837" s="517"/>
      <c r="N837" s="516"/>
      <c r="O837" s="517"/>
      <c r="P837" s="517"/>
      <c r="Q837" s="517"/>
    </row>
    <row r="838" spans="1:17">
      <c r="A838" s="472"/>
      <c r="B838" s="496"/>
      <c r="C838" s="475"/>
      <c r="D838" s="477"/>
      <c r="E838" s="496"/>
      <c r="F838" s="496"/>
      <c r="G838" s="496"/>
      <c r="H838" s="477"/>
      <c r="I838" s="496"/>
      <c r="J838" s="477"/>
      <c r="K838" s="494"/>
      <c r="L838" s="494"/>
      <c r="M838" s="517"/>
      <c r="N838" s="516"/>
      <c r="O838" s="517"/>
      <c r="P838" s="517"/>
      <c r="Q838" s="517"/>
    </row>
    <row r="839" spans="1:17">
      <c r="A839" s="472"/>
      <c r="B839" s="496"/>
      <c r="C839" s="475"/>
      <c r="D839" s="477"/>
      <c r="E839" s="496"/>
      <c r="F839" s="496"/>
      <c r="G839" s="496"/>
      <c r="H839" s="477"/>
      <c r="I839" s="496"/>
      <c r="J839" s="477"/>
      <c r="K839" s="494"/>
      <c r="L839" s="494"/>
      <c r="M839" s="517"/>
      <c r="N839" s="516"/>
      <c r="O839" s="517"/>
      <c r="P839" s="517"/>
      <c r="Q839" s="517"/>
    </row>
    <row r="840" spans="1:17">
      <c r="A840" s="472"/>
      <c r="B840" s="496"/>
      <c r="C840" s="475"/>
      <c r="D840" s="477"/>
      <c r="E840" s="496"/>
      <c r="F840" s="496"/>
      <c r="G840" s="496"/>
      <c r="H840" s="477"/>
      <c r="I840" s="496"/>
      <c r="J840" s="477"/>
      <c r="K840" s="494"/>
      <c r="L840" s="494"/>
      <c r="M840" s="517"/>
      <c r="N840" s="516"/>
      <c r="O840" s="517"/>
      <c r="P840" s="517"/>
      <c r="Q840" s="517"/>
    </row>
    <row r="841" spans="1:17">
      <c r="A841" s="472"/>
      <c r="B841" s="496"/>
      <c r="C841" s="475"/>
      <c r="D841" s="477"/>
      <c r="E841" s="496"/>
      <c r="F841" s="496"/>
      <c r="G841" s="496"/>
      <c r="H841" s="477"/>
      <c r="I841" s="496"/>
      <c r="J841" s="477"/>
      <c r="K841" s="494"/>
      <c r="L841" s="494"/>
      <c r="M841" s="517"/>
      <c r="N841" s="516"/>
      <c r="O841" s="517"/>
      <c r="P841" s="517"/>
      <c r="Q841" s="517"/>
    </row>
    <row r="842" spans="1:17">
      <c r="A842" s="472"/>
      <c r="B842" s="496"/>
      <c r="C842" s="475"/>
      <c r="D842" s="477"/>
      <c r="E842" s="496"/>
      <c r="F842" s="496"/>
      <c r="G842" s="496"/>
      <c r="H842" s="477"/>
      <c r="I842" s="496"/>
      <c r="J842" s="477"/>
      <c r="K842" s="494"/>
      <c r="L842" s="494"/>
      <c r="M842" s="517"/>
      <c r="N842" s="516"/>
      <c r="O842" s="517"/>
      <c r="P842" s="517"/>
      <c r="Q842" s="517"/>
    </row>
    <row r="843" spans="1:17">
      <c r="A843" s="472"/>
      <c r="B843" s="496"/>
      <c r="C843" s="475"/>
      <c r="D843" s="477"/>
      <c r="E843" s="496"/>
      <c r="F843" s="496"/>
      <c r="G843" s="496"/>
      <c r="H843" s="477"/>
      <c r="I843" s="496"/>
      <c r="J843" s="477"/>
      <c r="K843" s="494"/>
      <c r="L843" s="494"/>
      <c r="M843" s="517"/>
      <c r="N843" s="516"/>
      <c r="O843" s="517"/>
      <c r="P843" s="517"/>
      <c r="Q843" s="517"/>
    </row>
    <row r="844" spans="1:17">
      <c r="A844" s="472"/>
      <c r="B844" s="496"/>
      <c r="C844" s="475"/>
      <c r="D844" s="477"/>
      <c r="E844" s="496"/>
      <c r="F844" s="496"/>
      <c r="G844" s="496"/>
      <c r="H844" s="477"/>
      <c r="I844" s="496"/>
      <c r="J844" s="477"/>
      <c r="K844" s="494"/>
      <c r="L844" s="494"/>
      <c r="M844" s="517"/>
      <c r="N844" s="516"/>
      <c r="O844" s="517"/>
      <c r="P844" s="517"/>
      <c r="Q844" s="517"/>
    </row>
    <row r="845" spans="1:17">
      <c r="A845" s="472"/>
      <c r="B845" s="496"/>
      <c r="C845" s="475"/>
      <c r="D845" s="477"/>
      <c r="E845" s="496"/>
      <c r="F845" s="496"/>
      <c r="G845" s="496"/>
      <c r="H845" s="477"/>
      <c r="I845" s="496"/>
      <c r="J845" s="477"/>
      <c r="K845" s="494"/>
      <c r="L845" s="494"/>
      <c r="M845" s="517"/>
      <c r="N845" s="516"/>
      <c r="O845" s="517"/>
      <c r="P845" s="517"/>
      <c r="Q845" s="517"/>
    </row>
    <row r="846" spans="1:17">
      <c r="A846" s="472"/>
      <c r="B846" s="496"/>
      <c r="C846" s="475"/>
      <c r="D846" s="477"/>
      <c r="E846" s="496"/>
      <c r="F846" s="496"/>
      <c r="G846" s="496"/>
      <c r="H846" s="477"/>
      <c r="I846" s="496"/>
      <c r="J846" s="477"/>
      <c r="K846" s="494"/>
      <c r="L846" s="494"/>
      <c r="M846" s="517"/>
      <c r="N846" s="516"/>
      <c r="O846" s="517"/>
      <c r="P846" s="517"/>
      <c r="Q846" s="517"/>
    </row>
    <row r="847" spans="1:17">
      <c r="A847" s="472"/>
      <c r="B847" s="496"/>
      <c r="C847" s="475"/>
      <c r="D847" s="477"/>
      <c r="E847" s="496"/>
      <c r="F847" s="496"/>
      <c r="G847" s="496"/>
      <c r="H847" s="477"/>
      <c r="I847" s="496"/>
      <c r="J847" s="477"/>
      <c r="K847" s="494"/>
      <c r="L847" s="494"/>
      <c r="M847" s="517"/>
      <c r="N847" s="516"/>
      <c r="O847" s="517"/>
      <c r="P847" s="517"/>
      <c r="Q847" s="517"/>
    </row>
    <row r="848" spans="1:17">
      <c r="A848" s="472"/>
      <c r="B848" s="496"/>
      <c r="C848" s="475"/>
      <c r="D848" s="477"/>
      <c r="E848" s="496"/>
      <c r="F848" s="496"/>
      <c r="G848" s="496"/>
      <c r="H848" s="477"/>
      <c r="I848" s="496"/>
      <c r="J848" s="477"/>
      <c r="K848" s="494"/>
      <c r="L848" s="494"/>
      <c r="M848" s="517"/>
      <c r="N848" s="516"/>
      <c r="O848" s="517"/>
      <c r="P848" s="517"/>
      <c r="Q848" s="517"/>
    </row>
    <row r="849" spans="1:17">
      <c r="A849" s="472"/>
      <c r="B849" s="496"/>
      <c r="C849" s="475"/>
      <c r="D849" s="477"/>
      <c r="E849" s="496"/>
      <c r="F849" s="496"/>
      <c r="G849" s="496"/>
      <c r="H849" s="477"/>
      <c r="I849" s="496"/>
      <c r="J849" s="477"/>
      <c r="K849" s="494"/>
      <c r="L849" s="494"/>
      <c r="M849" s="517"/>
      <c r="N849" s="516"/>
      <c r="O849" s="517"/>
      <c r="P849" s="517"/>
      <c r="Q849" s="517"/>
    </row>
    <row r="850" spans="1:17">
      <c r="A850" s="472"/>
      <c r="B850" s="496"/>
      <c r="C850" s="475"/>
      <c r="D850" s="477"/>
      <c r="E850" s="496"/>
      <c r="F850" s="496"/>
      <c r="G850" s="496"/>
      <c r="H850" s="477"/>
      <c r="I850" s="496"/>
      <c r="J850" s="477"/>
      <c r="K850" s="494"/>
      <c r="L850" s="494"/>
      <c r="M850" s="517"/>
      <c r="N850" s="516"/>
      <c r="O850" s="517"/>
      <c r="P850" s="517"/>
      <c r="Q850" s="517"/>
    </row>
    <row r="851" spans="1:17">
      <c r="A851" s="472"/>
      <c r="B851" s="496"/>
      <c r="C851" s="475"/>
      <c r="D851" s="477"/>
      <c r="E851" s="496"/>
      <c r="F851" s="496"/>
      <c r="G851" s="496"/>
      <c r="H851" s="477"/>
      <c r="I851" s="496"/>
      <c r="J851" s="477"/>
      <c r="K851" s="494"/>
      <c r="L851" s="494"/>
      <c r="M851" s="517"/>
      <c r="N851" s="516"/>
      <c r="O851" s="517"/>
      <c r="P851" s="517"/>
      <c r="Q851" s="517"/>
    </row>
    <row r="852" spans="1:17">
      <c r="A852" s="472"/>
      <c r="B852" s="496"/>
      <c r="C852" s="475"/>
      <c r="D852" s="477"/>
      <c r="E852" s="496"/>
      <c r="F852" s="496"/>
      <c r="G852" s="496"/>
      <c r="H852" s="477"/>
      <c r="I852" s="496"/>
      <c r="J852" s="477"/>
      <c r="K852" s="494"/>
      <c r="L852" s="494"/>
      <c r="M852" s="517"/>
      <c r="N852" s="516"/>
      <c r="O852" s="517"/>
      <c r="P852" s="517"/>
      <c r="Q852" s="517"/>
    </row>
    <row r="853" spans="1:17">
      <c r="A853" s="472"/>
      <c r="B853" s="496"/>
      <c r="C853" s="475"/>
      <c r="D853" s="477"/>
      <c r="E853" s="496"/>
      <c r="F853" s="496"/>
      <c r="G853" s="496"/>
      <c r="H853" s="477"/>
      <c r="I853" s="496"/>
      <c r="J853" s="477"/>
      <c r="K853" s="494"/>
      <c r="L853" s="494"/>
      <c r="M853" s="517"/>
      <c r="N853" s="516"/>
      <c r="O853" s="517"/>
      <c r="P853" s="517"/>
      <c r="Q853" s="517"/>
    </row>
    <row r="854" spans="1:17">
      <c r="A854" s="472"/>
      <c r="B854" s="496"/>
      <c r="C854" s="475"/>
      <c r="D854" s="477"/>
      <c r="E854" s="496"/>
      <c r="F854" s="496"/>
      <c r="G854" s="496"/>
      <c r="H854" s="477"/>
      <c r="I854" s="496"/>
      <c r="J854" s="477"/>
      <c r="K854" s="494"/>
      <c r="L854" s="494"/>
      <c r="M854" s="517"/>
      <c r="N854" s="516"/>
      <c r="O854" s="517"/>
      <c r="P854" s="517"/>
      <c r="Q854" s="517"/>
    </row>
    <row r="855" spans="1:17">
      <c r="A855" s="472"/>
      <c r="B855" s="496"/>
      <c r="C855" s="475"/>
      <c r="D855" s="477"/>
      <c r="E855" s="496"/>
      <c r="F855" s="496"/>
      <c r="G855" s="496"/>
      <c r="H855" s="477"/>
      <c r="I855" s="496"/>
      <c r="J855" s="477"/>
      <c r="K855" s="494"/>
      <c r="L855" s="494"/>
      <c r="M855" s="517"/>
      <c r="N855" s="516"/>
      <c r="O855" s="517"/>
      <c r="P855" s="517"/>
      <c r="Q855" s="517"/>
    </row>
    <row r="856" spans="1:17">
      <c r="A856" s="472"/>
      <c r="B856" s="496"/>
      <c r="C856" s="475"/>
      <c r="D856" s="477"/>
      <c r="E856" s="496"/>
      <c r="F856" s="496"/>
      <c r="G856" s="496"/>
      <c r="H856" s="477"/>
      <c r="I856" s="496"/>
      <c r="J856" s="477"/>
      <c r="K856" s="494"/>
      <c r="L856" s="494"/>
      <c r="M856" s="517"/>
      <c r="N856" s="516"/>
      <c r="O856" s="517"/>
      <c r="P856" s="517"/>
      <c r="Q856" s="517"/>
    </row>
    <row r="857" spans="1:17">
      <c r="A857" s="472"/>
      <c r="B857" s="496"/>
      <c r="C857" s="475"/>
      <c r="D857" s="477"/>
      <c r="E857" s="496"/>
      <c r="F857" s="496"/>
      <c r="G857" s="496"/>
      <c r="H857" s="477"/>
      <c r="I857" s="496"/>
      <c r="J857" s="477"/>
      <c r="K857" s="494"/>
      <c r="L857" s="494"/>
      <c r="M857" s="517"/>
      <c r="N857" s="516"/>
      <c r="O857" s="517"/>
      <c r="P857" s="517"/>
      <c r="Q857" s="517"/>
    </row>
    <row r="858" spans="1:17">
      <c r="A858" s="472"/>
      <c r="B858" s="496"/>
      <c r="C858" s="475"/>
      <c r="D858" s="477"/>
      <c r="E858" s="496"/>
      <c r="F858" s="496"/>
      <c r="G858" s="496"/>
      <c r="H858" s="477"/>
      <c r="I858" s="496"/>
      <c r="J858" s="477"/>
      <c r="K858" s="494"/>
      <c r="L858" s="494"/>
      <c r="M858" s="517"/>
      <c r="N858" s="516"/>
      <c r="O858" s="517"/>
      <c r="P858" s="517"/>
      <c r="Q858" s="517"/>
    </row>
    <row r="859" spans="1:17">
      <c r="A859" s="472"/>
      <c r="B859" s="496"/>
      <c r="C859" s="475"/>
      <c r="D859" s="477"/>
      <c r="E859" s="496"/>
      <c r="F859" s="496"/>
      <c r="G859" s="496"/>
      <c r="H859" s="477"/>
      <c r="I859" s="496"/>
      <c r="J859" s="477"/>
      <c r="K859" s="494"/>
      <c r="L859" s="494"/>
      <c r="M859" s="517"/>
      <c r="N859" s="516"/>
      <c r="O859" s="517"/>
      <c r="P859" s="517"/>
      <c r="Q859" s="517"/>
    </row>
    <row r="860" spans="1:17">
      <c r="A860" s="472"/>
      <c r="B860" s="496"/>
      <c r="C860" s="475"/>
      <c r="D860" s="477"/>
      <c r="E860" s="496"/>
      <c r="F860" s="496"/>
      <c r="G860" s="496"/>
      <c r="H860" s="477"/>
      <c r="I860" s="496"/>
      <c r="J860" s="477"/>
      <c r="K860" s="494"/>
      <c r="L860" s="494"/>
      <c r="M860" s="517"/>
      <c r="N860" s="516"/>
      <c r="O860" s="517"/>
      <c r="P860" s="517"/>
      <c r="Q860" s="517"/>
    </row>
    <row r="861" spans="1:17">
      <c r="A861" s="472"/>
      <c r="B861" s="496"/>
      <c r="C861" s="475"/>
      <c r="D861" s="477"/>
      <c r="E861" s="496"/>
      <c r="F861" s="496"/>
      <c r="G861" s="496"/>
      <c r="H861" s="477"/>
      <c r="I861" s="496"/>
      <c r="J861" s="477"/>
      <c r="K861" s="494"/>
      <c r="L861" s="494"/>
      <c r="M861" s="517"/>
      <c r="N861" s="516"/>
      <c r="O861" s="517"/>
      <c r="P861" s="517"/>
      <c r="Q861" s="517"/>
    </row>
    <row r="862" spans="1:17">
      <c r="A862" s="472"/>
      <c r="B862" s="496"/>
      <c r="C862" s="475"/>
      <c r="D862" s="477"/>
      <c r="E862" s="496"/>
      <c r="F862" s="496"/>
      <c r="G862" s="496"/>
      <c r="H862" s="477"/>
      <c r="I862" s="496"/>
      <c r="J862" s="477"/>
      <c r="K862" s="494"/>
      <c r="L862" s="494"/>
      <c r="M862" s="517"/>
      <c r="N862" s="516"/>
      <c r="O862" s="517"/>
      <c r="P862" s="517"/>
      <c r="Q862" s="517"/>
    </row>
    <row r="863" spans="1:17">
      <c r="A863" s="472"/>
      <c r="B863" s="496"/>
      <c r="C863" s="475"/>
      <c r="D863" s="477"/>
      <c r="E863" s="496"/>
      <c r="F863" s="496"/>
      <c r="G863" s="496"/>
      <c r="H863" s="477"/>
      <c r="I863" s="496"/>
      <c r="J863" s="477"/>
      <c r="K863" s="494"/>
      <c r="L863" s="494"/>
      <c r="M863" s="517"/>
      <c r="N863" s="516"/>
      <c r="O863" s="517"/>
      <c r="P863" s="517"/>
      <c r="Q863" s="517"/>
    </row>
    <row r="864" spans="1:17">
      <c r="A864" s="472"/>
      <c r="B864" s="496"/>
      <c r="C864" s="475"/>
      <c r="D864" s="477"/>
      <c r="E864" s="496"/>
      <c r="F864" s="496"/>
      <c r="G864" s="496"/>
      <c r="H864" s="477"/>
      <c r="I864" s="496"/>
      <c r="J864" s="477"/>
      <c r="K864" s="494"/>
      <c r="L864" s="494"/>
      <c r="M864" s="517"/>
      <c r="N864" s="516"/>
      <c r="O864" s="517"/>
      <c r="P864" s="517"/>
      <c r="Q864" s="517"/>
    </row>
    <row r="865" spans="1:17">
      <c r="A865" s="472"/>
      <c r="B865" s="496"/>
      <c r="C865" s="475"/>
      <c r="D865" s="477"/>
      <c r="E865" s="496"/>
      <c r="F865" s="496"/>
      <c r="G865" s="496"/>
      <c r="H865" s="477"/>
      <c r="I865" s="496"/>
      <c r="J865" s="477"/>
      <c r="K865" s="494"/>
      <c r="L865" s="494"/>
      <c r="M865" s="517"/>
      <c r="N865" s="516"/>
      <c r="O865" s="517"/>
      <c r="P865" s="517"/>
      <c r="Q865" s="517"/>
    </row>
    <row r="866" spans="1:17">
      <c r="A866" s="472"/>
      <c r="B866" s="496"/>
      <c r="C866" s="475"/>
      <c r="D866" s="477"/>
      <c r="E866" s="496"/>
      <c r="F866" s="496"/>
      <c r="G866" s="496"/>
      <c r="H866" s="477"/>
      <c r="I866" s="496"/>
      <c r="J866" s="477"/>
      <c r="K866" s="494"/>
      <c r="L866" s="494"/>
      <c r="M866" s="517"/>
      <c r="N866" s="516"/>
      <c r="O866" s="517"/>
      <c r="P866" s="517"/>
      <c r="Q866" s="517"/>
    </row>
    <row r="867" spans="1:17">
      <c r="A867" s="472"/>
      <c r="B867" s="496"/>
      <c r="C867" s="475"/>
      <c r="D867" s="477"/>
      <c r="E867" s="496"/>
      <c r="F867" s="496"/>
      <c r="G867" s="496"/>
      <c r="H867" s="477"/>
      <c r="I867" s="496"/>
      <c r="J867" s="477"/>
      <c r="K867" s="494"/>
      <c r="L867" s="494"/>
      <c r="M867" s="517"/>
      <c r="N867" s="516"/>
      <c r="O867" s="517"/>
      <c r="P867" s="517"/>
      <c r="Q867" s="517"/>
    </row>
    <row r="868" spans="1:17">
      <c r="A868" s="472"/>
      <c r="B868" s="496"/>
      <c r="C868" s="475"/>
      <c r="D868" s="477"/>
      <c r="E868" s="496"/>
      <c r="F868" s="496"/>
      <c r="G868" s="496"/>
      <c r="H868" s="477"/>
      <c r="I868" s="496"/>
      <c r="J868" s="477"/>
      <c r="K868" s="494"/>
      <c r="L868" s="494"/>
      <c r="M868" s="517"/>
      <c r="N868" s="516"/>
      <c r="O868" s="517"/>
      <c r="P868" s="517"/>
      <c r="Q868" s="517"/>
    </row>
    <row r="869" spans="1:17">
      <c r="A869" s="472"/>
      <c r="B869" s="496"/>
      <c r="C869" s="475"/>
      <c r="D869" s="477"/>
      <c r="E869" s="496"/>
      <c r="F869" s="496"/>
      <c r="G869" s="496"/>
      <c r="H869" s="477"/>
      <c r="I869" s="496"/>
      <c r="J869" s="477"/>
      <c r="K869" s="494"/>
      <c r="L869" s="494"/>
      <c r="M869" s="517"/>
      <c r="N869" s="516"/>
      <c r="O869" s="517"/>
      <c r="P869" s="517"/>
      <c r="Q869" s="517"/>
    </row>
    <row r="870" spans="1:17">
      <c r="A870" s="472"/>
      <c r="B870" s="496"/>
      <c r="C870" s="475"/>
      <c r="D870" s="477"/>
      <c r="E870" s="496"/>
      <c r="F870" s="496"/>
      <c r="G870" s="496"/>
      <c r="H870" s="477"/>
      <c r="I870" s="496"/>
      <c r="J870" s="477"/>
      <c r="K870" s="494"/>
      <c r="L870" s="494"/>
      <c r="M870" s="517"/>
      <c r="N870" s="516"/>
      <c r="O870" s="517"/>
      <c r="P870" s="517"/>
      <c r="Q870" s="517"/>
    </row>
    <row r="871" spans="1:17">
      <c r="A871" s="472"/>
      <c r="B871" s="496"/>
      <c r="C871" s="475"/>
      <c r="D871" s="477"/>
      <c r="E871" s="496"/>
      <c r="F871" s="496"/>
      <c r="G871" s="496"/>
      <c r="H871" s="477"/>
      <c r="I871" s="496"/>
      <c r="J871" s="477"/>
      <c r="K871" s="494"/>
      <c r="L871" s="494"/>
      <c r="M871" s="517"/>
      <c r="N871" s="516"/>
      <c r="O871" s="517"/>
      <c r="P871" s="517"/>
      <c r="Q871" s="517"/>
    </row>
    <row r="872" spans="1:17">
      <c r="A872" s="472"/>
      <c r="B872" s="496"/>
      <c r="C872" s="475"/>
      <c r="D872" s="477"/>
      <c r="E872" s="496"/>
      <c r="F872" s="496"/>
      <c r="G872" s="496"/>
      <c r="H872" s="477"/>
      <c r="I872" s="496"/>
      <c r="J872" s="477"/>
      <c r="K872" s="494"/>
      <c r="L872" s="494"/>
      <c r="M872" s="517"/>
      <c r="N872" s="516"/>
      <c r="O872" s="517"/>
      <c r="P872" s="517"/>
      <c r="Q872" s="517"/>
    </row>
    <row r="873" spans="1:17">
      <c r="A873" s="472"/>
      <c r="B873" s="496"/>
      <c r="C873" s="475"/>
      <c r="D873" s="477"/>
      <c r="E873" s="496"/>
      <c r="F873" s="496"/>
      <c r="G873" s="496"/>
      <c r="H873" s="477"/>
      <c r="I873" s="496"/>
      <c r="J873" s="477"/>
      <c r="K873" s="494"/>
      <c r="L873" s="494"/>
      <c r="M873" s="517"/>
      <c r="N873" s="516"/>
      <c r="O873" s="517"/>
      <c r="P873" s="517"/>
      <c r="Q873" s="517"/>
    </row>
    <row r="874" spans="1:17">
      <c r="A874" s="472"/>
      <c r="B874" s="496"/>
      <c r="C874" s="475"/>
      <c r="D874" s="477"/>
      <c r="E874" s="496"/>
      <c r="F874" s="496"/>
      <c r="G874" s="496"/>
      <c r="H874" s="477"/>
      <c r="I874" s="496"/>
      <c r="J874" s="477"/>
      <c r="K874" s="494"/>
      <c r="L874" s="494"/>
      <c r="M874" s="517"/>
      <c r="N874" s="516"/>
      <c r="O874" s="517"/>
      <c r="P874" s="517"/>
      <c r="Q874" s="517"/>
    </row>
    <row r="875" spans="1:17">
      <c r="A875" s="472"/>
      <c r="B875" s="496"/>
      <c r="C875" s="475"/>
      <c r="D875" s="477"/>
      <c r="E875" s="496"/>
      <c r="F875" s="496"/>
      <c r="G875" s="496"/>
      <c r="H875" s="477"/>
      <c r="I875" s="496"/>
      <c r="J875" s="477"/>
      <c r="K875" s="494"/>
      <c r="L875" s="494"/>
      <c r="M875" s="517"/>
      <c r="N875" s="516"/>
      <c r="O875" s="517"/>
      <c r="P875" s="517"/>
      <c r="Q875" s="517"/>
    </row>
    <row r="876" spans="1:17">
      <c r="A876" s="472"/>
      <c r="B876" s="496"/>
      <c r="C876" s="475"/>
      <c r="D876" s="477"/>
      <c r="E876" s="496"/>
      <c r="F876" s="496"/>
      <c r="G876" s="496"/>
      <c r="H876" s="477"/>
      <c r="I876" s="496"/>
      <c r="J876" s="477"/>
      <c r="K876" s="494"/>
      <c r="L876" s="494"/>
      <c r="M876" s="517"/>
      <c r="N876" s="516"/>
      <c r="O876" s="517"/>
      <c r="P876" s="517"/>
      <c r="Q876" s="517"/>
    </row>
    <row r="877" spans="1:17">
      <c r="A877" s="472"/>
      <c r="B877" s="496"/>
      <c r="C877" s="475"/>
      <c r="D877" s="477"/>
      <c r="E877" s="496"/>
      <c r="F877" s="496"/>
      <c r="G877" s="496"/>
      <c r="H877" s="477"/>
      <c r="I877" s="496"/>
      <c r="J877" s="477"/>
      <c r="K877" s="494"/>
      <c r="L877" s="494"/>
      <c r="M877" s="517"/>
      <c r="N877" s="516"/>
      <c r="O877" s="517"/>
      <c r="P877" s="517"/>
      <c r="Q877" s="517"/>
    </row>
    <row r="878" spans="1:17">
      <c r="A878" s="472"/>
      <c r="B878" s="496"/>
      <c r="C878" s="475"/>
      <c r="D878" s="477"/>
      <c r="E878" s="496"/>
      <c r="F878" s="496"/>
      <c r="G878" s="496"/>
      <c r="H878" s="477"/>
      <c r="I878" s="496"/>
      <c r="J878" s="477"/>
      <c r="K878" s="494"/>
      <c r="L878" s="494"/>
      <c r="M878" s="517"/>
      <c r="N878" s="516"/>
      <c r="O878" s="517"/>
      <c r="P878" s="517"/>
      <c r="Q878" s="517"/>
    </row>
    <row r="879" spans="1:17">
      <c r="A879" s="472"/>
      <c r="B879" s="496"/>
      <c r="C879" s="475"/>
      <c r="D879" s="477"/>
      <c r="E879" s="496"/>
      <c r="F879" s="496"/>
      <c r="G879" s="496"/>
      <c r="H879" s="477"/>
      <c r="I879" s="496"/>
      <c r="J879" s="477"/>
      <c r="K879" s="494"/>
      <c r="L879" s="494"/>
      <c r="M879" s="517"/>
      <c r="N879" s="516"/>
      <c r="O879" s="517"/>
      <c r="P879" s="517"/>
      <c r="Q879" s="517"/>
    </row>
    <row r="880" spans="1:17">
      <c r="A880" s="472"/>
      <c r="B880" s="496"/>
      <c r="C880" s="475"/>
      <c r="D880" s="477"/>
      <c r="E880" s="496"/>
      <c r="F880" s="496"/>
      <c r="G880" s="496"/>
      <c r="H880" s="477"/>
      <c r="I880" s="496"/>
      <c r="J880" s="477"/>
      <c r="K880" s="494"/>
      <c r="L880" s="494"/>
      <c r="M880" s="517"/>
      <c r="N880" s="516"/>
      <c r="O880" s="517"/>
      <c r="P880" s="517"/>
      <c r="Q880" s="517"/>
    </row>
    <row r="881" spans="1:17">
      <c r="A881" s="472"/>
      <c r="B881" s="496"/>
      <c r="C881" s="475"/>
      <c r="D881" s="477"/>
      <c r="E881" s="496"/>
      <c r="F881" s="496"/>
      <c r="G881" s="496"/>
      <c r="H881" s="477"/>
      <c r="I881" s="496"/>
      <c r="J881" s="477"/>
      <c r="K881" s="494"/>
      <c r="L881" s="494"/>
      <c r="M881" s="517"/>
      <c r="N881" s="516"/>
      <c r="O881" s="517"/>
      <c r="P881" s="517"/>
      <c r="Q881" s="517"/>
    </row>
    <row r="882" spans="1:17">
      <c r="A882" s="472"/>
      <c r="B882" s="496"/>
      <c r="C882" s="475"/>
      <c r="D882" s="477"/>
      <c r="E882" s="496"/>
      <c r="F882" s="496"/>
      <c r="G882" s="496"/>
      <c r="H882" s="477"/>
      <c r="I882" s="496"/>
      <c r="J882" s="477"/>
      <c r="K882" s="494"/>
      <c r="L882" s="494"/>
      <c r="M882" s="517"/>
      <c r="N882" s="516"/>
      <c r="O882" s="517"/>
      <c r="P882" s="517"/>
      <c r="Q882" s="517"/>
    </row>
    <row r="883" spans="1:17">
      <c r="A883" s="472"/>
      <c r="B883" s="496"/>
      <c r="C883" s="475"/>
      <c r="D883" s="477"/>
      <c r="E883" s="496"/>
      <c r="F883" s="496"/>
      <c r="G883" s="496"/>
      <c r="H883" s="477"/>
      <c r="I883" s="496"/>
      <c r="J883" s="477"/>
      <c r="K883" s="494"/>
      <c r="L883" s="494"/>
      <c r="M883" s="517"/>
      <c r="N883" s="516"/>
      <c r="O883" s="517"/>
      <c r="P883" s="517"/>
      <c r="Q883" s="517"/>
    </row>
    <row r="884" spans="1:17">
      <c r="A884" s="472"/>
      <c r="B884" s="496"/>
      <c r="C884" s="475"/>
      <c r="D884" s="477"/>
      <c r="E884" s="496"/>
      <c r="F884" s="496"/>
      <c r="G884" s="496"/>
      <c r="H884" s="477"/>
      <c r="I884" s="496"/>
      <c r="J884" s="477"/>
      <c r="K884" s="494"/>
      <c r="L884" s="494"/>
      <c r="M884" s="517"/>
      <c r="N884" s="516"/>
      <c r="O884" s="517"/>
      <c r="P884" s="517"/>
      <c r="Q884" s="517"/>
    </row>
    <row r="885" spans="1:17">
      <c r="A885" s="472"/>
      <c r="B885" s="496"/>
      <c r="C885" s="475"/>
      <c r="D885" s="477"/>
      <c r="E885" s="496"/>
      <c r="F885" s="496"/>
      <c r="G885" s="496"/>
      <c r="H885" s="477"/>
      <c r="I885" s="496"/>
      <c r="J885" s="477"/>
      <c r="K885" s="494"/>
      <c r="L885" s="494"/>
      <c r="M885" s="517"/>
      <c r="N885" s="516"/>
      <c r="O885" s="517"/>
      <c r="P885" s="517"/>
      <c r="Q885" s="517"/>
    </row>
    <row r="886" spans="1:17">
      <c r="A886" s="472"/>
      <c r="B886" s="496"/>
      <c r="C886" s="475"/>
      <c r="D886" s="477"/>
      <c r="E886" s="496"/>
      <c r="F886" s="496"/>
      <c r="G886" s="496"/>
      <c r="H886" s="477"/>
      <c r="I886" s="496"/>
      <c r="J886" s="477"/>
      <c r="K886" s="494"/>
      <c r="L886" s="494"/>
      <c r="M886" s="517"/>
      <c r="N886" s="516"/>
      <c r="O886" s="517"/>
      <c r="P886" s="517"/>
      <c r="Q886" s="517"/>
    </row>
    <row r="887" spans="1:17">
      <c r="A887" s="472"/>
      <c r="B887" s="496"/>
      <c r="C887" s="475"/>
      <c r="D887" s="477"/>
      <c r="E887" s="496"/>
      <c r="F887" s="496"/>
      <c r="G887" s="496"/>
      <c r="H887" s="477"/>
      <c r="I887" s="496"/>
      <c r="J887" s="477"/>
      <c r="K887" s="494"/>
      <c r="L887" s="494"/>
      <c r="M887" s="517"/>
      <c r="N887" s="516"/>
      <c r="O887" s="517"/>
      <c r="P887" s="517"/>
      <c r="Q887" s="517"/>
    </row>
    <row r="888" spans="1:17">
      <c r="A888" s="472"/>
      <c r="B888" s="496"/>
      <c r="C888" s="475"/>
      <c r="D888" s="477"/>
      <c r="E888" s="496"/>
      <c r="F888" s="496"/>
      <c r="G888" s="496"/>
      <c r="H888" s="477"/>
      <c r="I888" s="496"/>
      <c r="J888" s="477"/>
      <c r="K888" s="494"/>
      <c r="L888" s="494"/>
      <c r="M888" s="517"/>
      <c r="N888" s="516"/>
      <c r="O888" s="517"/>
      <c r="P888" s="517"/>
      <c r="Q888" s="517"/>
    </row>
    <row r="889" spans="1:17">
      <c r="A889" s="472"/>
      <c r="B889" s="496"/>
      <c r="C889" s="475"/>
      <c r="D889" s="477"/>
      <c r="E889" s="496"/>
      <c r="F889" s="496"/>
      <c r="G889" s="496"/>
      <c r="H889" s="477"/>
      <c r="I889" s="496"/>
      <c r="J889" s="477"/>
      <c r="K889" s="494"/>
      <c r="L889" s="494"/>
      <c r="M889" s="517"/>
      <c r="N889" s="516"/>
      <c r="O889" s="517"/>
      <c r="P889" s="517"/>
      <c r="Q889" s="517"/>
    </row>
    <row r="890" spans="1:17">
      <c r="A890" s="472"/>
      <c r="B890" s="496"/>
      <c r="C890" s="475"/>
      <c r="D890" s="477"/>
      <c r="E890" s="496"/>
      <c r="F890" s="496"/>
      <c r="G890" s="496"/>
      <c r="H890" s="477"/>
      <c r="I890" s="496"/>
      <c r="J890" s="477"/>
      <c r="K890" s="494"/>
      <c r="L890" s="494"/>
      <c r="M890" s="517"/>
      <c r="N890" s="516"/>
      <c r="O890" s="517"/>
      <c r="P890" s="517"/>
      <c r="Q890" s="517"/>
    </row>
    <row r="891" spans="1:17">
      <c r="A891" s="472"/>
      <c r="B891" s="496"/>
      <c r="C891" s="475"/>
      <c r="D891" s="477"/>
      <c r="E891" s="496"/>
      <c r="F891" s="496"/>
      <c r="G891" s="496"/>
      <c r="H891" s="477"/>
      <c r="I891" s="496"/>
      <c r="J891" s="477"/>
      <c r="K891" s="494"/>
      <c r="L891" s="494"/>
      <c r="M891" s="517"/>
      <c r="N891" s="516"/>
      <c r="O891" s="517"/>
      <c r="P891" s="517"/>
      <c r="Q891" s="517"/>
    </row>
    <row r="892" spans="1:17">
      <c r="A892" s="472"/>
      <c r="B892" s="496"/>
      <c r="C892" s="475"/>
      <c r="D892" s="477"/>
      <c r="E892" s="496"/>
      <c r="F892" s="496"/>
      <c r="G892" s="496"/>
      <c r="H892" s="477"/>
      <c r="I892" s="496"/>
      <c r="J892" s="477"/>
      <c r="K892" s="494"/>
      <c r="L892" s="494"/>
      <c r="M892" s="517"/>
      <c r="N892" s="516"/>
      <c r="O892" s="517"/>
      <c r="P892" s="517"/>
      <c r="Q892" s="517"/>
    </row>
    <row r="893" spans="1:17">
      <c r="A893" s="472"/>
      <c r="B893" s="496"/>
      <c r="C893" s="475"/>
      <c r="D893" s="477"/>
      <c r="E893" s="496"/>
      <c r="F893" s="496"/>
      <c r="G893" s="496"/>
      <c r="H893" s="477"/>
      <c r="I893" s="496"/>
      <c r="J893" s="477"/>
      <c r="K893" s="494"/>
      <c r="L893" s="494"/>
      <c r="M893" s="517"/>
      <c r="N893" s="516"/>
      <c r="O893" s="517"/>
      <c r="P893" s="517"/>
      <c r="Q893" s="517"/>
    </row>
    <row r="894" spans="1:17">
      <c r="A894" s="472"/>
      <c r="B894" s="496"/>
      <c r="C894" s="475"/>
      <c r="D894" s="477"/>
      <c r="E894" s="496"/>
      <c r="F894" s="496"/>
      <c r="G894" s="496"/>
      <c r="H894" s="477"/>
      <c r="I894" s="496"/>
      <c r="J894" s="477"/>
      <c r="K894" s="494"/>
      <c r="L894" s="494"/>
      <c r="M894" s="517"/>
      <c r="N894" s="516"/>
      <c r="O894" s="517"/>
      <c r="P894" s="517"/>
      <c r="Q894" s="517"/>
    </row>
    <row r="895" spans="1:17">
      <c r="A895" s="472"/>
      <c r="B895" s="496"/>
      <c r="C895" s="475"/>
      <c r="D895" s="477"/>
      <c r="E895" s="496"/>
      <c r="F895" s="496"/>
      <c r="G895" s="496"/>
      <c r="H895" s="477"/>
      <c r="I895" s="496"/>
      <c r="J895" s="477"/>
      <c r="K895" s="494"/>
      <c r="L895" s="494"/>
      <c r="M895" s="517"/>
      <c r="N895" s="516"/>
      <c r="O895" s="517"/>
      <c r="P895" s="517"/>
      <c r="Q895" s="517"/>
    </row>
    <row r="896" spans="1:17">
      <c r="A896" s="472"/>
      <c r="B896" s="496"/>
      <c r="C896" s="475"/>
      <c r="D896" s="477"/>
      <c r="E896" s="496"/>
      <c r="F896" s="496"/>
      <c r="G896" s="496"/>
      <c r="H896" s="477"/>
      <c r="I896" s="496"/>
      <c r="J896" s="477"/>
      <c r="K896" s="494"/>
      <c r="L896" s="494"/>
      <c r="M896" s="517"/>
      <c r="N896" s="516"/>
      <c r="O896" s="517"/>
      <c r="P896" s="517"/>
      <c r="Q896" s="517"/>
    </row>
    <row r="897" spans="1:17">
      <c r="A897" s="472"/>
      <c r="B897" s="496"/>
      <c r="C897" s="475"/>
      <c r="D897" s="477"/>
      <c r="E897" s="496"/>
      <c r="F897" s="496"/>
      <c r="G897" s="496"/>
      <c r="H897" s="477"/>
      <c r="I897" s="496"/>
      <c r="J897" s="477"/>
      <c r="K897" s="494"/>
      <c r="L897" s="494"/>
      <c r="M897" s="517"/>
      <c r="N897" s="516"/>
      <c r="O897" s="517"/>
      <c r="P897" s="517"/>
      <c r="Q897" s="517"/>
    </row>
    <row r="898" spans="1:17">
      <c r="A898" s="472"/>
      <c r="B898" s="496"/>
      <c r="C898" s="475"/>
      <c r="D898" s="477"/>
      <c r="E898" s="496"/>
      <c r="F898" s="496"/>
      <c r="G898" s="496"/>
      <c r="H898" s="477"/>
      <c r="I898" s="496"/>
      <c r="J898" s="477"/>
      <c r="K898" s="494"/>
      <c r="L898" s="494"/>
      <c r="M898" s="517"/>
      <c r="N898" s="516"/>
      <c r="O898" s="517"/>
      <c r="P898" s="517"/>
      <c r="Q898" s="517"/>
    </row>
    <row r="899" spans="1:17">
      <c r="A899" s="472"/>
      <c r="B899" s="496"/>
      <c r="C899" s="475"/>
      <c r="D899" s="477"/>
      <c r="E899" s="496"/>
      <c r="F899" s="496"/>
      <c r="G899" s="496"/>
      <c r="H899" s="477"/>
      <c r="I899" s="496"/>
      <c r="J899" s="477"/>
      <c r="K899" s="494"/>
      <c r="L899" s="494"/>
      <c r="M899" s="517"/>
      <c r="N899" s="516"/>
      <c r="O899" s="517"/>
      <c r="P899" s="517"/>
      <c r="Q899" s="517"/>
    </row>
    <row r="900" spans="1:17">
      <c r="A900" s="472"/>
      <c r="B900" s="496"/>
      <c r="C900" s="475"/>
      <c r="D900" s="477"/>
      <c r="E900" s="496"/>
      <c r="F900" s="496"/>
      <c r="G900" s="496"/>
      <c r="H900" s="477"/>
      <c r="I900" s="496"/>
      <c r="J900" s="477"/>
      <c r="K900" s="494"/>
      <c r="L900" s="494"/>
      <c r="M900" s="517"/>
      <c r="N900" s="516"/>
      <c r="O900" s="517"/>
      <c r="P900" s="517"/>
      <c r="Q900" s="517"/>
    </row>
    <row r="901" spans="1:17">
      <c r="A901" s="472"/>
      <c r="B901" s="496"/>
      <c r="C901" s="475"/>
      <c r="D901" s="477"/>
      <c r="E901" s="496"/>
      <c r="F901" s="496"/>
      <c r="G901" s="496"/>
      <c r="H901" s="477"/>
      <c r="I901" s="496"/>
      <c r="J901" s="477"/>
      <c r="K901" s="494"/>
      <c r="L901" s="494"/>
      <c r="M901" s="517"/>
      <c r="N901" s="516"/>
      <c r="O901" s="517"/>
      <c r="P901" s="517"/>
      <c r="Q901" s="517"/>
    </row>
    <row r="902" spans="1:17">
      <c r="A902" s="472"/>
      <c r="B902" s="496"/>
      <c r="C902" s="475"/>
      <c r="D902" s="477"/>
      <c r="E902" s="496"/>
      <c r="F902" s="496"/>
      <c r="G902" s="496"/>
      <c r="H902" s="477"/>
      <c r="I902" s="496"/>
      <c r="J902" s="477"/>
      <c r="K902" s="494"/>
      <c r="L902" s="494"/>
      <c r="M902" s="517"/>
      <c r="N902" s="516"/>
      <c r="O902" s="517"/>
      <c r="P902" s="517"/>
      <c r="Q902" s="517"/>
    </row>
    <row r="903" spans="1:17">
      <c r="A903" s="472"/>
      <c r="B903" s="496"/>
      <c r="C903" s="475"/>
      <c r="D903" s="477"/>
      <c r="E903" s="496"/>
      <c r="F903" s="496"/>
      <c r="G903" s="496"/>
      <c r="H903" s="477"/>
      <c r="I903" s="496"/>
      <c r="J903" s="477"/>
      <c r="K903" s="494"/>
      <c r="L903" s="494"/>
      <c r="M903" s="517"/>
      <c r="N903" s="516"/>
      <c r="O903" s="517"/>
      <c r="P903" s="517"/>
      <c r="Q903" s="517"/>
    </row>
    <row r="904" spans="1:17">
      <c r="A904" s="472"/>
      <c r="B904" s="496"/>
      <c r="C904" s="475"/>
      <c r="D904" s="477"/>
      <c r="E904" s="496"/>
      <c r="F904" s="496"/>
      <c r="G904" s="496"/>
      <c r="H904" s="477"/>
      <c r="I904" s="496"/>
      <c r="J904" s="477"/>
      <c r="K904" s="494"/>
      <c r="L904" s="494"/>
      <c r="M904" s="517"/>
      <c r="N904" s="516"/>
      <c r="O904" s="517"/>
      <c r="P904" s="517"/>
      <c r="Q904" s="517"/>
    </row>
    <row r="905" spans="1:17">
      <c r="A905" s="472"/>
      <c r="B905" s="496"/>
      <c r="C905" s="475"/>
      <c r="D905" s="477"/>
      <c r="E905" s="496"/>
      <c r="F905" s="496"/>
      <c r="G905" s="496"/>
      <c r="H905" s="477"/>
      <c r="I905" s="496"/>
      <c r="J905" s="477"/>
      <c r="K905" s="494"/>
      <c r="L905" s="494"/>
      <c r="M905" s="517"/>
      <c r="N905" s="516"/>
      <c r="O905" s="517"/>
      <c r="P905" s="517"/>
      <c r="Q905" s="517"/>
    </row>
    <row r="906" spans="1:17">
      <c r="A906" s="472"/>
      <c r="B906" s="496"/>
      <c r="C906" s="475"/>
      <c r="D906" s="477"/>
      <c r="E906" s="496"/>
      <c r="F906" s="496"/>
      <c r="G906" s="496"/>
      <c r="H906" s="477"/>
      <c r="I906" s="496"/>
      <c r="J906" s="477"/>
      <c r="K906" s="494"/>
      <c r="L906" s="494"/>
      <c r="M906" s="517"/>
      <c r="N906" s="516"/>
      <c r="O906" s="517"/>
      <c r="P906" s="517"/>
      <c r="Q906" s="517"/>
    </row>
    <row r="907" spans="1:17">
      <c r="A907" s="472"/>
      <c r="B907" s="496"/>
      <c r="C907" s="475"/>
      <c r="D907" s="477"/>
      <c r="E907" s="496"/>
      <c r="F907" s="496"/>
      <c r="G907" s="496"/>
      <c r="H907" s="477"/>
      <c r="I907" s="496"/>
      <c r="J907" s="477"/>
      <c r="K907" s="494"/>
      <c r="L907" s="494"/>
      <c r="M907" s="517"/>
      <c r="N907" s="516"/>
      <c r="O907" s="517"/>
      <c r="P907" s="517"/>
      <c r="Q907" s="517"/>
    </row>
    <row r="908" spans="1:17">
      <c r="A908" s="472"/>
      <c r="B908" s="496"/>
      <c r="C908" s="475"/>
      <c r="D908" s="477"/>
      <c r="E908" s="496"/>
      <c r="F908" s="496"/>
      <c r="G908" s="496"/>
      <c r="H908" s="477"/>
      <c r="I908" s="496"/>
      <c r="J908" s="477"/>
      <c r="K908" s="494"/>
      <c r="L908" s="494"/>
      <c r="M908" s="517"/>
      <c r="N908" s="516"/>
      <c r="O908" s="517"/>
      <c r="P908" s="517"/>
      <c r="Q908" s="517"/>
    </row>
    <row r="909" spans="1:17">
      <c r="A909" s="472"/>
      <c r="B909" s="496"/>
      <c r="C909" s="475"/>
      <c r="D909" s="477"/>
      <c r="E909" s="496"/>
      <c r="F909" s="496"/>
      <c r="G909" s="496"/>
      <c r="H909" s="477"/>
      <c r="I909" s="496"/>
      <c r="J909" s="477"/>
      <c r="K909" s="494"/>
      <c r="L909" s="494"/>
      <c r="M909" s="517"/>
      <c r="N909" s="516"/>
      <c r="O909" s="517"/>
      <c r="P909" s="517"/>
      <c r="Q909" s="517"/>
    </row>
    <row r="910" spans="1:17">
      <c r="A910" s="472"/>
      <c r="B910" s="496"/>
      <c r="C910" s="475"/>
      <c r="D910" s="477"/>
      <c r="E910" s="496"/>
      <c r="F910" s="496"/>
      <c r="G910" s="496"/>
      <c r="H910" s="477"/>
      <c r="I910" s="496"/>
      <c r="J910" s="477"/>
      <c r="K910" s="494"/>
      <c r="L910" s="494"/>
      <c r="M910" s="517"/>
      <c r="N910" s="516"/>
      <c r="O910" s="517"/>
      <c r="P910" s="517"/>
      <c r="Q910" s="517"/>
    </row>
    <row r="911" spans="1:17">
      <c r="A911" s="472"/>
      <c r="B911" s="496"/>
      <c r="C911" s="475"/>
      <c r="D911" s="477"/>
      <c r="E911" s="496"/>
      <c r="F911" s="496"/>
      <c r="G911" s="496"/>
      <c r="H911" s="477"/>
      <c r="I911" s="496"/>
      <c r="J911" s="477"/>
      <c r="K911" s="494"/>
      <c r="L911" s="494"/>
      <c r="M911" s="517"/>
      <c r="N911" s="516"/>
      <c r="O911" s="517"/>
      <c r="P911" s="517"/>
      <c r="Q911" s="517"/>
    </row>
    <row r="912" spans="1:17">
      <c r="A912" s="472"/>
      <c r="B912" s="496"/>
      <c r="C912" s="475"/>
      <c r="D912" s="477"/>
      <c r="E912" s="496"/>
      <c r="F912" s="496"/>
      <c r="G912" s="496"/>
      <c r="H912" s="477"/>
      <c r="I912" s="496"/>
      <c r="J912" s="477"/>
      <c r="K912" s="494"/>
      <c r="L912" s="494"/>
      <c r="M912" s="517"/>
      <c r="N912" s="516"/>
      <c r="O912" s="517"/>
      <c r="P912" s="517"/>
      <c r="Q912" s="517"/>
    </row>
    <row r="913" spans="1:17">
      <c r="A913" s="472"/>
      <c r="B913" s="496"/>
      <c r="C913" s="475"/>
      <c r="D913" s="477"/>
      <c r="E913" s="496"/>
      <c r="F913" s="496"/>
      <c r="G913" s="496"/>
      <c r="H913" s="477"/>
      <c r="I913" s="496"/>
      <c r="J913" s="477"/>
      <c r="K913" s="494"/>
      <c r="L913" s="494"/>
      <c r="M913" s="517"/>
      <c r="N913" s="516"/>
      <c r="O913" s="517"/>
      <c r="P913" s="517"/>
      <c r="Q913" s="517"/>
    </row>
    <row r="914" spans="1:17">
      <c r="A914" s="472"/>
      <c r="B914" s="496"/>
      <c r="C914" s="475"/>
      <c r="D914" s="477"/>
      <c r="E914" s="496"/>
      <c r="F914" s="496"/>
      <c r="G914" s="496"/>
      <c r="H914" s="477"/>
      <c r="I914" s="496"/>
      <c r="J914" s="477"/>
      <c r="K914" s="494"/>
      <c r="L914" s="494"/>
      <c r="M914" s="517"/>
      <c r="N914" s="516"/>
      <c r="O914" s="517"/>
      <c r="P914" s="517"/>
      <c r="Q914" s="517"/>
    </row>
    <row r="915" spans="1:17">
      <c r="A915" s="472"/>
      <c r="B915" s="496"/>
      <c r="C915" s="475"/>
      <c r="D915" s="477"/>
      <c r="E915" s="496"/>
      <c r="F915" s="496"/>
      <c r="G915" s="496"/>
      <c r="H915" s="477"/>
      <c r="I915" s="496"/>
      <c r="J915" s="477"/>
      <c r="K915" s="494"/>
      <c r="L915" s="494"/>
      <c r="M915" s="517"/>
      <c r="N915" s="516"/>
      <c r="O915" s="517"/>
      <c r="P915" s="517"/>
      <c r="Q915" s="517"/>
    </row>
    <row r="916" spans="1:17">
      <c r="A916" s="472"/>
      <c r="B916" s="496"/>
      <c r="C916" s="475"/>
      <c r="D916" s="477"/>
      <c r="E916" s="496"/>
      <c r="F916" s="496"/>
      <c r="G916" s="496"/>
      <c r="H916" s="477"/>
      <c r="I916" s="496"/>
      <c r="J916" s="477"/>
      <c r="K916" s="494"/>
      <c r="L916" s="494"/>
      <c r="M916" s="517"/>
      <c r="N916" s="516"/>
      <c r="O916" s="517"/>
      <c r="P916" s="517"/>
      <c r="Q916" s="517"/>
    </row>
    <row r="917" spans="1:17">
      <c r="A917" s="472"/>
      <c r="B917" s="496"/>
      <c r="C917" s="475"/>
      <c r="D917" s="477"/>
      <c r="E917" s="496"/>
      <c r="F917" s="496"/>
      <c r="G917" s="496"/>
      <c r="H917" s="477"/>
      <c r="I917" s="496"/>
      <c r="J917" s="477"/>
      <c r="K917" s="494"/>
      <c r="L917" s="494"/>
      <c r="M917" s="517"/>
      <c r="N917" s="516"/>
      <c r="O917" s="517"/>
      <c r="P917" s="517"/>
      <c r="Q917" s="517"/>
    </row>
    <row r="918" spans="1:17">
      <c r="A918" s="472"/>
      <c r="B918" s="496"/>
      <c r="C918" s="475"/>
      <c r="D918" s="477"/>
      <c r="E918" s="496"/>
      <c r="F918" s="496"/>
      <c r="G918" s="496"/>
      <c r="H918" s="477"/>
      <c r="I918" s="496"/>
      <c r="J918" s="477"/>
      <c r="K918" s="494"/>
      <c r="L918" s="494"/>
      <c r="M918" s="517"/>
      <c r="N918" s="516"/>
      <c r="O918" s="517"/>
      <c r="P918" s="517"/>
      <c r="Q918" s="517"/>
    </row>
    <row r="919" spans="1:17">
      <c r="A919" s="472"/>
      <c r="B919" s="496"/>
      <c r="C919" s="475"/>
      <c r="D919" s="477"/>
      <c r="E919" s="496"/>
      <c r="F919" s="496"/>
      <c r="G919" s="496"/>
      <c r="H919" s="477"/>
      <c r="I919" s="496"/>
      <c r="J919" s="477"/>
      <c r="K919" s="494"/>
      <c r="L919" s="494"/>
      <c r="M919" s="517"/>
      <c r="N919" s="516"/>
      <c r="O919" s="517"/>
      <c r="P919" s="517"/>
      <c r="Q919" s="517"/>
    </row>
    <row r="920" spans="1:17">
      <c r="A920" s="472"/>
      <c r="B920" s="496"/>
      <c r="C920" s="475"/>
      <c r="D920" s="477"/>
      <c r="E920" s="496"/>
      <c r="F920" s="496"/>
      <c r="G920" s="496"/>
      <c r="H920" s="477"/>
      <c r="I920" s="496"/>
      <c r="J920" s="477"/>
      <c r="K920" s="494"/>
      <c r="L920" s="494"/>
      <c r="M920" s="517"/>
      <c r="N920" s="516"/>
      <c r="O920" s="517"/>
      <c r="P920" s="517"/>
      <c r="Q920" s="517"/>
    </row>
    <row r="921" spans="1:17">
      <c r="A921" s="472"/>
      <c r="B921" s="496"/>
      <c r="C921" s="475"/>
      <c r="D921" s="477"/>
      <c r="E921" s="496"/>
      <c r="F921" s="496"/>
      <c r="G921" s="496"/>
      <c r="H921" s="477"/>
      <c r="I921" s="496"/>
      <c r="J921" s="477"/>
      <c r="K921" s="494"/>
      <c r="L921" s="494"/>
      <c r="M921" s="517"/>
      <c r="N921" s="516"/>
      <c r="O921" s="517"/>
      <c r="P921" s="517"/>
      <c r="Q921" s="517"/>
    </row>
    <row r="922" spans="1:17">
      <c r="A922" s="472"/>
      <c r="B922" s="496"/>
      <c r="C922" s="475"/>
      <c r="D922" s="477"/>
      <c r="E922" s="496"/>
      <c r="F922" s="496"/>
      <c r="G922" s="496"/>
      <c r="H922" s="477"/>
      <c r="I922" s="496"/>
      <c r="J922" s="477"/>
      <c r="K922" s="494"/>
      <c r="L922" s="494"/>
      <c r="M922" s="517"/>
      <c r="N922" s="516"/>
      <c r="O922" s="517"/>
      <c r="P922" s="517"/>
      <c r="Q922" s="517"/>
    </row>
    <row r="923" spans="1:17">
      <c r="A923" s="472"/>
      <c r="B923" s="496"/>
      <c r="C923" s="475"/>
      <c r="D923" s="477"/>
      <c r="E923" s="496"/>
      <c r="F923" s="496"/>
      <c r="G923" s="496"/>
      <c r="H923" s="477"/>
      <c r="I923" s="496"/>
      <c r="J923" s="477"/>
      <c r="K923" s="494"/>
      <c r="L923" s="494"/>
      <c r="M923" s="517"/>
      <c r="N923" s="516"/>
      <c r="O923" s="517"/>
      <c r="P923" s="517"/>
      <c r="Q923" s="517"/>
    </row>
    <row r="924" spans="1:17">
      <c r="A924" s="472"/>
      <c r="B924" s="496"/>
      <c r="C924" s="475"/>
      <c r="D924" s="477"/>
      <c r="E924" s="496"/>
      <c r="F924" s="496"/>
      <c r="G924" s="496"/>
      <c r="H924" s="477"/>
      <c r="I924" s="496"/>
      <c r="J924" s="477"/>
      <c r="K924" s="494"/>
      <c r="L924" s="494"/>
      <c r="M924" s="517"/>
      <c r="N924" s="516"/>
      <c r="O924" s="517"/>
      <c r="P924" s="517"/>
      <c r="Q924" s="517"/>
    </row>
    <row r="925" spans="1:17">
      <c r="A925" s="472"/>
      <c r="B925" s="496"/>
      <c r="C925" s="475"/>
      <c r="D925" s="477"/>
      <c r="E925" s="496"/>
      <c r="F925" s="496"/>
      <c r="G925" s="496"/>
      <c r="H925" s="477"/>
      <c r="I925" s="496"/>
      <c r="J925" s="477"/>
      <c r="K925" s="494"/>
      <c r="L925" s="494"/>
      <c r="M925" s="517"/>
      <c r="N925" s="516"/>
      <c r="O925" s="517"/>
      <c r="P925" s="517"/>
      <c r="Q925" s="517"/>
    </row>
    <row r="926" spans="1:17">
      <c r="A926" s="472"/>
      <c r="B926" s="496"/>
      <c r="C926" s="475"/>
      <c r="D926" s="477"/>
      <c r="E926" s="496"/>
      <c r="F926" s="496"/>
      <c r="G926" s="496"/>
      <c r="H926" s="477"/>
      <c r="I926" s="496"/>
      <c r="J926" s="477"/>
      <c r="K926" s="494"/>
      <c r="L926" s="494"/>
      <c r="M926" s="517"/>
      <c r="N926" s="516"/>
      <c r="O926" s="517"/>
      <c r="P926" s="517"/>
      <c r="Q926" s="517"/>
    </row>
    <row r="927" spans="1:17">
      <c r="A927" s="472"/>
      <c r="B927" s="496"/>
      <c r="C927" s="475"/>
      <c r="D927" s="477"/>
      <c r="E927" s="496"/>
      <c r="F927" s="496"/>
      <c r="G927" s="496"/>
      <c r="H927" s="477"/>
      <c r="I927" s="496"/>
      <c r="J927" s="477"/>
      <c r="K927" s="494"/>
      <c r="L927" s="494"/>
      <c r="M927" s="517"/>
      <c r="N927" s="516"/>
      <c r="O927" s="517"/>
      <c r="P927" s="517"/>
      <c r="Q927" s="517"/>
    </row>
    <row r="928" spans="1:17">
      <c r="A928" s="472"/>
      <c r="B928" s="496"/>
      <c r="C928" s="475"/>
      <c r="D928" s="477"/>
      <c r="E928" s="496"/>
      <c r="F928" s="496"/>
      <c r="G928" s="496"/>
      <c r="H928" s="477"/>
      <c r="I928" s="496"/>
      <c r="J928" s="477"/>
      <c r="K928" s="494"/>
      <c r="L928" s="494"/>
      <c r="M928" s="517"/>
      <c r="N928" s="516"/>
      <c r="O928" s="517"/>
      <c r="P928" s="517"/>
      <c r="Q928" s="517"/>
    </row>
    <row r="929" spans="1:17">
      <c r="A929" s="472"/>
      <c r="B929" s="496"/>
      <c r="C929" s="475"/>
      <c r="D929" s="477"/>
      <c r="E929" s="496"/>
      <c r="F929" s="496"/>
      <c r="G929" s="496"/>
      <c r="H929" s="477"/>
      <c r="I929" s="496"/>
      <c r="J929" s="477"/>
      <c r="K929" s="494"/>
      <c r="L929" s="494"/>
      <c r="M929" s="517"/>
      <c r="N929" s="516"/>
      <c r="O929" s="517"/>
      <c r="P929" s="517"/>
      <c r="Q929" s="517"/>
    </row>
    <row r="930" spans="1:17">
      <c r="A930" s="472"/>
      <c r="B930" s="496"/>
      <c r="C930" s="475"/>
      <c r="D930" s="477"/>
      <c r="E930" s="496"/>
      <c r="F930" s="496"/>
      <c r="G930" s="496"/>
      <c r="H930" s="477"/>
      <c r="I930" s="496"/>
      <c r="J930" s="477"/>
      <c r="K930" s="494"/>
      <c r="L930" s="494"/>
      <c r="M930" s="517"/>
      <c r="N930" s="516"/>
      <c r="O930" s="517"/>
      <c r="P930" s="517"/>
      <c r="Q930" s="517"/>
    </row>
    <row r="931" spans="1:17">
      <c r="A931" s="472"/>
      <c r="B931" s="496"/>
      <c r="C931" s="475"/>
      <c r="D931" s="477"/>
      <c r="E931" s="496"/>
      <c r="F931" s="496"/>
      <c r="G931" s="496"/>
      <c r="H931" s="477"/>
      <c r="I931" s="496"/>
      <c r="J931" s="477"/>
      <c r="K931" s="494"/>
      <c r="L931" s="494"/>
      <c r="M931" s="517"/>
      <c r="N931" s="516"/>
      <c r="O931" s="517"/>
      <c r="P931" s="517"/>
      <c r="Q931" s="517"/>
    </row>
    <row r="932" spans="1:17">
      <c r="A932" s="472"/>
      <c r="B932" s="496"/>
      <c r="C932" s="475"/>
      <c r="D932" s="477"/>
      <c r="E932" s="496"/>
      <c r="F932" s="496"/>
      <c r="G932" s="496"/>
      <c r="H932" s="477"/>
      <c r="I932" s="496"/>
      <c r="J932" s="477"/>
      <c r="K932" s="494"/>
      <c r="L932" s="494"/>
      <c r="M932" s="517"/>
      <c r="N932" s="516"/>
      <c r="O932" s="517"/>
      <c r="P932" s="517"/>
      <c r="Q932" s="517"/>
    </row>
    <row r="933" spans="1:17">
      <c r="A933" s="472"/>
      <c r="B933" s="496"/>
      <c r="C933" s="475"/>
      <c r="D933" s="477"/>
      <c r="E933" s="496"/>
      <c r="F933" s="496"/>
      <c r="G933" s="496"/>
      <c r="H933" s="477"/>
      <c r="I933" s="496"/>
      <c r="J933" s="477"/>
      <c r="K933" s="494"/>
      <c r="L933" s="494"/>
      <c r="M933" s="517"/>
      <c r="N933" s="516"/>
      <c r="O933" s="517"/>
      <c r="P933" s="517"/>
      <c r="Q933" s="517"/>
    </row>
    <row r="934" spans="1:17">
      <c r="A934" s="472"/>
      <c r="B934" s="496"/>
      <c r="C934" s="475"/>
      <c r="D934" s="477"/>
      <c r="E934" s="496"/>
      <c r="F934" s="496"/>
      <c r="G934" s="496"/>
      <c r="H934" s="477"/>
      <c r="I934" s="496"/>
      <c r="J934" s="477"/>
      <c r="K934" s="494"/>
      <c r="L934" s="494"/>
      <c r="M934" s="517"/>
      <c r="N934" s="516"/>
      <c r="O934" s="517"/>
      <c r="P934" s="517"/>
      <c r="Q934" s="517"/>
    </row>
    <row r="935" spans="1:17">
      <c r="A935" s="472"/>
      <c r="B935" s="496"/>
      <c r="C935" s="475"/>
      <c r="D935" s="477"/>
      <c r="E935" s="496"/>
      <c r="F935" s="496"/>
      <c r="G935" s="496"/>
      <c r="H935" s="477"/>
      <c r="I935" s="496"/>
      <c r="J935" s="477"/>
      <c r="K935" s="494"/>
      <c r="L935" s="494"/>
      <c r="M935" s="517"/>
      <c r="N935" s="516"/>
      <c r="O935" s="517"/>
      <c r="P935" s="517"/>
      <c r="Q935" s="517"/>
    </row>
    <row r="936" spans="1:17">
      <c r="A936" s="472"/>
      <c r="B936" s="496"/>
      <c r="C936" s="475"/>
      <c r="D936" s="477"/>
      <c r="E936" s="496"/>
      <c r="F936" s="496"/>
      <c r="G936" s="496"/>
      <c r="H936" s="477"/>
      <c r="I936" s="496"/>
      <c r="J936" s="477"/>
      <c r="K936" s="494"/>
      <c r="L936" s="494"/>
      <c r="M936" s="517"/>
      <c r="N936" s="516"/>
      <c r="O936" s="517"/>
      <c r="P936" s="517"/>
      <c r="Q936" s="517"/>
    </row>
    <row r="937" spans="1:17">
      <c r="A937" s="472"/>
      <c r="B937" s="496"/>
      <c r="C937" s="475"/>
      <c r="D937" s="477"/>
      <c r="E937" s="496"/>
      <c r="F937" s="496"/>
      <c r="G937" s="496"/>
      <c r="H937" s="477"/>
      <c r="I937" s="496"/>
      <c r="J937" s="477"/>
      <c r="K937" s="494"/>
      <c r="L937" s="494"/>
      <c r="M937" s="517"/>
      <c r="N937" s="516"/>
      <c r="O937" s="517"/>
      <c r="P937" s="517"/>
      <c r="Q937" s="517"/>
    </row>
    <row r="938" spans="1:17">
      <c r="A938" s="472"/>
      <c r="B938" s="496"/>
      <c r="C938" s="475"/>
      <c r="D938" s="477"/>
      <c r="E938" s="496"/>
      <c r="F938" s="496"/>
      <c r="G938" s="496"/>
      <c r="H938" s="477"/>
      <c r="I938" s="496"/>
      <c r="J938" s="477"/>
      <c r="K938" s="494"/>
      <c r="L938" s="494"/>
      <c r="M938" s="517"/>
      <c r="N938" s="516"/>
      <c r="O938" s="517"/>
      <c r="P938" s="517"/>
      <c r="Q938" s="517"/>
    </row>
    <row r="939" spans="1:17">
      <c r="A939" s="472"/>
      <c r="B939" s="496"/>
      <c r="C939" s="475"/>
      <c r="D939" s="477"/>
      <c r="E939" s="496"/>
      <c r="F939" s="496"/>
      <c r="G939" s="496"/>
      <c r="H939" s="477"/>
      <c r="I939" s="496"/>
      <c r="J939" s="477"/>
      <c r="K939" s="494"/>
      <c r="L939" s="494"/>
      <c r="M939" s="517"/>
      <c r="N939" s="516"/>
      <c r="O939" s="517"/>
      <c r="P939" s="517"/>
      <c r="Q939" s="517"/>
    </row>
    <row r="940" spans="1:17">
      <c r="A940" s="472"/>
      <c r="B940" s="496"/>
      <c r="C940" s="475"/>
      <c r="D940" s="477"/>
      <c r="E940" s="496"/>
      <c r="F940" s="496"/>
      <c r="G940" s="496"/>
      <c r="H940" s="477"/>
      <c r="I940" s="496"/>
      <c r="J940" s="477"/>
      <c r="K940" s="494"/>
      <c r="L940" s="494"/>
      <c r="M940" s="517"/>
      <c r="N940" s="516"/>
      <c r="O940" s="517"/>
      <c r="P940" s="517"/>
      <c r="Q940" s="517"/>
    </row>
    <row r="941" spans="1:17">
      <c r="A941" s="472"/>
      <c r="B941" s="496"/>
      <c r="C941" s="475"/>
      <c r="D941" s="477"/>
      <c r="E941" s="496"/>
      <c r="F941" s="496"/>
      <c r="G941" s="496"/>
      <c r="H941" s="477"/>
      <c r="I941" s="496"/>
      <c r="J941" s="477"/>
      <c r="K941" s="494"/>
      <c r="L941" s="494"/>
      <c r="M941" s="517"/>
      <c r="N941" s="516"/>
      <c r="O941" s="517"/>
      <c r="P941" s="517"/>
      <c r="Q941" s="517"/>
    </row>
    <row r="942" spans="1:17">
      <c r="A942" s="472"/>
      <c r="B942" s="496"/>
      <c r="C942" s="475"/>
      <c r="D942" s="477"/>
      <c r="E942" s="496"/>
      <c r="F942" s="496"/>
      <c r="G942" s="496"/>
      <c r="H942" s="477"/>
      <c r="I942" s="496"/>
      <c r="J942" s="477"/>
      <c r="K942" s="494"/>
      <c r="L942" s="494"/>
      <c r="M942" s="517"/>
      <c r="N942" s="516"/>
      <c r="O942" s="517"/>
      <c r="P942" s="517"/>
      <c r="Q942" s="517"/>
    </row>
    <row r="943" spans="1:17">
      <c r="A943" s="472"/>
      <c r="B943" s="496"/>
      <c r="C943" s="475"/>
      <c r="D943" s="477"/>
      <c r="E943" s="496"/>
      <c r="F943" s="496"/>
      <c r="G943" s="496"/>
      <c r="H943" s="477"/>
      <c r="I943" s="496"/>
      <c r="J943" s="477"/>
      <c r="K943" s="494"/>
      <c r="L943" s="494"/>
      <c r="M943" s="517"/>
      <c r="N943" s="516"/>
      <c r="O943" s="517"/>
      <c r="P943" s="517"/>
      <c r="Q943" s="517"/>
    </row>
    <row r="944" spans="1:17">
      <c r="A944" s="472"/>
      <c r="B944" s="496"/>
      <c r="C944" s="475"/>
      <c r="D944" s="477"/>
      <c r="E944" s="496"/>
      <c r="F944" s="496"/>
      <c r="G944" s="496"/>
      <c r="H944" s="477"/>
      <c r="I944" s="496"/>
      <c r="J944" s="477"/>
      <c r="K944" s="494"/>
      <c r="L944" s="494"/>
      <c r="M944" s="517"/>
      <c r="N944" s="516"/>
      <c r="O944" s="517"/>
      <c r="P944" s="517"/>
      <c r="Q944" s="517"/>
    </row>
    <row r="945" spans="1:17">
      <c r="A945" s="472"/>
      <c r="B945" s="496"/>
      <c r="C945" s="475"/>
      <c r="D945" s="477"/>
      <c r="E945" s="496"/>
      <c r="F945" s="496"/>
      <c r="G945" s="496"/>
      <c r="H945" s="477"/>
      <c r="I945" s="496"/>
      <c r="J945" s="477"/>
      <c r="K945" s="494"/>
      <c r="L945" s="494"/>
      <c r="M945" s="517"/>
      <c r="N945" s="516"/>
      <c r="O945" s="517"/>
      <c r="P945" s="517"/>
      <c r="Q945" s="517"/>
    </row>
    <row r="946" spans="1:17">
      <c r="A946" s="472"/>
      <c r="B946" s="496"/>
      <c r="C946" s="475"/>
      <c r="D946" s="477"/>
      <c r="E946" s="496"/>
      <c r="F946" s="496"/>
      <c r="G946" s="496"/>
      <c r="H946" s="477"/>
      <c r="I946" s="496"/>
      <c r="J946" s="477"/>
      <c r="K946" s="494"/>
      <c r="L946" s="494"/>
      <c r="M946" s="517"/>
      <c r="N946" s="516"/>
      <c r="O946" s="517"/>
      <c r="P946" s="517"/>
      <c r="Q946" s="517"/>
    </row>
    <row r="947" spans="1:17">
      <c r="A947" s="472"/>
      <c r="B947" s="496"/>
      <c r="C947" s="475"/>
      <c r="D947" s="477"/>
      <c r="E947" s="496"/>
      <c r="F947" s="496"/>
      <c r="G947" s="496"/>
      <c r="H947" s="477"/>
      <c r="I947" s="496"/>
      <c r="J947" s="477"/>
      <c r="K947" s="494"/>
      <c r="L947" s="494"/>
      <c r="M947" s="517"/>
      <c r="N947" s="516"/>
      <c r="O947" s="517"/>
      <c r="P947" s="517"/>
      <c r="Q947" s="517"/>
    </row>
    <row r="948" spans="1:17">
      <c r="A948" s="472"/>
      <c r="B948" s="496"/>
      <c r="C948" s="475"/>
      <c r="D948" s="477"/>
      <c r="E948" s="496"/>
      <c r="F948" s="496"/>
      <c r="G948" s="496"/>
      <c r="H948" s="477"/>
      <c r="I948" s="496"/>
      <c r="J948" s="477"/>
      <c r="K948" s="494"/>
      <c r="L948" s="494"/>
      <c r="M948" s="517"/>
      <c r="N948" s="516"/>
      <c r="O948" s="517"/>
      <c r="P948" s="517"/>
      <c r="Q948" s="517"/>
    </row>
    <row r="949" spans="1:17">
      <c r="A949" s="472"/>
      <c r="B949" s="496"/>
      <c r="C949" s="475"/>
      <c r="D949" s="477"/>
      <c r="E949" s="496"/>
      <c r="F949" s="496"/>
      <c r="G949" s="496"/>
      <c r="H949" s="477"/>
      <c r="I949" s="496"/>
      <c r="J949" s="477"/>
      <c r="K949" s="494"/>
      <c r="L949" s="494"/>
      <c r="M949" s="517"/>
      <c r="N949" s="516"/>
      <c r="O949" s="517"/>
      <c r="P949" s="517"/>
      <c r="Q949" s="517"/>
    </row>
    <row r="950" spans="1:17">
      <c r="A950" s="472"/>
      <c r="B950" s="496"/>
      <c r="C950" s="475"/>
      <c r="D950" s="477"/>
      <c r="E950" s="496"/>
      <c r="F950" s="496"/>
      <c r="G950" s="496"/>
      <c r="H950" s="477"/>
      <c r="I950" s="496"/>
      <c r="J950" s="477"/>
      <c r="K950" s="494"/>
      <c r="L950" s="494"/>
      <c r="M950" s="517"/>
      <c r="N950" s="516"/>
      <c r="O950" s="517"/>
      <c r="P950" s="517"/>
      <c r="Q950" s="517"/>
    </row>
    <row r="951" spans="1:17">
      <c r="A951" s="472"/>
      <c r="B951" s="496"/>
      <c r="C951" s="475"/>
      <c r="D951" s="477"/>
      <c r="E951" s="496"/>
      <c r="F951" s="496"/>
      <c r="G951" s="496"/>
      <c r="H951" s="477"/>
      <c r="I951" s="496"/>
      <c r="J951" s="477"/>
      <c r="K951" s="494"/>
      <c r="L951" s="494"/>
      <c r="M951" s="517"/>
      <c r="N951" s="516"/>
      <c r="O951" s="517"/>
      <c r="P951" s="517"/>
      <c r="Q951" s="517"/>
    </row>
    <row r="952" spans="1:17">
      <c r="A952" s="472"/>
      <c r="B952" s="496"/>
      <c r="C952" s="475"/>
      <c r="D952" s="477"/>
      <c r="E952" s="496"/>
      <c r="F952" s="496"/>
      <c r="G952" s="496"/>
      <c r="H952" s="477"/>
      <c r="I952" s="496"/>
      <c r="J952" s="477"/>
      <c r="K952" s="494"/>
      <c r="L952" s="494"/>
      <c r="M952" s="517"/>
      <c r="N952" s="516"/>
      <c r="O952" s="517"/>
      <c r="P952" s="517"/>
      <c r="Q952" s="517"/>
    </row>
    <row r="953" spans="1:17">
      <c r="A953" s="472"/>
      <c r="B953" s="496"/>
      <c r="C953" s="475"/>
      <c r="D953" s="477"/>
      <c r="E953" s="496"/>
      <c r="F953" s="496"/>
      <c r="G953" s="496"/>
      <c r="H953" s="477"/>
      <c r="I953" s="496"/>
      <c r="J953" s="477"/>
      <c r="K953" s="494"/>
      <c r="L953" s="494"/>
      <c r="M953" s="517"/>
      <c r="N953" s="516"/>
      <c r="O953" s="517"/>
      <c r="P953" s="517"/>
      <c r="Q953" s="517"/>
    </row>
    <row r="954" spans="1:17">
      <c r="A954" s="472"/>
      <c r="B954" s="496"/>
      <c r="C954" s="475"/>
      <c r="D954" s="477"/>
      <c r="E954" s="496"/>
      <c r="F954" s="496"/>
      <c r="G954" s="496"/>
      <c r="H954" s="477"/>
      <c r="I954" s="496"/>
      <c r="J954" s="477"/>
      <c r="K954" s="494"/>
      <c r="L954" s="494"/>
      <c r="M954" s="517"/>
      <c r="N954" s="516"/>
      <c r="O954" s="517"/>
      <c r="P954" s="517"/>
      <c r="Q954" s="517"/>
    </row>
    <row r="955" spans="1:17">
      <c r="A955" s="472"/>
      <c r="B955" s="496"/>
      <c r="C955" s="475"/>
      <c r="D955" s="477"/>
      <c r="E955" s="496"/>
      <c r="F955" s="496"/>
      <c r="G955" s="496"/>
      <c r="H955" s="477"/>
      <c r="I955" s="496"/>
      <c r="J955" s="477"/>
      <c r="K955" s="494"/>
      <c r="L955" s="494"/>
      <c r="M955" s="517"/>
      <c r="N955" s="516"/>
      <c r="O955" s="517"/>
      <c r="P955" s="517"/>
      <c r="Q955" s="517"/>
    </row>
    <row r="956" spans="1:17">
      <c r="A956" s="472"/>
      <c r="B956" s="496"/>
      <c r="C956" s="475"/>
      <c r="D956" s="477"/>
      <c r="E956" s="496"/>
      <c r="F956" s="496"/>
      <c r="G956" s="496"/>
      <c r="H956" s="477"/>
      <c r="I956" s="496"/>
      <c r="J956" s="477"/>
      <c r="K956" s="494"/>
      <c r="L956" s="494"/>
      <c r="M956" s="517"/>
      <c r="N956" s="516"/>
      <c r="O956" s="517"/>
      <c r="P956" s="517"/>
      <c r="Q956" s="517"/>
    </row>
    <row r="957" spans="1:17">
      <c r="A957" s="472"/>
      <c r="B957" s="496"/>
      <c r="C957" s="475"/>
      <c r="D957" s="477"/>
      <c r="E957" s="496"/>
      <c r="F957" s="496"/>
      <c r="G957" s="496"/>
      <c r="H957" s="477"/>
      <c r="I957" s="496"/>
      <c r="J957" s="477"/>
      <c r="K957" s="494"/>
      <c r="L957" s="494"/>
      <c r="M957" s="517"/>
      <c r="N957" s="516"/>
      <c r="O957" s="517"/>
      <c r="P957" s="517"/>
      <c r="Q957" s="517"/>
    </row>
    <row r="958" spans="1:17">
      <c r="A958" s="472"/>
      <c r="B958" s="496"/>
      <c r="C958" s="475"/>
      <c r="D958" s="477"/>
      <c r="E958" s="496"/>
      <c r="F958" s="496"/>
      <c r="G958" s="496"/>
      <c r="H958" s="477"/>
      <c r="I958" s="496"/>
      <c r="J958" s="477"/>
      <c r="K958" s="494"/>
      <c r="L958" s="494"/>
      <c r="M958" s="517"/>
      <c r="N958" s="516"/>
      <c r="O958" s="517"/>
      <c r="P958" s="517"/>
      <c r="Q958" s="517"/>
    </row>
    <row r="959" spans="1:17">
      <c r="A959" s="472"/>
      <c r="B959" s="496"/>
      <c r="C959" s="475"/>
      <c r="D959" s="477"/>
      <c r="E959" s="496"/>
      <c r="F959" s="496"/>
      <c r="G959" s="496"/>
      <c r="H959" s="477"/>
      <c r="I959" s="496"/>
      <c r="J959" s="477"/>
      <c r="K959" s="494"/>
      <c r="L959" s="494"/>
      <c r="M959" s="517"/>
      <c r="N959" s="516"/>
      <c r="O959" s="517"/>
      <c r="P959" s="517"/>
      <c r="Q959" s="517"/>
    </row>
    <row r="960" spans="1:17">
      <c r="A960" s="472"/>
      <c r="B960" s="496"/>
      <c r="C960" s="475"/>
      <c r="D960" s="477"/>
      <c r="E960" s="496"/>
      <c r="F960" s="496"/>
      <c r="G960" s="496"/>
      <c r="H960" s="477"/>
      <c r="I960" s="496"/>
      <c r="J960" s="477"/>
      <c r="K960" s="494"/>
      <c r="L960" s="494"/>
      <c r="M960" s="517"/>
      <c r="N960" s="516"/>
      <c r="O960" s="517"/>
      <c r="P960" s="517"/>
      <c r="Q960" s="517"/>
    </row>
    <row r="961" spans="1:17">
      <c r="A961" s="472"/>
      <c r="B961" s="496"/>
      <c r="C961" s="475"/>
      <c r="D961" s="477"/>
      <c r="E961" s="496"/>
      <c r="F961" s="496"/>
      <c r="G961" s="496"/>
      <c r="H961" s="477"/>
      <c r="I961" s="496"/>
      <c r="J961" s="477"/>
      <c r="K961" s="494"/>
      <c r="L961" s="494"/>
      <c r="M961" s="517"/>
      <c r="N961" s="516"/>
      <c r="O961" s="517"/>
      <c r="P961" s="517"/>
      <c r="Q961" s="517"/>
    </row>
    <row r="962" spans="1:17">
      <c r="A962" s="472"/>
      <c r="B962" s="496"/>
      <c r="C962" s="475"/>
      <c r="D962" s="477"/>
      <c r="E962" s="496"/>
      <c r="F962" s="496"/>
      <c r="G962" s="496"/>
      <c r="H962" s="477"/>
      <c r="I962" s="496"/>
      <c r="J962" s="477"/>
      <c r="K962" s="494"/>
      <c r="L962" s="494"/>
      <c r="M962" s="517"/>
      <c r="N962" s="516"/>
      <c r="O962" s="517"/>
      <c r="P962" s="517"/>
      <c r="Q962" s="517"/>
    </row>
    <row r="963" spans="1:17">
      <c r="A963" s="472"/>
      <c r="B963" s="496"/>
      <c r="C963" s="475"/>
      <c r="D963" s="477"/>
      <c r="E963" s="496"/>
      <c r="F963" s="496"/>
      <c r="G963" s="496"/>
      <c r="H963" s="477"/>
      <c r="I963" s="496"/>
      <c r="J963" s="477"/>
      <c r="K963" s="494"/>
      <c r="L963" s="494"/>
      <c r="M963" s="517"/>
      <c r="N963" s="516"/>
      <c r="O963" s="517"/>
      <c r="P963" s="517"/>
      <c r="Q963" s="517"/>
    </row>
    <row r="964" spans="1:17">
      <c r="A964" s="472"/>
      <c r="B964" s="496"/>
      <c r="C964" s="475"/>
      <c r="D964" s="477"/>
      <c r="E964" s="496"/>
      <c r="F964" s="496"/>
      <c r="G964" s="496"/>
      <c r="H964" s="477"/>
      <c r="I964" s="496"/>
      <c r="J964" s="477"/>
      <c r="K964" s="494"/>
      <c r="L964" s="494"/>
      <c r="M964" s="517"/>
      <c r="N964" s="516"/>
      <c r="O964" s="517"/>
      <c r="P964" s="517"/>
      <c r="Q964" s="517"/>
    </row>
    <row r="965" spans="1:17">
      <c r="A965" s="472"/>
      <c r="B965" s="496"/>
      <c r="C965" s="475"/>
      <c r="D965" s="477"/>
      <c r="E965" s="496"/>
      <c r="F965" s="496"/>
      <c r="G965" s="496"/>
      <c r="H965" s="477"/>
      <c r="I965" s="496"/>
      <c r="J965" s="477"/>
      <c r="K965" s="494"/>
      <c r="L965" s="494"/>
      <c r="M965" s="517"/>
      <c r="N965" s="516"/>
      <c r="O965" s="517"/>
      <c r="P965" s="517"/>
      <c r="Q965" s="517"/>
    </row>
    <row r="966" spans="1:17">
      <c r="A966" s="472"/>
      <c r="B966" s="496"/>
      <c r="C966" s="475"/>
      <c r="D966" s="477"/>
      <c r="E966" s="496"/>
      <c r="F966" s="496"/>
      <c r="G966" s="496"/>
      <c r="H966" s="477"/>
      <c r="I966" s="496"/>
      <c r="J966" s="477"/>
      <c r="K966" s="494"/>
      <c r="L966" s="494"/>
      <c r="M966" s="517"/>
      <c r="N966" s="516"/>
      <c r="O966" s="517"/>
      <c r="P966" s="517"/>
      <c r="Q966" s="517"/>
    </row>
    <row r="967" spans="1:17">
      <c r="A967" s="472"/>
      <c r="B967" s="496"/>
      <c r="C967" s="475"/>
      <c r="D967" s="477"/>
      <c r="E967" s="496"/>
      <c r="F967" s="496"/>
      <c r="G967" s="496"/>
      <c r="H967" s="477"/>
      <c r="I967" s="496"/>
      <c r="J967" s="477"/>
      <c r="K967" s="494"/>
      <c r="L967" s="494"/>
      <c r="M967" s="517"/>
      <c r="N967" s="516"/>
      <c r="O967" s="517"/>
      <c r="P967" s="517"/>
      <c r="Q967" s="517"/>
    </row>
    <row r="968" spans="1:17">
      <c r="A968" s="472"/>
      <c r="B968" s="496"/>
      <c r="C968" s="475"/>
      <c r="D968" s="477"/>
      <c r="E968" s="496"/>
      <c r="F968" s="496"/>
      <c r="G968" s="496"/>
      <c r="H968" s="477"/>
      <c r="I968" s="496"/>
      <c r="J968" s="477"/>
      <c r="K968" s="494"/>
      <c r="L968" s="494"/>
      <c r="M968" s="517"/>
      <c r="N968" s="516"/>
      <c r="O968" s="517"/>
      <c r="P968" s="517"/>
      <c r="Q968" s="517"/>
    </row>
    <row r="969" spans="1:17">
      <c r="A969" s="472"/>
      <c r="B969" s="496"/>
      <c r="C969" s="475"/>
      <c r="D969" s="477"/>
      <c r="E969" s="496"/>
      <c r="F969" s="496"/>
      <c r="G969" s="496"/>
      <c r="H969" s="477"/>
      <c r="I969" s="496"/>
      <c r="J969" s="477"/>
      <c r="K969" s="494"/>
      <c r="L969" s="494"/>
      <c r="M969" s="517"/>
      <c r="N969" s="516"/>
      <c r="O969" s="517"/>
      <c r="P969" s="517"/>
      <c r="Q969" s="517"/>
    </row>
    <row r="970" spans="1:17">
      <c r="A970" s="472"/>
      <c r="B970" s="496"/>
      <c r="C970" s="475"/>
      <c r="D970" s="477"/>
      <c r="E970" s="496"/>
      <c r="F970" s="496"/>
      <c r="G970" s="496"/>
      <c r="H970" s="477"/>
      <c r="I970" s="496"/>
      <c r="J970" s="477"/>
      <c r="K970" s="494"/>
      <c r="L970" s="494"/>
      <c r="M970" s="517"/>
      <c r="N970" s="516"/>
      <c r="O970" s="517"/>
      <c r="P970" s="517"/>
      <c r="Q970" s="517"/>
    </row>
    <row r="971" spans="1:17">
      <c r="A971" s="472"/>
      <c r="B971" s="496"/>
      <c r="C971" s="475"/>
      <c r="D971" s="477"/>
      <c r="E971" s="496"/>
      <c r="F971" s="496"/>
      <c r="G971" s="496"/>
      <c r="H971" s="477"/>
      <c r="I971" s="496"/>
      <c r="J971" s="477"/>
      <c r="K971" s="494"/>
      <c r="L971" s="494"/>
      <c r="M971" s="517"/>
      <c r="N971" s="516"/>
      <c r="O971" s="517"/>
      <c r="P971" s="517"/>
      <c r="Q971" s="517"/>
    </row>
    <row r="972" spans="1:17">
      <c r="A972" s="472"/>
      <c r="B972" s="496"/>
      <c r="C972" s="475"/>
      <c r="D972" s="477"/>
      <c r="E972" s="496"/>
      <c r="F972" s="496"/>
      <c r="G972" s="496"/>
      <c r="H972" s="477"/>
      <c r="I972" s="496"/>
      <c r="J972" s="477"/>
      <c r="K972" s="494"/>
      <c r="L972" s="494"/>
      <c r="M972" s="517"/>
      <c r="N972" s="516"/>
      <c r="O972" s="517"/>
      <c r="P972" s="517"/>
      <c r="Q972" s="517"/>
    </row>
    <row r="973" spans="1:17">
      <c r="A973" s="472"/>
      <c r="B973" s="496"/>
      <c r="C973" s="475"/>
      <c r="D973" s="477"/>
      <c r="E973" s="496"/>
      <c r="F973" s="496"/>
      <c r="G973" s="496"/>
      <c r="H973" s="477"/>
      <c r="I973" s="496"/>
      <c r="J973" s="477"/>
      <c r="K973" s="494"/>
      <c r="L973" s="494"/>
      <c r="M973" s="517"/>
      <c r="N973" s="516"/>
      <c r="O973" s="517"/>
      <c r="P973" s="517"/>
      <c r="Q973" s="517"/>
    </row>
    <row r="974" spans="1:17">
      <c r="A974" s="472"/>
      <c r="B974" s="496"/>
      <c r="C974" s="475"/>
      <c r="D974" s="477"/>
      <c r="E974" s="496"/>
      <c r="F974" s="496"/>
      <c r="G974" s="496"/>
      <c r="H974" s="477"/>
      <c r="I974" s="496"/>
      <c r="J974" s="477"/>
      <c r="K974" s="494"/>
      <c r="L974" s="494"/>
      <c r="M974" s="517"/>
      <c r="N974" s="516"/>
      <c r="O974" s="517"/>
      <c r="P974" s="517"/>
      <c r="Q974" s="517"/>
    </row>
    <row r="975" spans="1:17">
      <c r="A975" s="472"/>
      <c r="B975" s="496"/>
      <c r="C975" s="475"/>
      <c r="D975" s="477"/>
      <c r="E975" s="496"/>
      <c r="F975" s="496"/>
      <c r="G975" s="496"/>
      <c r="H975" s="477"/>
      <c r="I975" s="496"/>
      <c r="J975" s="477"/>
      <c r="K975" s="494"/>
      <c r="L975" s="494"/>
      <c r="M975" s="517"/>
      <c r="N975" s="516"/>
      <c r="O975" s="517"/>
      <c r="P975" s="517"/>
      <c r="Q975" s="517"/>
    </row>
    <row r="976" spans="1:17">
      <c r="A976" s="472"/>
      <c r="B976" s="496"/>
      <c r="C976" s="475"/>
      <c r="D976" s="477"/>
      <c r="E976" s="496"/>
      <c r="F976" s="496"/>
      <c r="G976" s="496"/>
      <c r="H976" s="477"/>
      <c r="I976" s="496"/>
      <c r="J976" s="477"/>
      <c r="K976" s="494"/>
      <c r="L976" s="494"/>
      <c r="M976" s="517"/>
      <c r="N976" s="516"/>
      <c r="O976" s="517"/>
      <c r="P976" s="517"/>
      <c r="Q976" s="517"/>
    </row>
    <row r="977" spans="1:17">
      <c r="A977" s="472"/>
      <c r="B977" s="496"/>
      <c r="C977" s="475"/>
      <c r="D977" s="477"/>
      <c r="E977" s="496"/>
      <c r="F977" s="496"/>
      <c r="G977" s="496"/>
      <c r="H977" s="477"/>
      <c r="I977" s="496"/>
      <c r="J977" s="477"/>
      <c r="K977" s="494"/>
      <c r="L977" s="494"/>
      <c r="M977" s="517"/>
      <c r="N977" s="516"/>
      <c r="O977" s="517"/>
      <c r="P977" s="517"/>
      <c r="Q977" s="517"/>
    </row>
    <row r="978" spans="1:17">
      <c r="A978" s="472"/>
      <c r="B978" s="496"/>
      <c r="C978" s="475"/>
      <c r="D978" s="477"/>
      <c r="E978" s="496"/>
      <c r="F978" s="496"/>
      <c r="G978" s="496"/>
      <c r="H978" s="477"/>
      <c r="I978" s="496"/>
      <c r="J978" s="477"/>
      <c r="K978" s="494"/>
      <c r="L978" s="494"/>
      <c r="M978" s="517"/>
      <c r="N978" s="516"/>
      <c r="O978" s="517"/>
      <c r="P978" s="517"/>
      <c r="Q978" s="517"/>
    </row>
    <row r="979" spans="1:17">
      <c r="A979" s="472"/>
      <c r="B979" s="496"/>
      <c r="C979" s="475"/>
      <c r="D979" s="477"/>
      <c r="E979" s="496"/>
      <c r="F979" s="496"/>
      <c r="G979" s="496"/>
      <c r="H979" s="477"/>
      <c r="I979" s="496"/>
      <c r="J979" s="477"/>
      <c r="K979" s="494"/>
      <c r="L979" s="494"/>
      <c r="M979" s="517"/>
      <c r="N979" s="516"/>
      <c r="O979" s="517"/>
      <c r="P979" s="517"/>
      <c r="Q979" s="517"/>
    </row>
    <row r="980" spans="1:17">
      <c r="A980" s="472"/>
      <c r="B980" s="496"/>
      <c r="C980" s="475"/>
      <c r="D980" s="477"/>
      <c r="E980" s="496"/>
      <c r="F980" s="496"/>
      <c r="G980" s="496"/>
      <c r="H980" s="477"/>
      <c r="I980" s="496"/>
      <c r="J980" s="477"/>
      <c r="K980" s="494"/>
      <c r="L980" s="494"/>
      <c r="M980" s="517"/>
      <c r="N980" s="516"/>
      <c r="O980" s="517"/>
      <c r="P980" s="517"/>
      <c r="Q980" s="517"/>
    </row>
    <row r="981" spans="1:17">
      <c r="A981" s="472"/>
      <c r="B981" s="496"/>
      <c r="C981" s="475"/>
      <c r="D981" s="477"/>
      <c r="E981" s="496"/>
      <c r="F981" s="496"/>
      <c r="G981" s="496"/>
      <c r="H981" s="477"/>
      <c r="I981" s="496"/>
      <c r="J981" s="477"/>
      <c r="K981" s="494"/>
      <c r="L981" s="494"/>
      <c r="M981" s="517"/>
      <c r="N981" s="516"/>
      <c r="O981" s="517"/>
      <c r="P981" s="517"/>
      <c r="Q981" s="517"/>
    </row>
    <row r="982" spans="1:17">
      <c r="A982" s="472"/>
      <c r="B982" s="496"/>
      <c r="C982" s="475"/>
      <c r="D982" s="477"/>
      <c r="E982" s="496"/>
      <c r="F982" s="496"/>
      <c r="G982" s="496"/>
      <c r="H982" s="477"/>
      <c r="I982" s="496"/>
      <c r="J982" s="477"/>
      <c r="K982" s="494"/>
      <c r="L982" s="494"/>
      <c r="M982" s="517"/>
      <c r="N982" s="516"/>
      <c r="O982" s="517"/>
      <c r="P982" s="517"/>
      <c r="Q982" s="517"/>
    </row>
    <row r="983" spans="1:17">
      <c r="A983" s="472"/>
      <c r="B983" s="496"/>
      <c r="C983" s="475"/>
      <c r="D983" s="477"/>
      <c r="E983" s="496"/>
      <c r="F983" s="496"/>
      <c r="G983" s="496"/>
      <c r="H983" s="477"/>
      <c r="I983" s="496"/>
      <c r="J983" s="477"/>
      <c r="K983" s="494"/>
      <c r="L983" s="494"/>
      <c r="M983" s="517"/>
      <c r="N983" s="516"/>
      <c r="O983" s="517"/>
      <c r="P983" s="517"/>
      <c r="Q983" s="517"/>
    </row>
    <row r="984" spans="1:17">
      <c r="A984" s="472"/>
      <c r="B984" s="496"/>
      <c r="C984" s="475"/>
      <c r="D984" s="477"/>
      <c r="E984" s="496"/>
      <c r="F984" s="496"/>
      <c r="G984" s="496"/>
      <c r="H984" s="477"/>
      <c r="I984" s="496"/>
      <c r="J984" s="477"/>
      <c r="K984" s="494"/>
      <c r="L984" s="494"/>
      <c r="M984" s="517"/>
      <c r="N984" s="516"/>
      <c r="O984" s="517"/>
      <c r="P984" s="517"/>
      <c r="Q984" s="517"/>
    </row>
    <row r="985" spans="1:17">
      <c r="A985" s="472"/>
      <c r="B985" s="496"/>
      <c r="C985" s="475"/>
      <c r="D985" s="477"/>
      <c r="E985" s="496"/>
      <c r="F985" s="496"/>
      <c r="G985" s="496"/>
      <c r="H985" s="477"/>
      <c r="I985" s="496"/>
      <c r="J985" s="477"/>
      <c r="K985" s="494"/>
      <c r="L985" s="494"/>
      <c r="M985" s="517"/>
      <c r="N985" s="516"/>
      <c r="O985" s="517"/>
      <c r="P985" s="517"/>
      <c r="Q985" s="517"/>
    </row>
    <row r="986" spans="1:17">
      <c r="A986" s="472"/>
      <c r="B986" s="496"/>
      <c r="C986" s="475"/>
      <c r="D986" s="477"/>
      <c r="E986" s="496"/>
      <c r="F986" s="496"/>
      <c r="G986" s="496"/>
      <c r="H986" s="477"/>
      <c r="I986" s="496"/>
      <c r="J986" s="477"/>
      <c r="K986" s="494"/>
      <c r="L986" s="494"/>
      <c r="M986" s="517"/>
      <c r="N986" s="516"/>
      <c r="O986" s="517"/>
      <c r="P986" s="517"/>
      <c r="Q986" s="517"/>
    </row>
    <row r="987" spans="1:17">
      <c r="A987" s="472"/>
      <c r="B987" s="496"/>
      <c r="C987" s="475"/>
      <c r="D987" s="477"/>
      <c r="E987" s="496"/>
      <c r="F987" s="496"/>
      <c r="G987" s="496"/>
      <c r="H987" s="477"/>
      <c r="I987" s="496"/>
      <c r="J987" s="477"/>
      <c r="K987" s="494"/>
      <c r="L987" s="494"/>
      <c r="M987" s="517"/>
      <c r="N987" s="516"/>
      <c r="O987" s="517"/>
      <c r="P987" s="517"/>
      <c r="Q987" s="517"/>
    </row>
    <row r="988" spans="1:17">
      <c r="A988" s="472"/>
      <c r="B988" s="496"/>
      <c r="C988" s="475"/>
      <c r="D988" s="477"/>
      <c r="E988" s="496"/>
      <c r="F988" s="496"/>
      <c r="G988" s="496"/>
      <c r="H988" s="477"/>
      <c r="I988" s="496"/>
      <c r="J988" s="477"/>
      <c r="K988" s="494"/>
      <c r="L988" s="494"/>
      <c r="M988" s="517"/>
      <c r="N988" s="516"/>
      <c r="O988" s="517"/>
      <c r="P988" s="517"/>
      <c r="Q988" s="517"/>
    </row>
    <row r="989" spans="1:17">
      <c r="A989" s="472"/>
      <c r="B989" s="496"/>
      <c r="C989" s="475"/>
      <c r="D989" s="477"/>
      <c r="E989" s="496"/>
      <c r="F989" s="496"/>
      <c r="G989" s="496"/>
      <c r="H989" s="477"/>
      <c r="I989" s="496"/>
      <c r="J989" s="477"/>
      <c r="K989" s="494"/>
      <c r="L989" s="494"/>
      <c r="M989" s="517"/>
      <c r="N989" s="516"/>
      <c r="O989" s="517"/>
      <c r="P989" s="517"/>
      <c r="Q989" s="517"/>
    </row>
    <row r="990" spans="1:17">
      <c r="A990" s="472"/>
      <c r="B990" s="496"/>
      <c r="C990" s="475"/>
      <c r="D990" s="477"/>
      <c r="E990" s="496"/>
      <c r="F990" s="496"/>
      <c r="G990" s="496"/>
      <c r="H990" s="477"/>
      <c r="I990" s="496"/>
      <c r="J990" s="477"/>
      <c r="K990" s="494"/>
      <c r="L990" s="494"/>
      <c r="M990" s="517"/>
      <c r="N990" s="516"/>
      <c r="O990" s="517"/>
      <c r="P990" s="517"/>
      <c r="Q990" s="517"/>
    </row>
    <row r="991" spans="1:17">
      <c r="A991" s="472"/>
      <c r="B991" s="496"/>
      <c r="C991" s="475"/>
      <c r="D991" s="477"/>
      <c r="E991" s="496"/>
      <c r="F991" s="496"/>
      <c r="G991" s="496"/>
      <c r="H991" s="477"/>
      <c r="I991" s="496"/>
      <c r="J991" s="477"/>
      <c r="K991" s="494"/>
      <c r="L991" s="494"/>
      <c r="M991" s="517"/>
      <c r="N991" s="516"/>
      <c r="O991" s="517"/>
      <c r="P991" s="517"/>
      <c r="Q991" s="517"/>
    </row>
    <row r="992" spans="1:17">
      <c r="A992" s="472"/>
      <c r="B992" s="496"/>
      <c r="C992" s="475"/>
      <c r="D992" s="477"/>
      <c r="E992" s="496"/>
      <c r="F992" s="496"/>
      <c r="G992" s="496"/>
      <c r="H992" s="477"/>
      <c r="I992" s="496"/>
      <c r="J992" s="477"/>
      <c r="K992" s="494"/>
      <c r="L992" s="494"/>
      <c r="M992" s="517"/>
      <c r="N992" s="516"/>
      <c r="O992" s="517"/>
      <c r="P992" s="517"/>
      <c r="Q992" s="517"/>
    </row>
    <row r="993" spans="1:17">
      <c r="A993" s="472"/>
      <c r="B993" s="496"/>
      <c r="C993" s="475"/>
      <c r="D993" s="477"/>
      <c r="E993" s="496"/>
      <c r="F993" s="496"/>
      <c r="G993" s="496"/>
      <c r="H993" s="477"/>
      <c r="I993" s="496"/>
      <c r="J993" s="477"/>
      <c r="K993" s="494"/>
      <c r="L993" s="494"/>
      <c r="M993" s="517"/>
      <c r="N993" s="516"/>
      <c r="O993" s="517"/>
      <c r="P993" s="517"/>
      <c r="Q993" s="517"/>
    </row>
    <row r="994" spans="1:17">
      <c r="A994" s="472"/>
      <c r="B994" s="496"/>
      <c r="C994" s="475"/>
      <c r="D994" s="477"/>
      <c r="E994" s="496"/>
      <c r="F994" s="496"/>
      <c r="G994" s="496"/>
      <c r="H994" s="477"/>
      <c r="I994" s="496"/>
      <c r="J994" s="477"/>
      <c r="K994" s="494"/>
      <c r="L994" s="494"/>
      <c r="M994" s="517"/>
      <c r="N994" s="516"/>
      <c r="O994" s="517"/>
      <c r="P994" s="517"/>
      <c r="Q994" s="517"/>
    </row>
    <row r="995" spans="1:17">
      <c r="A995" s="472"/>
      <c r="B995" s="496"/>
      <c r="C995" s="475"/>
      <c r="D995" s="477"/>
      <c r="E995" s="496"/>
      <c r="F995" s="496"/>
      <c r="G995" s="496"/>
      <c r="H995" s="477"/>
      <c r="I995" s="496"/>
      <c r="J995" s="477"/>
      <c r="K995" s="494"/>
      <c r="L995" s="494"/>
      <c r="M995" s="517"/>
      <c r="N995" s="516"/>
      <c r="O995" s="517"/>
      <c r="P995" s="517"/>
      <c r="Q995" s="517"/>
    </row>
    <row r="996" spans="1:17">
      <c r="A996" s="472"/>
      <c r="B996" s="496"/>
      <c r="C996" s="475"/>
      <c r="D996" s="477"/>
      <c r="E996" s="496"/>
      <c r="F996" s="496"/>
      <c r="G996" s="496"/>
      <c r="H996" s="477"/>
      <c r="I996" s="496"/>
      <c r="J996" s="477"/>
      <c r="K996" s="494"/>
      <c r="L996" s="494"/>
      <c r="M996" s="517"/>
      <c r="N996" s="516"/>
      <c r="O996" s="517"/>
      <c r="P996" s="517"/>
      <c r="Q996" s="517"/>
    </row>
    <row r="997" spans="1:17">
      <c r="A997" s="472"/>
      <c r="B997" s="496"/>
      <c r="C997" s="475"/>
      <c r="D997" s="477"/>
      <c r="E997" s="496"/>
      <c r="F997" s="496"/>
      <c r="G997" s="496"/>
      <c r="H997" s="477"/>
      <c r="I997" s="496"/>
      <c r="J997" s="477"/>
      <c r="K997" s="494"/>
      <c r="L997" s="494"/>
      <c r="M997" s="517"/>
      <c r="N997" s="516"/>
      <c r="O997" s="517"/>
      <c r="P997" s="517"/>
      <c r="Q997" s="517"/>
    </row>
    <row r="998" spans="1:17">
      <c r="A998" s="472"/>
      <c r="B998" s="496"/>
      <c r="C998" s="475"/>
      <c r="D998" s="477"/>
      <c r="E998" s="496"/>
      <c r="F998" s="496"/>
      <c r="G998" s="496"/>
      <c r="H998" s="477"/>
      <c r="I998" s="496"/>
      <c r="J998" s="477"/>
      <c r="K998" s="494"/>
      <c r="L998" s="494"/>
      <c r="M998" s="517"/>
      <c r="N998" s="516"/>
      <c r="O998" s="517"/>
      <c r="P998" s="517"/>
      <c r="Q998" s="517"/>
    </row>
    <row r="999" spans="1:17">
      <c r="A999" s="472"/>
      <c r="B999" s="496"/>
      <c r="C999" s="475"/>
      <c r="D999" s="477"/>
      <c r="E999" s="496"/>
      <c r="F999" s="496"/>
      <c r="G999" s="496"/>
      <c r="H999" s="477"/>
      <c r="I999" s="496"/>
      <c r="J999" s="477"/>
      <c r="K999" s="494"/>
      <c r="L999" s="494"/>
      <c r="M999" s="517"/>
      <c r="N999" s="516"/>
      <c r="O999" s="517"/>
      <c r="P999" s="517"/>
      <c r="Q999" s="517"/>
    </row>
    <row r="1000" spans="1:17">
      <c r="A1000" s="472"/>
      <c r="B1000" s="496"/>
      <c r="C1000" s="475"/>
      <c r="D1000" s="477"/>
      <c r="E1000" s="496"/>
      <c r="F1000" s="496"/>
      <c r="G1000" s="496"/>
      <c r="H1000" s="477"/>
      <c r="I1000" s="496"/>
      <c r="J1000" s="477"/>
      <c r="K1000" s="494"/>
      <c r="L1000" s="494"/>
      <c r="M1000" s="517"/>
      <c r="N1000" s="516"/>
      <c r="O1000" s="517"/>
      <c r="P1000" s="517"/>
      <c r="Q1000" s="517"/>
    </row>
    <row r="1001" spans="1:17">
      <c r="A1001" s="472"/>
      <c r="B1001" s="496"/>
      <c r="C1001" s="475"/>
      <c r="D1001" s="477"/>
      <c r="E1001" s="496"/>
      <c r="F1001" s="496"/>
      <c r="G1001" s="496"/>
      <c r="H1001" s="477"/>
      <c r="I1001" s="496"/>
      <c r="J1001" s="477"/>
      <c r="K1001" s="494"/>
      <c r="L1001" s="494"/>
      <c r="M1001" s="517"/>
      <c r="N1001" s="516"/>
      <c r="O1001" s="517"/>
      <c r="P1001" s="517"/>
      <c r="Q1001" s="517"/>
    </row>
    <row r="1002" spans="1:17">
      <c r="A1002" s="472"/>
      <c r="B1002" s="496"/>
      <c r="C1002" s="475"/>
      <c r="D1002" s="477"/>
      <c r="E1002" s="496"/>
      <c r="F1002" s="496"/>
      <c r="G1002" s="496"/>
      <c r="H1002" s="477"/>
      <c r="I1002" s="496"/>
      <c r="J1002" s="477"/>
      <c r="K1002" s="494"/>
      <c r="L1002" s="494"/>
      <c r="M1002" s="517"/>
      <c r="N1002" s="516"/>
      <c r="O1002" s="517"/>
      <c r="P1002" s="517"/>
      <c r="Q1002" s="517"/>
    </row>
    <row r="1003" spans="1:17">
      <c r="A1003" s="472"/>
      <c r="B1003" s="496"/>
      <c r="C1003" s="475"/>
      <c r="D1003" s="477"/>
      <c r="E1003" s="496"/>
      <c r="F1003" s="496"/>
      <c r="G1003" s="496"/>
      <c r="H1003" s="477"/>
      <c r="I1003" s="496"/>
      <c r="J1003" s="477"/>
      <c r="K1003" s="494"/>
      <c r="L1003" s="494"/>
      <c r="M1003" s="517"/>
      <c r="N1003" s="516"/>
      <c r="O1003" s="517"/>
      <c r="P1003" s="517"/>
      <c r="Q1003" s="517"/>
    </row>
    <row r="1004" spans="1:17">
      <c r="A1004" s="472"/>
      <c r="B1004" s="496"/>
      <c r="C1004" s="475"/>
      <c r="D1004" s="477"/>
      <c r="E1004" s="496"/>
      <c r="F1004" s="496"/>
      <c r="G1004" s="496"/>
      <c r="H1004" s="477"/>
      <c r="I1004" s="496"/>
      <c r="J1004" s="477"/>
      <c r="K1004" s="494"/>
      <c r="L1004" s="494"/>
      <c r="M1004" s="517"/>
      <c r="N1004" s="516"/>
      <c r="O1004" s="517"/>
      <c r="P1004" s="517"/>
      <c r="Q1004" s="517"/>
    </row>
    <row r="1005" spans="1:17">
      <c r="A1005" s="472"/>
      <c r="B1005" s="496"/>
      <c r="C1005" s="475"/>
      <c r="D1005" s="477"/>
      <c r="E1005" s="496"/>
      <c r="F1005" s="496"/>
      <c r="G1005" s="496"/>
      <c r="H1005" s="477"/>
      <c r="I1005" s="496"/>
      <c r="J1005" s="477"/>
      <c r="K1005" s="494"/>
      <c r="L1005" s="494"/>
      <c r="M1005" s="517"/>
      <c r="N1005" s="516"/>
      <c r="O1005" s="517"/>
      <c r="P1005" s="517"/>
      <c r="Q1005" s="517"/>
    </row>
    <row r="1006" spans="1:17">
      <c r="A1006" s="472"/>
      <c r="B1006" s="496"/>
      <c r="C1006" s="475"/>
      <c r="D1006" s="477"/>
      <c r="E1006" s="496"/>
      <c r="F1006" s="496"/>
      <c r="G1006" s="496"/>
      <c r="H1006" s="477"/>
      <c r="I1006" s="496"/>
      <c r="J1006" s="477"/>
      <c r="K1006" s="494"/>
      <c r="L1006" s="494"/>
      <c r="M1006" s="517"/>
      <c r="N1006" s="516"/>
      <c r="O1006" s="517"/>
      <c r="P1006" s="517"/>
      <c r="Q1006" s="517"/>
    </row>
    <row r="1007" spans="1:17">
      <c r="A1007" s="472"/>
      <c r="B1007" s="496"/>
      <c r="C1007" s="475"/>
      <c r="D1007" s="477"/>
      <c r="E1007" s="496"/>
      <c r="F1007" s="496"/>
      <c r="G1007" s="496"/>
      <c r="H1007" s="477"/>
      <c r="I1007" s="496"/>
      <c r="J1007" s="477"/>
      <c r="K1007" s="494"/>
      <c r="L1007" s="494"/>
      <c r="M1007" s="517"/>
      <c r="N1007" s="516"/>
      <c r="O1007" s="517"/>
      <c r="P1007" s="517"/>
      <c r="Q1007" s="517"/>
    </row>
    <row r="1008" spans="1:17">
      <c r="A1008" s="472"/>
      <c r="B1008" s="496"/>
      <c r="C1008" s="475"/>
      <c r="D1008" s="477"/>
      <c r="E1008" s="496"/>
      <c r="F1008" s="496"/>
      <c r="G1008" s="496"/>
      <c r="H1008" s="477"/>
      <c r="I1008" s="496"/>
      <c r="J1008" s="477"/>
      <c r="K1008" s="494"/>
      <c r="L1008" s="494"/>
      <c r="M1008" s="517"/>
      <c r="N1008" s="516"/>
      <c r="O1008" s="517"/>
      <c r="P1008" s="517"/>
      <c r="Q1008" s="517"/>
    </row>
    <row r="1009" spans="1:17">
      <c r="A1009" s="472"/>
      <c r="B1009" s="496"/>
      <c r="C1009" s="475"/>
      <c r="D1009" s="477"/>
      <c r="E1009" s="496"/>
      <c r="F1009" s="496"/>
      <c r="G1009" s="496"/>
      <c r="H1009" s="477"/>
      <c r="I1009" s="496"/>
      <c r="J1009" s="477"/>
      <c r="K1009" s="494"/>
      <c r="L1009" s="494"/>
      <c r="M1009" s="517"/>
      <c r="N1009" s="516"/>
      <c r="O1009" s="517"/>
      <c r="P1009" s="517"/>
      <c r="Q1009" s="517"/>
    </row>
    <row r="1010" spans="1:17">
      <c r="A1010" s="472"/>
      <c r="B1010" s="496"/>
      <c r="C1010" s="475"/>
      <c r="D1010" s="477"/>
      <c r="E1010" s="496"/>
      <c r="F1010" s="496"/>
      <c r="G1010" s="496"/>
      <c r="H1010" s="477"/>
      <c r="I1010" s="496"/>
      <c r="J1010" s="477"/>
      <c r="K1010" s="494"/>
      <c r="L1010" s="494"/>
      <c r="M1010" s="517"/>
      <c r="N1010" s="516"/>
      <c r="O1010" s="517"/>
      <c r="P1010" s="517"/>
      <c r="Q1010" s="517"/>
    </row>
    <row r="1011" spans="1:17">
      <c r="A1011" s="472"/>
      <c r="B1011" s="496"/>
      <c r="C1011" s="475"/>
      <c r="D1011" s="477"/>
      <c r="E1011" s="496"/>
      <c r="F1011" s="496"/>
      <c r="G1011" s="496"/>
      <c r="H1011" s="477"/>
      <c r="I1011" s="496"/>
      <c r="J1011" s="477"/>
      <c r="K1011" s="494"/>
      <c r="L1011" s="494"/>
      <c r="M1011" s="517"/>
      <c r="N1011" s="516"/>
      <c r="O1011" s="517"/>
      <c r="P1011" s="517"/>
      <c r="Q1011" s="517"/>
    </row>
    <row r="1012" spans="1:17">
      <c r="A1012" s="472"/>
      <c r="B1012" s="496"/>
      <c r="C1012" s="475"/>
      <c r="D1012" s="477"/>
      <c r="E1012" s="496"/>
      <c r="F1012" s="496"/>
      <c r="G1012" s="496"/>
      <c r="H1012" s="477"/>
      <c r="I1012" s="496"/>
      <c r="J1012" s="477"/>
      <c r="K1012" s="494"/>
      <c r="L1012" s="494"/>
      <c r="M1012" s="517"/>
      <c r="N1012" s="516"/>
      <c r="O1012" s="517"/>
      <c r="P1012" s="517"/>
      <c r="Q1012" s="517"/>
    </row>
    <row r="1013" spans="1:17">
      <c r="A1013" s="472"/>
      <c r="B1013" s="496"/>
      <c r="C1013" s="475"/>
      <c r="D1013" s="477"/>
      <c r="E1013" s="496"/>
      <c r="F1013" s="496"/>
      <c r="G1013" s="496"/>
      <c r="H1013" s="477"/>
      <c r="I1013" s="496"/>
      <c r="J1013" s="477"/>
      <c r="K1013" s="494"/>
      <c r="L1013" s="494"/>
      <c r="M1013" s="517"/>
      <c r="N1013" s="516"/>
      <c r="O1013" s="517"/>
      <c r="P1013" s="517"/>
      <c r="Q1013" s="517"/>
    </row>
    <row r="1014" spans="1:17">
      <c r="A1014" s="472"/>
      <c r="B1014" s="496"/>
      <c r="C1014" s="475"/>
      <c r="D1014" s="477"/>
      <c r="E1014" s="496"/>
      <c r="F1014" s="496"/>
      <c r="G1014" s="496"/>
      <c r="H1014" s="477"/>
      <c r="I1014" s="496"/>
      <c r="J1014" s="477"/>
      <c r="K1014" s="494"/>
      <c r="L1014" s="494"/>
      <c r="M1014" s="517"/>
      <c r="N1014" s="516"/>
      <c r="O1014" s="517"/>
      <c r="P1014" s="517"/>
      <c r="Q1014" s="517"/>
    </row>
    <row r="1015" spans="1:17">
      <c r="A1015" s="472"/>
      <c r="B1015" s="496"/>
      <c r="C1015" s="475"/>
      <c r="D1015" s="477"/>
      <c r="E1015" s="496"/>
      <c r="F1015" s="496"/>
      <c r="G1015" s="496"/>
      <c r="H1015" s="477"/>
      <c r="I1015" s="496"/>
      <c r="J1015" s="477"/>
      <c r="K1015" s="494"/>
      <c r="L1015" s="494"/>
      <c r="M1015" s="517"/>
      <c r="N1015" s="516"/>
      <c r="O1015" s="517"/>
      <c r="P1015" s="517"/>
      <c r="Q1015" s="517"/>
    </row>
    <row r="1016" spans="1:17">
      <c r="A1016" s="472"/>
      <c r="B1016" s="496"/>
      <c r="C1016" s="475"/>
      <c r="D1016" s="477"/>
      <c r="E1016" s="496"/>
      <c r="F1016" s="496"/>
      <c r="G1016" s="496"/>
      <c r="H1016" s="477"/>
      <c r="I1016" s="496"/>
      <c r="J1016" s="477"/>
      <c r="K1016" s="494"/>
      <c r="L1016" s="494"/>
      <c r="M1016" s="517"/>
      <c r="N1016" s="516"/>
      <c r="O1016" s="517"/>
      <c r="P1016" s="517"/>
      <c r="Q1016" s="517"/>
    </row>
    <row r="1017" spans="1:17">
      <c r="A1017" s="472"/>
      <c r="B1017" s="496"/>
      <c r="C1017" s="475"/>
      <c r="D1017" s="477"/>
      <c r="E1017" s="496"/>
      <c r="F1017" s="496"/>
      <c r="G1017" s="496"/>
      <c r="H1017" s="477"/>
      <c r="I1017" s="496"/>
      <c r="J1017" s="477"/>
      <c r="K1017" s="494"/>
      <c r="L1017" s="494"/>
      <c r="M1017" s="517"/>
      <c r="N1017" s="516"/>
      <c r="O1017" s="517"/>
      <c r="P1017" s="517"/>
      <c r="Q1017" s="517"/>
    </row>
    <row r="1018" spans="1:17">
      <c r="A1018" s="472"/>
      <c r="B1018" s="496"/>
      <c r="C1018" s="475"/>
      <c r="D1018" s="477"/>
      <c r="E1018" s="496"/>
      <c r="F1018" s="496"/>
      <c r="G1018" s="496"/>
      <c r="H1018" s="477"/>
      <c r="I1018" s="496"/>
      <c r="J1018" s="477"/>
      <c r="K1018" s="494"/>
      <c r="L1018" s="494"/>
      <c r="M1018" s="517"/>
      <c r="N1018" s="516"/>
      <c r="O1018" s="517"/>
      <c r="P1018" s="517"/>
      <c r="Q1018" s="517"/>
    </row>
    <row r="1019" spans="1:17">
      <c r="A1019" s="472"/>
      <c r="B1019" s="496"/>
      <c r="C1019" s="475"/>
      <c r="D1019" s="477"/>
      <c r="E1019" s="496"/>
      <c r="F1019" s="496"/>
      <c r="G1019" s="496"/>
      <c r="H1019" s="477"/>
      <c r="I1019" s="496"/>
      <c r="J1019" s="477"/>
      <c r="K1019" s="494"/>
      <c r="L1019" s="494"/>
      <c r="M1019" s="517"/>
      <c r="N1019" s="516"/>
      <c r="O1019" s="517"/>
      <c r="P1019" s="517"/>
      <c r="Q1019" s="517"/>
    </row>
    <row r="1020" spans="1:17">
      <c r="A1020" s="472"/>
      <c r="B1020" s="496"/>
      <c r="C1020" s="475"/>
      <c r="D1020" s="477"/>
      <c r="E1020" s="496"/>
      <c r="F1020" s="496"/>
      <c r="G1020" s="496"/>
      <c r="H1020" s="477"/>
      <c r="I1020" s="496"/>
      <c r="J1020" s="477"/>
      <c r="K1020" s="494"/>
      <c r="L1020" s="494"/>
      <c r="M1020" s="517"/>
      <c r="N1020" s="516"/>
      <c r="O1020" s="517"/>
      <c r="P1020" s="517"/>
      <c r="Q1020" s="517"/>
    </row>
    <row r="1021" spans="1:17">
      <c r="A1021" s="472"/>
      <c r="B1021" s="496"/>
      <c r="C1021" s="475"/>
      <c r="D1021" s="477"/>
      <c r="E1021" s="496"/>
      <c r="F1021" s="496"/>
      <c r="G1021" s="496"/>
      <c r="H1021" s="477"/>
      <c r="I1021" s="496"/>
      <c r="J1021" s="477"/>
      <c r="K1021" s="494"/>
      <c r="L1021" s="494"/>
      <c r="M1021" s="517"/>
      <c r="N1021" s="516"/>
      <c r="O1021" s="517"/>
      <c r="P1021" s="517"/>
      <c r="Q1021" s="517"/>
    </row>
    <row r="1022" spans="1:17">
      <c r="A1022" s="472"/>
      <c r="B1022" s="496"/>
      <c r="C1022" s="475"/>
      <c r="D1022" s="477"/>
      <c r="E1022" s="496"/>
      <c r="F1022" s="496"/>
      <c r="G1022" s="496"/>
      <c r="H1022" s="477"/>
      <c r="I1022" s="496"/>
      <c r="J1022" s="477"/>
      <c r="K1022" s="494"/>
      <c r="L1022" s="494"/>
      <c r="M1022" s="517"/>
      <c r="N1022" s="516"/>
      <c r="O1022" s="517"/>
      <c r="P1022" s="517"/>
      <c r="Q1022" s="517"/>
    </row>
    <row r="1023" spans="1:17">
      <c r="A1023" s="472"/>
      <c r="B1023" s="496"/>
      <c r="C1023" s="475"/>
      <c r="D1023" s="477"/>
      <c r="E1023" s="496"/>
      <c r="F1023" s="496"/>
      <c r="G1023" s="496"/>
      <c r="H1023" s="477"/>
      <c r="I1023" s="496"/>
      <c r="J1023" s="477"/>
      <c r="K1023" s="494"/>
      <c r="L1023" s="494"/>
      <c r="M1023" s="517"/>
      <c r="N1023" s="516"/>
      <c r="O1023" s="517"/>
      <c r="P1023" s="517"/>
      <c r="Q1023" s="517"/>
    </row>
    <row r="1024" spans="1:17">
      <c r="A1024" s="472"/>
      <c r="B1024" s="496"/>
      <c r="C1024" s="475"/>
      <c r="D1024" s="477"/>
      <c r="E1024" s="496"/>
      <c r="F1024" s="496"/>
      <c r="G1024" s="496"/>
      <c r="H1024" s="477"/>
      <c r="I1024" s="496"/>
      <c r="J1024" s="477"/>
      <c r="K1024" s="494"/>
      <c r="L1024" s="494"/>
      <c r="M1024" s="517"/>
      <c r="N1024" s="516"/>
      <c r="O1024" s="517"/>
      <c r="P1024" s="517"/>
      <c r="Q1024" s="517"/>
    </row>
    <row r="1025" spans="1:17">
      <c r="A1025" s="472"/>
      <c r="B1025" s="496"/>
      <c r="C1025" s="475"/>
      <c r="D1025" s="477"/>
      <c r="E1025" s="496"/>
      <c r="F1025" s="496"/>
      <c r="G1025" s="496"/>
      <c r="H1025" s="477"/>
      <c r="I1025" s="496"/>
      <c r="J1025" s="477"/>
      <c r="K1025" s="494"/>
      <c r="L1025" s="494"/>
      <c r="M1025" s="517"/>
      <c r="N1025" s="516"/>
      <c r="O1025" s="517"/>
      <c r="P1025" s="517"/>
      <c r="Q1025" s="517"/>
    </row>
    <row r="1026" spans="1:17">
      <c r="A1026" s="472"/>
      <c r="B1026" s="496"/>
      <c r="C1026" s="475"/>
      <c r="D1026" s="477"/>
      <c r="E1026" s="496"/>
      <c r="F1026" s="496"/>
      <c r="G1026" s="496"/>
      <c r="H1026" s="477"/>
      <c r="I1026" s="496"/>
      <c r="J1026" s="477"/>
      <c r="K1026" s="494"/>
      <c r="L1026" s="494"/>
      <c r="M1026" s="517"/>
      <c r="N1026" s="516"/>
      <c r="O1026" s="517"/>
      <c r="P1026" s="517"/>
      <c r="Q1026" s="517"/>
    </row>
    <row r="1027" spans="1:17">
      <c r="A1027" s="472"/>
      <c r="B1027" s="496"/>
      <c r="C1027" s="475"/>
      <c r="D1027" s="477"/>
      <c r="E1027" s="496"/>
      <c r="F1027" s="496"/>
      <c r="G1027" s="496"/>
      <c r="H1027" s="477"/>
      <c r="I1027" s="496"/>
      <c r="J1027" s="477"/>
      <c r="K1027" s="494"/>
      <c r="L1027" s="494"/>
      <c r="M1027" s="517"/>
      <c r="N1027" s="516"/>
      <c r="O1027" s="517"/>
      <c r="P1027" s="517"/>
      <c r="Q1027" s="517"/>
    </row>
    <row r="1028" spans="1:17">
      <c r="A1028" s="472"/>
      <c r="B1028" s="496"/>
      <c r="C1028" s="475"/>
      <c r="D1028" s="477"/>
      <c r="E1028" s="496"/>
      <c r="F1028" s="496"/>
      <c r="G1028" s="496"/>
      <c r="H1028" s="477"/>
      <c r="I1028" s="496"/>
      <c r="J1028" s="477"/>
      <c r="K1028" s="494"/>
      <c r="L1028" s="494"/>
      <c r="M1028" s="517"/>
      <c r="N1028" s="516"/>
      <c r="O1028" s="517"/>
      <c r="P1028" s="517"/>
      <c r="Q1028" s="517"/>
    </row>
    <row r="1029" spans="1:17">
      <c r="A1029" s="472"/>
      <c r="B1029" s="496"/>
      <c r="C1029" s="475"/>
      <c r="D1029" s="477"/>
      <c r="E1029" s="496"/>
      <c r="F1029" s="496"/>
      <c r="G1029" s="496"/>
      <c r="H1029" s="477"/>
      <c r="I1029" s="496"/>
      <c r="J1029" s="477"/>
      <c r="K1029" s="494"/>
      <c r="L1029" s="494"/>
      <c r="M1029" s="517"/>
      <c r="N1029" s="516"/>
      <c r="O1029" s="517"/>
      <c r="P1029" s="517"/>
      <c r="Q1029" s="517"/>
    </row>
    <row r="1030" spans="1:17">
      <c r="A1030" s="472"/>
      <c r="B1030" s="496"/>
      <c r="C1030" s="475"/>
      <c r="D1030" s="477"/>
      <c r="E1030" s="496"/>
      <c r="F1030" s="496"/>
      <c r="G1030" s="496"/>
      <c r="H1030" s="477"/>
      <c r="I1030" s="496"/>
      <c r="J1030" s="477"/>
      <c r="K1030" s="494"/>
      <c r="L1030" s="494"/>
      <c r="M1030" s="517"/>
      <c r="N1030" s="516"/>
      <c r="O1030" s="517"/>
      <c r="P1030" s="517"/>
      <c r="Q1030" s="517"/>
    </row>
    <row r="1031" spans="1:17">
      <c r="A1031" s="472"/>
      <c r="B1031" s="496"/>
      <c r="C1031" s="475"/>
      <c r="D1031" s="477"/>
      <c r="E1031" s="496"/>
      <c r="F1031" s="496"/>
      <c r="G1031" s="496"/>
      <c r="H1031" s="477"/>
      <c r="I1031" s="496"/>
      <c r="J1031" s="477"/>
      <c r="K1031" s="494"/>
      <c r="L1031" s="494"/>
      <c r="M1031" s="517"/>
      <c r="N1031" s="516"/>
      <c r="O1031" s="517"/>
      <c r="P1031" s="517"/>
      <c r="Q1031" s="517"/>
    </row>
    <row r="1032" spans="1:17">
      <c r="A1032" s="472"/>
      <c r="B1032" s="496"/>
      <c r="C1032" s="475"/>
      <c r="D1032" s="477"/>
      <c r="E1032" s="496"/>
      <c r="F1032" s="496"/>
      <c r="G1032" s="496"/>
      <c r="H1032" s="477"/>
      <c r="I1032" s="496"/>
      <c r="J1032" s="477"/>
      <c r="K1032" s="494"/>
      <c r="L1032" s="494"/>
      <c r="M1032" s="517"/>
      <c r="N1032" s="516"/>
      <c r="O1032" s="517"/>
      <c r="P1032" s="517"/>
      <c r="Q1032" s="517"/>
    </row>
    <row r="1033" spans="1:17">
      <c r="A1033" s="472"/>
      <c r="B1033" s="496"/>
      <c r="C1033" s="475"/>
      <c r="D1033" s="477"/>
      <c r="E1033" s="496"/>
      <c r="F1033" s="496"/>
      <c r="G1033" s="496"/>
      <c r="H1033" s="477"/>
      <c r="I1033" s="496"/>
      <c r="J1033" s="477"/>
      <c r="K1033" s="494"/>
      <c r="L1033" s="494"/>
      <c r="M1033" s="517"/>
      <c r="N1033" s="516"/>
      <c r="O1033" s="517"/>
      <c r="P1033" s="517"/>
      <c r="Q1033" s="517"/>
    </row>
    <row r="1034" spans="1:17">
      <c r="A1034" s="472"/>
      <c r="B1034" s="496"/>
      <c r="C1034" s="475"/>
      <c r="D1034" s="477"/>
      <c r="E1034" s="496"/>
      <c r="F1034" s="496"/>
      <c r="G1034" s="496"/>
      <c r="H1034" s="477"/>
      <c r="I1034" s="496"/>
      <c r="J1034" s="477"/>
      <c r="K1034" s="494"/>
      <c r="L1034" s="494"/>
      <c r="M1034" s="517"/>
      <c r="N1034" s="516"/>
      <c r="O1034" s="517"/>
      <c r="P1034" s="517"/>
      <c r="Q1034" s="517"/>
    </row>
    <row r="1035" spans="1:17">
      <c r="A1035" s="472"/>
      <c r="B1035" s="496"/>
      <c r="C1035" s="475"/>
      <c r="D1035" s="477"/>
      <c r="E1035" s="496"/>
      <c r="F1035" s="496"/>
      <c r="G1035" s="496"/>
      <c r="H1035" s="477"/>
      <c r="I1035" s="496"/>
      <c r="J1035" s="477"/>
      <c r="K1035" s="494"/>
      <c r="L1035" s="494"/>
      <c r="M1035" s="517"/>
      <c r="N1035" s="516"/>
      <c r="O1035" s="517"/>
      <c r="P1035" s="517"/>
      <c r="Q1035" s="517"/>
    </row>
    <row r="1036" spans="1:17">
      <c r="A1036" s="472"/>
      <c r="B1036" s="496"/>
      <c r="C1036" s="475"/>
      <c r="D1036" s="477"/>
      <c r="E1036" s="496"/>
      <c r="F1036" s="496"/>
      <c r="G1036" s="496"/>
      <c r="H1036" s="477"/>
      <c r="I1036" s="496"/>
      <c r="J1036" s="477"/>
      <c r="K1036" s="494"/>
      <c r="L1036" s="494"/>
      <c r="M1036" s="517"/>
      <c r="N1036" s="516"/>
      <c r="O1036" s="517"/>
      <c r="P1036" s="517"/>
      <c r="Q1036" s="517"/>
    </row>
    <row r="1037" spans="1:17">
      <c r="A1037" s="472"/>
      <c r="B1037" s="496"/>
      <c r="C1037" s="475"/>
      <c r="D1037" s="477"/>
      <c r="E1037" s="496"/>
      <c r="F1037" s="496"/>
      <c r="G1037" s="496"/>
      <c r="H1037" s="477"/>
      <c r="I1037" s="496"/>
      <c r="J1037" s="477"/>
      <c r="K1037" s="494"/>
      <c r="L1037" s="494"/>
      <c r="M1037" s="517"/>
      <c r="N1037" s="516"/>
      <c r="O1037" s="517"/>
      <c r="P1037" s="517"/>
      <c r="Q1037" s="517"/>
    </row>
    <row r="1038" spans="1:17">
      <c r="A1038" s="472"/>
      <c r="B1038" s="496"/>
      <c r="C1038" s="475"/>
      <c r="D1038" s="477"/>
      <c r="E1038" s="496"/>
      <c r="F1038" s="496"/>
      <c r="G1038" s="496"/>
      <c r="H1038" s="477"/>
      <c r="I1038" s="496"/>
      <c r="J1038" s="477"/>
      <c r="K1038" s="494"/>
      <c r="L1038" s="494"/>
      <c r="M1038" s="517"/>
      <c r="N1038" s="516"/>
      <c r="O1038" s="517"/>
      <c r="P1038" s="517"/>
      <c r="Q1038" s="517"/>
    </row>
    <row r="1039" spans="1:17">
      <c r="A1039" s="472"/>
      <c r="B1039" s="496"/>
      <c r="C1039" s="475"/>
      <c r="D1039" s="477"/>
      <c r="E1039" s="496"/>
      <c r="F1039" s="496"/>
      <c r="G1039" s="496"/>
      <c r="H1039" s="477"/>
      <c r="I1039" s="496"/>
      <c r="J1039" s="477"/>
      <c r="K1039" s="494"/>
      <c r="L1039" s="494"/>
      <c r="M1039" s="517"/>
      <c r="N1039" s="516"/>
      <c r="O1039" s="517"/>
      <c r="P1039" s="517"/>
      <c r="Q1039" s="517"/>
    </row>
    <row r="1040" spans="1:17">
      <c r="A1040" s="472"/>
      <c r="B1040" s="496"/>
      <c r="C1040" s="475"/>
      <c r="D1040" s="477"/>
      <c r="E1040" s="496"/>
      <c r="F1040" s="496"/>
      <c r="G1040" s="496"/>
      <c r="H1040" s="477"/>
      <c r="I1040" s="496"/>
      <c r="J1040" s="477"/>
      <c r="K1040" s="494"/>
      <c r="L1040" s="494"/>
      <c r="M1040" s="517"/>
      <c r="N1040" s="516"/>
      <c r="O1040" s="517"/>
      <c r="P1040" s="517"/>
      <c r="Q1040" s="517"/>
    </row>
    <row r="1041" spans="1:17">
      <c r="A1041" s="472"/>
      <c r="B1041" s="496"/>
      <c r="C1041" s="475"/>
      <c r="D1041" s="477"/>
      <c r="E1041" s="496"/>
      <c r="F1041" s="496"/>
      <c r="G1041" s="496"/>
      <c r="H1041" s="477"/>
      <c r="I1041" s="496"/>
      <c r="J1041" s="477"/>
      <c r="K1041" s="494"/>
      <c r="L1041" s="494"/>
      <c r="M1041" s="517"/>
      <c r="N1041" s="516"/>
      <c r="O1041" s="517"/>
      <c r="P1041" s="517"/>
      <c r="Q1041" s="517"/>
    </row>
    <row r="1042" spans="1:17">
      <c r="A1042" s="472"/>
      <c r="B1042" s="496"/>
      <c r="C1042" s="475"/>
      <c r="D1042" s="477"/>
      <c r="E1042" s="496"/>
      <c r="F1042" s="496"/>
      <c r="G1042" s="496"/>
      <c r="H1042" s="477"/>
      <c r="I1042" s="496"/>
      <c r="J1042" s="477"/>
      <c r="K1042" s="494"/>
      <c r="L1042" s="494"/>
      <c r="M1042" s="517"/>
      <c r="N1042" s="516"/>
      <c r="O1042" s="517"/>
      <c r="P1042" s="517"/>
      <c r="Q1042" s="517"/>
    </row>
    <row r="1043" spans="1:17">
      <c r="A1043" s="472"/>
      <c r="B1043" s="496"/>
      <c r="C1043" s="475"/>
      <c r="D1043" s="477"/>
      <c r="E1043" s="496"/>
      <c r="F1043" s="496"/>
      <c r="G1043" s="496"/>
      <c r="H1043" s="477"/>
      <c r="I1043" s="496"/>
      <c r="J1043" s="477"/>
      <c r="K1043" s="494"/>
      <c r="L1043" s="494"/>
      <c r="M1043" s="517"/>
      <c r="N1043" s="516"/>
      <c r="O1043" s="517"/>
      <c r="P1043" s="517"/>
      <c r="Q1043" s="517"/>
    </row>
    <row r="1044" spans="1:17">
      <c r="A1044" s="472"/>
      <c r="B1044" s="496"/>
      <c r="C1044" s="475"/>
      <c r="D1044" s="477"/>
      <c r="E1044" s="496"/>
      <c r="F1044" s="496"/>
      <c r="G1044" s="496"/>
      <c r="H1044" s="477"/>
      <c r="I1044" s="496"/>
      <c r="J1044" s="477"/>
      <c r="K1044" s="494"/>
      <c r="L1044" s="494"/>
      <c r="M1044" s="517"/>
      <c r="N1044" s="516"/>
      <c r="O1044" s="517"/>
      <c r="P1044" s="517"/>
      <c r="Q1044" s="517"/>
    </row>
    <row r="1045" spans="1:17">
      <c r="A1045" s="472"/>
      <c r="B1045" s="496"/>
      <c r="C1045" s="475"/>
      <c r="D1045" s="477"/>
      <c r="E1045" s="496"/>
      <c r="F1045" s="496"/>
      <c r="G1045" s="496"/>
      <c r="H1045" s="477"/>
      <c r="I1045" s="496"/>
      <c r="J1045" s="477"/>
      <c r="K1045" s="494"/>
      <c r="L1045" s="494"/>
      <c r="M1045" s="517"/>
      <c r="N1045" s="516"/>
      <c r="O1045" s="517"/>
      <c r="P1045" s="517"/>
      <c r="Q1045" s="517"/>
    </row>
    <row r="1046" spans="1:17">
      <c r="A1046" s="472"/>
      <c r="B1046" s="496"/>
      <c r="C1046" s="475"/>
      <c r="D1046" s="477"/>
      <c r="E1046" s="496"/>
      <c r="F1046" s="496"/>
      <c r="G1046" s="496"/>
      <c r="H1046" s="477"/>
      <c r="I1046" s="496"/>
      <c r="J1046" s="477"/>
      <c r="K1046" s="494"/>
      <c r="L1046" s="494"/>
      <c r="M1046" s="517"/>
      <c r="N1046" s="516"/>
      <c r="O1046" s="517"/>
      <c r="P1046" s="517"/>
      <c r="Q1046" s="517"/>
    </row>
    <row r="1047" spans="1:17">
      <c r="A1047" s="472"/>
      <c r="B1047" s="496"/>
      <c r="C1047" s="475"/>
      <c r="D1047" s="477"/>
      <c r="E1047" s="496"/>
      <c r="F1047" s="496"/>
      <c r="G1047" s="496"/>
      <c r="H1047" s="477"/>
      <c r="I1047" s="496"/>
      <c r="J1047" s="477"/>
      <c r="K1047" s="494"/>
      <c r="L1047" s="494"/>
      <c r="M1047" s="517"/>
      <c r="N1047" s="516"/>
      <c r="O1047" s="517"/>
      <c r="P1047" s="517"/>
      <c r="Q1047" s="517"/>
    </row>
    <row r="1048" spans="1:17">
      <c r="A1048" s="472"/>
      <c r="B1048" s="496"/>
      <c r="C1048" s="475"/>
      <c r="D1048" s="477"/>
      <c r="E1048" s="496"/>
      <c r="F1048" s="496"/>
      <c r="G1048" s="496"/>
      <c r="H1048" s="477"/>
      <c r="I1048" s="496"/>
      <c r="J1048" s="477"/>
      <c r="K1048" s="494"/>
      <c r="L1048" s="494"/>
      <c r="M1048" s="517"/>
      <c r="N1048" s="516"/>
      <c r="O1048" s="517"/>
      <c r="P1048" s="517"/>
      <c r="Q1048" s="517"/>
    </row>
    <row r="1049" spans="1:17">
      <c r="A1049" s="472"/>
      <c r="B1049" s="496"/>
      <c r="C1049" s="475"/>
      <c r="D1049" s="477"/>
      <c r="E1049" s="496"/>
      <c r="F1049" s="496"/>
      <c r="G1049" s="496"/>
      <c r="H1049" s="477"/>
      <c r="I1049" s="496"/>
      <c r="J1049" s="477"/>
      <c r="K1049" s="494"/>
      <c r="L1049" s="494"/>
      <c r="M1049" s="517"/>
      <c r="N1049" s="516"/>
      <c r="O1049" s="517"/>
      <c r="P1049" s="517"/>
      <c r="Q1049" s="517"/>
    </row>
    <row r="1050" spans="1:17">
      <c r="A1050" s="472"/>
      <c r="B1050" s="496"/>
      <c r="C1050" s="475"/>
      <c r="D1050" s="477"/>
      <c r="E1050" s="496"/>
      <c r="F1050" s="496"/>
      <c r="G1050" s="496"/>
      <c r="H1050" s="477"/>
      <c r="I1050" s="496"/>
      <c r="J1050" s="477"/>
      <c r="K1050" s="494"/>
      <c r="L1050" s="494"/>
      <c r="M1050" s="517"/>
      <c r="N1050" s="516"/>
      <c r="O1050" s="517"/>
      <c r="P1050" s="517"/>
      <c r="Q1050" s="517"/>
    </row>
    <row r="1051" spans="1:17">
      <c r="A1051" s="472"/>
      <c r="B1051" s="496"/>
      <c r="C1051" s="475"/>
      <c r="D1051" s="477"/>
      <c r="E1051" s="496"/>
      <c r="F1051" s="496"/>
      <c r="G1051" s="496"/>
      <c r="H1051" s="477"/>
      <c r="I1051" s="496"/>
      <c r="J1051" s="477"/>
      <c r="K1051" s="494"/>
      <c r="L1051" s="494"/>
      <c r="M1051" s="517"/>
      <c r="N1051" s="516"/>
      <c r="O1051" s="517"/>
      <c r="P1051" s="517"/>
      <c r="Q1051" s="517"/>
    </row>
    <row r="1052" spans="1:17">
      <c r="A1052" s="472"/>
      <c r="B1052" s="496"/>
      <c r="C1052" s="475"/>
      <c r="D1052" s="477"/>
      <c r="E1052" s="496"/>
      <c r="F1052" s="496"/>
      <c r="G1052" s="496"/>
      <c r="H1052" s="477"/>
      <c r="I1052" s="496"/>
      <c r="J1052" s="477"/>
      <c r="K1052" s="494"/>
      <c r="L1052" s="494"/>
      <c r="M1052" s="517"/>
      <c r="N1052" s="516"/>
      <c r="O1052" s="517"/>
      <c r="P1052" s="517"/>
      <c r="Q1052" s="517"/>
    </row>
    <row r="1053" spans="1:17">
      <c r="A1053" s="472"/>
      <c r="B1053" s="496"/>
      <c r="C1053" s="475"/>
      <c r="D1053" s="477"/>
      <c r="E1053" s="496"/>
      <c r="F1053" s="496"/>
      <c r="G1053" s="496"/>
      <c r="H1053" s="477"/>
      <c r="I1053" s="496"/>
      <c r="J1053" s="477"/>
      <c r="K1053" s="494"/>
      <c r="L1053" s="494"/>
      <c r="M1053" s="517"/>
      <c r="N1053" s="516"/>
      <c r="O1053" s="517"/>
      <c r="P1053" s="517"/>
      <c r="Q1053" s="517"/>
    </row>
    <row r="1054" spans="1:17">
      <c r="A1054" s="472"/>
      <c r="B1054" s="496"/>
      <c r="C1054" s="475"/>
      <c r="D1054" s="477"/>
      <c r="E1054" s="496"/>
      <c r="F1054" s="496"/>
      <c r="G1054" s="496"/>
      <c r="H1054" s="477"/>
      <c r="I1054" s="496"/>
      <c r="J1054" s="477"/>
      <c r="K1054" s="494"/>
      <c r="L1054" s="494"/>
      <c r="M1054" s="517"/>
      <c r="N1054" s="516"/>
      <c r="O1054" s="517"/>
      <c r="P1054" s="517"/>
      <c r="Q1054" s="517"/>
    </row>
    <row r="1055" spans="1:17">
      <c r="A1055" s="472"/>
      <c r="B1055" s="496"/>
      <c r="C1055" s="475"/>
      <c r="D1055" s="477"/>
      <c r="E1055" s="496"/>
      <c r="F1055" s="496"/>
      <c r="G1055" s="496"/>
      <c r="H1055" s="477"/>
      <c r="I1055" s="496"/>
      <c r="J1055" s="477"/>
      <c r="K1055" s="494"/>
      <c r="L1055" s="494"/>
      <c r="M1055" s="517"/>
      <c r="N1055" s="516"/>
      <c r="O1055" s="517"/>
      <c r="P1055" s="517"/>
      <c r="Q1055" s="517"/>
    </row>
    <row r="1056" spans="1:17">
      <c r="A1056" s="472"/>
      <c r="B1056" s="496"/>
      <c r="C1056" s="475"/>
      <c r="D1056" s="477"/>
      <c r="E1056" s="496"/>
      <c r="F1056" s="496"/>
      <c r="G1056" s="496"/>
      <c r="H1056" s="477"/>
      <c r="I1056" s="496"/>
      <c r="J1056" s="477"/>
      <c r="K1056" s="494"/>
      <c r="L1056" s="494"/>
      <c r="M1056" s="517"/>
      <c r="N1056" s="516"/>
      <c r="O1056" s="517"/>
      <c r="P1056" s="517"/>
      <c r="Q1056" s="517"/>
    </row>
    <row r="1057" spans="1:17">
      <c r="A1057" s="472"/>
      <c r="B1057" s="496"/>
      <c r="C1057" s="475"/>
      <c r="D1057" s="477"/>
      <c r="E1057" s="496"/>
      <c r="F1057" s="496"/>
      <c r="G1057" s="496"/>
      <c r="H1057" s="477"/>
      <c r="I1057" s="496"/>
      <c r="J1057" s="477"/>
      <c r="K1057" s="494"/>
      <c r="L1057" s="494"/>
      <c r="M1057" s="517"/>
      <c r="N1057" s="516"/>
      <c r="O1057" s="517"/>
      <c r="P1057" s="517"/>
      <c r="Q1057" s="517"/>
    </row>
    <row r="1058" spans="1:17">
      <c r="A1058" s="472"/>
      <c r="B1058" s="496"/>
      <c r="C1058" s="475"/>
      <c r="D1058" s="477"/>
      <c r="E1058" s="496"/>
      <c r="F1058" s="496"/>
      <c r="G1058" s="496"/>
      <c r="H1058" s="477"/>
      <c r="I1058" s="496"/>
      <c r="J1058" s="477"/>
      <c r="K1058" s="494"/>
      <c r="L1058" s="494"/>
      <c r="M1058" s="517"/>
      <c r="N1058" s="516"/>
      <c r="O1058" s="517"/>
      <c r="P1058" s="517"/>
      <c r="Q1058" s="517"/>
    </row>
    <row r="1059" spans="1:17">
      <c r="A1059" s="472"/>
      <c r="B1059" s="496"/>
      <c r="C1059" s="475"/>
      <c r="D1059" s="477"/>
      <c r="E1059" s="496"/>
      <c r="F1059" s="496"/>
      <c r="G1059" s="496"/>
      <c r="H1059" s="477"/>
      <c r="I1059" s="496"/>
      <c r="J1059" s="477"/>
      <c r="K1059" s="494"/>
      <c r="L1059" s="494"/>
      <c r="M1059" s="517"/>
      <c r="N1059" s="516"/>
      <c r="O1059" s="517"/>
      <c r="P1059" s="517"/>
      <c r="Q1059" s="517"/>
    </row>
    <row r="1060" spans="1:17">
      <c r="A1060" s="472"/>
      <c r="B1060" s="496"/>
      <c r="C1060" s="475"/>
      <c r="D1060" s="477"/>
      <c r="E1060" s="496"/>
      <c r="F1060" s="496"/>
      <c r="G1060" s="496"/>
      <c r="H1060" s="477"/>
      <c r="I1060" s="496"/>
      <c r="J1060" s="477"/>
      <c r="K1060" s="494"/>
      <c r="L1060" s="494"/>
      <c r="M1060" s="517"/>
      <c r="N1060" s="516"/>
      <c r="O1060" s="517"/>
      <c r="P1060" s="517"/>
      <c r="Q1060" s="517"/>
    </row>
    <row r="1061" spans="1:17">
      <c r="A1061" s="472"/>
      <c r="B1061" s="496"/>
      <c r="C1061" s="475"/>
      <c r="D1061" s="477"/>
      <c r="E1061" s="496"/>
      <c r="F1061" s="496"/>
      <c r="G1061" s="496"/>
      <c r="H1061" s="477"/>
      <c r="I1061" s="496"/>
      <c r="J1061" s="477"/>
      <c r="K1061" s="494"/>
      <c r="L1061" s="494"/>
      <c r="M1061" s="517"/>
      <c r="N1061" s="516"/>
      <c r="O1061" s="517"/>
      <c r="P1061" s="517"/>
      <c r="Q1061" s="517"/>
    </row>
    <row r="1062" spans="1:17">
      <c r="A1062" s="472"/>
      <c r="B1062" s="496"/>
      <c r="C1062" s="475"/>
      <c r="D1062" s="477"/>
      <c r="E1062" s="496"/>
      <c r="F1062" s="496"/>
      <c r="G1062" s="496"/>
      <c r="H1062" s="477"/>
      <c r="I1062" s="496"/>
      <c r="J1062" s="477"/>
      <c r="K1062" s="494"/>
      <c r="L1062" s="494"/>
      <c r="M1062" s="517"/>
      <c r="N1062" s="516"/>
      <c r="O1062" s="517"/>
      <c r="P1062" s="517"/>
      <c r="Q1062" s="517"/>
    </row>
    <row r="1063" spans="1:17">
      <c r="A1063" s="472"/>
      <c r="B1063" s="496"/>
      <c r="C1063" s="475"/>
      <c r="D1063" s="477"/>
      <c r="E1063" s="496"/>
      <c r="F1063" s="496"/>
      <c r="G1063" s="496"/>
      <c r="H1063" s="477"/>
      <c r="I1063" s="496"/>
      <c r="J1063" s="477"/>
      <c r="K1063" s="494"/>
      <c r="L1063" s="494"/>
      <c r="M1063" s="517"/>
      <c r="N1063" s="516"/>
      <c r="O1063" s="517"/>
      <c r="P1063" s="517"/>
      <c r="Q1063" s="517"/>
    </row>
    <row r="1064" spans="1:17">
      <c r="A1064" s="472"/>
      <c r="B1064" s="496"/>
      <c r="C1064" s="475"/>
      <c r="D1064" s="477"/>
      <c r="E1064" s="496"/>
      <c r="F1064" s="496"/>
      <c r="G1064" s="496"/>
      <c r="H1064" s="477"/>
      <c r="I1064" s="496"/>
      <c r="J1064" s="477"/>
      <c r="K1064" s="494"/>
      <c r="L1064" s="494"/>
      <c r="M1064" s="517"/>
      <c r="N1064" s="516"/>
      <c r="O1064" s="517"/>
      <c r="P1064" s="517"/>
      <c r="Q1064" s="517"/>
    </row>
    <row r="1065" spans="1:17">
      <c r="A1065" s="472"/>
      <c r="B1065" s="496"/>
      <c r="C1065" s="475"/>
      <c r="D1065" s="477"/>
      <c r="E1065" s="496"/>
      <c r="F1065" s="496"/>
      <c r="G1065" s="496"/>
      <c r="H1065" s="477"/>
      <c r="I1065" s="496"/>
      <c r="J1065" s="477"/>
      <c r="K1065" s="494"/>
      <c r="L1065" s="494"/>
      <c r="M1065" s="517"/>
      <c r="N1065" s="516"/>
      <c r="O1065" s="517"/>
      <c r="P1065" s="517"/>
      <c r="Q1065" s="517"/>
    </row>
    <row r="1066" spans="1:17">
      <c r="A1066" s="472"/>
      <c r="B1066" s="496"/>
      <c r="C1066" s="475"/>
      <c r="D1066" s="477"/>
      <c r="E1066" s="496"/>
      <c r="F1066" s="496"/>
      <c r="G1066" s="496"/>
      <c r="H1066" s="477"/>
      <c r="I1066" s="496"/>
      <c r="J1066" s="477"/>
      <c r="K1066" s="494"/>
      <c r="L1066" s="494"/>
      <c r="M1066" s="517"/>
      <c r="N1066" s="516"/>
      <c r="O1066" s="517"/>
      <c r="P1066" s="517"/>
      <c r="Q1066" s="517"/>
    </row>
    <row r="1067" spans="1:17">
      <c r="A1067" s="472"/>
      <c r="B1067" s="496"/>
      <c r="C1067" s="475"/>
      <c r="D1067" s="477"/>
      <c r="E1067" s="496"/>
      <c r="F1067" s="496"/>
      <c r="G1067" s="496"/>
      <c r="H1067" s="477"/>
      <c r="I1067" s="496"/>
      <c r="J1067" s="477"/>
      <c r="K1067" s="494"/>
      <c r="L1067" s="494"/>
      <c r="M1067" s="517"/>
      <c r="N1067" s="516"/>
      <c r="O1067" s="517"/>
      <c r="P1067" s="517"/>
      <c r="Q1067" s="517"/>
    </row>
    <row r="1068" spans="1:17">
      <c r="A1068" s="472"/>
      <c r="B1068" s="496"/>
      <c r="C1068" s="475"/>
      <c r="D1068" s="477"/>
      <c r="E1068" s="496"/>
      <c r="F1068" s="496"/>
      <c r="G1068" s="496"/>
      <c r="H1068" s="477"/>
      <c r="I1068" s="496"/>
      <c r="J1068" s="477"/>
      <c r="K1068" s="494"/>
      <c r="L1068" s="494"/>
      <c r="M1068" s="517"/>
      <c r="N1068" s="516"/>
      <c r="O1068" s="517"/>
      <c r="P1068" s="517"/>
      <c r="Q1068" s="517"/>
    </row>
    <row r="1069" spans="1:17">
      <c r="A1069" s="472"/>
      <c r="B1069" s="496"/>
      <c r="C1069" s="475"/>
      <c r="D1069" s="477"/>
      <c r="E1069" s="496"/>
      <c r="F1069" s="496"/>
      <c r="G1069" s="496"/>
      <c r="H1069" s="477"/>
      <c r="I1069" s="496"/>
      <c r="J1069" s="477"/>
      <c r="K1069" s="494"/>
      <c r="L1069" s="494"/>
      <c r="M1069" s="517"/>
      <c r="N1069" s="516"/>
      <c r="O1069" s="517"/>
      <c r="P1069" s="517"/>
      <c r="Q1069" s="517"/>
    </row>
    <row r="1070" spans="1:17">
      <c r="A1070" s="472"/>
      <c r="B1070" s="496"/>
      <c r="C1070" s="475"/>
      <c r="D1070" s="477"/>
      <c r="E1070" s="496"/>
      <c r="F1070" s="496"/>
      <c r="G1070" s="496"/>
      <c r="H1070" s="477"/>
      <c r="I1070" s="496"/>
      <c r="J1070" s="477"/>
      <c r="K1070" s="494"/>
      <c r="L1070" s="494"/>
      <c r="M1070" s="517"/>
      <c r="N1070" s="516"/>
      <c r="O1070" s="517"/>
      <c r="P1070" s="517"/>
      <c r="Q1070" s="517"/>
    </row>
    <row r="1071" spans="1:17">
      <c r="A1071" s="472"/>
      <c r="B1071" s="496"/>
      <c r="C1071" s="475"/>
      <c r="D1071" s="477"/>
      <c r="E1071" s="496"/>
      <c r="F1071" s="496"/>
      <c r="G1071" s="496"/>
      <c r="H1071" s="477"/>
      <c r="I1071" s="496"/>
      <c r="J1071" s="477"/>
      <c r="K1071" s="494"/>
      <c r="L1071" s="494"/>
      <c r="M1071" s="517"/>
      <c r="N1071" s="516"/>
      <c r="O1071" s="517"/>
      <c r="P1071" s="517"/>
      <c r="Q1071" s="517"/>
    </row>
    <row r="1072" spans="1:17">
      <c r="A1072" s="472"/>
      <c r="B1072" s="496"/>
      <c r="C1072" s="475"/>
      <c r="D1072" s="477"/>
      <c r="E1072" s="496"/>
      <c r="F1072" s="496"/>
      <c r="G1072" s="496"/>
      <c r="H1072" s="477"/>
      <c r="I1072" s="496"/>
      <c r="J1072" s="477"/>
      <c r="K1072" s="494"/>
      <c r="L1072" s="494"/>
      <c r="M1072" s="517"/>
      <c r="N1072" s="516"/>
      <c r="O1072" s="517"/>
      <c r="P1072" s="517"/>
      <c r="Q1072" s="517"/>
    </row>
    <row r="1073" spans="1:17">
      <c r="A1073" s="472"/>
      <c r="B1073" s="496"/>
      <c r="C1073" s="475"/>
      <c r="D1073" s="477"/>
      <c r="E1073" s="496"/>
      <c r="F1073" s="496"/>
      <c r="G1073" s="496"/>
      <c r="H1073" s="477"/>
      <c r="I1073" s="496"/>
      <c r="J1073" s="477"/>
      <c r="K1073" s="494"/>
      <c r="L1073" s="494"/>
      <c r="M1073" s="517"/>
      <c r="N1073" s="516"/>
      <c r="O1073" s="517"/>
      <c r="P1073" s="517"/>
      <c r="Q1073" s="517"/>
    </row>
    <row r="1074" spans="1:17">
      <c r="A1074" s="472"/>
      <c r="B1074" s="496"/>
      <c r="C1074" s="475"/>
      <c r="D1074" s="477"/>
      <c r="E1074" s="496"/>
      <c r="F1074" s="496"/>
      <c r="G1074" s="496"/>
      <c r="H1074" s="477"/>
      <c r="I1074" s="496"/>
      <c r="J1074" s="477"/>
      <c r="K1074" s="494"/>
      <c r="L1074" s="494"/>
      <c r="M1074" s="517"/>
      <c r="N1074" s="516"/>
      <c r="O1074" s="517"/>
      <c r="P1074" s="517"/>
      <c r="Q1074" s="517"/>
    </row>
    <row r="1075" spans="1:17">
      <c r="A1075" s="472"/>
      <c r="B1075" s="496"/>
      <c r="C1075" s="475"/>
      <c r="D1075" s="477"/>
      <c r="E1075" s="496"/>
      <c r="F1075" s="496"/>
      <c r="G1075" s="496"/>
      <c r="H1075" s="477"/>
      <c r="I1075" s="496"/>
      <c r="J1075" s="477"/>
      <c r="K1075" s="494"/>
      <c r="L1075" s="494"/>
      <c r="M1075" s="517"/>
      <c r="N1075" s="516"/>
      <c r="O1075" s="517"/>
      <c r="P1075" s="517"/>
      <c r="Q1075" s="517"/>
    </row>
    <row r="1076" spans="1:17">
      <c r="A1076" s="472"/>
      <c r="B1076" s="496"/>
      <c r="C1076" s="475"/>
      <c r="D1076" s="477"/>
      <c r="E1076" s="496"/>
      <c r="F1076" s="496"/>
      <c r="G1076" s="496"/>
      <c r="H1076" s="477"/>
      <c r="I1076" s="496"/>
      <c r="J1076" s="477"/>
      <c r="K1076" s="494"/>
      <c r="L1076" s="494"/>
      <c r="M1076" s="517"/>
      <c r="N1076" s="516"/>
      <c r="O1076" s="517"/>
      <c r="P1076" s="517"/>
      <c r="Q1076" s="517"/>
    </row>
    <row r="1077" spans="1:17">
      <c r="A1077" s="472"/>
      <c r="B1077" s="496"/>
      <c r="C1077" s="475"/>
      <c r="D1077" s="477"/>
      <c r="E1077" s="496"/>
      <c r="F1077" s="496"/>
      <c r="G1077" s="496"/>
      <c r="H1077" s="477"/>
      <c r="I1077" s="496"/>
      <c r="J1077" s="477"/>
      <c r="K1077" s="494"/>
      <c r="L1077" s="494"/>
      <c r="M1077" s="517"/>
      <c r="N1077" s="516"/>
      <c r="O1077" s="517"/>
      <c r="P1077" s="517"/>
      <c r="Q1077" s="517"/>
    </row>
    <row r="1078" spans="1:17">
      <c r="A1078" s="472"/>
      <c r="B1078" s="496"/>
      <c r="C1078" s="475"/>
      <c r="D1078" s="477"/>
      <c r="E1078" s="496"/>
      <c r="F1078" s="496"/>
      <c r="G1078" s="496"/>
      <c r="H1078" s="477"/>
      <c r="I1078" s="496"/>
      <c r="J1078" s="477"/>
      <c r="K1078" s="494"/>
      <c r="L1078" s="494"/>
      <c r="M1078" s="517"/>
      <c r="N1078" s="516"/>
      <c r="O1078" s="517"/>
      <c r="P1078" s="517"/>
      <c r="Q1078" s="517"/>
    </row>
    <row r="1079" spans="1:17">
      <c r="A1079" s="472"/>
      <c r="B1079" s="496"/>
      <c r="C1079" s="475"/>
      <c r="D1079" s="477"/>
      <c r="E1079" s="496"/>
      <c r="F1079" s="496"/>
      <c r="G1079" s="496"/>
      <c r="H1079" s="477"/>
      <c r="I1079" s="496"/>
      <c r="J1079" s="477"/>
      <c r="K1079" s="494"/>
      <c r="L1079" s="494"/>
      <c r="M1079" s="517"/>
      <c r="N1079" s="516"/>
      <c r="O1079" s="517"/>
      <c r="P1079" s="517"/>
      <c r="Q1079" s="517"/>
    </row>
    <row r="1080" spans="1:17">
      <c r="A1080" s="472"/>
      <c r="B1080" s="496"/>
      <c r="C1080" s="475"/>
      <c r="D1080" s="477"/>
      <c r="E1080" s="496"/>
      <c r="F1080" s="496"/>
      <c r="G1080" s="496"/>
      <c r="H1080" s="477"/>
      <c r="I1080" s="496"/>
      <c r="J1080" s="477"/>
      <c r="K1080" s="494"/>
      <c r="L1080" s="494"/>
      <c r="M1080" s="517"/>
      <c r="N1080" s="516"/>
      <c r="O1080" s="517"/>
      <c r="P1080" s="517"/>
      <c r="Q1080" s="517"/>
    </row>
    <row r="1081" spans="1:17">
      <c r="A1081" s="472"/>
      <c r="B1081" s="496"/>
      <c r="C1081" s="475"/>
      <c r="D1081" s="477"/>
      <c r="E1081" s="496"/>
      <c r="F1081" s="496"/>
      <c r="G1081" s="496"/>
      <c r="H1081" s="477"/>
      <c r="I1081" s="496"/>
      <c r="J1081" s="477"/>
      <c r="K1081" s="494"/>
      <c r="L1081" s="494"/>
      <c r="M1081" s="517"/>
      <c r="N1081" s="516"/>
      <c r="O1081" s="517"/>
      <c r="P1081" s="517"/>
      <c r="Q1081" s="517"/>
    </row>
    <row r="1082" spans="1:17">
      <c r="A1082" s="472"/>
      <c r="B1082" s="496"/>
      <c r="C1082" s="475"/>
      <c r="D1082" s="477"/>
      <c r="E1082" s="496"/>
      <c r="F1082" s="496"/>
      <c r="G1082" s="496"/>
      <c r="H1082" s="477"/>
      <c r="I1082" s="496"/>
      <c r="J1082" s="477"/>
      <c r="K1082" s="494"/>
      <c r="L1082" s="494"/>
      <c r="M1082" s="517"/>
      <c r="N1082" s="516"/>
      <c r="O1082" s="517"/>
      <c r="P1082" s="517"/>
      <c r="Q1082" s="517"/>
    </row>
    <row r="1083" spans="1:17">
      <c r="A1083" s="472"/>
      <c r="B1083" s="496"/>
      <c r="C1083" s="475"/>
      <c r="D1083" s="477"/>
      <c r="E1083" s="496"/>
      <c r="F1083" s="496"/>
      <c r="G1083" s="496"/>
      <c r="H1083" s="477"/>
      <c r="I1083" s="496"/>
      <c r="J1083" s="477"/>
      <c r="K1083" s="494"/>
      <c r="L1083" s="494"/>
      <c r="M1083" s="517"/>
      <c r="N1083" s="516"/>
      <c r="O1083" s="517"/>
      <c r="P1083" s="517"/>
      <c r="Q1083" s="517"/>
    </row>
    <row r="1084" spans="1:17">
      <c r="A1084" s="472"/>
      <c r="B1084" s="496"/>
      <c r="C1084" s="475"/>
      <c r="D1084" s="477"/>
      <c r="E1084" s="496"/>
      <c r="F1084" s="496"/>
      <c r="G1084" s="496"/>
      <c r="H1084" s="477"/>
      <c r="I1084" s="496"/>
      <c r="J1084" s="477"/>
      <c r="K1084" s="494"/>
      <c r="L1084" s="494"/>
      <c r="M1084" s="517"/>
      <c r="N1084" s="516"/>
      <c r="O1084" s="517"/>
      <c r="P1084" s="517"/>
      <c r="Q1084" s="517"/>
    </row>
    <row r="1085" spans="1:17">
      <c r="A1085" s="472"/>
      <c r="B1085" s="496"/>
      <c r="C1085" s="475"/>
      <c r="D1085" s="477"/>
      <c r="E1085" s="496"/>
      <c r="F1085" s="496"/>
      <c r="G1085" s="496"/>
      <c r="H1085" s="477"/>
      <c r="I1085" s="496"/>
      <c r="J1085" s="477"/>
      <c r="K1085" s="494"/>
      <c r="L1085" s="494"/>
      <c r="M1085" s="517"/>
      <c r="N1085" s="516"/>
      <c r="O1085" s="517"/>
      <c r="P1085" s="517"/>
      <c r="Q1085" s="517"/>
    </row>
    <row r="1086" spans="1:17">
      <c r="A1086" s="472"/>
      <c r="B1086" s="496"/>
      <c r="C1086" s="475"/>
      <c r="D1086" s="477"/>
      <c r="E1086" s="496"/>
      <c r="F1086" s="496"/>
      <c r="G1086" s="496"/>
      <c r="H1086" s="477"/>
      <c r="I1086" s="496"/>
      <c r="J1086" s="477"/>
      <c r="K1086" s="494"/>
      <c r="L1086" s="494"/>
      <c r="M1086" s="517"/>
      <c r="N1086" s="516"/>
      <c r="O1086" s="517"/>
      <c r="P1086" s="517"/>
      <c r="Q1086" s="517"/>
    </row>
    <row r="1087" spans="1:17">
      <c r="A1087" s="472"/>
      <c r="B1087" s="496"/>
      <c r="C1087" s="475"/>
      <c r="D1087" s="477"/>
      <c r="E1087" s="496"/>
      <c r="F1087" s="496"/>
      <c r="G1087" s="496"/>
      <c r="H1087" s="477"/>
      <c r="I1087" s="496"/>
      <c r="J1087" s="477"/>
      <c r="K1087" s="494"/>
      <c r="L1087" s="494"/>
      <c r="M1087" s="517"/>
      <c r="N1087" s="516"/>
      <c r="O1087" s="517"/>
      <c r="P1087" s="517"/>
      <c r="Q1087" s="517"/>
    </row>
    <row r="1088" spans="1:17">
      <c r="A1088" s="472"/>
      <c r="B1088" s="496"/>
      <c r="C1088" s="475"/>
      <c r="D1088" s="477"/>
      <c r="E1088" s="496"/>
      <c r="F1088" s="496"/>
      <c r="G1088" s="496"/>
      <c r="H1088" s="477"/>
      <c r="I1088" s="496"/>
      <c r="J1088" s="477"/>
      <c r="K1088" s="494"/>
      <c r="L1088" s="494"/>
      <c r="M1088" s="517"/>
      <c r="N1088" s="516"/>
      <c r="O1088" s="517"/>
      <c r="P1088" s="517"/>
      <c r="Q1088" s="517"/>
    </row>
    <row r="1089" spans="1:17">
      <c r="A1089" s="472"/>
      <c r="B1089" s="496"/>
      <c r="C1089" s="475"/>
      <c r="D1089" s="477"/>
      <c r="E1089" s="496"/>
      <c r="F1089" s="496"/>
      <c r="G1089" s="496"/>
      <c r="H1089" s="477"/>
      <c r="I1089" s="496"/>
      <c r="J1089" s="477"/>
      <c r="K1089" s="494"/>
      <c r="L1089" s="494"/>
      <c r="M1089" s="517"/>
      <c r="N1089" s="516"/>
      <c r="O1089" s="517"/>
      <c r="P1089" s="517"/>
      <c r="Q1089" s="517"/>
    </row>
    <row r="1090" spans="1:17">
      <c r="A1090" s="472"/>
      <c r="B1090" s="496"/>
      <c r="C1090" s="475"/>
      <c r="D1090" s="477"/>
      <c r="E1090" s="496"/>
      <c r="F1090" s="496"/>
      <c r="G1090" s="496"/>
      <c r="H1090" s="477"/>
      <c r="I1090" s="496"/>
      <c r="J1090" s="477"/>
      <c r="K1090" s="494"/>
      <c r="L1090" s="494"/>
      <c r="M1090" s="517"/>
      <c r="N1090" s="516"/>
      <c r="O1090" s="517"/>
      <c r="P1090" s="517"/>
      <c r="Q1090" s="517"/>
    </row>
    <row r="1091" spans="1:17">
      <c r="A1091" s="472"/>
      <c r="B1091" s="496"/>
      <c r="C1091" s="475"/>
      <c r="D1091" s="477"/>
      <c r="E1091" s="496"/>
      <c r="F1091" s="496"/>
      <c r="G1091" s="496"/>
      <c r="H1091" s="477"/>
      <c r="I1091" s="496"/>
      <c r="J1091" s="477"/>
      <c r="K1091" s="494"/>
      <c r="L1091" s="494"/>
      <c r="M1091" s="517"/>
      <c r="N1091" s="516"/>
      <c r="O1091" s="517"/>
      <c r="P1091" s="517"/>
      <c r="Q1091" s="517"/>
    </row>
    <row r="1092" spans="1:17">
      <c r="A1092" s="472"/>
      <c r="B1092" s="496"/>
      <c r="C1092" s="475"/>
      <c r="D1092" s="477"/>
      <c r="E1092" s="496"/>
      <c r="F1092" s="496"/>
      <c r="G1092" s="496"/>
      <c r="H1092" s="477"/>
      <c r="I1092" s="496"/>
      <c r="J1092" s="477"/>
      <c r="K1092" s="494"/>
      <c r="L1092" s="494"/>
      <c r="M1092" s="517"/>
      <c r="N1092" s="516"/>
      <c r="O1092" s="517"/>
      <c r="P1092" s="517"/>
      <c r="Q1092" s="517"/>
    </row>
    <row r="1093" spans="1:17">
      <c r="A1093" s="472"/>
      <c r="B1093" s="496"/>
      <c r="C1093" s="475"/>
      <c r="D1093" s="477"/>
      <c r="E1093" s="496"/>
      <c r="F1093" s="496"/>
      <c r="G1093" s="496"/>
      <c r="H1093" s="477"/>
      <c r="I1093" s="496"/>
      <c r="J1093" s="477"/>
      <c r="K1093" s="494"/>
      <c r="L1093" s="494"/>
      <c r="M1093" s="517"/>
      <c r="N1093" s="516"/>
      <c r="O1093" s="517"/>
      <c r="P1093" s="517"/>
      <c r="Q1093" s="517"/>
    </row>
    <row r="1094" spans="1:17">
      <c r="A1094" s="472"/>
      <c r="B1094" s="496"/>
      <c r="C1094" s="475"/>
      <c r="D1094" s="477"/>
      <c r="E1094" s="496"/>
      <c r="F1094" s="496"/>
      <c r="G1094" s="496"/>
      <c r="H1094" s="477"/>
      <c r="I1094" s="496"/>
      <c r="J1094" s="477"/>
      <c r="K1094" s="494"/>
      <c r="L1094" s="494"/>
      <c r="M1094" s="517"/>
      <c r="N1094" s="516"/>
      <c r="O1094" s="517"/>
      <c r="P1094" s="517"/>
      <c r="Q1094" s="517"/>
    </row>
    <row r="1095" spans="1:17">
      <c r="A1095" s="472"/>
      <c r="B1095" s="496"/>
      <c r="C1095" s="475"/>
      <c r="D1095" s="477"/>
      <c r="E1095" s="496"/>
      <c r="F1095" s="496"/>
      <c r="G1095" s="496"/>
      <c r="H1095" s="477"/>
      <c r="I1095" s="496"/>
      <c r="J1095" s="477"/>
      <c r="K1095" s="494"/>
      <c r="L1095" s="494"/>
      <c r="M1095" s="517"/>
      <c r="N1095" s="516"/>
      <c r="O1095" s="517"/>
      <c r="P1095" s="517"/>
      <c r="Q1095" s="517"/>
    </row>
    <row r="1096" spans="1:17">
      <c r="A1096" s="472"/>
      <c r="B1096" s="496"/>
      <c r="C1096" s="475"/>
      <c r="D1096" s="477"/>
      <c r="E1096" s="496"/>
      <c r="F1096" s="496"/>
      <c r="G1096" s="496"/>
      <c r="H1096" s="477"/>
      <c r="I1096" s="496"/>
      <c r="J1096" s="477"/>
      <c r="K1096" s="494"/>
      <c r="L1096" s="494"/>
      <c r="M1096" s="517"/>
      <c r="N1096" s="516"/>
      <c r="O1096" s="517"/>
      <c r="P1096" s="517"/>
      <c r="Q1096" s="517"/>
    </row>
    <row r="1097" spans="1:17">
      <c r="A1097" s="472"/>
      <c r="B1097" s="496"/>
      <c r="C1097" s="475"/>
      <c r="D1097" s="477"/>
      <c r="E1097" s="496"/>
      <c r="F1097" s="496"/>
      <c r="G1097" s="496"/>
      <c r="H1097" s="477"/>
      <c r="I1097" s="496"/>
      <c r="J1097" s="477"/>
      <c r="K1097" s="494"/>
      <c r="L1097" s="494"/>
      <c r="M1097" s="517"/>
      <c r="N1097" s="516"/>
      <c r="O1097" s="517"/>
      <c r="P1097" s="517"/>
      <c r="Q1097" s="517"/>
    </row>
    <row r="1098" spans="1:17">
      <c r="A1098" s="472"/>
      <c r="B1098" s="496"/>
      <c r="C1098" s="475"/>
      <c r="D1098" s="477"/>
      <c r="E1098" s="496"/>
      <c r="F1098" s="496"/>
      <c r="G1098" s="496"/>
      <c r="H1098" s="477"/>
      <c r="I1098" s="496"/>
      <c r="J1098" s="477"/>
      <c r="K1098" s="494"/>
      <c r="L1098" s="494"/>
      <c r="M1098" s="517"/>
      <c r="N1098" s="516"/>
      <c r="O1098" s="517"/>
      <c r="P1098" s="517"/>
      <c r="Q1098" s="517"/>
    </row>
    <row r="1099" spans="1:17">
      <c r="A1099" s="472"/>
      <c r="B1099" s="496"/>
      <c r="C1099" s="475"/>
      <c r="D1099" s="477"/>
      <c r="E1099" s="496"/>
      <c r="F1099" s="496"/>
      <c r="G1099" s="496"/>
      <c r="H1099" s="477"/>
      <c r="I1099" s="496"/>
      <c r="J1099" s="477"/>
      <c r="K1099" s="494"/>
      <c r="L1099" s="494"/>
      <c r="M1099" s="517"/>
      <c r="N1099" s="516"/>
      <c r="O1099" s="517"/>
      <c r="P1099" s="517"/>
      <c r="Q1099" s="517"/>
    </row>
    <row r="1100" spans="1:17">
      <c r="A1100" s="472"/>
      <c r="B1100" s="496"/>
      <c r="C1100" s="475"/>
      <c r="D1100" s="477"/>
      <c r="E1100" s="496"/>
      <c r="F1100" s="496"/>
      <c r="G1100" s="496"/>
      <c r="H1100" s="477"/>
      <c r="I1100" s="496"/>
      <c r="J1100" s="477"/>
      <c r="K1100" s="494"/>
      <c r="L1100" s="494"/>
      <c r="M1100" s="517"/>
      <c r="N1100" s="516"/>
      <c r="O1100" s="517"/>
      <c r="P1100" s="517"/>
      <c r="Q1100" s="517"/>
    </row>
    <row r="1101" spans="1:17">
      <c r="A1101" s="472"/>
      <c r="B1101" s="496"/>
      <c r="C1101" s="475"/>
      <c r="D1101" s="477"/>
      <c r="E1101" s="496"/>
      <c r="F1101" s="496"/>
      <c r="G1101" s="496"/>
      <c r="H1101" s="477"/>
      <c r="I1101" s="496"/>
      <c r="J1101" s="477"/>
      <c r="K1101" s="494"/>
      <c r="L1101" s="494"/>
      <c r="M1101" s="517"/>
      <c r="N1101" s="516"/>
      <c r="O1101" s="517"/>
      <c r="P1101" s="517"/>
      <c r="Q1101" s="517"/>
    </row>
    <row r="1102" spans="1:17">
      <c r="A1102" s="472"/>
      <c r="B1102" s="496"/>
      <c r="C1102" s="475"/>
      <c r="D1102" s="477"/>
      <c r="E1102" s="496"/>
      <c r="F1102" s="496"/>
      <c r="G1102" s="496"/>
      <c r="H1102" s="477"/>
      <c r="I1102" s="496"/>
      <c r="J1102" s="477"/>
      <c r="K1102" s="494"/>
      <c r="L1102" s="494"/>
      <c r="M1102" s="517"/>
      <c r="N1102" s="516"/>
      <c r="O1102" s="517"/>
      <c r="P1102" s="517"/>
      <c r="Q1102" s="517"/>
    </row>
    <row r="1103" spans="1:17">
      <c r="A1103" s="472"/>
      <c r="B1103" s="496"/>
      <c r="C1103" s="475"/>
      <c r="D1103" s="477"/>
      <c r="E1103" s="496"/>
      <c r="F1103" s="496"/>
      <c r="G1103" s="496"/>
      <c r="H1103" s="477"/>
      <c r="I1103" s="496"/>
      <c r="J1103" s="477"/>
      <c r="K1103" s="494"/>
      <c r="L1103" s="494"/>
      <c r="M1103" s="517"/>
      <c r="N1103" s="516"/>
      <c r="O1103" s="517"/>
      <c r="P1103" s="517"/>
      <c r="Q1103" s="517"/>
    </row>
    <row r="1104" spans="1:17">
      <c r="A1104" s="472"/>
      <c r="B1104" s="496"/>
      <c r="C1104" s="475"/>
      <c r="D1104" s="477"/>
      <c r="E1104" s="496"/>
      <c r="F1104" s="496"/>
      <c r="G1104" s="496"/>
      <c r="H1104" s="477"/>
      <c r="I1104" s="496"/>
      <c r="J1104" s="477"/>
      <c r="K1104" s="494"/>
      <c r="L1104" s="494"/>
      <c r="M1104" s="517"/>
      <c r="N1104" s="516"/>
      <c r="O1104" s="517"/>
      <c r="P1104" s="517"/>
      <c r="Q1104" s="517"/>
    </row>
    <row r="1105" spans="1:17">
      <c r="A1105" s="472"/>
      <c r="B1105" s="496"/>
      <c r="C1105" s="475"/>
      <c r="D1105" s="477"/>
      <c r="E1105" s="496"/>
      <c r="F1105" s="496"/>
      <c r="G1105" s="496"/>
      <c r="H1105" s="477"/>
      <c r="I1105" s="496"/>
      <c r="J1105" s="477"/>
      <c r="K1105" s="494"/>
      <c r="L1105" s="494"/>
      <c r="M1105" s="517"/>
      <c r="N1105" s="516"/>
      <c r="O1105" s="517"/>
      <c r="P1105" s="517"/>
      <c r="Q1105" s="517"/>
    </row>
    <row r="1106" spans="1:17">
      <c r="A1106" s="472"/>
      <c r="B1106" s="496"/>
      <c r="C1106" s="475"/>
      <c r="D1106" s="477"/>
      <c r="E1106" s="496"/>
      <c r="F1106" s="496"/>
      <c r="G1106" s="496"/>
      <c r="H1106" s="477"/>
      <c r="I1106" s="496"/>
      <c r="J1106" s="477"/>
      <c r="K1106" s="494"/>
      <c r="L1106" s="494"/>
      <c r="M1106" s="517"/>
      <c r="N1106" s="516"/>
      <c r="O1106" s="517"/>
      <c r="P1106" s="517"/>
      <c r="Q1106" s="517"/>
    </row>
    <row r="1107" spans="1:17">
      <c r="A1107" s="472"/>
      <c r="B1107" s="496"/>
      <c r="C1107" s="475"/>
      <c r="D1107" s="477"/>
      <c r="E1107" s="496"/>
      <c r="F1107" s="496"/>
      <c r="G1107" s="496"/>
      <c r="H1107" s="477"/>
      <c r="I1107" s="496"/>
      <c r="J1107" s="477"/>
      <c r="K1107" s="494"/>
      <c r="L1107" s="494"/>
      <c r="M1107" s="517"/>
      <c r="N1107" s="516"/>
      <c r="O1107" s="517"/>
      <c r="P1107" s="517"/>
      <c r="Q1107" s="517"/>
    </row>
    <row r="1108" spans="1:17">
      <c r="A1108" s="472"/>
      <c r="B1108" s="496"/>
      <c r="C1108" s="475"/>
      <c r="D1108" s="477"/>
      <c r="E1108" s="496"/>
      <c r="F1108" s="496"/>
      <c r="G1108" s="496"/>
      <c r="H1108" s="477"/>
      <c r="I1108" s="496"/>
      <c r="J1108" s="477"/>
      <c r="K1108" s="494"/>
      <c r="L1108" s="494"/>
      <c r="M1108" s="517"/>
      <c r="N1108" s="516"/>
      <c r="O1108" s="517"/>
      <c r="P1108" s="517"/>
      <c r="Q1108" s="517"/>
    </row>
    <row r="1109" spans="1:17">
      <c r="A1109" s="472"/>
      <c r="B1109" s="496"/>
      <c r="C1109" s="475"/>
      <c r="D1109" s="477"/>
      <c r="E1109" s="496"/>
      <c r="F1109" s="496"/>
      <c r="G1109" s="496"/>
      <c r="H1109" s="477"/>
      <c r="I1109" s="496"/>
      <c r="J1109" s="477"/>
      <c r="K1109" s="494"/>
      <c r="L1109" s="494"/>
      <c r="M1109" s="517"/>
      <c r="N1109" s="516"/>
      <c r="O1109" s="517"/>
      <c r="P1109" s="517"/>
      <c r="Q1109" s="517"/>
    </row>
    <row r="1110" spans="1:17">
      <c r="A1110" s="472"/>
      <c r="B1110" s="496"/>
      <c r="C1110" s="475"/>
      <c r="D1110" s="477"/>
      <c r="E1110" s="496"/>
      <c r="F1110" s="496"/>
      <c r="G1110" s="496"/>
      <c r="H1110" s="477"/>
      <c r="I1110" s="496"/>
      <c r="J1110" s="477"/>
      <c r="K1110" s="494"/>
      <c r="L1110" s="494"/>
      <c r="M1110" s="517"/>
      <c r="N1110" s="516"/>
      <c r="O1110" s="517"/>
      <c r="P1110" s="517"/>
      <c r="Q1110" s="517"/>
    </row>
    <row r="1111" spans="1:17">
      <c r="A1111" s="472"/>
      <c r="B1111" s="496"/>
      <c r="C1111" s="475"/>
      <c r="D1111" s="477"/>
      <c r="E1111" s="496"/>
      <c r="F1111" s="496"/>
      <c r="G1111" s="496"/>
      <c r="H1111" s="477"/>
      <c r="I1111" s="496"/>
      <c r="J1111" s="477"/>
      <c r="K1111" s="494"/>
      <c r="L1111" s="494"/>
      <c r="M1111" s="517"/>
      <c r="N1111" s="516"/>
      <c r="O1111" s="517"/>
      <c r="P1111" s="517"/>
      <c r="Q1111" s="517"/>
    </row>
    <row r="1112" spans="1:17">
      <c r="A1112" s="472"/>
      <c r="B1112" s="496"/>
      <c r="C1112" s="475"/>
      <c r="D1112" s="477"/>
      <c r="E1112" s="496"/>
      <c r="F1112" s="496"/>
      <c r="G1112" s="496"/>
      <c r="H1112" s="477"/>
      <c r="I1112" s="496"/>
      <c r="J1112" s="477"/>
      <c r="K1112" s="494"/>
      <c r="L1112" s="494"/>
      <c r="M1112" s="517"/>
      <c r="N1112" s="516"/>
      <c r="O1112" s="517"/>
      <c r="P1112" s="517"/>
      <c r="Q1112" s="517"/>
    </row>
    <row r="1113" spans="1:17">
      <c r="A1113" s="472"/>
      <c r="B1113" s="496"/>
      <c r="C1113" s="475"/>
      <c r="D1113" s="477"/>
      <c r="E1113" s="496"/>
      <c r="F1113" s="496"/>
      <c r="G1113" s="496"/>
      <c r="H1113" s="477"/>
      <c r="I1113" s="496"/>
      <c r="J1113" s="477"/>
      <c r="K1113" s="494"/>
      <c r="L1113" s="494"/>
      <c r="M1113" s="517"/>
      <c r="N1113" s="516"/>
      <c r="O1113" s="517"/>
      <c r="P1113" s="517"/>
      <c r="Q1113" s="517"/>
    </row>
    <row r="1114" spans="1:17">
      <c r="A1114" s="472"/>
      <c r="B1114" s="496"/>
      <c r="C1114" s="475"/>
      <c r="D1114" s="477"/>
      <c r="E1114" s="496"/>
      <c r="F1114" s="496"/>
      <c r="G1114" s="496"/>
      <c r="H1114" s="477"/>
      <c r="I1114" s="496"/>
      <c r="J1114" s="477"/>
      <c r="K1114" s="494"/>
      <c r="L1114" s="494"/>
      <c r="M1114" s="517"/>
      <c r="N1114" s="516"/>
      <c r="O1114" s="517"/>
      <c r="P1114" s="517"/>
      <c r="Q1114" s="517"/>
    </row>
    <row r="1115" spans="1:17">
      <c r="A1115" s="472"/>
      <c r="B1115" s="496"/>
      <c r="C1115" s="475"/>
      <c r="D1115" s="477"/>
      <c r="E1115" s="496"/>
      <c r="F1115" s="496"/>
      <c r="G1115" s="496"/>
      <c r="H1115" s="477"/>
      <c r="I1115" s="496"/>
      <c r="J1115" s="477"/>
      <c r="K1115" s="494"/>
      <c r="L1115" s="494"/>
      <c r="M1115" s="517"/>
      <c r="N1115" s="516"/>
      <c r="O1115" s="517"/>
      <c r="P1115" s="517"/>
      <c r="Q1115" s="517"/>
    </row>
    <row r="1116" spans="1:17">
      <c r="A1116" s="472"/>
      <c r="B1116" s="496"/>
      <c r="C1116" s="475"/>
      <c r="D1116" s="477"/>
      <c r="E1116" s="496"/>
      <c r="F1116" s="496"/>
      <c r="G1116" s="496"/>
      <c r="H1116" s="477"/>
      <c r="I1116" s="496"/>
      <c r="J1116" s="477"/>
      <c r="K1116" s="494"/>
      <c r="L1116" s="494"/>
      <c r="M1116" s="517"/>
      <c r="N1116" s="516"/>
      <c r="O1116" s="517"/>
      <c r="P1116" s="517"/>
      <c r="Q1116" s="517"/>
    </row>
    <row r="1117" spans="1:17">
      <c r="A1117" s="472"/>
      <c r="B1117" s="496"/>
      <c r="C1117" s="475"/>
      <c r="D1117" s="477"/>
      <c r="E1117" s="496"/>
      <c r="F1117" s="496"/>
      <c r="G1117" s="496"/>
      <c r="H1117" s="477"/>
      <c r="I1117" s="496"/>
      <c r="J1117" s="477"/>
      <c r="K1117" s="494"/>
      <c r="L1117" s="494"/>
      <c r="M1117" s="517"/>
      <c r="N1117" s="516"/>
      <c r="O1117" s="517"/>
      <c r="P1117" s="517"/>
      <c r="Q1117" s="517"/>
    </row>
    <row r="1118" spans="1:17">
      <c r="A1118" s="472"/>
      <c r="B1118" s="496"/>
      <c r="C1118" s="475"/>
      <c r="D1118" s="477"/>
      <c r="E1118" s="496"/>
      <c r="F1118" s="496"/>
      <c r="G1118" s="496"/>
      <c r="H1118" s="477"/>
      <c r="I1118" s="496"/>
      <c r="J1118" s="477"/>
      <c r="K1118" s="494"/>
      <c r="L1118" s="494"/>
      <c r="M1118" s="517"/>
      <c r="N1118" s="516"/>
      <c r="O1118" s="517"/>
      <c r="P1118" s="517"/>
      <c r="Q1118" s="517"/>
    </row>
    <row r="1119" spans="1:17">
      <c r="A1119" s="472"/>
      <c r="B1119" s="496"/>
      <c r="C1119" s="475"/>
      <c r="D1119" s="477"/>
      <c r="E1119" s="496"/>
      <c r="F1119" s="496"/>
      <c r="G1119" s="496"/>
      <c r="H1119" s="477"/>
      <c r="I1119" s="496"/>
      <c r="J1119" s="477"/>
      <c r="K1119" s="494"/>
      <c r="L1119" s="494"/>
      <c r="M1119" s="517"/>
      <c r="N1119" s="516"/>
      <c r="O1119" s="517"/>
      <c r="P1119" s="517"/>
      <c r="Q1119" s="517"/>
    </row>
    <row r="1120" spans="1:17">
      <c r="A1120" s="472"/>
      <c r="B1120" s="496"/>
      <c r="C1120" s="475"/>
      <c r="D1120" s="477"/>
      <c r="E1120" s="496"/>
      <c r="F1120" s="496"/>
      <c r="G1120" s="496"/>
      <c r="H1120" s="477"/>
      <c r="I1120" s="496"/>
      <c r="J1120" s="477"/>
      <c r="K1120" s="494"/>
      <c r="L1120" s="494"/>
      <c r="M1120" s="517"/>
      <c r="N1120" s="516"/>
      <c r="O1120" s="517"/>
      <c r="P1120" s="517"/>
      <c r="Q1120" s="517"/>
    </row>
    <row r="1121" spans="1:17">
      <c r="A1121" s="472"/>
      <c r="B1121" s="496"/>
      <c r="C1121" s="475"/>
      <c r="D1121" s="477"/>
      <c r="E1121" s="496"/>
      <c r="F1121" s="496"/>
      <c r="G1121" s="496"/>
      <c r="H1121" s="477"/>
      <c r="I1121" s="496"/>
      <c r="J1121" s="477"/>
      <c r="K1121" s="494"/>
      <c r="L1121" s="494"/>
      <c r="M1121" s="517"/>
      <c r="N1121" s="516"/>
      <c r="O1121" s="517"/>
      <c r="P1121" s="517"/>
      <c r="Q1121" s="517"/>
    </row>
    <row r="1122" spans="1:17">
      <c r="A1122" s="472"/>
      <c r="B1122" s="496"/>
      <c r="C1122" s="475"/>
      <c r="D1122" s="477"/>
      <c r="E1122" s="496"/>
      <c r="F1122" s="496"/>
      <c r="G1122" s="496"/>
      <c r="H1122" s="477"/>
      <c r="I1122" s="496"/>
      <c r="J1122" s="477"/>
      <c r="K1122" s="494"/>
      <c r="L1122" s="494"/>
      <c r="M1122" s="517"/>
      <c r="N1122" s="516"/>
      <c r="O1122" s="517"/>
      <c r="P1122" s="517"/>
      <c r="Q1122" s="517"/>
    </row>
    <row r="1123" spans="1:17">
      <c r="A1123" s="472"/>
      <c r="B1123" s="496"/>
      <c r="C1123" s="475"/>
      <c r="D1123" s="477"/>
      <c r="E1123" s="496"/>
      <c r="F1123" s="496"/>
      <c r="G1123" s="496"/>
      <c r="H1123" s="477"/>
      <c r="I1123" s="496"/>
      <c r="J1123" s="477"/>
      <c r="K1123" s="494"/>
      <c r="L1123" s="494"/>
      <c r="M1123" s="517"/>
      <c r="N1123" s="516"/>
      <c r="O1123" s="517"/>
      <c r="P1123" s="517"/>
      <c r="Q1123" s="517"/>
    </row>
    <row r="1124" spans="1:17">
      <c r="A1124" s="472"/>
      <c r="B1124" s="496"/>
      <c r="C1124" s="475"/>
      <c r="D1124" s="477"/>
      <c r="E1124" s="496"/>
      <c r="F1124" s="496"/>
      <c r="G1124" s="496"/>
      <c r="H1124" s="477"/>
      <c r="I1124" s="496"/>
      <c r="J1124" s="477"/>
      <c r="K1124" s="494"/>
      <c r="L1124" s="494"/>
      <c r="M1124" s="517"/>
      <c r="N1124" s="516"/>
      <c r="O1124" s="517"/>
      <c r="P1124" s="517"/>
      <c r="Q1124" s="517"/>
    </row>
    <row r="1125" spans="1:17">
      <c r="A1125" s="472"/>
      <c r="B1125" s="496"/>
      <c r="C1125" s="475"/>
      <c r="D1125" s="477"/>
      <c r="E1125" s="496"/>
      <c r="F1125" s="496"/>
      <c r="G1125" s="496"/>
      <c r="H1125" s="477"/>
      <c r="I1125" s="496"/>
      <c r="J1125" s="477"/>
      <c r="K1125" s="494"/>
      <c r="L1125" s="494"/>
      <c r="M1125" s="517"/>
      <c r="N1125" s="516"/>
      <c r="O1125" s="517"/>
      <c r="P1125" s="517"/>
      <c r="Q1125" s="517"/>
    </row>
    <row r="1126" spans="1:17">
      <c r="A1126" s="472"/>
      <c r="B1126" s="496"/>
      <c r="C1126" s="475"/>
      <c r="D1126" s="477"/>
      <c r="E1126" s="496"/>
      <c r="F1126" s="496"/>
      <c r="G1126" s="496"/>
      <c r="H1126" s="477"/>
      <c r="I1126" s="496"/>
      <c r="J1126" s="477"/>
      <c r="K1126" s="494"/>
      <c r="L1126" s="494"/>
      <c r="M1126" s="517"/>
      <c r="N1126" s="516"/>
      <c r="O1126" s="517"/>
      <c r="P1126" s="517"/>
      <c r="Q1126" s="517"/>
    </row>
    <row r="1127" spans="1:17">
      <c r="A1127" s="472"/>
      <c r="B1127" s="496"/>
      <c r="C1127" s="475"/>
      <c r="D1127" s="477"/>
      <c r="E1127" s="496"/>
      <c r="F1127" s="496"/>
      <c r="G1127" s="496"/>
      <c r="H1127" s="477"/>
      <c r="I1127" s="496"/>
      <c r="J1127" s="477"/>
      <c r="K1127" s="494"/>
      <c r="L1127" s="494"/>
      <c r="M1127" s="517"/>
      <c r="N1127" s="516"/>
      <c r="O1127" s="517"/>
      <c r="P1127" s="517"/>
      <c r="Q1127" s="517"/>
    </row>
    <row r="1128" spans="1:17">
      <c r="A1128" s="472"/>
      <c r="B1128" s="496"/>
      <c r="C1128" s="475"/>
      <c r="D1128" s="477"/>
      <c r="E1128" s="496"/>
      <c r="F1128" s="496"/>
      <c r="G1128" s="496"/>
      <c r="H1128" s="477"/>
      <c r="I1128" s="496"/>
      <c r="J1128" s="477"/>
      <c r="K1128" s="494"/>
      <c r="L1128" s="494"/>
      <c r="M1128" s="517"/>
      <c r="N1128" s="516"/>
      <c r="O1128" s="517"/>
      <c r="P1128" s="517"/>
      <c r="Q1128" s="517"/>
    </row>
    <row r="1129" spans="1:17">
      <c r="A1129" s="472"/>
      <c r="B1129" s="496"/>
      <c r="C1129" s="475"/>
      <c r="D1129" s="477"/>
      <c r="E1129" s="496"/>
      <c r="F1129" s="496"/>
      <c r="G1129" s="496"/>
      <c r="H1129" s="477"/>
      <c r="I1129" s="496"/>
      <c r="J1129" s="477"/>
      <c r="K1129" s="494"/>
      <c r="L1129" s="494"/>
      <c r="M1129" s="517"/>
      <c r="N1129" s="516"/>
      <c r="O1129" s="517"/>
      <c r="P1129" s="517"/>
      <c r="Q1129" s="517"/>
    </row>
    <row r="1130" spans="1:17">
      <c r="A1130" s="472"/>
      <c r="B1130" s="496"/>
      <c r="C1130" s="475"/>
      <c r="D1130" s="477"/>
      <c r="E1130" s="496"/>
      <c r="F1130" s="496"/>
      <c r="G1130" s="496"/>
      <c r="H1130" s="477"/>
      <c r="I1130" s="496"/>
      <c r="J1130" s="477"/>
      <c r="K1130" s="494"/>
      <c r="L1130" s="494"/>
      <c r="M1130" s="517"/>
      <c r="N1130" s="516"/>
      <c r="O1130" s="517"/>
      <c r="P1130" s="517"/>
      <c r="Q1130" s="517"/>
    </row>
    <row r="1131" spans="1:17">
      <c r="A1131" s="472"/>
      <c r="B1131" s="496"/>
      <c r="C1131" s="475"/>
      <c r="D1131" s="477"/>
      <c r="E1131" s="496"/>
      <c r="F1131" s="496"/>
      <c r="G1131" s="496"/>
      <c r="H1131" s="477"/>
      <c r="I1131" s="496"/>
      <c r="J1131" s="477"/>
      <c r="K1131" s="494"/>
      <c r="L1131" s="494"/>
      <c r="M1131" s="517"/>
      <c r="N1131" s="516"/>
      <c r="O1131" s="517"/>
      <c r="P1131" s="517"/>
      <c r="Q1131" s="517"/>
    </row>
    <row r="1132" spans="1:17">
      <c r="A1132" s="472"/>
      <c r="B1132" s="496"/>
      <c r="C1132" s="475"/>
      <c r="D1132" s="477"/>
      <c r="E1132" s="496"/>
      <c r="F1132" s="496"/>
      <c r="G1132" s="496"/>
      <c r="H1132" s="477"/>
      <c r="I1132" s="496"/>
      <c r="J1132" s="477"/>
      <c r="K1132" s="494"/>
      <c r="L1132" s="494"/>
      <c r="M1132" s="517"/>
      <c r="N1132" s="516"/>
      <c r="O1132" s="517"/>
      <c r="P1132" s="517"/>
      <c r="Q1132" s="517"/>
    </row>
    <row r="1133" spans="1:17">
      <c r="A1133" s="472"/>
      <c r="B1133" s="496"/>
      <c r="C1133" s="475"/>
      <c r="D1133" s="477"/>
      <c r="E1133" s="496"/>
      <c r="F1133" s="496"/>
      <c r="G1133" s="496"/>
      <c r="H1133" s="477"/>
      <c r="I1133" s="496"/>
      <c r="J1133" s="477"/>
      <c r="K1133" s="494"/>
      <c r="L1133" s="494"/>
      <c r="M1133" s="517"/>
      <c r="N1133" s="516"/>
      <c r="O1133" s="517"/>
      <c r="P1133" s="517"/>
      <c r="Q1133" s="517"/>
    </row>
    <row r="1134" spans="1:17">
      <c r="A1134" s="472"/>
      <c r="B1134" s="496"/>
      <c r="C1134" s="475"/>
      <c r="D1134" s="477"/>
      <c r="E1134" s="496"/>
      <c r="F1134" s="496"/>
      <c r="G1134" s="496"/>
      <c r="H1134" s="477"/>
      <c r="I1134" s="496"/>
      <c r="J1134" s="477"/>
      <c r="K1134" s="494"/>
      <c r="L1134" s="494"/>
      <c r="M1134" s="517"/>
      <c r="N1134" s="516"/>
      <c r="O1134" s="517"/>
      <c r="P1134" s="517"/>
      <c r="Q1134" s="517"/>
    </row>
    <row r="1135" spans="1:17">
      <c r="A1135" s="472"/>
      <c r="B1135" s="496"/>
      <c r="C1135" s="475"/>
      <c r="D1135" s="477"/>
      <c r="E1135" s="496"/>
      <c r="F1135" s="496"/>
      <c r="G1135" s="496"/>
      <c r="H1135" s="477"/>
      <c r="I1135" s="496"/>
      <c r="J1135" s="477"/>
      <c r="K1135" s="494"/>
      <c r="L1135" s="494"/>
      <c r="M1135" s="517"/>
      <c r="N1135" s="516"/>
      <c r="O1135" s="517"/>
      <c r="P1135" s="517"/>
      <c r="Q1135" s="517"/>
    </row>
    <row r="1136" spans="1:17">
      <c r="A1136" s="472"/>
      <c r="B1136" s="496"/>
      <c r="C1136" s="475"/>
      <c r="D1136" s="477"/>
      <c r="E1136" s="496"/>
      <c r="F1136" s="496"/>
      <c r="G1136" s="496"/>
      <c r="H1136" s="477"/>
      <c r="I1136" s="496"/>
      <c r="J1136" s="477"/>
      <c r="K1136" s="494"/>
      <c r="L1136" s="494"/>
      <c r="M1136" s="517"/>
      <c r="N1136" s="516"/>
      <c r="O1136" s="517"/>
      <c r="P1136" s="517"/>
      <c r="Q1136" s="517"/>
    </row>
    <row r="1137" spans="1:17">
      <c r="A1137" s="472"/>
      <c r="B1137" s="496"/>
      <c r="C1137" s="475"/>
      <c r="D1137" s="477"/>
      <c r="E1137" s="496"/>
      <c r="F1137" s="496"/>
      <c r="G1137" s="496"/>
      <c r="H1137" s="477"/>
      <c r="I1137" s="496"/>
      <c r="J1137" s="477"/>
      <c r="K1137" s="494"/>
      <c r="L1137" s="494"/>
      <c r="M1137" s="517"/>
      <c r="N1137" s="516"/>
      <c r="O1137" s="517"/>
      <c r="P1137" s="517"/>
      <c r="Q1137" s="517"/>
    </row>
    <row r="1138" spans="1:17">
      <c r="A1138" s="472"/>
      <c r="B1138" s="496"/>
      <c r="C1138" s="475"/>
      <c r="D1138" s="477"/>
      <c r="E1138" s="496"/>
      <c r="F1138" s="496"/>
      <c r="G1138" s="496"/>
      <c r="H1138" s="477"/>
      <c r="I1138" s="496"/>
      <c r="J1138" s="477"/>
      <c r="K1138" s="494"/>
      <c r="L1138" s="494"/>
      <c r="M1138" s="517"/>
      <c r="N1138" s="516"/>
      <c r="O1138" s="517"/>
      <c r="P1138" s="517"/>
      <c r="Q1138" s="517"/>
    </row>
    <row r="1139" spans="1:17">
      <c r="A1139" s="472"/>
      <c r="B1139" s="496"/>
      <c r="C1139" s="475"/>
      <c r="D1139" s="477"/>
      <c r="E1139" s="496"/>
      <c r="F1139" s="496"/>
      <c r="G1139" s="496"/>
      <c r="H1139" s="477"/>
      <c r="I1139" s="496"/>
      <c r="J1139" s="477"/>
      <c r="K1139" s="494"/>
      <c r="L1139" s="494"/>
      <c r="M1139" s="517"/>
      <c r="N1139" s="516"/>
      <c r="O1139" s="517"/>
      <c r="P1139" s="517"/>
      <c r="Q1139" s="517"/>
    </row>
    <row r="1140" spans="1:17">
      <c r="A1140" s="472"/>
      <c r="B1140" s="496"/>
      <c r="C1140" s="475"/>
      <c r="D1140" s="477"/>
      <c r="E1140" s="496"/>
      <c r="F1140" s="496"/>
      <c r="G1140" s="496"/>
      <c r="H1140" s="477"/>
      <c r="I1140" s="496"/>
      <c r="J1140" s="477"/>
      <c r="K1140" s="494"/>
      <c r="L1140" s="494"/>
      <c r="M1140" s="517"/>
      <c r="N1140" s="516"/>
      <c r="O1140" s="517"/>
      <c r="P1140" s="517"/>
      <c r="Q1140" s="517"/>
    </row>
    <row r="1141" spans="1:17">
      <c r="A1141" s="472"/>
      <c r="B1141" s="496"/>
      <c r="C1141" s="475"/>
      <c r="D1141" s="477"/>
      <c r="E1141" s="496"/>
      <c r="F1141" s="496"/>
      <c r="G1141" s="496"/>
      <c r="H1141" s="477"/>
      <c r="I1141" s="496"/>
      <c r="J1141" s="477"/>
      <c r="K1141" s="494"/>
      <c r="L1141" s="494"/>
      <c r="M1141" s="517"/>
      <c r="N1141" s="516"/>
      <c r="O1141" s="517"/>
      <c r="P1141" s="517"/>
      <c r="Q1141" s="517"/>
    </row>
    <row r="1142" spans="1:17">
      <c r="A1142" s="472"/>
      <c r="B1142" s="496"/>
      <c r="C1142" s="475"/>
      <c r="D1142" s="477"/>
      <c r="E1142" s="496"/>
      <c r="F1142" s="496"/>
      <c r="G1142" s="496"/>
      <c r="H1142" s="477"/>
      <c r="I1142" s="496"/>
      <c r="J1142" s="477"/>
      <c r="K1142" s="494"/>
      <c r="L1142" s="494"/>
      <c r="M1142" s="517"/>
      <c r="N1142" s="516"/>
      <c r="O1142" s="517"/>
      <c r="P1142" s="517"/>
      <c r="Q1142" s="517"/>
    </row>
    <row r="1143" spans="1:17">
      <c r="A1143" s="472"/>
      <c r="B1143" s="496"/>
      <c r="C1143" s="475"/>
      <c r="D1143" s="477"/>
      <c r="E1143" s="496"/>
      <c r="F1143" s="496"/>
      <c r="G1143" s="496"/>
      <c r="H1143" s="477"/>
      <c r="I1143" s="496"/>
      <c r="J1143" s="477"/>
      <c r="K1143" s="494"/>
      <c r="L1143" s="494"/>
      <c r="M1143" s="517"/>
      <c r="N1143" s="516"/>
      <c r="O1143" s="517"/>
      <c r="P1143" s="517"/>
      <c r="Q1143" s="517"/>
    </row>
    <row r="1144" spans="1:17">
      <c r="A1144" s="472"/>
      <c r="B1144" s="496"/>
      <c r="C1144" s="475"/>
      <c r="D1144" s="477"/>
      <c r="E1144" s="496"/>
      <c r="F1144" s="496"/>
      <c r="G1144" s="496"/>
      <c r="H1144" s="477"/>
      <c r="I1144" s="496"/>
      <c r="J1144" s="477"/>
      <c r="K1144" s="494"/>
      <c r="L1144" s="494"/>
      <c r="M1144" s="517"/>
      <c r="N1144" s="516"/>
      <c r="O1144" s="517"/>
      <c r="P1144" s="517"/>
      <c r="Q1144" s="517"/>
    </row>
    <row r="1145" spans="1:17">
      <c r="A1145" s="472"/>
      <c r="B1145" s="496"/>
      <c r="C1145" s="475"/>
      <c r="D1145" s="477"/>
      <c r="E1145" s="496"/>
      <c r="F1145" s="496"/>
      <c r="G1145" s="496"/>
      <c r="H1145" s="477"/>
      <c r="I1145" s="496"/>
      <c r="J1145" s="477"/>
      <c r="K1145" s="494"/>
      <c r="L1145" s="494"/>
      <c r="M1145" s="517"/>
      <c r="N1145" s="516"/>
      <c r="O1145" s="517"/>
      <c r="P1145" s="517"/>
      <c r="Q1145" s="517"/>
    </row>
    <row r="1146" spans="1:17">
      <c r="A1146" s="472"/>
      <c r="B1146" s="496"/>
      <c r="C1146" s="475"/>
      <c r="D1146" s="477"/>
      <c r="E1146" s="496"/>
      <c r="F1146" s="496"/>
      <c r="G1146" s="496"/>
      <c r="H1146" s="477"/>
      <c r="I1146" s="496"/>
      <c r="J1146" s="477"/>
      <c r="K1146" s="494"/>
      <c r="L1146" s="494"/>
      <c r="M1146" s="517"/>
      <c r="N1146" s="516"/>
      <c r="O1146" s="517"/>
      <c r="P1146" s="517"/>
      <c r="Q1146" s="517"/>
    </row>
    <row r="1147" spans="1:17">
      <c r="A1147" s="472"/>
      <c r="B1147" s="496"/>
      <c r="C1147" s="475"/>
      <c r="D1147" s="477"/>
      <c r="E1147" s="496"/>
      <c r="F1147" s="496"/>
      <c r="G1147" s="496"/>
      <c r="H1147" s="477"/>
      <c r="I1147" s="496"/>
      <c r="J1147" s="477"/>
      <c r="K1147" s="494"/>
      <c r="L1147" s="494"/>
      <c r="M1147" s="517"/>
      <c r="N1147" s="516"/>
      <c r="O1147" s="517"/>
      <c r="P1147" s="517"/>
      <c r="Q1147" s="517"/>
    </row>
    <row r="1148" spans="1:17">
      <c r="A1148" s="472"/>
      <c r="B1148" s="496"/>
      <c r="C1148" s="475"/>
      <c r="D1148" s="477"/>
      <c r="E1148" s="496"/>
      <c r="F1148" s="496"/>
      <c r="G1148" s="496"/>
      <c r="H1148" s="477"/>
      <c r="I1148" s="496"/>
      <c r="J1148" s="477"/>
      <c r="K1148" s="494"/>
      <c r="L1148" s="494"/>
      <c r="M1148" s="517"/>
      <c r="N1148" s="516"/>
      <c r="O1148" s="517"/>
      <c r="P1148" s="517"/>
      <c r="Q1148" s="517"/>
    </row>
    <row r="1149" spans="1:17">
      <c r="A1149" s="472"/>
      <c r="B1149" s="496"/>
      <c r="C1149" s="475"/>
      <c r="D1149" s="477"/>
      <c r="E1149" s="496"/>
      <c r="F1149" s="496"/>
      <c r="G1149" s="496"/>
      <c r="H1149" s="477"/>
      <c r="I1149" s="496"/>
      <c r="J1149" s="477"/>
      <c r="K1149" s="494"/>
      <c r="L1149" s="494"/>
      <c r="M1149" s="517"/>
      <c r="N1149" s="516"/>
      <c r="O1149" s="517"/>
      <c r="P1149" s="517"/>
      <c r="Q1149" s="517"/>
    </row>
    <row r="1150" spans="1:17">
      <c r="A1150" s="472"/>
      <c r="B1150" s="496"/>
      <c r="C1150" s="475"/>
      <c r="D1150" s="477"/>
      <c r="E1150" s="496"/>
      <c r="F1150" s="496"/>
      <c r="G1150" s="496"/>
      <c r="H1150" s="477"/>
      <c r="I1150" s="496"/>
      <c r="J1150" s="477"/>
      <c r="K1150" s="494"/>
      <c r="L1150" s="494"/>
      <c r="M1150" s="517"/>
      <c r="N1150" s="516"/>
      <c r="O1150" s="517"/>
      <c r="P1150" s="517"/>
      <c r="Q1150" s="517"/>
    </row>
    <row r="1151" spans="1:17">
      <c r="A1151" s="472"/>
      <c r="B1151" s="496"/>
      <c r="C1151" s="475"/>
      <c r="D1151" s="477"/>
      <c r="E1151" s="496"/>
      <c r="F1151" s="496"/>
      <c r="G1151" s="496"/>
      <c r="H1151" s="477"/>
      <c r="I1151" s="496"/>
      <c r="J1151" s="477"/>
      <c r="K1151" s="494"/>
      <c r="L1151" s="494"/>
      <c r="M1151" s="517"/>
      <c r="N1151" s="516"/>
      <c r="O1151" s="517"/>
      <c r="P1151" s="517"/>
      <c r="Q1151" s="517"/>
    </row>
    <row r="1152" spans="1:17">
      <c r="A1152" s="472"/>
      <c r="B1152" s="496"/>
      <c r="C1152" s="475"/>
      <c r="D1152" s="477"/>
      <c r="E1152" s="496"/>
      <c r="F1152" s="496"/>
      <c r="G1152" s="496"/>
      <c r="H1152" s="477"/>
      <c r="I1152" s="496"/>
      <c r="J1152" s="477"/>
      <c r="K1152" s="494"/>
      <c r="L1152" s="494"/>
      <c r="M1152" s="517"/>
      <c r="N1152" s="516"/>
      <c r="O1152" s="517"/>
      <c r="P1152" s="517"/>
      <c r="Q1152" s="517"/>
    </row>
    <row r="1153" spans="1:17">
      <c r="A1153" s="472"/>
      <c r="B1153" s="496"/>
      <c r="C1153" s="475"/>
      <c r="D1153" s="477"/>
      <c r="E1153" s="496"/>
      <c r="F1153" s="496"/>
      <c r="G1153" s="496"/>
      <c r="H1153" s="477"/>
      <c r="I1153" s="496"/>
      <c r="J1153" s="477"/>
      <c r="K1153" s="494"/>
      <c r="L1153" s="494"/>
      <c r="M1153" s="517"/>
      <c r="N1153" s="516"/>
      <c r="O1153" s="517"/>
      <c r="P1153" s="517"/>
      <c r="Q1153" s="517"/>
    </row>
    <row r="1154" spans="1:17">
      <c r="A1154" s="472"/>
      <c r="B1154" s="496"/>
      <c r="C1154" s="475"/>
      <c r="D1154" s="477"/>
      <c r="E1154" s="496"/>
      <c r="F1154" s="496"/>
      <c r="G1154" s="496"/>
      <c r="H1154" s="477"/>
      <c r="I1154" s="496"/>
      <c r="J1154" s="477"/>
      <c r="K1154" s="494"/>
      <c r="L1154" s="494"/>
      <c r="M1154" s="517"/>
      <c r="N1154" s="516"/>
      <c r="O1154" s="517"/>
      <c r="P1154" s="517"/>
      <c r="Q1154" s="517"/>
    </row>
    <row r="1155" spans="1:17">
      <c r="A1155" s="472"/>
      <c r="B1155" s="496"/>
      <c r="C1155" s="475"/>
      <c r="D1155" s="477"/>
      <c r="E1155" s="496"/>
      <c r="F1155" s="496"/>
      <c r="G1155" s="496"/>
      <c r="H1155" s="477"/>
      <c r="I1155" s="496"/>
      <c r="J1155" s="477"/>
      <c r="K1155" s="494"/>
      <c r="L1155" s="494"/>
      <c r="M1155" s="517"/>
      <c r="N1155" s="516"/>
      <c r="O1155" s="517"/>
      <c r="P1155" s="517"/>
      <c r="Q1155" s="517"/>
    </row>
    <row r="1156" spans="1:17">
      <c r="A1156" s="472"/>
      <c r="B1156" s="496"/>
      <c r="C1156" s="475"/>
      <c r="D1156" s="477"/>
      <c r="E1156" s="496"/>
      <c r="F1156" s="496"/>
      <c r="G1156" s="496"/>
      <c r="H1156" s="477"/>
      <c r="I1156" s="496"/>
      <c r="J1156" s="477"/>
      <c r="K1156" s="494"/>
      <c r="L1156" s="494"/>
      <c r="M1156" s="517"/>
      <c r="N1156" s="516"/>
      <c r="O1156" s="517"/>
      <c r="P1156" s="517"/>
      <c r="Q1156" s="517"/>
    </row>
    <row r="1157" spans="1:17">
      <c r="A1157" s="472"/>
      <c r="B1157" s="496"/>
      <c r="C1157" s="475"/>
      <c r="D1157" s="477"/>
      <c r="E1157" s="496"/>
      <c r="F1157" s="496"/>
      <c r="G1157" s="496"/>
      <c r="H1157" s="477"/>
      <c r="I1157" s="496"/>
      <c r="J1157" s="477"/>
      <c r="K1157" s="494"/>
      <c r="L1157" s="494"/>
      <c r="M1157" s="517"/>
      <c r="N1157" s="516"/>
      <c r="O1157" s="517"/>
      <c r="P1157" s="517"/>
      <c r="Q1157" s="517"/>
    </row>
    <row r="1158" spans="1:17">
      <c r="A1158" s="472"/>
      <c r="B1158" s="496"/>
      <c r="C1158" s="475"/>
      <c r="D1158" s="477"/>
      <c r="E1158" s="496"/>
      <c r="F1158" s="496"/>
      <c r="G1158" s="496"/>
      <c r="H1158" s="477"/>
      <c r="I1158" s="496"/>
      <c r="J1158" s="477"/>
      <c r="K1158" s="494"/>
      <c r="L1158" s="494"/>
      <c r="M1158" s="517"/>
      <c r="N1158" s="516"/>
      <c r="O1158" s="517"/>
      <c r="P1158" s="517"/>
      <c r="Q1158" s="517"/>
    </row>
    <row r="1159" spans="1:17">
      <c r="A1159" s="472"/>
      <c r="B1159" s="496"/>
      <c r="C1159" s="475"/>
      <c r="D1159" s="477"/>
      <c r="E1159" s="496"/>
      <c r="F1159" s="496"/>
      <c r="G1159" s="496"/>
      <c r="H1159" s="477"/>
      <c r="I1159" s="496"/>
      <c r="J1159" s="477"/>
      <c r="K1159" s="494"/>
      <c r="L1159" s="494"/>
      <c r="M1159" s="517"/>
      <c r="N1159" s="516"/>
      <c r="O1159" s="517"/>
      <c r="P1159" s="517"/>
      <c r="Q1159" s="517"/>
    </row>
    <row r="1160" spans="1:17">
      <c r="A1160" s="472"/>
      <c r="B1160" s="496"/>
      <c r="C1160" s="475"/>
      <c r="D1160" s="477"/>
      <c r="E1160" s="496"/>
      <c r="F1160" s="496"/>
      <c r="G1160" s="496"/>
      <c r="H1160" s="477"/>
      <c r="I1160" s="496"/>
      <c r="J1160" s="477"/>
      <c r="K1160" s="494"/>
      <c r="L1160" s="494"/>
      <c r="M1160" s="517"/>
      <c r="N1160" s="516"/>
      <c r="O1160" s="517"/>
      <c r="P1160" s="517"/>
      <c r="Q1160" s="517"/>
    </row>
    <row r="1161" spans="1:17">
      <c r="A1161" s="472"/>
      <c r="B1161" s="496"/>
      <c r="C1161" s="475"/>
      <c r="D1161" s="477"/>
      <c r="E1161" s="496"/>
      <c r="F1161" s="496"/>
      <c r="G1161" s="496"/>
      <c r="H1161" s="477"/>
      <c r="I1161" s="496"/>
      <c r="J1161" s="477"/>
      <c r="K1161" s="494"/>
      <c r="L1161" s="494"/>
      <c r="M1161" s="517"/>
      <c r="N1161" s="516"/>
      <c r="O1161" s="517"/>
      <c r="P1161" s="517"/>
      <c r="Q1161" s="517"/>
    </row>
    <row r="1162" spans="1:17">
      <c r="A1162" s="472"/>
      <c r="B1162" s="496"/>
      <c r="C1162" s="475"/>
      <c r="D1162" s="477"/>
      <c r="E1162" s="496"/>
      <c r="F1162" s="496"/>
      <c r="G1162" s="496"/>
      <c r="H1162" s="477"/>
      <c r="I1162" s="496"/>
      <c r="J1162" s="477"/>
      <c r="K1162" s="494"/>
      <c r="L1162" s="494"/>
      <c r="M1162" s="517"/>
      <c r="N1162" s="516"/>
      <c r="O1162" s="517"/>
      <c r="P1162" s="517"/>
      <c r="Q1162" s="517"/>
    </row>
    <row r="1163" spans="1:17">
      <c r="A1163" s="472"/>
      <c r="B1163" s="496"/>
      <c r="C1163" s="475"/>
      <c r="D1163" s="477"/>
      <c r="E1163" s="496"/>
      <c r="F1163" s="496"/>
      <c r="G1163" s="496"/>
      <c r="H1163" s="477"/>
      <c r="I1163" s="496"/>
      <c r="J1163" s="477"/>
      <c r="K1163" s="494"/>
      <c r="L1163" s="494"/>
      <c r="M1163" s="517"/>
      <c r="N1163" s="516"/>
      <c r="O1163" s="517"/>
      <c r="P1163" s="517"/>
      <c r="Q1163" s="517"/>
    </row>
    <row r="1164" spans="1:17">
      <c r="A1164" s="472"/>
      <c r="B1164" s="496"/>
      <c r="C1164" s="475"/>
      <c r="D1164" s="477"/>
      <c r="E1164" s="496"/>
      <c r="F1164" s="496"/>
      <c r="G1164" s="496"/>
      <c r="H1164" s="477"/>
      <c r="I1164" s="496"/>
      <c r="J1164" s="477"/>
      <c r="K1164" s="494"/>
      <c r="L1164" s="494"/>
      <c r="M1164" s="517"/>
      <c r="N1164" s="516"/>
      <c r="O1164" s="517"/>
      <c r="P1164" s="517"/>
      <c r="Q1164" s="517"/>
    </row>
    <row r="1165" spans="1:17">
      <c r="A1165" s="472"/>
      <c r="B1165" s="496"/>
      <c r="C1165" s="475"/>
      <c r="D1165" s="477"/>
      <c r="E1165" s="496"/>
      <c r="F1165" s="496"/>
      <c r="G1165" s="496"/>
      <c r="H1165" s="477"/>
      <c r="I1165" s="496"/>
      <c r="J1165" s="477"/>
      <c r="K1165" s="494"/>
      <c r="L1165" s="494"/>
      <c r="M1165" s="517"/>
      <c r="N1165" s="516"/>
      <c r="O1165" s="517"/>
      <c r="P1165" s="517"/>
      <c r="Q1165" s="517"/>
    </row>
    <row r="1166" spans="1:17">
      <c r="A1166" s="472"/>
      <c r="B1166" s="496"/>
      <c r="C1166" s="475"/>
      <c r="D1166" s="477"/>
      <c r="E1166" s="496"/>
      <c r="F1166" s="496"/>
      <c r="G1166" s="496"/>
      <c r="H1166" s="477"/>
      <c r="I1166" s="496"/>
      <c r="J1166" s="477"/>
      <c r="K1166" s="494"/>
      <c r="L1166" s="494"/>
      <c r="M1166" s="517"/>
      <c r="N1166" s="516"/>
      <c r="O1166" s="517"/>
      <c r="P1166" s="517"/>
      <c r="Q1166" s="517"/>
    </row>
    <row r="1167" spans="1:17">
      <c r="A1167" s="472"/>
      <c r="B1167" s="496"/>
      <c r="C1167" s="475"/>
      <c r="D1167" s="477"/>
      <c r="E1167" s="496"/>
      <c r="F1167" s="496"/>
      <c r="G1167" s="496"/>
      <c r="H1167" s="477"/>
      <c r="I1167" s="496"/>
      <c r="J1167" s="477"/>
      <c r="K1167" s="494"/>
      <c r="L1167" s="494"/>
      <c r="M1167" s="517"/>
      <c r="N1167" s="516"/>
      <c r="O1167" s="517"/>
      <c r="P1167" s="517"/>
      <c r="Q1167" s="517"/>
    </row>
    <row r="1168" spans="1:17">
      <c r="A1168" s="472"/>
      <c r="B1168" s="496"/>
      <c r="C1168" s="475"/>
      <c r="D1168" s="477"/>
      <c r="E1168" s="496"/>
      <c r="F1168" s="496"/>
      <c r="G1168" s="496"/>
      <c r="H1168" s="477"/>
      <c r="I1168" s="496"/>
      <c r="J1168" s="477"/>
      <c r="K1168" s="494"/>
      <c r="L1168" s="494"/>
      <c r="M1168" s="517"/>
      <c r="N1168" s="516"/>
      <c r="O1168" s="517"/>
      <c r="P1168" s="517"/>
      <c r="Q1168" s="517"/>
    </row>
    <row r="1169" spans="1:17">
      <c r="A1169" s="472"/>
      <c r="B1169" s="496"/>
      <c r="C1169" s="475"/>
      <c r="D1169" s="477"/>
      <c r="E1169" s="496"/>
      <c r="F1169" s="496"/>
      <c r="G1169" s="496"/>
      <c r="H1169" s="477"/>
      <c r="I1169" s="496"/>
      <c r="J1169" s="477"/>
      <c r="K1169" s="494"/>
      <c r="L1169" s="494"/>
      <c r="M1169" s="517"/>
      <c r="N1169" s="516"/>
      <c r="O1169" s="517"/>
      <c r="P1169" s="517"/>
      <c r="Q1169" s="517"/>
    </row>
    <row r="1170" spans="1:17">
      <c r="A1170" s="472"/>
      <c r="B1170" s="496"/>
      <c r="C1170" s="475"/>
      <c r="D1170" s="477"/>
      <c r="E1170" s="496"/>
      <c r="F1170" s="496"/>
      <c r="G1170" s="496"/>
      <c r="H1170" s="477"/>
      <c r="I1170" s="496"/>
      <c r="J1170" s="477"/>
      <c r="K1170" s="494"/>
      <c r="L1170" s="494"/>
      <c r="M1170" s="517"/>
      <c r="N1170" s="516"/>
      <c r="O1170" s="517"/>
      <c r="P1170" s="517"/>
      <c r="Q1170" s="517"/>
    </row>
    <row r="1171" spans="1:17">
      <c r="A1171" s="472"/>
      <c r="B1171" s="496"/>
      <c r="C1171" s="475"/>
      <c r="D1171" s="477"/>
      <c r="E1171" s="496"/>
      <c r="F1171" s="496"/>
      <c r="G1171" s="496"/>
      <c r="H1171" s="477"/>
      <c r="I1171" s="496"/>
      <c r="J1171" s="477"/>
      <c r="K1171" s="494"/>
      <c r="L1171" s="494"/>
      <c r="M1171" s="517"/>
      <c r="N1171" s="516"/>
      <c r="O1171" s="517"/>
      <c r="P1171" s="517"/>
      <c r="Q1171" s="517"/>
    </row>
    <row r="1172" spans="1:17">
      <c r="A1172" s="472"/>
      <c r="B1172" s="496"/>
      <c r="C1172" s="475"/>
      <c r="D1172" s="477"/>
      <c r="E1172" s="496"/>
      <c r="F1172" s="496"/>
      <c r="G1172" s="496"/>
      <c r="H1172" s="477"/>
      <c r="I1172" s="496"/>
      <c r="J1172" s="477"/>
      <c r="K1172" s="494"/>
      <c r="L1172" s="494"/>
      <c r="M1172" s="517"/>
      <c r="N1172" s="516"/>
      <c r="O1172" s="517"/>
      <c r="P1172" s="517"/>
      <c r="Q1172" s="517"/>
    </row>
    <row r="1173" spans="1:17">
      <c r="A1173" s="472"/>
      <c r="B1173" s="496"/>
      <c r="C1173" s="475"/>
      <c r="D1173" s="477"/>
      <c r="E1173" s="496"/>
      <c r="F1173" s="496"/>
      <c r="G1173" s="496"/>
      <c r="H1173" s="477"/>
      <c r="I1173" s="496"/>
      <c r="J1173" s="477"/>
      <c r="K1173" s="494"/>
      <c r="L1173" s="494"/>
      <c r="M1173" s="517"/>
      <c r="N1173" s="516"/>
      <c r="O1173" s="517"/>
      <c r="P1173" s="517"/>
      <c r="Q1173" s="517"/>
    </row>
    <row r="1174" spans="1:17">
      <c r="A1174" s="472"/>
      <c r="B1174" s="496"/>
      <c r="C1174" s="475"/>
      <c r="D1174" s="477"/>
      <c r="E1174" s="496"/>
      <c r="F1174" s="496"/>
      <c r="G1174" s="496"/>
      <c r="H1174" s="477"/>
      <c r="I1174" s="496"/>
      <c r="J1174" s="477"/>
      <c r="K1174" s="494"/>
      <c r="L1174" s="494"/>
      <c r="M1174" s="517"/>
      <c r="N1174" s="516"/>
      <c r="O1174" s="517"/>
      <c r="P1174" s="517"/>
      <c r="Q1174" s="517"/>
    </row>
    <row r="1175" spans="1:17">
      <c r="A1175" s="472"/>
      <c r="B1175" s="496"/>
      <c r="C1175" s="475"/>
      <c r="D1175" s="477"/>
      <c r="E1175" s="496"/>
      <c r="F1175" s="496"/>
      <c r="G1175" s="496"/>
      <c r="H1175" s="477"/>
      <c r="I1175" s="496"/>
      <c r="J1175" s="477"/>
      <c r="K1175" s="494"/>
      <c r="L1175" s="494"/>
      <c r="M1175" s="517"/>
      <c r="N1175" s="516"/>
      <c r="O1175" s="517"/>
      <c r="P1175" s="517"/>
      <c r="Q1175" s="517"/>
    </row>
    <row r="1176" spans="1:17">
      <c r="A1176" s="472"/>
      <c r="B1176" s="496"/>
      <c r="C1176" s="475"/>
      <c r="D1176" s="477"/>
      <c r="E1176" s="496"/>
      <c r="F1176" s="496"/>
      <c r="G1176" s="496"/>
      <c r="H1176" s="477"/>
      <c r="I1176" s="496"/>
      <c r="J1176" s="477"/>
      <c r="K1176" s="494"/>
      <c r="L1176" s="494"/>
      <c r="M1176" s="517"/>
      <c r="N1176" s="516"/>
      <c r="O1176" s="517"/>
      <c r="P1176" s="517"/>
      <c r="Q1176" s="517"/>
    </row>
    <row r="1177" spans="1:17">
      <c r="A1177" s="472"/>
      <c r="B1177" s="496"/>
      <c r="C1177" s="475"/>
      <c r="D1177" s="477"/>
      <c r="E1177" s="496"/>
      <c r="F1177" s="496"/>
      <c r="G1177" s="496"/>
      <c r="H1177" s="477"/>
      <c r="I1177" s="496"/>
      <c r="J1177" s="477"/>
      <c r="K1177" s="494"/>
      <c r="L1177" s="494"/>
      <c r="M1177" s="517"/>
      <c r="N1177" s="516"/>
      <c r="O1177" s="517"/>
      <c r="P1177" s="517"/>
      <c r="Q1177" s="517"/>
    </row>
    <row r="1178" spans="1:17">
      <c r="A1178" s="472"/>
      <c r="B1178" s="496"/>
      <c r="C1178" s="475"/>
      <c r="D1178" s="477"/>
      <c r="E1178" s="496"/>
      <c r="F1178" s="496"/>
      <c r="G1178" s="496"/>
      <c r="H1178" s="477"/>
      <c r="I1178" s="496"/>
      <c r="J1178" s="477"/>
      <c r="K1178" s="494"/>
      <c r="L1178" s="494"/>
      <c r="M1178" s="517"/>
      <c r="N1178" s="516"/>
      <c r="O1178" s="517"/>
      <c r="P1178" s="517"/>
      <c r="Q1178" s="517"/>
    </row>
    <row r="1179" spans="1:17">
      <c r="A1179" s="472"/>
      <c r="B1179" s="496"/>
      <c r="C1179" s="475"/>
      <c r="D1179" s="477"/>
      <c r="E1179" s="496"/>
      <c r="F1179" s="496"/>
      <c r="G1179" s="496"/>
      <c r="H1179" s="477"/>
      <c r="I1179" s="496"/>
      <c r="J1179" s="477"/>
      <c r="K1179" s="494"/>
      <c r="L1179" s="494"/>
      <c r="M1179" s="517"/>
      <c r="N1179" s="516"/>
      <c r="O1179" s="517"/>
      <c r="P1179" s="517"/>
      <c r="Q1179" s="517"/>
    </row>
    <row r="1180" spans="1:17">
      <c r="A1180" s="472"/>
      <c r="B1180" s="496"/>
      <c r="C1180" s="475"/>
      <c r="D1180" s="477"/>
      <c r="E1180" s="496"/>
      <c r="F1180" s="496"/>
      <c r="G1180" s="496"/>
      <c r="H1180" s="477"/>
      <c r="I1180" s="496"/>
      <c r="J1180" s="477"/>
      <c r="K1180" s="494"/>
      <c r="L1180" s="494"/>
      <c r="M1180" s="517"/>
      <c r="N1180" s="516"/>
      <c r="O1180" s="517"/>
      <c r="P1180" s="517"/>
      <c r="Q1180" s="517"/>
    </row>
    <row r="1181" spans="1:17">
      <c r="A1181" s="472"/>
      <c r="B1181" s="496"/>
      <c r="C1181" s="475"/>
      <c r="D1181" s="477"/>
      <c r="E1181" s="496"/>
      <c r="F1181" s="496"/>
      <c r="G1181" s="496"/>
      <c r="H1181" s="477"/>
      <c r="I1181" s="496"/>
      <c r="J1181" s="477"/>
      <c r="K1181" s="494"/>
      <c r="L1181" s="494"/>
      <c r="M1181" s="517"/>
      <c r="N1181" s="516"/>
      <c r="O1181" s="517"/>
      <c r="P1181" s="517"/>
      <c r="Q1181" s="517"/>
    </row>
    <row r="1182" spans="1:17">
      <c r="A1182" s="472"/>
      <c r="B1182" s="496"/>
      <c r="C1182" s="475"/>
      <c r="D1182" s="477"/>
      <c r="E1182" s="496"/>
      <c r="F1182" s="496"/>
      <c r="G1182" s="496"/>
      <c r="H1182" s="477"/>
      <c r="I1182" s="496"/>
      <c r="J1182" s="477"/>
      <c r="K1182" s="494"/>
      <c r="L1182" s="494"/>
      <c r="M1182" s="517"/>
      <c r="N1182" s="516"/>
      <c r="O1182" s="517"/>
      <c r="P1182" s="517"/>
      <c r="Q1182" s="517"/>
    </row>
    <row r="1183" spans="1:17">
      <c r="A1183" s="472"/>
      <c r="B1183" s="496"/>
      <c r="C1183" s="475"/>
      <c r="D1183" s="477"/>
      <c r="E1183" s="496"/>
      <c r="F1183" s="496"/>
      <c r="G1183" s="496"/>
      <c r="H1183" s="477"/>
      <c r="I1183" s="496"/>
      <c r="J1183" s="477"/>
      <c r="K1183" s="494"/>
      <c r="L1183" s="494"/>
      <c r="M1183" s="517"/>
      <c r="N1183" s="516"/>
      <c r="O1183" s="517"/>
      <c r="P1183" s="517"/>
      <c r="Q1183" s="517"/>
    </row>
    <row r="1184" spans="1:17">
      <c r="A1184" s="472"/>
      <c r="B1184" s="496"/>
      <c r="C1184" s="475"/>
      <c r="D1184" s="477"/>
      <c r="E1184" s="496"/>
      <c r="F1184" s="496"/>
      <c r="G1184" s="496"/>
      <c r="H1184" s="477"/>
      <c r="I1184" s="496"/>
      <c r="J1184" s="477"/>
      <c r="K1184" s="494"/>
      <c r="L1184" s="494"/>
      <c r="M1184" s="517"/>
      <c r="N1184" s="516"/>
      <c r="O1184" s="517"/>
      <c r="P1184" s="517"/>
      <c r="Q1184" s="517"/>
    </row>
    <row r="1185" spans="1:17">
      <c r="A1185" s="472"/>
      <c r="B1185" s="496"/>
      <c r="C1185" s="475"/>
      <c r="D1185" s="477"/>
      <c r="E1185" s="496"/>
      <c r="F1185" s="496"/>
      <c r="G1185" s="496"/>
      <c r="H1185" s="477"/>
      <c r="I1185" s="496"/>
      <c r="J1185" s="477"/>
      <c r="K1185" s="494"/>
      <c r="L1185" s="494"/>
      <c r="M1185" s="517"/>
      <c r="N1185" s="516"/>
      <c r="O1185" s="517"/>
      <c r="P1185" s="517"/>
      <c r="Q1185" s="517"/>
    </row>
    <row r="1186" spans="1:17">
      <c r="A1186" s="472"/>
      <c r="B1186" s="496"/>
      <c r="C1186" s="475"/>
      <c r="D1186" s="477"/>
      <c r="E1186" s="496"/>
      <c r="F1186" s="496"/>
      <c r="G1186" s="496"/>
      <c r="H1186" s="477"/>
      <c r="I1186" s="496"/>
      <c r="J1186" s="477"/>
      <c r="K1186" s="494"/>
      <c r="L1186" s="494"/>
      <c r="M1186" s="517"/>
      <c r="N1186" s="516"/>
      <c r="O1186" s="517"/>
      <c r="P1186" s="517"/>
      <c r="Q1186" s="517"/>
    </row>
    <row r="1187" spans="1:17">
      <c r="A1187" s="472"/>
      <c r="B1187" s="496"/>
      <c r="C1187" s="475"/>
      <c r="D1187" s="477"/>
      <c r="E1187" s="496"/>
      <c r="F1187" s="496"/>
      <c r="G1187" s="496"/>
      <c r="H1187" s="477"/>
      <c r="I1187" s="496"/>
      <c r="J1187" s="477"/>
      <c r="K1187" s="494"/>
      <c r="L1187" s="494"/>
      <c r="M1187" s="517"/>
      <c r="N1187" s="516"/>
      <c r="O1187" s="517"/>
      <c r="P1187" s="517"/>
      <c r="Q1187" s="517"/>
    </row>
    <row r="1188" spans="1:17">
      <c r="A1188" s="472"/>
      <c r="B1188" s="496"/>
      <c r="C1188" s="475"/>
      <c r="D1188" s="477"/>
      <c r="E1188" s="496"/>
      <c r="F1188" s="496"/>
      <c r="G1188" s="496"/>
      <c r="H1188" s="477"/>
      <c r="I1188" s="496"/>
      <c r="J1188" s="477"/>
      <c r="K1188" s="494"/>
      <c r="L1188" s="494"/>
      <c r="M1188" s="517"/>
      <c r="N1188" s="516"/>
      <c r="O1188" s="517"/>
      <c r="P1188" s="517"/>
      <c r="Q1188" s="517"/>
    </row>
    <row r="1189" spans="1:17">
      <c r="A1189" s="472"/>
      <c r="B1189" s="496"/>
      <c r="C1189" s="475"/>
      <c r="D1189" s="477"/>
      <c r="E1189" s="496"/>
      <c r="F1189" s="496"/>
      <c r="G1189" s="496"/>
      <c r="H1189" s="477"/>
      <c r="I1189" s="496"/>
      <c r="J1189" s="477"/>
      <c r="K1189" s="494"/>
      <c r="L1189" s="494"/>
      <c r="M1189" s="517"/>
      <c r="N1189" s="516"/>
      <c r="O1189" s="517"/>
      <c r="P1189" s="517"/>
      <c r="Q1189" s="517"/>
    </row>
    <row r="1190" spans="1:17">
      <c r="A1190" s="472"/>
      <c r="B1190" s="496"/>
      <c r="C1190" s="475"/>
      <c r="D1190" s="477"/>
      <c r="E1190" s="496"/>
      <c r="F1190" s="496"/>
      <c r="G1190" s="496"/>
      <c r="H1190" s="477"/>
      <c r="I1190" s="496"/>
      <c r="J1190" s="477"/>
      <c r="K1190" s="494"/>
      <c r="L1190" s="494"/>
      <c r="M1190" s="517"/>
      <c r="N1190" s="516"/>
      <c r="O1190" s="517"/>
      <c r="P1190" s="517"/>
      <c r="Q1190" s="517"/>
    </row>
    <row r="1191" spans="1:17">
      <c r="A1191" s="472"/>
      <c r="B1191" s="496"/>
      <c r="C1191" s="475"/>
      <c r="D1191" s="477"/>
      <c r="E1191" s="496"/>
      <c r="F1191" s="496"/>
      <c r="G1191" s="496"/>
      <c r="H1191" s="477"/>
      <c r="I1191" s="496"/>
      <c r="J1191" s="477"/>
      <c r="K1191" s="494"/>
      <c r="L1191" s="494"/>
      <c r="M1191" s="517"/>
      <c r="N1191" s="516"/>
      <c r="O1191" s="517"/>
      <c r="P1191" s="517"/>
      <c r="Q1191" s="517"/>
    </row>
    <row r="1192" spans="1:17">
      <c r="A1192" s="472"/>
      <c r="B1192" s="496"/>
      <c r="C1192" s="475"/>
      <c r="D1192" s="477"/>
      <c r="E1192" s="496"/>
      <c r="F1192" s="496"/>
      <c r="G1192" s="496"/>
      <c r="H1192" s="477"/>
      <c r="I1192" s="496"/>
      <c r="J1192" s="477"/>
      <c r="K1192" s="494"/>
      <c r="L1192" s="494"/>
      <c r="M1192" s="517"/>
      <c r="N1192" s="516"/>
      <c r="O1192" s="517"/>
      <c r="P1192" s="517"/>
      <c r="Q1192" s="517"/>
    </row>
    <row r="1193" spans="1:17">
      <c r="A1193" s="472"/>
      <c r="B1193" s="496"/>
      <c r="C1193" s="475"/>
      <c r="D1193" s="477"/>
      <c r="E1193" s="496"/>
      <c r="F1193" s="496"/>
      <c r="G1193" s="496"/>
      <c r="H1193" s="477"/>
      <c r="I1193" s="496"/>
      <c r="J1193" s="477"/>
      <c r="K1193" s="494"/>
      <c r="L1193" s="494"/>
      <c r="M1193" s="517"/>
      <c r="N1193" s="516"/>
      <c r="O1193" s="517"/>
      <c r="P1193" s="517"/>
      <c r="Q1193" s="517"/>
    </row>
    <row r="1194" spans="1:17">
      <c r="A1194" s="472"/>
      <c r="B1194" s="496"/>
      <c r="C1194" s="475"/>
      <c r="D1194" s="477"/>
      <c r="E1194" s="496"/>
      <c r="F1194" s="496"/>
      <c r="G1194" s="496"/>
      <c r="H1194" s="477"/>
      <c r="I1194" s="496"/>
      <c r="J1194" s="477"/>
      <c r="K1194" s="494"/>
      <c r="L1194" s="494"/>
      <c r="M1194" s="517"/>
      <c r="N1194" s="516"/>
      <c r="O1194" s="517"/>
      <c r="P1194" s="517"/>
      <c r="Q1194" s="517"/>
    </row>
    <row r="1195" spans="1:17">
      <c r="A1195" s="472"/>
      <c r="B1195" s="496"/>
      <c r="C1195" s="475"/>
      <c r="D1195" s="477"/>
      <c r="E1195" s="496"/>
      <c r="F1195" s="496"/>
      <c r="G1195" s="496"/>
      <c r="H1195" s="477"/>
      <c r="I1195" s="496"/>
      <c r="J1195" s="477"/>
      <c r="K1195" s="494"/>
      <c r="L1195" s="494"/>
      <c r="M1195" s="517"/>
      <c r="N1195" s="516"/>
      <c r="O1195" s="517"/>
      <c r="P1195" s="517"/>
      <c r="Q1195" s="517"/>
    </row>
    <row r="1196" spans="1:17">
      <c r="A1196" s="472"/>
      <c r="B1196" s="496"/>
      <c r="C1196" s="475"/>
      <c r="D1196" s="477"/>
      <c r="E1196" s="496"/>
      <c r="F1196" s="496"/>
      <c r="G1196" s="496"/>
      <c r="H1196" s="477"/>
      <c r="I1196" s="496"/>
      <c r="J1196" s="477"/>
      <c r="K1196" s="494"/>
      <c r="L1196" s="494"/>
      <c r="M1196" s="517"/>
      <c r="N1196" s="516"/>
      <c r="O1196" s="517"/>
      <c r="P1196" s="517"/>
      <c r="Q1196" s="517"/>
    </row>
    <row r="1197" spans="1:17">
      <c r="A1197" s="472"/>
      <c r="B1197" s="496"/>
      <c r="C1197" s="475"/>
      <c r="D1197" s="477"/>
      <c r="E1197" s="496"/>
      <c r="F1197" s="496"/>
      <c r="G1197" s="496"/>
      <c r="H1197" s="477"/>
      <c r="I1197" s="496"/>
      <c r="J1197" s="477"/>
      <c r="K1197" s="494"/>
      <c r="L1197" s="494"/>
      <c r="M1197" s="517"/>
      <c r="N1197" s="516"/>
      <c r="O1197" s="517"/>
      <c r="P1197" s="517"/>
      <c r="Q1197" s="517"/>
    </row>
    <row r="1198" spans="1:17">
      <c r="A1198" s="472"/>
      <c r="B1198" s="496"/>
      <c r="C1198" s="475"/>
      <c r="D1198" s="477"/>
      <c r="E1198" s="496"/>
      <c r="F1198" s="496"/>
      <c r="G1198" s="496"/>
      <c r="H1198" s="477"/>
      <c r="I1198" s="496"/>
      <c r="J1198" s="477"/>
      <c r="K1198" s="494"/>
      <c r="L1198" s="494"/>
      <c r="M1198" s="517"/>
      <c r="N1198" s="516"/>
      <c r="O1198" s="517"/>
      <c r="P1198" s="517"/>
      <c r="Q1198" s="517"/>
    </row>
    <row r="1199" spans="1:17">
      <c r="A1199" s="472"/>
      <c r="B1199" s="496"/>
      <c r="C1199" s="475"/>
      <c r="D1199" s="477"/>
      <c r="E1199" s="496"/>
      <c r="F1199" s="496"/>
      <c r="G1199" s="496"/>
      <c r="H1199" s="477"/>
      <c r="I1199" s="496"/>
      <c r="J1199" s="477"/>
      <c r="K1199" s="494"/>
      <c r="L1199" s="494"/>
      <c r="M1199" s="517"/>
      <c r="N1199" s="516"/>
      <c r="O1199" s="517"/>
      <c r="P1199" s="517"/>
      <c r="Q1199" s="517"/>
    </row>
    <row r="1200" spans="1:17">
      <c r="A1200" s="472"/>
      <c r="B1200" s="496"/>
      <c r="C1200" s="475"/>
      <c r="D1200" s="477"/>
      <c r="E1200" s="496"/>
      <c r="F1200" s="496"/>
      <c r="G1200" s="496"/>
      <c r="H1200" s="477"/>
      <c r="I1200" s="496"/>
      <c r="J1200" s="477"/>
      <c r="K1200" s="494"/>
      <c r="L1200" s="494"/>
      <c r="M1200" s="517"/>
      <c r="N1200" s="516"/>
      <c r="O1200" s="517"/>
      <c r="P1200" s="517"/>
      <c r="Q1200" s="517"/>
    </row>
    <row r="1201" spans="1:17">
      <c r="A1201" s="472"/>
      <c r="B1201" s="496"/>
      <c r="C1201" s="475"/>
      <c r="D1201" s="477"/>
      <c r="E1201" s="496"/>
      <c r="F1201" s="496"/>
      <c r="G1201" s="496"/>
      <c r="H1201" s="477"/>
      <c r="I1201" s="496"/>
      <c r="J1201" s="477"/>
      <c r="K1201" s="494"/>
      <c r="L1201" s="494"/>
      <c r="M1201" s="517"/>
      <c r="N1201" s="516"/>
      <c r="O1201" s="517"/>
      <c r="P1201" s="517"/>
      <c r="Q1201" s="517"/>
    </row>
    <row r="1202" spans="1:17">
      <c r="A1202" s="472"/>
      <c r="B1202" s="496"/>
      <c r="C1202" s="475"/>
      <c r="D1202" s="477"/>
      <c r="E1202" s="496"/>
      <c r="F1202" s="496"/>
      <c r="G1202" s="496"/>
      <c r="H1202" s="477"/>
      <c r="I1202" s="496"/>
      <c r="J1202" s="477"/>
      <c r="K1202" s="494"/>
      <c r="L1202" s="494"/>
      <c r="M1202" s="517"/>
      <c r="N1202" s="516"/>
      <c r="O1202" s="517"/>
      <c r="P1202" s="517"/>
      <c r="Q1202" s="517"/>
    </row>
    <row r="1203" spans="1:17">
      <c r="A1203" s="472"/>
      <c r="B1203" s="496"/>
      <c r="C1203" s="475"/>
      <c r="D1203" s="477"/>
      <c r="E1203" s="496"/>
      <c r="F1203" s="496"/>
      <c r="G1203" s="496"/>
      <c r="H1203" s="477"/>
      <c r="I1203" s="496"/>
      <c r="J1203" s="477"/>
      <c r="K1203" s="494"/>
      <c r="L1203" s="494"/>
      <c r="M1203" s="517"/>
      <c r="N1203" s="516"/>
      <c r="O1203" s="517"/>
      <c r="P1203" s="517"/>
      <c r="Q1203" s="517"/>
    </row>
    <row r="1204" spans="1:17">
      <c r="A1204" s="472"/>
      <c r="B1204" s="496"/>
      <c r="C1204" s="475"/>
      <c r="D1204" s="477"/>
      <c r="E1204" s="496"/>
      <c r="F1204" s="496"/>
      <c r="G1204" s="496"/>
      <c r="H1204" s="477"/>
      <c r="I1204" s="496"/>
      <c r="J1204" s="477"/>
      <c r="K1204" s="494"/>
      <c r="L1204" s="494"/>
      <c r="M1204" s="517"/>
      <c r="N1204" s="516"/>
      <c r="O1204" s="517"/>
      <c r="P1204" s="517"/>
      <c r="Q1204" s="517"/>
    </row>
    <row r="1205" spans="1:17">
      <c r="A1205" s="472"/>
      <c r="B1205" s="496"/>
      <c r="C1205" s="475"/>
      <c r="D1205" s="477"/>
      <c r="E1205" s="496"/>
      <c r="F1205" s="496"/>
      <c r="G1205" s="496"/>
      <c r="H1205" s="477"/>
      <c r="I1205" s="496"/>
      <c r="J1205" s="477"/>
      <c r="K1205" s="494"/>
      <c r="L1205" s="494"/>
      <c r="M1205" s="517"/>
      <c r="N1205" s="516"/>
      <c r="O1205" s="517"/>
      <c r="P1205" s="517"/>
      <c r="Q1205" s="517"/>
    </row>
    <row r="1206" spans="1:17">
      <c r="A1206" s="472"/>
      <c r="B1206" s="496"/>
      <c r="C1206" s="475"/>
      <c r="D1206" s="477"/>
      <c r="E1206" s="496"/>
      <c r="F1206" s="496"/>
      <c r="G1206" s="496"/>
      <c r="H1206" s="477"/>
      <c r="I1206" s="496"/>
      <c r="J1206" s="477"/>
      <c r="K1206" s="494"/>
      <c r="L1206" s="494"/>
      <c r="M1206" s="517"/>
      <c r="N1206" s="516"/>
      <c r="O1206" s="517"/>
      <c r="P1206" s="517"/>
      <c r="Q1206" s="517"/>
    </row>
    <row r="1207" spans="1:17">
      <c r="A1207" s="472"/>
      <c r="B1207" s="496"/>
      <c r="C1207" s="475"/>
      <c r="D1207" s="477"/>
      <c r="E1207" s="496"/>
      <c r="F1207" s="496"/>
      <c r="G1207" s="496"/>
      <c r="H1207" s="477"/>
      <c r="I1207" s="496"/>
      <c r="J1207" s="477"/>
      <c r="K1207" s="494"/>
      <c r="L1207" s="494"/>
      <c r="M1207" s="517"/>
      <c r="N1207" s="516"/>
      <c r="O1207" s="517"/>
      <c r="P1207" s="517"/>
      <c r="Q1207" s="517"/>
    </row>
    <row r="1208" spans="1:17">
      <c r="A1208" s="472"/>
      <c r="B1208" s="496"/>
      <c r="C1208" s="475"/>
      <c r="D1208" s="477"/>
      <c r="E1208" s="496"/>
      <c r="F1208" s="496"/>
      <c r="G1208" s="496"/>
      <c r="H1208" s="477"/>
      <c r="I1208" s="496"/>
      <c r="J1208" s="477"/>
      <c r="K1208" s="494"/>
      <c r="L1208" s="494"/>
      <c r="M1208" s="517"/>
      <c r="N1208" s="516"/>
      <c r="O1208" s="517"/>
      <c r="P1208" s="517"/>
      <c r="Q1208" s="517"/>
    </row>
    <row r="1209" spans="1:17">
      <c r="A1209" s="472"/>
      <c r="B1209" s="496"/>
      <c r="C1209" s="475"/>
      <c r="D1209" s="477"/>
      <c r="E1209" s="496"/>
      <c r="F1209" s="496"/>
      <c r="G1209" s="496"/>
      <c r="H1209" s="477"/>
      <c r="I1209" s="496"/>
      <c r="J1209" s="477"/>
      <c r="K1209" s="494"/>
      <c r="L1209" s="494"/>
      <c r="M1209" s="517"/>
      <c r="N1209" s="516"/>
      <c r="O1209" s="517"/>
      <c r="P1209" s="517"/>
      <c r="Q1209" s="517"/>
    </row>
    <row r="1210" spans="1:17">
      <c r="A1210" s="472"/>
      <c r="B1210" s="496"/>
      <c r="C1210" s="475"/>
      <c r="D1210" s="477"/>
      <c r="E1210" s="496"/>
      <c r="F1210" s="496"/>
      <c r="G1210" s="496"/>
      <c r="H1210" s="477"/>
      <c r="I1210" s="496"/>
      <c r="J1210" s="477"/>
      <c r="K1210" s="494"/>
      <c r="L1210" s="494"/>
      <c r="M1210" s="517"/>
      <c r="N1210" s="516"/>
      <c r="O1210" s="517"/>
      <c r="P1210" s="517"/>
      <c r="Q1210" s="517"/>
    </row>
    <row r="1211" spans="1:17">
      <c r="A1211" s="472"/>
      <c r="B1211" s="496"/>
      <c r="C1211" s="475"/>
      <c r="D1211" s="477"/>
      <c r="E1211" s="496"/>
      <c r="F1211" s="496"/>
      <c r="G1211" s="496"/>
      <c r="H1211" s="477"/>
      <c r="I1211" s="496"/>
      <c r="J1211" s="477"/>
      <c r="K1211" s="494"/>
      <c r="L1211" s="494"/>
      <c r="M1211" s="517"/>
      <c r="N1211" s="516"/>
      <c r="O1211" s="517"/>
      <c r="P1211" s="517"/>
      <c r="Q1211" s="517"/>
    </row>
    <row r="1212" spans="1:17">
      <c r="A1212" s="472"/>
      <c r="B1212" s="496"/>
      <c r="C1212" s="475"/>
      <c r="D1212" s="477"/>
      <c r="E1212" s="496"/>
      <c r="F1212" s="496"/>
      <c r="G1212" s="496"/>
      <c r="H1212" s="477"/>
      <c r="I1212" s="496"/>
      <c r="J1212" s="477"/>
      <c r="K1212" s="494"/>
      <c r="L1212" s="494"/>
      <c r="M1212" s="517"/>
      <c r="N1212" s="516"/>
      <c r="O1212" s="517"/>
      <c r="P1212" s="517"/>
      <c r="Q1212" s="517"/>
    </row>
    <row r="1213" spans="1:17">
      <c r="A1213" s="472"/>
      <c r="B1213" s="496"/>
      <c r="C1213" s="475"/>
      <c r="D1213" s="477"/>
      <c r="E1213" s="496"/>
      <c r="F1213" s="496"/>
      <c r="G1213" s="496"/>
      <c r="H1213" s="477"/>
      <c r="I1213" s="496"/>
      <c r="J1213" s="477"/>
      <c r="K1213" s="494"/>
      <c r="L1213" s="494"/>
      <c r="M1213" s="517"/>
      <c r="N1213" s="516"/>
      <c r="O1213" s="517"/>
      <c r="P1213" s="517"/>
      <c r="Q1213" s="517"/>
    </row>
    <row r="1214" spans="1:17">
      <c r="A1214" s="472"/>
      <c r="B1214" s="496"/>
      <c r="C1214" s="475"/>
      <c r="D1214" s="477"/>
      <c r="E1214" s="496"/>
      <c r="F1214" s="496"/>
      <c r="G1214" s="496"/>
      <c r="H1214" s="477"/>
      <c r="I1214" s="496"/>
      <c r="J1214" s="477"/>
      <c r="K1214" s="494"/>
      <c r="L1214" s="494"/>
      <c r="M1214" s="517"/>
      <c r="N1214" s="516"/>
      <c r="O1214" s="517"/>
      <c r="P1214" s="517"/>
      <c r="Q1214" s="517"/>
    </row>
    <row r="1215" spans="1:17">
      <c r="A1215" s="472"/>
      <c r="B1215" s="496"/>
      <c r="C1215" s="475"/>
      <c r="D1215" s="477"/>
      <c r="E1215" s="496"/>
      <c r="F1215" s="496"/>
      <c r="G1215" s="496"/>
      <c r="H1215" s="477"/>
      <c r="I1215" s="496"/>
      <c r="J1215" s="477"/>
      <c r="K1215" s="494"/>
      <c r="L1215" s="494"/>
      <c r="M1215" s="517"/>
      <c r="N1215" s="516"/>
      <c r="O1215" s="517"/>
      <c r="P1215" s="517"/>
      <c r="Q1215" s="517"/>
    </row>
    <row r="1216" spans="1:17">
      <c r="A1216" s="472"/>
      <c r="B1216" s="496"/>
      <c r="C1216" s="475"/>
      <c r="D1216" s="477"/>
      <c r="E1216" s="496"/>
      <c r="F1216" s="496"/>
      <c r="G1216" s="496"/>
      <c r="H1216" s="477"/>
      <c r="I1216" s="496"/>
      <c r="J1216" s="477"/>
      <c r="K1216" s="494"/>
      <c r="L1216" s="494"/>
      <c r="M1216" s="517"/>
      <c r="N1216" s="516"/>
      <c r="O1216" s="517"/>
      <c r="P1216" s="517"/>
      <c r="Q1216" s="517"/>
    </row>
    <row r="1217" spans="1:17">
      <c r="A1217" s="472"/>
      <c r="B1217" s="496"/>
      <c r="C1217" s="475"/>
      <c r="D1217" s="477"/>
      <c r="E1217" s="496"/>
      <c r="F1217" s="496"/>
      <c r="G1217" s="496"/>
      <c r="H1217" s="477"/>
      <c r="I1217" s="496"/>
      <c r="J1217" s="477"/>
      <c r="K1217" s="494"/>
      <c r="L1217" s="494"/>
      <c r="M1217" s="517"/>
      <c r="N1217" s="516"/>
      <c r="O1217" s="517"/>
      <c r="P1217" s="517"/>
      <c r="Q1217" s="517"/>
    </row>
    <row r="1218" spans="1:17">
      <c r="A1218" s="472"/>
      <c r="B1218" s="496"/>
      <c r="C1218" s="475"/>
      <c r="D1218" s="477"/>
      <c r="E1218" s="496"/>
      <c r="F1218" s="496"/>
      <c r="G1218" s="496"/>
      <c r="H1218" s="477"/>
      <c r="I1218" s="496"/>
      <c r="J1218" s="477"/>
      <c r="K1218" s="494"/>
      <c r="L1218" s="494"/>
      <c r="M1218" s="517"/>
      <c r="N1218" s="516"/>
      <c r="O1218" s="517"/>
      <c r="P1218" s="517"/>
      <c r="Q1218" s="517"/>
    </row>
    <row r="1219" spans="1:17">
      <c r="A1219" s="472"/>
      <c r="B1219" s="496"/>
      <c r="C1219" s="475"/>
      <c r="D1219" s="477"/>
      <c r="E1219" s="496"/>
      <c r="F1219" s="496"/>
      <c r="G1219" s="496"/>
      <c r="H1219" s="477"/>
      <c r="I1219" s="496"/>
      <c r="J1219" s="477"/>
      <c r="K1219" s="494"/>
      <c r="L1219" s="494"/>
      <c r="M1219" s="517"/>
      <c r="N1219" s="516"/>
      <c r="O1219" s="517"/>
      <c r="P1219" s="517"/>
      <c r="Q1219" s="517"/>
    </row>
    <row r="1220" spans="1:17">
      <c r="A1220" s="472"/>
      <c r="B1220" s="496"/>
      <c r="C1220" s="475"/>
      <c r="D1220" s="477"/>
      <c r="E1220" s="496"/>
      <c r="F1220" s="496"/>
      <c r="G1220" s="496"/>
      <c r="H1220" s="477"/>
      <c r="I1220" s="496"/>
      <c r="J1220" s="477"/>
      <c r="K1220" s="494"/>
      <c r="L1220" s="494"/>
      <c r="M1220" s="517"/>
      <c r="N1220" s="516"/>
      <c r="O1220" s="517"/>
      <c r="P1220" s="517"/>
      <c r="Q1220" s="517"/>
    </row>
    <row r="1221" spans="1:17">
      <c r="A1221" s="472"/>
      <c r="B1221" s="496"/>
      <c r="C1221" s="475"/>
      <c r="D1221" s="477"/>
      <c r="E1221" s="496"/>
      <c r="F1221" s="496"/>
      <c r="G1221" s="496"/>
      <c r="H1221" s="477"/>
      <c r="I1221" s="496"/>
      <c r="J1221" s="477"/>
      <c r="K1221" s="494"/>
      <c r="L1221" s="494"/>
      <c r="M1221" s="517"/>
      <c r="N1221" s="516"/>
      <c r="O1221" s="517"/>
      <c r="P1221" s="517"/>
      <c r="Q1221" s="517"/>
    </row>
    <row r="1222" spans="1:17">
      <c r="A1222" s="472"/>
      <c r="B1222" s="496"/>
      <c r="C1222" s="475"/>
      <c r="D1222" s="477"/>
      <c r="E1222" s="496"/>
      <c r="F1222" s="496"/>
      <c r="G1222" s="496"/>
      <c r="H1222" s="477"/>
      <c r="I1222" s="496"/>
      <c r="J1222" s="477"/>
      <c r="K1222" s="494"/>
      <c r="L1222" s="494"/>
      <c r="M1222" s="517"/>
      <c r="N1222" s="516"/>
      <c r="O1222" s="517"/>
      <c r="P1222" s="517"/>
      <c r="Q1222" s="517"/>
    </row>
    <row r="1223" spans="1:17">
      <c r="A1223" s="472"/>
      <c r="B1223" s="496"/>
      <c r="C1223" s="475"/>
      <c r="D1223" s="477"/>
      <c r="E1223" s="496"/>
      <c r="F1223" s="496"/>
      <c r="G1223" s="496"/>
      <c r="H1223" s="477"/>
      <c r="I1223" s="496"/>
      <c r="J1223" s="477"/>
      <c r="K1223" s="494"/>
      <c r="L1223" s="494"/>
      <c r="M1223" s="517"/>
      <c r="N1223" s="516"/>
      <c r="O1223" s="517"/>
      <c r="P1223" s="517"/>
      <c r="Q1223" s="517"/>
    </row>
    <row r="1224" spans="1:17">
      <c r="A1224" s="472"/>
      <c r="B1224" s="496"/>
      <c r="C1224" s="475"/>
      <c r="D1224" s="477"/>
      <c r="E1224" s="496"/>
      <c r="F1224" s="496"/>
      <c r="G1224" s="496"/>
      <c r="H1224" s="477"/>
      <c r="I1224" s="496"/>
      <c r="J1224" s="477"/>
      <c r="K1224" s="494"/>
      <c r="L1224" s="494"/>
      <c r="M1224" s="517"/>
      <c r="N1224" s="516"/>
      <c r="O1224" s="517"/>
      <c r="P1224" s="517"/>
      <c r="Q1224" s="517"/>
    </row>
    <row r="1225" spans="1:17">
      <c r="A1225" s="472"/>
      <c r="B1225" s="496"/>
      <c r="C1225" s="475"/>
      <c r="D1225" s="477"/>
      <c r="E1225" s="496"/>
      <c r="F1225" s="496"/>
      <c r="G1225" s="496"/>
      <c r="H1225" s="477"/>
      <c r="I1225" s="496"/>
      <c r="J1225" s="477"/>
      <c r="K1225" s="494"/>
      <c r="L1225" s="494"/>
      <c r="M1225" s="517"/>
      <c r="N1225" s="516"/>
      <c r="O1225" s="517"/>
      <c r="P1225" s="517"/>
      <c r="Q1225" s="517"/>
    </row>
    <row r="1226" spans="1:17">
      <c r="A1226" s="472"/>
      <c r="B1226" s="496"/>
      <c r="C1226" s="475"/>
      <c r="D1226" s="477"/>
      <c r="E1226" s="496"/>
      <c r="F1226" s="496"/>
      <c r="G1226" s="496"/>
      <c r="H1226" s="477"/>
      <c r="I1226" s="496"/>
      <c r="J1226" s="477"/>
      <c r="K1226" s="494"/>
      <c r="L1226" s="494"/>
      <c r="M1226" s="517"/>
      <c r="N1226" s="516"/>
      <c r="O1226" s="517"/>
      <c r="P1226" s="517"/>
      <c r="Q1226" s="517"/>
    </row>
    <row r="1227" spans="1:17">
      <c r="A1227" s="472"/>
      <c r="B1227" s="496"/>
      <c r="C1227" s="475"/>
      <c r="D1227" s="477"/>
      <c r="E1227" s="496"/>
      <c r="F1227" s="496"/>
      <c r="G1227" s="496"/>
      <c r="H1227" s="477"/>
      <c r="I1227" s="496"/>
      <c r="J1227" s="477"/>
      <c r="K1227" s="494"/>
      <c r="L1227" s="494"/>
      <c r="M1227" s="517"/>
      <c r="N1227" s="516"/>
      <c r="O1227" s="517"/>
      <c r="P1227" s="517"/>
      <c r="Q1227" s="517"/>
    </row>
    <row r="1228" spans="1:17">
      <c r="A1228" s="472"/>
      <c r="B1228" s="496"/>
      <c r="C1228" s="475"/>
      <c r="D1228" s="477"/>
      <c r="E1228" s="496"/>
      <c r="F1228" s="496"/>
      <c r="G1228" s="496"/>
      <c r="H1228" s="477"/>
      <c r="I1228" s="496"/>
      <c r="J1228" s="477"/>
      <c r="K1228" s="494"/>
      <c r="L1228" s="494"/>
      <c r="M1228" s="517"/>
      <c r="N1228" s="516"/>
      <c r="O1228" s="517"/>
      <c r="P1228" s="517"/>
      <c r="Q1228" s="517"/>
    </row>
    <row r="1229" spans="1:17">
      <c r="A1229" s="472"/>
      <c r="B1229" s="496"/>
      <c r="C1229" s="475"/>
      <c r="D1229" s="477"/>
      <c r="E1229" s="496"/>
      <c r="F1229" s="496"/>
      <c r="G1229" s="496"/>
      <c r="H1229" s="477"/>
      <c r="I1229" s="496"/>
      <c r="J1229" s="477"/>
      <c r="K1229" s="494"/>
      <c r="L1229" s="494"/>
      <c r="M1229" s="517"/>
      <c r="N1229" s="516"/>
      <c r="O1229" s="517"/>
      <c r="P1229" s="517"/>
      <c r="Q1229" s="517"/>
    </row>
    <row r="1230" spans="1:17">
      <c r="A1230" s="472"/>
      <c r="B1230" s="496"/>
      <c r="C1230" s="475"/>
      <c r="D1230" s="477"/>
      <c r="E1230" s="496"/>
      <c r="F1230" s="496"/>
      <c r="G1230" s="496"/>
      <c r="H1230" s="477"/>
      <c r="I1230" s="496"/>
      <c r="J1230" s="477"/>
      <c r="K1230" s="494"/>
      <c r="L1230" s="494"/>
      <c r="M1230" s="517"/>
      <c r="N1230" s="516"/>
      <c r="O1230" s="517"/>
      <c r="P1230" s="517"/>
      <c r="Q1230" s="517"/>
    </row>
    <row r="1231" spans="1:17">
      <c r="A1231" s="472"/>
      <c r="B1231" s="496"/>
      <c r="C1231" s="475"/>
      <c r="D1231" s="477"/>
      <c r="E1231" s="496"/>
      <c r="F1231" s="496"/>
      <c r="G1231" s="496"/>
      <c r="H1231" s="477"/>
      <c r="I1231" s="496"/>
      <c r="J1231" s="477"/>
      <c r="K1231" s="494"/>
      <c r="L1231" s="494"/>
      <c r="M1231" s="517"/>
      <c r="N1231" s="516"/>
      <c r="O1231" s="517"/>
      <c r="P1231" s="517"/>
      <c r="Q1231" s="517"/>
    </row>
    <row r="1232" spans="1:17">
      <c r="A1232" s="472"/>
      <c r="B1232" s="496"/>
      <c r="C1232" s="475"/>
      <c r="D1232" s="477"/>
      <c r="E1232" s="496"/>
      <c r="F1232" s="496"/>
      <c r="G1232" s="496"/>
      <c r="H1232" s="477"/>
      <c r="I1232" s="496"/>
      <c r="J1232" s="477"/>
      <c r="K1232" s="494"/>
      <c r="L1232" s="494"/>
      <c r="M1232" s="517"/>
      <c r="N1232" s="516"/>
      <c r="O1232" s="517"/>
      <c r="P1232" s="517"/>
      <c r="Q1232" s="517"/>
    </row>
    <row r="1233" spans="1:17">
      <c r="A1233" s="472"/>
      <c r="B1233" s="496"/>
      <c r="C1233" s="475"/>
      <c r="D1233" s="477"/>
      <c r="E1233" s="496"/>
      <c r="F1233" s="496"/>
      <c r="G1233" s="496"/>
      <c r="H1233" s="477"/>
      <c r="I1233" s="496"/>
      <c r="J1233" s="477"/>
      <c r="K1233" s="494"/>
      <c r="L1233" s="494"/>
      <c r="M1233" s="517"/>
      <c r="N1233" s="516"/>
      <c r="O1233" s="517"/>
      <c r="P1233" s="517"/>
      <c r="Q1233" s="517"/>
    </row>
    <row r="1234" spans="1:17">
      <c r="A1234" s="472"/>
      <c r="B1234" s="496"/>
      <c r="C1234" s="475"/>
      <c r="D1234" s="477"/>
      <c r="E1234" s="496"/>
      <c r="F1234" s="496"/>
      <c r="G1234" s="496"/>
      <c r="H1234" s="477"/>
      <c r="I1234" s="496"/>
      <c r="J1234" s="477"/>
      <c r="K1234" s="494"/>
      <c r="L1234" s="494"/>
      <c r="M1234" s="517"/>
      <c r="N1234" s="516"/>
      <c r="O1234" s="517"/>
      <c r="P1234" s="517"/>
      <c r="Q1234" s="517"/>
    </row>
    <row r="1235" spans="1:17">
      <c r="A1235" s="472"/>
      <c r="B1235" s="496"/>
      <c r="C1235" s="475"/>
      <c r="D1235" s="477"/>
      <c r="E1235" s="496"/>
      <c r="F1235" s="496"/>
      <c r="G1235" s="496"/>
      <c r="H1235" s="477"/>
      <c r="I1235" s="496"/>
      <c r="J1235" s="477"/>
      <c r="K1235" s="494"/>
      <c r="L1235" s="494"/>
      <c r="M1235" s="517"/>
      <c r="N1235" s="516"/>
      <c r="O1235" s="517"/>
      <c r="P1235" s="517"/>
      <c r="Q1235" s="517"/>
    </row>
    <row r="1236" spans="1:17">
      <c r="A1236" s="472"/>
      <c r="B1236" s="496"/>
      <c r="C1236" s="475"/>
      <c r="D1236" s="477"/>
      <c r="E1236" s="496"/>
      <c r="F1236" s="496"/>
      <c r="G1236" s="496"/>
      <c r="H1236" s="477"/>
      <c r="I1236" s="496"/>
      <c r="J1236" s="477"/>
      <c r="K1236" s="494"/>
      <c r="L1236" s="494"/>
      <c r="M1236" s="517"/>
      <c r="N1236" s="516"/>
      <c r="O1236" s="517"/>
      <c r="P1236" s="517"/>
      <c r="Q1236" s="517"/>
    </row>
    <row r="1237" spans="1:17">
      <c r="A1237" s="472"/>
      <c r="B1237" s="496"/>
      <c r="C1237" s="475"/>
      <c r="D1237" s="477"/>
      <c r="E1237" s="496"/>
      <c r="F1237" s="496"/>
      <c r="G1237" s="496"/>
      <c r="H1237" s="477"/>
      <c r="I1237" s="496"/>
      <c r="J1237" s="477"/>
      <c r="K1237" s="494"/>
      <c r="L1237" s="494"/>
      <c r="M1237" s="517"/>
      <c r="N1237" s="516"/>
      <c r="O1237" s="517"/>
      <c r="P1237" s="517"/>
      <c r="Q1237" s="517"/>
    </row>
    <row r="1238" spans="1:17">
      <c r="A1238" s="472"/>
      <c r="B1238" s="496"/>
      <c r="C1238" s="475"/>
      <c r="D1238" s="477"/>
      <c r="E1238" s="496"/>
      <c r="F1238" s="496"/>
      <c r="G1238" s="496"/>
      <c r="H1238" s="477"/>
      <c r="I1238" s="496"/>
      <c r="J1238" s="477"/>
      <c r="K1238" s="494"/>
      <c r="L1238" s="494"/>
      <c r="M1238" s="517"/>
      <c r="N1238" s="516"/>
      <c r="O1238" s="517"/>
      <c r="P1238" s="517"/>
      <c r="Q1238" s="517"/>
    </row>
    <row r="1239" spans="1:17">
      <c r="A1239" s="472"/>
      <c r="B1239" s="496"/>
      <c r="C1239" s="475"/>
      <c r="D1239" s="477"/>
      <c r="E1239" s="496"/>
      <c r="F1239" s="496"/>
      <c r="G1239" s="496"/>
      <c r="H1239" s="477"/>
      <c r="I1239" s="496"/>
      <c r="J1239" s="477"/>
      <c r="K1239" s="494"/>
      <c r="L1239" s="494"/>
      <c r="M1239" s="517"/>
      <c r="N1239" s="516"/>
      <c r="O1239" s="517"/>
      <c r="P1239" s="517"/>
      <c r="Q1239" s="517"/>
    </row>
    <row r="1240" spans="1:17">
      <c r="A1240" s="472"/>
      <c r="B1240" s="496"/>
      <c r="C1240" s="475"/>
      <c r="D1240" s="477"/>
      <c r="E1240" s="496"/>
      <c r="F1240" s="496"/>
      <c r="G1240" s="496"/>
      <c r="H1240" s="477"/>
      <c r="I1240" s="496"/>
      <c r="J1240" s="477"/>
      <c r="K1240" s="494"/>
      <c r="L1240" s="494"/>
      <c r="M1240" s="517"/>
      <c r="N1240" s="516"/>
      <c r="O1240" s="517"/>
      <c r="P1240" s="517"/>
      <c r="Q1240" s="517"/>
    </row>
    <row r="1241" spans="1:17">
      <c r="A1241" s="472"/>
      <c r="B1241" s="496"/>
      <c r="C1241" s="475"/>
      <c r="D1241" s="477"/>
      <c r="E1241" s="496"/>
      <c r="F1241" s="496"/>
      <c r="G1241" s="496"/>
      <c r="H1241" s="477"/>
      <c r="I1241" s="496"/>
      <c r="J1241" s="477"/>
      <c r="K1241" s="494"/>
      <c r="L1241" s="494"/>
      <c r="M1241" s="517"/>
      <c r="N1241" s="516"/>
      <c r="O1241" s="517"/>
      <c r="P1241" s="517"/>
      <c r="Q1241" s="517"/>
    </row>
    <row r="1242" spans="1:17">
      <c r="A1242" s="472"/>
      <c r="B1242" s="496"/>
      <c r="C1242" s="475"/>
      <c r="D1242" s="477"/>
      <c r="E1242" s="496"/>
      <c r="F1242" s="496"/>
      <c r="G1242" s="496"/>
      <c r="H1242" s="477"/>
      <c r="I1242" s="496"/>
      <c r="J1242" s="477"/>
      <c r="K1242" s="494"/>
      <c r="L1242" s="494"/>
      <c r="M1242" s="517"/>
      <c r="N1242" s="516"/>
      <c r="O1242" s="517"/>
      <c r="P1242" s="517"/>
      <c r="Q1242" s="517"/>
    </row>
    <row r="1243" spans="1:17">
      <c r="A1243" s="472"/>
      <c r="B1243" s="496"/>
      <c r="C1243" s="475"/>
      <c r="D1243" s="477"/>
      <c r="E1243" s="496"/>
      <c r="F1243" s="496"/>
      <c r="G1243" s="496"/>
      <c r="H1243" s="477"/>
      <c r="I1243" s="496"/>
      <c r="J1243" s="477"/>
      <c r="K1243" s="494"/>
      <c r="L1243" s="494"/>
      <c r="M1243" s="517"/>
      <c r="N1243" s="516"/>
      <c r="O1243" s="517"/>
      <c r="P1243" s="517"/>
      <c r="Q1243" s="517"/>
    </row>
    <row r="1244" spans="1:17">
      <c r="A1244" s="472"/>
      <c r="B1244" s="496"/>
      <c r="C1244" s="475"/>
      <c r="D1244" s="477"/>
      <c r="E1244" s="496"/>
      <c r="F1244" s="496"/>
      <c r="G1244" s="496"/>
      <c r="H1244" s="477"/>
      <c r="I1244" s="496"/>
      <c r="J1244" s="477"/>
      <c r="K1244" s="494"/>
      <c r="L1244" s="494"/>
      <c r="M1244" s="517"/>
      <c r="N1244" s="516"/>
      <c r="O1244" s="517"/>
      <c r="P1244" s="517"/>
      <c r="Q1244" s="517"/>
    </row>
    <row r="1245" spans="1:17">
      <c r="A1245" s="472"/>
      <c r="B1245" s="496"/>
      <c r="C1245" s="475"/>
      <c r="D1245" s="477"/>
      <c r="E1245" s="496"/>
      <c r="F1245" s="496"/>
      <c r="G1245" s="496"/>
      <c r="H1245" s="477"/>
      <c r="I1245" s="496"/>
      <c r="J1245" s="477"/>
      <c r="K1245" s="494"/>
      <c r="L1245" s="494"/>
      <c r="M1245" s="517"/>
      <c r="N1245" s="516"/>
      <c r="O1245" s="517"/>
      <c r="P1245" s="517"/>
      <c r="Q1245" s="517"/>
    </row>
    <row r="1246" spans="1:17">
      <c r="A1246" s="472"/>
      <c r="B1246" s="496"/>
      <c r="C1246" s="475"/>
      <c r="D1246" s="477"/>
      <c r="E1246" s="496"/>
      <c r="F1246" s="496"/>
      <c r="G1246" s="496"/>
      <c r="H1246" s="477"/>
      <c r="I1246" s="496"/>
      <c r="J1246" s="477"/>
      <c r="K1246" s="494"/>
      <c r="L1246" s="494"/>
      <c r="M1246" s="517"/>
      <c r="N1246" s="516"/>
      <c r="O1246" s="517"/>
      <c r="P1246" s="517"/>
      <c r="Q1246" s="517"/>
    </row>
    <row r="1247" spans="1:17">
      <c r="A1247" s="472"/>
      <c r="B1247" s="496"/>
      <c r="C1247" s="475"/>
      <c r="D1247" s="477"/>
      <c r="E1247" s="496"/>
      <c r="F1247" s="496"/>
      <c r="G1247" s="496"/>
      <c r="H1247" s="477"/>
      <c r="I1247" s="496"/>
      <c r="J1247" s="477"/>
      <c r="K1247" s="494"/>
      <c r="L1247" s="494"/>
      <c r="M1247" s="517"/>
      <c r="N1247" s="516"/>
      <c r="O1247" s="517"/>
      <c r="P1247" s="517"/>
      <c r="Q1247" s="517"/>
    </row>
    <row r="1248" spans="1:17">
      <c r="A1248" s="472"/>
      <c r="B1248" s="496"/>
      <c r="C1248" s="475"/>
      <c r="D1248" s="477"/>
      <c r="E1248" s="496"/>
      <c r="F1248" s="496"/>
      <c r="G1248" s="496"/>
      <c r="H1248" s="477"/>
      <c r="I1248" s="496"/>
      <c r="J1248" s="477"/>
      <c r="K1248" s="494"/>
      <c r="L1248" s="494"/>
      <c r="M1248" s="517"/>
      <c r="N1248" s="516"/>
      <c r="O1248" s="517"/>
      <c r="P1248" s="517"/>
      <c r="Q1248" s="517"/>
    </row>
    <row r="1249" spans="1:17">
      <c r="A1249" s="472"/>
      <c r="B1249" s="496"/>
      <c r="C1249" s="475"/>
      <c r="D1249" s="477"/>
      <c r="E1249" s="496"/>
      <c r="F1249" s="496"/>
      <c r="G1249" s="496"/>
      <c r="H1249" s="477"/>
      <c r="I1249" s="496"/>
      <c r="J1249" s="477"/>
      <c r="K1249" s="494"/>
      <c r="L1249" s="494"/>
      <c r="M1249" s="517"/>
      <c r="N1249" s="516"/>
      <c r="O1249" s="517"/>
      <c r="P1249" s="517"/>
      <c r="Q1249" s="517"/>
    </row>
    <row r="1250" spans="1:17">
      <c r="A1250" s="472"/>
      <c r="B1250" s="496"/>
      <c r="C1250" s="475"/>
      <c r="D1250" s="477"/>
      <c r="E1250" s="496"/>
      <c r="F1250" s="496"/>
      <c r="G1250" s="496"/>
      <c r="H1250" s="477"/>
      <c r="I1250" s="496"/>
      <c r="J1250" s="477"/>
      <c r="K1250" s="494"/>
      <c r="L1250" s="494"/>
      <c r="M1250" s="517"/>
      <c r="N1250" s="516"/>
      <c r="O1250" s="517"/>
      <c r="P1250" s="517"/>
      <c r="Q1250" s="517"/>
    </row>
    <row r="1251" spans="1:17">
      <c r="A1251" s="472"/>
      <c r="B1251" s="496"/>
      <c r="C1251" s="475"/>
      <c r="D1251" s="477"/>
      <c r="E1251" s="496"/>
      <c r="F1251" s="496"/>
      <c r="G1251" s="496"/>
      <c r="H1251" s="477"/>
      <c r="I1251" s="496"/>
      <c r="J1251" s="477"/>
      <c r="K1251" s="494"/>
      <c r="L1251" s="494"/>
      <c r="M1251" s="517"/>
      <c r="N1251" s="516"/>
      <c r="O1251" s="517"/>
      <c r="P1251" s="517"/>
      <c r="Q1251" s="517"/>
    </row>
    <row r="1252" spans="1:17">
      <c r="A1252" s="472"/>
      <c r="B1252" s="496"/>
      <c r="C1252" s="475"/>
      <c r="D1252" s="477"/>
      <c r="E1252" s="496"/>
      <c r="F1252" s="496"/>
      <c r="G1252" s="496"/>
      <c r="H1252" s="477"/>
      <c r="I1252" s="496"/>
      <c r="J1252" s="477"/>
      <c r="K1252" s="494"/>
      <c r="L1252" s="494"/>
      <c r="M1252" s="517"/>
      <c r="N1252" s="516"/>
      <c r="O1252" s="517"/>
      <c r="P1252" s="517"/>
      <c r="Q1252" s="517"/>
    </row>
    <row r="1253" spans="1:17">
      <c r="A1253" s="472"/>
      <c r="B1253" s="496"/>
      <c r="C1253" s="475"/>
      <c r="D1253" s="477"/>
      <c r="E1253" s="496"/>
      <c r="F1253" s="496"/>
      <c r="G1253" s="496"/>
      <c r="H1253" s="477"/>
      <c r="I1253" s="496"/>
      <c r="J1253" s="477"/>
      <c r="K1253" s="494"/>
      <c r="L1253" s="494"/>
      <c r="M1253" s="517"/>
      <c r="N1253" s="516"/>
      <c r="O1253" s="517"/>
      <c r="P1253" s="517"/>
      <c r="Q1253" s="517"/>
    </row>
    <row r="1254" spans="1:17">
      <c r="A1254" s="472"/>
      <c r="B1254" s="496"/>
      <c r="C1254" s="475"/>
      <c r="D1254" s="477"/>
      <c r="E1254" s="496"/>
      <c r="F1254" s="496"/>
      <c r="G1254" s="496"/>
      <c r="H1254" s="477"/>
      <c r="I1254" s="496"/>
      <c r="J1254" s="477"/>
      <c r="K1254" s="494"/>
      <c r="L1254" s="494"/>
      <c r="M1254" s="517"/>
      <c r="N1254" s="516"/>
      <c r="O1254" s="517"/>
      <c r="P1254" s="517"/>
      <c r="Q1254" s="517"/>
    </row>
    <row r="1255" spans="1:17">
      <c r="A1255" s="472"/>
      <c r="B1255" s="496"/>
      <c r="C1255" s="475"/>
      <c r="D1255" s="477"/>
      <c r="E1255" s="496"/>
      <c r="F1255" s="496"/>
      <c r="G1255" s="496"/>
      <c r="H1255" s="477"/>
      <c r="I1255" s="496"/>
      <c r="J1255" s="477"/>
      <c r="K1255" s="494"/>
      <c r="L1255" s="494"/>
      <c r="M1255" s="517"/>
      <c r="N1255" s="516"/>
      <c r="O1255" s="517"/>
      <c r="P1255" s="517"/>
      <c r="Q1255" s="517"/>
    </row>
    <row r="1256" spans="1:17">
      <c r="A1256" s="472"/>
      <c r="B1256" s="496"/>
      <c r="C1256" s="475"/>
      <c r="D1256" s="477"/>
      <c r="E1256" s="496"/>
      <c r="F1256" s="496"/>
      <c r="G1256" s="496"/>
      <c r="H1256" s="477"/>
      <c r="I1256" s="496"/>
      <c r="J1256" s="477"/>
      <c r="K1256" s="494"/>
      <c r="L1256" s="494"/>
      <c r="M1256" s="517"/>
      <c r="N1256" s="516"/>
      <c r="O1256" s="517"/>
      <c r="P1256" s="517"/>
      <c r="Q1256" s="517"/>
    </row>
    <row r="1257" spans="1:17">
      <c r="A1257" s="472"/>
      <c r="B1257" s="496"/>
      <c r="C1257" s="475"/>
      <c r="D1257" s="477"/>
      <c r="E1257" s="496"/>
      <c r="F1257" s="496"/>
      <c r="G1257" s="496"/>
      <c r="H1257" s="477"/>
      <c r="I1257" s="496"/>
      <c r="J1257" s="477"/>
      <c r="K1257" s="494"/>
      <c r="L1257" s="494"/>
      <c r="M1257" s="517"/>
      <c r="N1257" s="516"/>
      <c r="O1257" s="517"/>
      <c r="P1257" s="517"/>
      <c r="Q1257" s="517"/>
    </row>
    <row r="1258" spans="1:17">
      <c r="A1258" s="472"/>
      <c r="B1258" s="496"/>
      <c r="C1258" s="475"/>
      <c r="D1258" s="477"/>
      <c r="E1258" s="496"/>
      <c r="F1258" s="496"/>
      <c r="G1258" s="496"/>
      <c r="H1258" s="477"/>
      <c r="I1258" s="496"/>
      <c r="J1258" s="477"/>
      <c r="K1258" s="494"/>
      <c r="L1258" s="494"/>
      <c r="M1258" s="517"/>
      <c r="N1258" s="516"/>
      <c r="O1258" s="517"/>
      <c r="P1258" s="517"/>
      <c r="Q1258" s="517"/>
    </row>
    <row r="1259" spans="1:17">
      <c r="A1259" s="472"/>
      <c r="B1259" s="496"/>
      <c r="C1259" s="475"/>
      <c r="D1259" s="477"/>
      <c r="E1259" s="496"/>
      <c r="F1259" s="496"/>
      <c r="G1259" s="496"/>
      <c r="H1259" s="477"/>
      <c r="I1259" s="496"/>
      <c r="J1259" s="477"/>
      <c r="K1259" s="494"/>
      <c r="L1259" s="494"/>
      <c r="M1259" s="517"/>
      <c r="N1259" s="516"/>
      <c r="O1259" s="517"/>
      <c r="P1259" s="517"/>
      <c r="Q1259" s="517"/>
    </row>
    <row r="1260" spans="1:17">
      <c r="A1260" s="472"/>
      <c r="B1260" s="496"/>
      <c r="C1260" s="475"/>
      <c r="D1260" s="477"/>
      <c r="E1260" s="496"/>
      <c r="F1260" s="496"/>
      <c r="G1260" s="496"/>
      <c r="H1260" s="477"/>
      <c r="I1260" s="496"/>
      <c r="J1260" s="477"/>
      <c r="K1260" s="494"/>
      <c r="L1260" s="494"/>
      <c r="M1260" s="517"/>
      <c r="N1260" s="516"/>
      <c r="O1260" s="517"/>
      <c r="P1260" s="517"/>
      <c r="Q1260" s="517"/>
    </row>
    <row r="1261" spans="1:17">
      <c r="A1261" s="472"/>
      <c r="B1261" s="496"/>
      <c r="C1261" s="475"/>
      <c r="D1261" s="477"/>
      <c r="E1261" s="496"/>
      <c r="F1261" s="496"/>
      <c r="G1261" s="496"/>
      <c r="H1261" s="477"/>
      <c r="I1261" s="496"/>
      <c r="J1261" s="477"/>
      <c r="K1261" s="494"/>
      <c r="L1261" s="494"/>
      <c r="M1261" s="517"/>
      <c r="N1261" s="516"/>
      <c r="O1261" s="517"/>
      <c r="P1261" s="517"/>
      <c r="Q1261" s="517"/>
    </row>
    <row r="1262" spans="1:17">
      <c r="A1262" s="472"/>
      <c r="B1262" s="496"/>
      <c r="C1262" s="475"/>
      <c r="D1262" s="477"/>
      <c r="E1262" s="496"/>
      <c r="F1262" s="496"/>
      <c r="G1262" s="496"/>
      <c r="H1262" s="477"/>
      <c r="I1262" s="496"/>
      <c r="J1262" s="477"/>
      <c r="K1262" s="494"/>
      <c r="L1262" s="494"/>
      <c r="M1262" s="517"/>
      <c r="N1262" s="516"/>
      <c r="O1262" s="517"/>
      <c r="P1262" s="517"/>
      <c r="Q1262" s="517"/>
    </row>
    <row r="1263" spans="1:17">
      <c r="A1263" s="472"/>
      <c r="B1263" s="496"/>
      <c r="C1263" s="475"/>
      <c r="D1263" s="477"/>
      <c r="E1263" s="496"/>
      <c r="F1263" s="496"/>
      <c r="G1263" s="496"/>
      <c r="H1263" s="477"/>
      <c r="I1263" s="496"/>
      <c r="J1263" s="477"/>
      <c r="K1263" s="494"/>
      <c r="L1263" s="494"/>
      <c r="M1263" s="517"/>
      <c r="N1263" s="516"/>
      <c r="O1263" s="517"/>
      <c r="P1263" s="517"/>
      <c r="Q1263" s="517"/>
    </row>
    <row r="1264" spans="1:17">
      <c r="A1264" s="472"/>
      <c r="B1264" s="496"/>
      <c r="C1264" s="475"/>
      <c r="D1264" s="477"/>
      <c r="E1264" s="496"/>
      <c r="F1264" s="496"/>
      <c r="G1264" s="496"/>
      <c r="H1264" s="477"/>
      <c r="I1264" s="496"/>
      <c r="J1264" s="477"/>
      <c r="K1264" s="494"/>
      <c r="L1264" s="494"/>
      <c r="M1264" s="517"/>
      <c r="N1264" s="516"/>
      <c r="O1264" s="517"/>
      <c r="P1264" s="517"/>
      <c r="Q1264" s="517"/>
    </row>
    <row r="1265" spans="1:17">
      <c r="A1265" s="472"/>
      <c r="B1265" s="496"/>
      <c r="C1265" s="475"/>
      <c r="D1265" s="477"/>
      <c r="E1265" s="496"/>
      <c r="F1265" s="496"/>
      <c r="G1265" s="496"/>
      <c r="H1265" s="477"/>
      <c r="I1265" s="496"/>
      <c r="J1265" s="477"/>
      <c r="K1265" s="494"/>
      <c r="L1265" s="494"/>
      <c r="M1265" s="517"/>
      <c r="N1265" s="516"/>
      <c r="O1265" s="517"/>
      <c r="P1265" s="517"/>
      <c r="Q1265" s="517"/>
    </row>
    <row r="1266" spans="1:17">
      <c r="A1266" s="472"/>
      <c r="B1266" s="496"/>
      <c r="C1266" s="475"/>
      <c r="D1266" s="477"/>
      <c r="E1266" s="496"/>
      <c r="F1266" s="496"/>
      <c r="G1266" s="496"/>
      <c r="H1266" s="477"/>
      <c r="I1266" s="496"/>
      <c r="J1266" s="477"/>
      <c r="K1266" s="494"/>
      <c r="L1266" s="494"/>
      <c r="M1266" s="517"/>
      <c r="N1266" s="516"/>
      <c r="O1266" s="517"/>
      <c r="P1266" s="517"/>
      <c r="Q1266" s="517"/>
    </row>
    <row r="1267" spans="1:17">
      <c r="A1267" s="472"/>
      <c r="B1267" s="496"/>
      <c r="C1267" s="475"/>
      <c r="D1267" s="477"/>
      <c r="E1267" s="496"/>
      <c r="F1267" s="496"/>
      <c r="G1267" s="496"/>
      <c r="H1267" s="477"/>
      <c r="I1267" s="496"/>
      <c r="J1267" s="477"/>
      <c r="K1267" s="494"/>
      <c r="L1267" s="494"/>
      <c r="M1267" s="517"/>
      <c r="N1267" s="516"/>
      <c r="O1267" s="517"/>
      <c r="P1267" s="517"/>
      <c r="Q1267" s="517"/>
    </row>
    <row r="1268" spans="1:17">
      <c r="A1268" s="472"/>
      <c r="B1268" s="496"/>
      <c r="C1268" s="475"/>
      <c r="D1268" s="477"/>
      <c r="E1268" s="496"/>
      <c r="F1268" s="496"/>
      <c r="G1268" s="496"/>
      <c r="H1268" s="477"/>
      <c r="I1268" s="496"/>
      <c r="J1268" s="477"/>
      <c r="K1268" s="494"/>
      <c r="L1268" s="494"/>
      <c r="M1268" s="517"/>
      <c r="N1268" s="516"/>
      <c r="O1268" s="517"/>
      <c r="P1268" s="517"/>
      <c r="Q1268" s="517"/>
    </row>
    <row r="1269" spans="1:17">
      <c r="A1269" s="472"/>
      <c r="B1269" s="496"/>
      <c r="C1269" s="475"/>
      <c r="D1269" s="477"/>
      <c r="E1269" s="496"/>
      <c r="F1269" s="496"/>
      <c r="G1269" s="496"/>
      <c r="H1269" s="477"/>
      <c r="I1269" s="496"/>
      <c r="J1269" s="477"/>
      <c r="K1269" s="494"/>
      <c r="L1269" s="494"/>
      <c r="M1269" s="517"/>
      <c r="N1269" s="516"/>
      <c r="O1269" s="517"/>
      <c r="P1269" s="517"/>
      <c r="Q1269" s="517"/>
    </row>
    <row r="1270" spans="1:17">
      <c r="A1270" s="472"/>
      <c r="B1270" s="496"/>
      <c r="C1270" s="475"/>
      <c r="D1270" s="477"/>
      <c r="E1270" s="496"/>
      <c r="F1270" s="496"/>
      <c r="G1270" s="496"/>
      <c r="H1270" s="477"/>
      <c r="I1270" s="496"/>
      <c r="J1270" s="477"/>
      <c r="K1270" s="494"/>
      <c r="L1270" s="494"/>
      <c r="M1270" s="517"/>
      <c r="N1270" s="516"/>
      <c r="O1270" s="517"/>
      <c r="P1270" s="517"/>
      <c r="Q1270" s="517"/>
    </row>
    <row r="1271" spans="1:17">
      <c r="A1271" s="472"/>
      <c r="B1271" s="496"/>
      <c r="C1271" s="475"/>
      <c r="D1271" s="477"/>
      <c r="E1271" s="496"/>
      <c r="F1271" s="496"/>
      <c r="G1271" s="496"/>
      <c r="H1271" s="477"/>
      <c r="I1271" s="496"/>
      <c r="J1271" s="477"/>
      <c r="K1271" s="494"/>
      <c r="L1271" s="494"/>
      <c r="M1271" s="517"/>
      <c r="N1271" s="516"/>
      <c r="O1271" s="517"/>
      <c r="P1271" s="517"/>
      <c r="Q1271" s="517"/>
    </row>
    <row r="1272" spans="1:17">
      <c r="A1272" s="472"/>
      <c r="B1272" s="496"/>
      <c r="C1272" s="475"/>
      <c r="D1272" s="477"/>
      <c r="E1272" s="496"/>
      <c r="F1272" s="496"/>
      <c r="G1272" s="496"/>
      <c r="H1272" s="477"/>
      <c r="I1272" s="496"/>
      <c r="J1272" s="477"/>
      <c r="K1272" s="494"/>
      <c r="L1272" s="494"/>
      <c r="M1272" s="517"/>
      <c r="N1272" s="516"/>
      <c r="O1272" s="517"/>
      <c r="P1272" s="517"/>
      <c r="Q1272" s="517"/>
    </row>
    <row r="1273" spans="1:17">
      <c r="A1273" s="472"/>
      <c r="B1273" s="496"/>
      <c r="C1273" s="475"/>
      <c r="D1273" s="477"/>
      <c r="E1273" s="496"/>
      <c r="F1273" s="496"/>
      <c r="G1273" s="496"/>
      <c r="H1273" s="477"/>
      <c r="I1273" s="496"/>
      <c r="J1273" s="477"/>
      <c r="K1273" s="494"/>
      <c r="L1273" s="494"/>
      <c r="M1273" s="517"/>
      <c r="N1273" s="516"/>
      <c r="O1273" s="517"/>
      <c r="P1273" s="517"/>
      <c r="Q1273" s="517"/>
    </row>
    <row r="1274" spans="1:17">
      <c r="A1274" s="472"/>
      <c r="B1274" s="496"/>
      <c r="C1274" s="475"/>
      <c r="D1274" s="477"/>
      <c r="E1274" s="496"/>
      <c r="F1274" s="496"/>
      <c r="G1274" s="496"/>
      <c r="H1274" s="477"/>
      <c r="I1274" s="496"/>
      <c r="J1274" s="477"/>
      <c r="K1274" s="494"/>
      <c r="L1274" s="494"/>
      <c r="M1274" s="517"/>
      <c r="N1274" s="516"/>
      <c r="O1274" s="517"/>
      <c r="P1274" s="517"/>
      <c r="Q1274" s="517"/>
    </row>
    <row r="1275" spans="1:17">
      <c r="A1275" s="472"/>
      <c r="B1275" s="496"/>
      <c r="C1275" s="475"/>
      <c r="D1275" s="477"/>
      <c r="E1275" s="496"/>
      <c r="F1275" s="496"/>
      <c r="G1275" s="496"/>
      <c r="H1275" s="477"/>
      <c r="I1275" s="496"/>
      <c r="J1275" s="477"/>
      <c r="K1275" s="494"/>
      <c r="L1275" s="494"/>
      <c r="M1275" s="517"/>
      <c r="N1275" s="516"/>
      <c r="O1275" s="517"/>
      <c r="P1275" s="517"/>
      <c r="Q1275" s="517"/>
    </row>
    <row r="1276" spans="1:17">
      <c r="A1276" s="472"/>
      <c r="B1276" s="496"/>
      <c r="C1276" s="475"/>
      <c r="D1276" s="477"/>
      <c r="E1276" s="496"/>
      <c r="F1276" s="496"/>
      <c r="G1276" s="496"/>
      <c r="H1276" s="477"/>
      <c r="I1276" s="496"/>
      <c r="J1276" s="477"/>
      <c r="K1276" s="494"/>
      <c r="L1276" s="494"/>
      <c r="M1276" s="517"/>
      <c r="N1276" s="516"/>
      <c r="O1276" s="517"/>
      <c r="P1276" s="517"/>
      <c r="Q1276" s="517"/>
    </row>
    <row r="1277" spans="1:17">
      <c r="A1277" s="472"/>
      <c r="B1277" s="496"/>
      <c r="C1277" s="475"/>
      <c r="D1277" s="477"/>
      <c r="E1277" s="496"/>
      <c r="F1277" s="496"/>
      <c r="G1277" s="496"/>
      <c r="H1277" s="477"/>
      <c r="I1277" s="496"/>
      <c r="J1277" s="477"/>
      <c r="K1277" s="494"/>
      <c r="L1277" s="494"/>
      <c r="M1277" s="517"/>
      <c r="N1277" s="516"/>
      <c r="O1277" s="517"/>
      <c r="P1277" s="517"/>
      <c r="Q1277" s="517"/>
    </row>
    <row r="1278" spans="1:17">
      <c r="A1278" s="472"/>
      <c r="B1278" s="496"/>
      <c r="C1278" s="475"/>
      <c r="D1278" s="477"/>
      <c r="E1278" s="496"/>
      <c r="F1278" s="496"/>
      <c r="G1278" s="496"/>
      <c r="H1278" s="477"/>
      <c r="I1278" s="496"/>
      <c r="J1278" s="477"/>
      <c r="K1278" s="494"/>
      <c r="L1278" s="494"/>
      <c r="M1278" s="517"/>
      <c r="N1278" s="516"/>
      <c r="O1278" s="517"/>
      <c r="P1278" s="517"/>
      <c r="Q1278" s="517"/>
    </row>
    <row r="1279" spans="1:17">
      <c r="A1279" s="472"/>
      <c r="B1279" s="496"/>
      <c r="C1279" s="475"/>
      <c r="D1279" s="477"/>
      <c r="E1279" s="496"/>
      <c r="F1279" s="496"/>
      <c r="G1279" s="496"/>
      <c r="H1279" s="477"/>
      <c r="I1279" s="496"/>
      <c r="J1279" s="477"/>
      <c r="K1279" s="494"/>
      <c r="L1279" s="494"/>
      <c r="M1279" s="517"/>
      <c r="N1279" s="516"/>
      <c r="O1279" s="517"/>
      <c r="P1279" s="517"/>
      <c r="Q1279" s="517"/>
    </row>
    <row r="1280" spans="1:17">
      <c r="A1280" s="472"/>
      <c r="B1280" s="496"/>
      <c r="C1280" s="475"/>
      <c r="D1280" s="477"/>
      <c r="E1280" s="496"/>
      <c r="F1280" s="496"/>
      <c r="G1280" s="496"/>
      <c r="H1280" s="477"/>
      <c r="I1280" s="496"/>
      <c r="J1280" s="477"/>
      <c r="K1280" s="494"/>
      <c r="L1280" s="494"/>
      <c r="M1280" s="517"/>
      <c r="N1280" s="516"/>
      <c r="O1280" s="517"/>
      <c r="P1280" s="517"/>
      <c r="Q1280" s="517"/>
    </row>
    <row r="1281" spans="1:17">
      <c r="A1281" s="472"/>
      <c r="B1281" s="496"/>
      <c r="C1281" s="475"/>
      <c r="D1281" s="477"/>
      <c r="E1281" s="496"/>
      <c r="F1281" s="496"/>
      <c r="G1281" s="496"/>
      <c r="H1281" s="477"/>
      <c r="I1281" s="496"/>
      <c r="J1281" s="477"/>
      <c r="K1281" s="494"/>
      <c r="L1281" s="494"/>
      <c r="M1281" s="517"/>
      <c r="N1281" s="516"/>
      <c r="O1281" s="517"/>
      <c r="P1281" s="517"/>
      <c r="Q1281" s="517"/>
    </row>
    <row r="1282" spans="1:17">
      <c r="A1282" s="472"/>
      <c r="B1282" s="496"/>
      <c r="C1282" s="475"/>
      <c r="D1282" s="477"/>
      <c r="E1282" s="496"/>
      <c r="F1282" s="496"/>
      <c r="G1282" s="496"/>
      <c r="H1282" s="477"/>
      <c r="I1282" s="496"/>
      <c r="J1282" s="477"/>
      <c r="K1282" s="494"/>
      <c r="L1282" s="494"/>
      <c r="M1282" s="517"/>
      <c r="N1282" s="516"/>
      <c r="O1282" s="517"/>
      <c r="P1282" s="517"/>
      <c r="Q1282" s="517"/>
    </row>
    <row r="1283" spans="1:17">
      <c r="A1283" s="472"/>
      <c r="B1283" s="496"/>
      <c r="C1283" s="475"/>
      <c r="D1283" s="477"/>
      <c r="E1283" s="496"/>
      <c r="F1283" s="496"/>
      <c r="G1283" s="496"/>
      <c r="H1283" s="477"/>
      <c r="I1283" s="496"/>
      <c r="J1283" s="477"/>
      <c r="K1283" s="494"/>
      <c r="L1283" s="494"/>
      <c r="M1283" s="517"/>
      <c r="N1283" s="516"/>
      <c r="O1283" s="517"/>
      <c r="P1283" s="517"/>
      <c r="Q1283" s="517"/>
    </row>
    <row r="1284" spans="1:17">
      <c r="A1284" s="472"/>
      <c r="B1284" s="496"/>
      <c r="C1284" s="475"/>
      <c r="D1284" s="477"/>
      <c r="E1284" s="496"/>
      <c r="F1284" s="496"/>
      <c r="G1284" s="496"/>
      <c r="H1284" s="477"/>
      <c r="I1284" s="496"/>
      <c r="J1284" s="477"/>
      <c r="K1284" s="494"/>
      <c r="L1284" s="494"/>
      <c r="M1284" s="517"/>
      <c r="N1284" s="516"/>
      <c r="O1284" s="517"/>
      <c r="P1284" s="517"/>
      <c r="Q1284" s="517"/>
    </row>
    <row r="1285" spans="1:17">
      <c r="A1285" s="472"/>
      <c r="B1285" s="496"/>
      <c r="C1285" s="475"/>
      <c r="D1285" s="477"/>
      <c r="E1285" s="496"/>
      <c r="F1285" s="496"/>
      <c r="G1285" s="496"/>
      <c r="H1285" s="477"/>
      <c r="I1285" s="496"/>
      <c r="J1285" s="477"/>
      <c r="K1285" s="494"/>
      <c r="L1285" s="494"/>
      <c r="M1285" s="517"/>
      <c r="N1285" s="516"/>
      <c r="O1285" s="517"/>
      <c r="P1285" s="517"/>
      <c r="Q1285" s="517"/>
    </row>
    <row r="1286" spans="1:17">
      <c r="A1286" s="472"/>
      <c r="B1286" s="496"/>
      <c r="C1286" s="475"/>
      <c r="D1286" s="477"/>
      <c r="E1286" s="496"/>
      <c r="F1286" s="496"/>
      <c r="G1286" s="496"/>
      <c r="H1286" s="477"/>
      <c r="I1286" s="496"/>
      <c r="J1286" s="477"/>
      <c r="K1286" s="494"/>
      <c r="L1286" s="494"/>
      <c r="M1286" s="517"/>
      <c r="N1286" s="516"/>
      <c r="O1286" s="517"/>
      <c r="P1286" s="517"/>
      <c r="Q1286" s="517"/>
    </row>
    <row r="1287" spans="1:17">
      <c r="A1287" s="472"/>
      <c r="B1287" s="496"/>
      <c r="C1287" s="475"/>
      <c r="D1287" s="477"/>
      <c r="E1287" s="496"/>
      <c r="F1287" s="496"/>
      <c r="G1287" s="496"/>
      <c r="H1287" s="477"/>
      <c r="I1287" s="496"/>
      <c r="J1287" s="477"/>
      <c r="K1287" s="494"/>
      <c r="L1287" s="494"/>
      <c r="M1287" s="517"/>
      <c r="N1287" s="516"/>
      <c r="O1287" s="517"/>
      <c r="P1287" s="517"/>
      <c r="Q1287" s="517"/>
    </row>
    <row r="1288" spans="1:17">
      <c r="A1288" s="472"/>
      <c r="B1288" s="496"/>
      <c r="C1288" s="475"/>
      <c r="D1288" s="477"/>
      <c r="E1288" s="496"/>
      <c r="F1288" s="496"/>
      <c r="G1288" s="496"/>
      <c r="H1288" s="477"/>
      <c r="I1288" s="496"/>
      <c r="J1288" s="477"/>
      <c r="K1288" s="494"/>
      <c r="L1288" s="494"/>
      <c r="M1288" s="517"/>
      <c r="N1288" s="516"/>
      <c r="O1288" s="517"/>
      <c r="P1288" s="517"/>
      <c r="Q1288" s="517"/>
    </row>
    <row r="1289" spans="1:17">
      <c r="A1289" s="472"/>
      <c r="B1289" s="496"/>
      <c r="C1289" s="475"/>
      <c r="D1289" s="477"/>
      <c r="E1289" s="496"/>
      <c r="F1289" s="496"/>
      <c r="G1289" s="496"/>
      <c r="H1289" s="477"/>
      <c r="I1289" s="496"/>
      <c r="J1289" s="477"/>
      <c r="K1289" s="494"/>
      <c r="L1289" s="494"/>
      <c r="M1289" s="517"/>
      <c r="N1289" s="516"/>
      <c r="O1289" s="517"/>
      <c r="P1289" s="517"/>
      <c r="Q1289" s="517"/>
    </row>
    <row r="1290" spans="1:17">
      <c r="A1290" s="472"/>
      <c r="B1290" s="496"/>
      <c r="C1290" s="475"/>
      <c r="D1290" s="477"/>
      <c r="E1290" s="496"/>
      <c r="F1290" s="496"/>
      <c r="G1290" s="496"/>
      <c r="H1290" s="477"/>
      <c r="I1290" s="496"/>
      <c r="J1290" s="477"/>
      <c r="K1290" s="494"/>
      <c r="L1290" s="494"/>
      <c r="M1290" s="517"/>
      <c r="N1290" s="516"/>
      <c r="O1290" s="517"/>
      <c r="P1290" s="517"/>
      <c r="Q1290" s="517"/>
    </row>
    <row r="1291" spans="1:17">
      <c r="A1291" s="472"/>
      <c r="B1291" s="496"/>
      <c r="C1291" s="475"/>
      <c r="D1291" s="477"/>
      <c r="E1291" s="496"/>
      <c r="F1291" s="496"/>
      <c r="G1291" s="496"/>
      <c r="H1291" s="477"/>
      <c r="I1291" s="496"/>
      <c r="J1291" s="477"/>
      <c r="K1291" s="494"/>
      <c r="L1291" s="494"/>
      <c r="M1291" s="517"/>
      <c r="N1291" s="516"/>
      <c r="O1291" s="517"/>
      <c r="P1291" s="517"/>
      <c r="Q1291" s="517"/>
    </row>
    <row r="1292" spans="1:17">
      <c r="A1292" s="472"/>
      <c r="B1292" s="496"/>
      <c r="C1292" s="475"/>
      <c r="D1292" s="477"/>
      <c r="E1292" s="496"/>
      <c r="F1292" s="496"/>
      <c r="G1292" s="496"/>
      <c r="H1292" s="477"/>
      <c r="I1292" s="496"/>
      <c r="J1292" s="477"/>
      <c r="K1292" s="494"/>
      <c r="L1292" s="494"/>
      <c r="M1292" s="517"/>
      <c r="N1292" s="516"/>
      <c r="O1292" s="517"/>
      <c r="P1292" s="517"/>
      <c r="Q1292" s="517"/>
    </row>
    <row r="1293" spans="1:17">
      <c r="A1293" s="472"/>
      <c r="B1293" s="496"/>
      <c r="C1293" s="475"/>
      <c r="D1293" s="477"/>
      <c r="E1293" s="496"/>
      <c r="F1293" s="496"/>
      <c r="G1293" s="496"/>
      <c r="H1293" s="477"/>
      <c r="I1293" s="496"/>
      <c r="J1293" s="477"/>
      <c r="K1293" s="494"/>
      <c r="L1293" s="494"/>
      <c r="M1293" s="517"/>
      <c r="N1293" s="516"/>
      <c r="O1293" s="517"/>
      <c r="P1293" s="517"/>
      <c r="Q1293" s="517"/>
    </row>
    <row r="1294" spans="1:17">
      <c r="A1294" s="472"/>
      <c r="B1294" s="496"/>
      <c r="C1294" s="475"/>
      <c r="D1294" s="477"/>
      <c r="E1294" s="496"/>
      <c r="F1294" s="496"/>
      <c r="G1294" s="496"/>
      <c r="H1294" s="477"/>
      <c r="I1294" s="496"/>
      <c r="J1294" s="477"/>
      <c r="K1294" s="494"/>
      <c r="L1294" s="494"/>
      <c r="M1294" s="517"/>
      <c r="N1294" s="516"/>
      <c r="O1294" s="517"/>
      <c r="P1294" s="517"/>
      <c r="Q1294" s="517"/>
    </row>
    <row r="1295" spans="1:17">
      <c r="A1295" s="472"/>
      <c r="B1295" s="496"/>
      <c r="C1295" s="475"/>
      <c r="D1295" s="477"/>
      <c r="E1295" s="496"/>
      <c r="F1295" s="496"/>
      <c r="G1295" s="496"/>
      <c r="H1295" s="477"/>
      <c r="I1295" s="496"/>
      <c r="J1295" s="477"/>
      <c r="K1295" s="494"/>
      <c r="L1295" s="494"/>
      <c r="M1295" s="517"/>
      <c r="N1295" s="516"/>
      <c r="O1295" s="517"/>
      <c r="P1295" s="517"/>
      <c r="Q1295" s="517"/>
    </row>
    <row r="1296" spans="1:17">
      <c r="A1296" s="472"/>
      <c r="B1296" s="496"/>
      <c r="C1296" s="475"/>
      <c r="D1296" s="477"/>
      <c r="E1296" s="496"/>
      <c r="F1296" s="496"/>
      <c r="G1296" s="496"/>
      <c r="H1296" s="477"/>
      <c r="I1296" s="496"/>
      <c r="J1296" s="477"/>
      <c r="K1296" s="494"/>
      <c r="L1296" s="494"/>
      <c r="M1296" s="517"/>
      <c r="N1296" s="516"/>
      <c r="O1296" s="517"/>
      <c r="P1296" s="517"/>
      <c r="Q1296" s="517"/>
    </row>
    <row r="1297" spans="1:17">
      <c r="A1297" s="472"/>
      <c r="B1297" s="496"/>
      <c r="C1297" s="475"/>
      <c r="D1297" s="477"/>
      <c r="E1297" s="496"/>
      <c r="F1297" s="496"/>
      <c r="G1297" s="496"/>
      <c r="H1297" s="477"/>
      <c r="I1297" s="496"/>
      <c r="J1297" s="477"/>
      <c r="K1297" s="494"/>
      <c r="L1297" s="494"/>
      <c r="M1297" s="517"/>
      <c r="N1297" s="516"/>
      <c r="O1297" s="517"/>
      <c r="P1297" s="517"/>
      <c r="Q1297" s="517"/>
    </row>
    <row r="1298" spans="1:17">
      <c r="A1298" s="472"/>
      <c r="B1298" s="496"/>
      <c r="C1298" s="475"/>
      <c r="D1298" s="477"/>
      <c r="E1298" s="496"/>
      <c r="F1298" s="496"/>
      <c r="G1298" s="496"/>
      <c r="H1298" s="477"/>
      <c r="I1298" s="496"/>
      <c r="J1298" s="477"/>
      <c r="K1298" s="494"/>
      <c r="L1298" s="494"/>
      <c r="M1298" s="517"/>
      <c r="N1298" s="516"/>
      <c r="O1298" s="517"/>
      <c r="P1298" s="517"/>
      <c r="Q1298" s="517"/>
    </row>
    <row r="1299" spans="1:17">
      <c r="A1299" s="472"/>
      <c r="B1299" s="496"/>
      <c r="C1299" s="475"/>
      <c r="D1299" s="477"/>
      <c r="E1299" s="496"/>
      <c r="F1299" s="496"/>
      <c r="G1299" s="496"/>
      <c r="H1299" s="477"/>
      <c r="I1299" s="496"/>
      <c r="J1299" s="477"/>
      <c r="K1299" s="494"/>
      <c r="L1299" s="494"/>
      <c r="M1299" s="517"/>
      <c r="N1299" s="516"/>
      <c r="O1299" s="517"/>
      <c r="P1299" s="517"/>
      <c r="Q1299" s="517"/>
    </row>
    <row r="1300" spans="1:17">
      <c r="A1300" s="472"/>
      <c r="B1300" s="496"/>
      <c r="C1300" s="475"/>
      <c r="D1300" s="477"/>
      <c r="E1300" s="496"/>
      <c r="F1300" s="496"/>
      <c r="G1300" s="496"/>
      <c r="H1300" s="477"/>
      <c r="I1300" s="496"/>
      <c r="J1300" s="477"/>
      <c r="K1300" s="494"/>
      <c r="L1300" s="494"/>
      <c r="M1300" s="517"/>
      <c r="N1300" s="516"/>
      <c r="O1300" s="517"/>
      <c r="P1300" s="517"/>
      <c r="Q1300" s="517"/>
    </row>
    <row r="1301" spans="1:17">
      <c r="A1301" s="472"/>
      <c r="B1301" s="496"/>
      <c r="C1301" s="475"/>
      <c r="D1301" s="477"/>
      <c r="E1301" s="496"/>
      <c r="F1301" s="496"/>
      <c r="G1301" s="496"/>
      <c r="H1301" s="477"/>
      <c r="I1301" s="496"/>
      <c r="J1301" s="477"/>
      <c r="K1301" s="494"/>
      <c r="L1301" s="494"/>
      <c r="M1301" s="517"/>
      <c r="N1301" s="516"/>
      <c r="O1301" s="517"/>
      <c r="P1301" s="517"/>
      <c r="Q1301" s="517"/>
    </row>
    <row r="1302" spans="1:17">
      <c r="A1302" s="472"/>
      <c r="B1302" s="496"/>
      <c r="C1302" s="475"/>
      <c r="D1302" s="477"/>
      <c r="E1302" s="496"/>
      <c r="F1302" s="496"/>
      <c r="G1302" s="496"/>
      <c r="H1302" s="477"/>
      <c r="I1302" s="496"/>
      <c r="J1302" s="477"/>
      <c r="K1302" s="494"/>
      <c r="L1302" s="494"/>
      <c r="M1302" s="517"/>
      <c r="N1302" s="516"/>
      <c r="O1302" s="517"/>
      <c r="P1302" s="517"/>
      <c r="Q1302" s="517"/>
    </row>
    <row r="1303" spans="1:17">
      <c r="A1303" s="472"/>
      <c r="B1303" s="496"/>
      <c r="C1303" s="475"/>
      <c r="D1303" s="477"/>
      <c r="E1303" s="496"/>
      <c r="F1303" s="496"/>
      <c r="G1303" s="496"/>
      <c r="H1303" s="477"/>
      <c r="I1303" s="496"/>
      <c r="J1303" s="477"/>
      <c r="K1303" s="494"/>
      <c r="L1303" s="494"/>
      <c r="M1303" s="517"/>
      <c r="N1303" s="516"/>
      <c r="O1303" s="517"/>
      <c r="P1303" s="517"/>
      <c r="Q1303" s="517"/>
    </row>
    <row r="1304" spans="1:17">
      <c r="A1304" s="472"/>
      <c r="B1304" s="496"/>
      <c r="C1304" s="475"/>
      <c r="D1304" s="477"/>
      <c r="E1304" s="496"/>
      <c r="F1304" s="496"/>
      <c r="G1304" s="496"/>
      <c r="H1304" s="477"/>
      <c r="I1304" s="496"/>
      <c r="J1304" s="477"/>
      <c r="K1304" s="494"/>
      <c r="L1304" s="494"/>
      <c r="M1304" s="517"/>
      <c r="N1304" s="516"/>
      <c r="O1304" s="517"/>
      <c r="P1304" s="517"/>
      <c r="Q1304" s="517"/>
    </row>
    <row r="1305" spans="1:17">
      <c r="A1305" s="472"/>
      <c r="B1305" s="496"/>
      <c r="C1305" s="475"/>
      <c r="D1305" s="477"/>
      <c r="E1305" s="496"/>
      <c r="F1305" s="496"/>
      <c r="G1305" s="496"/>
      <c r="H1305" s="477"/>
      <c r="I1305" s="496"/>
      <c r="J1305" s="477"/>
      <c r="K1305" s="494"/>
      <c r="L1305" s="494"/>
      <c r="M1305" s="517"/>
      <c r="N1305" s="516"/>
      <c r="O1305" s="517"/>
      <c r="P1305" s="517"/>
      <c r="Q1305" s="517"/>
    </row>
    <row r="1306" spans="1:17">
      <c r="A1306" s="472"/>
      <c r="B1306" s="496"/>
      <c r="C1306" s="475"/>
      <c r="D1306" s="477"/>
      <c r="E1306" s="496"/>
      <c r="F1306" s="496"/>
      <c r="G1306" s="496"/>
      <c r="H1306" s="477"/>
      <c r="I1306" s="496"/>
      <c r="J1306" s="477"/>
      <c r="K1306" s="494"/>
      <c r="L1306" s="494"/>
      <c r="M1306" s="517"/>
      <c r="N1306" s="516"/>
      <c r="O1306" s="517"/>
      <c r="P1306" s="517"/>
      <c r="Q1306" s="517"/>
    </row>
    <row r="1307" spans="1:17">
      <c r="A1307" s="472"/>
      <c r="B1307" s="496"/>
      <c r="C1307" s="475"/>
      <c r="D1307" s="477"/>
      <c r="E1307" s="496"/>
      <c r="F1307" s="496"/>
      <c r="G1307" s="496"/>
      <c r="H1307" s="477"/>
      <c r="I1307" s="496"/>
      <c r="J1307" s="477"/>
      <c r="K1307" s="494"/>
      <c r="L1307" s="494"/>
      <c r="M1307" s="517"/>
      <c r="N1307" s="516"/>
      <c r="O1307" s="517"/>
      <c r="P1307" s="517"/>
      <c r="Q1307" s="517"/>
    </row>
    <row r="1308" spans="1:17">
      <c r="A1308" s="472"/>
      <c r="B1308" s="496"/>
      <c r="C1308" s="475"/>
      <c r="D1308" s="477"/>
      <c r="E1308" s="496"/>
      <c r="F1308" s="496"/>
      <c r="G1308" s="496"/>
      <c r="H1308" s="477"/>
      <c r="I1308" s="496"/>
      <c r="J1308" s="477"/>
      <c r="K1308" s="494"/>
      <c r="L1308" s="494"/>
      <c r="M1308" s="517"/>
      <c r="N1308" s="516"/>
      <c r="O1308" s="517"/>
      <c r="P1308" s="517"/>
      <c r="Q1308" s="517"/>
    </row>
    <row r="1309" spans="1:17">
      <c r="A1309" s="472"/>
      <c r="B1309" s="496"/>
      <c r="C1309" s="475"/>
      <c r="D1309" s="477"/>
      <c r="E1309" s="496"/>
      <c r="F1309" s="496"/>
      <c r="G1309" s="496"/>
      <c r="H1309" s="477"/>
      <c r="I1309" s="496"/>
      <c r="J1309" s="477"/>
      <c r="K1309" s="494"/>
      <c r="L1309" s="494"/>
      <c r="M1309" s="517"/>
      <c r="N1309" s="516"/>
      <c r="O1309" s="517"/>
      <c r="P1309" s="517"/>
      <c r="Q1309" s="517"/>
    </row>
    <row r="1310" spans="1:17">
      <c r="A1310" s="472"/>
      <c r="B1310" s="496"/>
      <c r="C1310" s="475"/>
      <c r="D1310" s="477"/>
      <c r="E1310" s="496"/>
      <c r="F1310" s="496"/>
      <c r="G1310" s="496"/>
      <c r="H1310" s="477"/>
      <c r="I1310" s="496"/>
      <c r="J1310" s="477"/>
      <c r="K1310" s="494"/>
      <c r="L1310" s="494"/>
      <c r="M1310" s="517"/>
      <c r="N1310" s="516"/>
      <c r="O1310" s="517"/>
      <c r="P1310" s="517"/>
      <c r="Q1310" s="517"/>
    </row>
    <row r="1311" spans="1:17">
      <c r="A1311" s="472"/>
      <c r="B1311" s="496"/>
      <c r="C1311" s="475"/>
      <c r="D1311" s="477"/>
      <c r="E1311" s="496"/>
      <c r="F1311" s="496"/>
      <c r="G1311" s="496"/>
      <c r="H1311" s="477"/>
      <c r="I1311" s="496"/>
      <c r="J1311" s="477"/>
      <c r="K1311" s="494"/>
      <c r="L1311" s="494"/>
      <c r="M1311" s="517"/>
      <c r="N1311" s="516"/>
      <c r="O1311" s="517"/>
      <c r="P1311" s="517"/>
      <c r="Q1311" s="517"/>
    </row>
    <row r="1312" spans="1:17">
      <c r="A1312" s="472"/>
      <c r="B1312" s="496"/>
      <c r="C1312" s="475"/>
      <c r="D1312" s="477"/>
      <c r="E1312" s="496"/>
      <c r="F1312" s="496"/>
      <c r="G1312" s="496"/>
      <c r="H1312" s="477"/>
      <c r="I1312" s="496"/>
      <c r="J1312" s="477"/>
      <c r="K1312" s="494"/>
      <c r="L1312" s="494"/>
      <c r="M1312" s="517"/>
      <c r="N1312" s="516"/>
      <c r="O1312" s="517"/>
      <c r="P1312" s="517"/>
      <c r="Q1312" s="517"/>
    </row>
    <row r="1313" spans="1:17">
      <c r="A1313" s="472"/>
      <c r="B1313" s="496"/>
      <c r="C1313" s="475"/>
      <c r="D1313" s="477"/>
      <c r="E1313" s="496"/>
      <c r="F1313" s="496"/>
      <c r="G1313" s="496"/>
      <c r="H1313" s="477"/>
      <c r="I1313" s="496"/>
      <c r="J1313" s="477"/>
      <c r="K1313" s="494"/>
      <c r="L1313" s="494"/>
      <c r="M1313" s="517"/>
      <c r="N1313" s="516"/>
      <c r="O1313" s="517"/>
      <c r="P1313" s="517"/>
      <c r="Q1313" s="517"/>
    </row>
    <row r="1314" spans="1:17">
      <c r="A1314" s="472"/>
      <c r="B1314" s="496"/>
      <c r="C1314" s="475"/>
      <c r="D1314" s="477"/>
      <c r="E1314" s="496"/>
      <c r="F1314" s="496"/>
      <c r="G1314" s="496"/>
      <c r="H1314" s="477"/>
      <c r="I1314" s="496"/>
      <c r="J1314" s="477"/>
      <c r="K1314" s="494"/>
      <c r="L1314" s="494"/>
      <c r="M1314" s="517"/>
      <c r="N1314" s="516"/>
      <c r="O1314" s="517"/>
      <c r="P1314" s="517"/>
      <c r="Q1314" s="517"/>
    </row>
    <row r="1315" spans="1:17">
      <c r="A1315" s="472"/>
      <c r="B1315" s="496"/>
      <c r="C1315" s="475"/>
      <c r="D1315" s="477"/>
      <c r="E1315" s="496"/>
      <c r="F1315" s="496"/>
      <c r="G1315" s="496"/>
      <c r="H1315" s="477"/>
      <c r="I1315" s="496"/>
      <c r="J1315" s="477"/>
      <c r="K1315" s="494"/>
      <c r="L1315" s="494"/>
      <c r="M1315" s="517"/>
      <c r="N1315" s="516"/>
      <c r="O1315" s="517"/>
      <c r="P1315" s="517"/>
      <c r="Q1315" s="517"/>
    </row>
    <row r="1316" spans="1:17">
      <c r="A1316" s="472"/>
      <c r="B1316" s="496"/>
      <c r="C1316" s="475"/>
      <c r="D1316" s="477"/>
      <c r="E1316" s="496"/>
      <c r="F1316" s="496"/>
      <c r="G1316" s="496"/>
      <c r="H1316" s="477"/>
      <c r="I1316" s="496"/>
      <c r="J1316" s="477"/>
      <c r="K1316" s="494"/>
      <c r="L1316" s="494"/>
      <c r="M1316" s="517"/>
      <c r="N1316" s="516"/>
      <c r="O1316" s="517"/>
      <c r="P1316" s="517"/>
      <c r="Q1316" s="517"/>
    </row>
    <row r="1317" spans="1:17">
      <c r="A1317" s="472"/>
      <c r="B1317" s="496"/>
      <c r="C1317" s="475"/>
      <c r="D1317" s="477"/>
      <c r="E1317" s="496"/>
      <c r="F1317" s="496"/>
      <c r="G1317" s="496"/>
      <c r="H1317" s="477"/>
      <c r="I1317" s="496"/>
      <c r="J1317" s="477"/>
      <c r="K1317" s="494"/>
      <c r="L1317" s="494"/>
      <c r="M1317" s="517"/>
      <c r="N1317" s="516"/>
      <c r="O1317" s="517"/>
      <c r="P1317" s="517"/>
      <c r="Q1317" s="517"/>
    </row>
    <row r="1318" spans="1:17">
      <c r="A1318" s="472"/>
      <c r="B1318" s="496"/>
      <c r="C1318" s="475"/>
      <c r="D1318" s="477"/>
      <c r="E1318" s="496"/>
      <c r="F1318" s="496"/>
      <c r="G1318" s="496"/>
      <c r="H1318" s="477"/>
      <c r="I1318" s="496"/>
      <c r="J1318" s="477"/>
      <c r="K1318" s="494"/>
      <c r="L1318" s="494"/>
      <c r="M1318" s="517"/>
      <c r="N1318" s="516"/>
      <c r="O1318" s="517"/>
      <c r="P1318" s="517"/>
      <c r="Q1318" s="517"/>
    </row>
    <row r="1319" spans="1:17">
      <c r="A1319" s="472"/>
      <c r="B1319" s="496"/>
      <c r="C1319" s="475"/>
      <c r="D1319" s="477"/>
      <c r="E1319" s="496"/>
      <c r="F1319" s="496"/>
      <c r="G1319" s="496"/>
      <c r="H1319" s="477"/>
      <c r="I1319" s="496"/>
      <c r="J1319" s="477"/>
      <c r="K1319" s="494"/>
      <c r="L1319" s="494"/>
      <c r="M1319" s="517"/>
      <c r="N1319" s="516"/>
      <c r="O1319" s="517"/>
      <c r="P1319" s="517"/>
      <c r="Q1319" s="517"/>
    </row>
    <row r="1320" spans="1:17">
      <c r="A1320" s="472"/>
      <c r="B1320" s="496"/>
      <c r="C1320" s="475"/>
      <c r="D1320" s="477"/>
      <c r="E1320" s="496"/>
      <c r="F1320" s="496"/>
      <c r="G1320" s="496"/>
      <c r="H1320" s="477"/>
      <c r="I1320" s="496"/>
      <c r="J1320" s="477"/>
      <c r="K1320" s="494"/>
      <c r="L1320" s="494"/>
      <c r="M1320" s="517"/>
      <c r="N1320" s="516"/>
      <c r="O1320" s="517"/>
      <c r="P1320" s="517"/>
      <c r="Q1320" s="517"/>
    </row>
    <row r="1321" spans="1:17">
      <c r="A1321" s="472"/>
      <c r="B1321" s="496"/>
      <c r="C1321" s="475"/>
      <c r="D1321" s="477"/>
      <c r="E1321" s="496"/>
      <c r="F1321" s="496"/>
      <c r="G1321" s="496"/>
      <c r="H1321" s="477"/>
      <c r="I1321" s="496"/>
      <c r="J1321" s="477"/>
      <c r="K1321" s="494"/>
      <c r="L1321" s="494"/>
      <c r="M1321" s="517"/>
      <c r="N1321" s="516"/>
      <c r="O1321" s="517"/>
      <c r="P1321" s="517"/>
      <c r="Q1321" s="517"/>
    </row>
    <row r="1322" spans="1:17">
      <c r="A1322" s="472"/>
      <c r="B1322" s="496"/>
      <c r="C1322" s="475"/>
      <c r="D1322" s="477"/>
      <c r="E1322" s="496"/>
      <c r="F1322" s="496"/>
      <c r="G1322" s="496"/>
      <c r="H1322" s="477"/>
      <c r="I1322" s="496"/>
      <c r="J1322" s="477"/>
      <c r="K1322" s="494"/>
      <c r="L1322" s="494"/>
      <c r="M1322" s="517"/>
      <c r="N1322" s="516"/>
      <c r="O1322" s="517"/>
      <c r="P1322" s="517"/>
      <c r="Q1322" s="517"/>
    </row>
    <row r="1323" spans="1:17">
      <c r="A1323" s="472"/>
      <c r="B1323" s="496"/>
      <c r="C1323" s="475"/>
      <c r="D1323" s="477"/>
      <c r="E1323" s="496"/>
      <c r="F1323" s="496"/>
      <c r="G1323" s="496"/>
      <c r="H1323" s="477"/>
      <c r="I1323" s="496"/>
      <c r="J1323" s="477"/>
      <c r="K1323" s="494"/>
      <c r="L1323" s="494"/>
      <c r="M1323" s="517"/>
      <c r="N1323" s="516"/>
      <c r="O1323" s="517"/>
      <c r="P1323" s="517"/>
      <c r="Q1323" s="517"/>
    </row>
    <row r="1324" spans="1:17">
      <c r="A1324" s="472"/>
      <c r="B1324" s="496"/>
      <c r="C1324" s="475"/>
      <c r="D1324" s="477"/>
      <c r="E1324" s="496"/>
      <c r="F1324" s="496"/>
      <c r="G1324" s="496"/>
      <c r="H1324" s="477"/>
      <c r="I1324" s="496"/>
      <c r="J1324" s="477"/>
      <c r="K1324" s="494"/>
      <c r="L1324" s="494"/>
      <c r="M1324" s="517"/>
      <c r="N1324" s="516"/>
      <c r="O1324" s="517"/>
      <c r="P1324" s="517"/>
      <c r="Q1324" s="517"/>
    </row>
    <row r="1325" spans="1:17">
      <c r="A1325" s="472"/>
      <c r="B1325" s="496"/>
      <c r="C1325" s="475"/>
      <c r="D1325" s="477"/>
      <c r="E1325" s="496"/>
      <c r="F1325" s="496"/>
      <c r="G1325" s="496"/>
      <c r="H1325" s="477"/>
      <c r="I1325" s="496"/>
      <c r="J1325" s="477"/>
      <c r="K1325" s="494"/>
      <c r="L1325" s="494"/>
      <c r="M1325" s="517"/>
      <c r="N1325" s="516"/>
      <c r="O1325" s="517"/>
      <c r="P1325" s="517"/>
      <c r="Q1325" s="517"/>
    </row>
    <row r="1326" spans="1:17">
      <c r="A1326" s="472"/>
      <c r="B1326" s="496"/>
      <c r="C1326" s="475"/>
      <c r="D1326" s="477"/>
      <c r="E1326" s="496"/>
      <c r="F1326" s="496"/>
      <c r="G1326" s="496"/>
      <c r="H1326" s="477"/>
      <c r="I1326" s="496"/>
      <c r="J1326" s="477"/>
      <c r="K1326" s="494"/>
      <c r="L1326" s="494"/>
      <c r="M1326" s="517"/>
      <c r="N1326" s="516"/>
      <c r="O1326" s="517"/>
      <c r="P1326" s="517"/>
      <c r="Q1326" s="517"/>
    </row>
    <row r="1327" spans="1:17">
      <c r="A1327" s="472"/>
      <c r="B1327" s="496"/>
      <c r="C1327" s="475"/>
      <c r="D1327" s="477"/>
      <c r="E1327" s="496"/>
      <c r="F1327" s="496"/>
      <c r="G1327" s="496"/>
      <c r="H1327" s="477"/>
      <c r="I1327" s="496"/>
      <c r="J1327" s="477"/>
      <c r="K1327" s="494"/>
      <c r="L1327" s="494"/>
      <c r="M1327" s="517"/>
      <c r="N1327" s="516"/>
      <c r="O1327" s="517"/>
      <c r="P1327" s="517"/>
      <c r="Q1327" s="517"/>
    </row>
    <row r="1328" spans="1:17">
      <c r="A1328" s="472"/>
      <c r="B1328" s="496"/>
      <c r="C1328" s="475"/>
      <c r="D1328" s="477"/>
      <c r="E1328" s="496"/>
      <c r="F1328" s="496"/>
      <c r="G1328" s="496"/>
      <c r="H1328" s="477"/>
      <c r="I1328" s="496"/>
      <c r="J1328" s="477"/>
      <c r="K1328" s="494"/>
      <c r="L1328" s="494"/>
      <c r="M1328" s="517"/>
      <c r="N1328" s="516"/>
      <c r="O1328" s="517"/>
      <c r="P1328" s="517"/>
      <c r="Q1328" s="517"/>
    </row>
    <row r="1329" spans="1:17">
      <c r="A1329" s="472"/>
      <c r="B1329" s="496"/>
      <c r="C1329" s="475"/>
      <c r="D1329" s="477"/>
      <c r="E1329" s="496"/>
      <c r="F1329" s="496"/>
      <c r="G1329" s="496"/>
      <c r="H1329" s="477"/>
      <c r="I1329" s="496"/>
      <c r="J1329" s="477"/>
      <c r="K1329" s="494"/>
      <c r="L1329" s="494"/>
      <c r="M1329" s="517"/>
      <c r="N1329" s="516"/>
      <c r="O1329" s="517"/>
      <c r="P1329" s="517"/>
      <c r="Q1329" s="517"/>
    </row>
    <row r="1330" spans="1:17">
      <c r="A1330" s="472"/>
      <c r="B1330" s="496"/>
      <c r="C1330" s="475"/>
      <c r="D1330" s="477"/>
      <c r="E1330" s="496"/>
      <c r="F1330" s="496"/>
      <c r="G1330" s="496"/>
      <c r="H1330" s="477"/>
      <c r="I1330" s="496"/>
      <c r="J1330" s="477"/>
      <c r="K1330" s="494"/>
      <c r="L1330" s="494"/>
      <c r="M1330" s="517"/>
      <c r="N1330" s="516"/>
      <c r="O1330" s="517"/>
      <c r="P1330" s="517"/>
      <c r="Q1330" s="517"/>
    </row>
    <row r="1331" spans="1:17">
      <c r="A1331" s="472"/>
      <c r="B1331" s="496"/>
      <c r="C1331" s="475"/>
      <c r="D1331" s="477"/>
      <c r="E1331" s="496"/>
      <c r="F1331" s="496"/>
      <c r="G1331" s="496"/>
      <c r="H1331" s="477"/>
      <c r="I1331" s="496"/>
      <c r="J1331" s="477"/>
      <c r="K1331" s="494"/>
      <c r="L1331" s="494"/>
      <c r="M1331" s="517"/>
      <c r="N1331" s="516"/>
      <c r="O1331" s="517"/>
      <c r="P1331" s="517"/>
      <c r="Q1331" s="517"/>
    </row>
    <row r="1332" spans="1:17">
      <c r="A1332" s="472"/>
      <c r="B1332" s="496"/>
      <c r="C1332" s="475"/>
      <c r="D1332" s="477"/>
      <c r="E1332" s="496"/>
      <c r="F1332" s="496"/>
      <c r="G1332" s="496"/>
      <c r="H1332" s="477"/>
      <c r="I1332" s="496"/>
      <c r="J1332" s="477"/>
      <c r="K1332" s="494"/>
      <c r="L1332" s="494"/>
      <c r="M1332" s="517"/>
      <c r="N1332" s="516"/>
      <c r="O1332" s="517"/>
      <c r="P1332" s="517"/>
      <c r="Q1332" s="517"/>
    </row>
    <row r="1333" spans="1:17">
      <c r="A1333" s="472"/>
      <c r="B1333" s="496"/>
      <c r="C1333" s="475"/>
      <c r="D1333" s="477"/>
      <c r="E1333" s="496"/>
      <c r="F1333" s="496"/>
      <c r="G1333" s="496"/>
      <c r="H1333" s="477"/>
      <c r="I1333" s="496"/>
      <c r="J1333" s="477"/>
      <c r="K1333" s="494"/>
      <c r="L1333" s="494"/>
      <c r="M1333" s="517"/>
      <c r="N1333" s="516"/>
      <c r="O1333" s="517"/>
      <c r="P1333" s="517"/>
      <c r="Q1333" s="517"/>
    </row>
    <row r="1334" spans="1:17">
      <c r="A1334" s="472"/>
      <c r="B1334" s="496"/>
      <c r="C1334" s="475"/>
      <c r="D1334" s="477"/>
      <c r="E1334" s="496"/>
      <c r="F1334" s="496"/>
      <c r="G1334" s="496"/>
      <c r="H1334" s="477"/>
      <c r="I1334" s="496"/>
      <c r="J1334" s="477"/>
      <c r="K1334" s="494"/>
      <c r="L1334" s="494"/>
      <c r="M1334" s="517"/>
      <c r="N1334" s="516"/>
      <c r="O1334" s="517"/>
      <c r="P1334" s="517"/>
      <c r="Q1334" s="517"/>
    </row>
    <row r="1335" spans="1:17">
      <c r="A1335" s="472"/>
      <c r="B1335" s="496"/>
      <c r="C1335" s="475"/>
      <c r="D1335" s="477"/>
      <c r="E1335" s="496"/>
      <c r="F1335" s="496"/>
      <c r="G1335" s="496"/>
      <c r="H1335" s="477"/>
      <c r="I1335" s="496"/>
      <c r="J1335" s="477"/>
      <c r="K1335" s="494"/>
      <c r="L1335" s="494"/>
      <c r="M1335" s="517"/>
      <c r="N1335" s="516"/>
      <c r="O1335" s="517"/>
      <c r="P1335" s="517"/>
      <c r="Q1335" s="517"/>
    </row>
    <row r="1336" spans="1:17">
      <c r="A1336" s="472"/>
      <c r="B1336" s="496"/>
      <c r="C1336" s="475"/>
      <c r="D1336" s="477"/>
      <c r="E1336" s="496"/>
      <c r="F1336" s="496"/>
      <c r="G1336" s="496"/>
      <c r="H1336" s="477"/>
      <c r="I1336" s="496"/>
      <c r="J1336" s="477"/>
      <c r="K1336" s="494"/>
      <c r="L1336" s="494"/>
      <c r="M1336" s="517"/>
      <c r="N1336" s="516"/>
      <c r="O1336" s="517"/>
      <c r="P1336" s="517"/>
      <c r="Q1336" s="517"/>
    </row>
    <row r="1337" spans="1:17">
      <c r="A1337" s="472"/>
      <c r="B1337" s="496"/>
      <c r="C1337" s="475"/>
      <c r="D1337" s="477"/>
      <c r="E1337" s="496"/>
      <c r="F1337" s="496"/>
      <c r="G1337" s="496"/>
      <c r="H1337" s="477"/>
      <c r="I1337" s="496"/>
      <c r="J1337" s="477"/>
      <c r="K1337" s="494"/>
      <c r="L1337" s="494"/>
      <c r="M1337" s="517"/>
      <c r="N1337" s="516"/>
      <c r="O1337" s="517"/>
      <c r="P1337" s="517"/>
      <c r="Q1337" s="517"/>
    </row>
    <row r="1338" spans="1:17">
      <c r="A1338" s="472"/>
      <c r="B1338" s="496"/>
      <c r="C1338" s="475"/>
      <c r="D1338" s="477"/>
      <c r="E1338" s="496"/>
      <c r="F1338" s="496"/>
      <c r="G1338" s="496"/>
      <c r="H1338" s="477"/>
      <c r="I1338" s="496"/>
      <c r="J1338" s="477"/>
      <c r="K1338" s="494"/>
      <c r="L1338" s="494"/>
      <c r="M1338" s="517"/>
      <c r="N1338" s="516"/>
      <c r="O1338" s="517"/>
      <c r="P1338" s="517"/>
      <c r="Q1338" s="517"/>
    </row>
    <row r="1339" spans="1:17">
      <c r="A1339" s="472"/>
      <c r="B1339" s="496"/>
      <c r="C1339" s="475"/>
      <c r="D1339" s="477"/>
      <c r="E1339" s="496"/>
      <c r="F1339" s="496"/>
      <c r="G1339" s="496"/>
      <c r="H1339" s="477"/>
      <c r="I1339" s="496"/>
      <c r="J1339" s="477"/>
      <c r="K1339" s="494"/>
      <c r="L1339" s="494"/>
      <c r="M1339" s="517"/>
      <c r="N1339" s="516"/>
      <c r="O1339" s="517"/>
      <c r="P1339" s="517"/>
      <c r="Q1339" s="517"/>
    </row>
    <row r="1340" spans="1:17">
      <c r="A1340" s="472"/>
      <c r="B1340" s="496"/>
      <c r="C1340" s="475"/>
      <c r="D1340" s="477"/>
      <c r="E1340" s="496"/>
      <c r="F1340" s="496"/>
      <c r="G1340" s="496"/>
      <c r="H1340" s="477"/>
      <c r="I1340" s="496"/>
      <c r="J1340" s="477"/>
      <c r="K1340" s="494"/>
      <c r="L1340" s="494"/>
      <c r="M1340" s="517"/>
      <c r="N1340" s="516"/>
      <c r="O1340" s="517"/>
      <c r="P1340" s="517"/>
      <c r="Q1340" s="517"/>
    </row>
    <row r="1341" spans="1:17">
      <c r="A1341" s="472"/>
      <c r="B1341" s="496"/>
      <c r="C1341" s="475"/>
      <c r="D1341" s="477"/>
      <c r="E1341" s="496"/>
      <c r="F1341" s="496"/>
      <c r="G1341" s="496"/>
      <c r="H1341" s="477"/>
      <c r="I1341" s="496"/>
      <c r="J1341" s="477"/>
      <c r="K1341" s="494"/>
      <c r="L1341" s="494"/>
      <c r="M1341" s="517"/>
      <c r="N1341" s="516"/>
      <c r="O1341" s="517"/>
      <c r="P1341" s="517"/>
      <c r="Q1341" s="517"/>
    </row>
    <row r="1342" spans="1:17">
      <c r="A1342" s="472"/>
      <c r="B1342" s="496"/>
      <c r="C1342" s="475"/>
      <c r="D1342" s="477"/>
      <c r="E1342" s="496"/>
      <c r="F1342" s="496"/>
      <c r="G1342" s="496"/>
      <c r="H1342" s="477"/>
      <c r="I1342" s="496"/>
      <c r="J1342" s="477"/>
      <c r="K1342" s="494"/>
      <c r="L1342" s="494"/>
      <c r="M1342" s="517"/>
      <c r="N1342" s="516"/>
      <c r="O1342" s="517"/>
      <c r="P1342" s="517"/>
      <c r="Q1342" s="517"/>
    </row>
    <row r="1343" spans="1:17">
      <c r="A1343" s="472"/>
      <c r="B1343" s="496"/>
      <c r="C1343" s="475"/>
      <c r="D1343" s="477"/>
      <c r="E1343" s="496"/>
      <c r="F1343" s="496"/>
      <c r="G1343" s="496"/>
      <c r="H1343" s="477"/>
      <c r="I1343" s="496"/>
      <c r="J1343" s="477"/>
      <c r="K1343" s="494"/>
      <c r="L1343" s="494"/>
      <c r="M1343" s="517"/>
      <c r="N1343" s="516"/>
      <c r="O1343" s="517"/>
      <c r="P1343" s="517"/>
      <c r="Q1343" s="517"/>
    </row>
    <row r="1344" spans="1:17">
      <c r="A1344" s="472"/>
      <c r="B1344" s="496"/>
      <c r="C1344" s="475"/>
      <c r="D1344" s="477"/>
      <c r="E1344" s="496"/>
      <c r="F1344" s="496"/>
      <c r="G1344" s="496"/>
      <c r="H1344" s="477"/>
      <c r="I1344" s="496"/>
      <c r="J1344" s="477"/>
      <c r="K1344" s="494"/>
      <c r="L1344" s="494"/>
      <c r="M1344" s="517"/>
      <c r="N1344" s="516"/>
      <c r="O1344" s="517"/>
      <c r="P1344" s="517"/>
      <c r="Q1344" s="517"/>
    </row>
    <row r="1345" spans="1:17">
      <c r="A1345" s="472"/>
      <c r="B1345" s="496"/>
      <c r="C1345" s="475"/>
      <c r="D1345" s="477"/>
      <c r="E1345" s="496"/>
      <c r="F1345" s="496"/>
      <c r="G1345" s="496"/>
      <c r="H1345" s="477"/>
      <c r="I1345" s="496"/>
      <c r="J1345" s="477"/>
      <c r="K1345" s="494"/>
      <c r="L1345" s="494"/>
      <c r="M1345" s="517"/>
      <c r="N1345" s="516"/>
      <c r="O1345" s="517"/>
      <c r="P1345" s="517"/>
      <c r="Q1345" s="517"/>
    </row>
    <row r="1346" spans="1:17">
      <c r="A1346" s="472"/>
      <c r="B1346" s="496"/>
      <c r="C1346" s="475"/>
      <c r="D1346" s="477"/>
      <c r="E1346" s="496"/>
      <c r="F1346" s="496"/>
      <c r="G1346" s="496"/>
      <c r="H1346" s="477"/>
      <c r="I1346" s="496"/>
      <c r="J1346" s="477"/>
      <c r="K1346" s="494"/>
      <c r="L1346" s="494"/>
      <c r="M1346" s="517"/>
      <c r="N1346" s="516"/>
      <c r="O1346" s="517"/>
      <c r="P1346" s="517"/>
      <c r="Q1346" s="517"/>
    </row>
    <row r="1347" spans="1:17">
      <c r="A1347" s="472"/>
      <c r="B1347" s="496"/>
      <c r="C1347" s="475"/>
      <c r="D1347" s="477"/>
      <c r="E1347" s="496"/>
      <c r="F1347" s="496"/>
      <c r="G1347" s="496"/>
      <c r="H1347" s="477"/>
      <c r="I1347" s="496"/>
      <c r="J1347" s="477"/>
      <c r="K1347" s="494"/>
      <c r="L1347" s="494"/>
      <c r="M1347" s="517"/>
      <c r="N1347" s="516"/>
      <c r="O1347" s="517"/>
      <c r="P1347" s="517"/>
      <c r="Q1347" s="517"/>
    </row>
    <row r="1348" spans="1:17">
      <c r="A1348" s="472"/>
      <c r="B1348" s="496"/>
      <c r="C1348" s="475"/>
      <c r="D1348" s="477"/>
      <c r="E1348" s="496"/>
      <c r="F1348" s="496"/>
      <c r="G1348" s="496"/>
      <c r="H1348" s="477"/>
      <c r="I1348" s="496"/>
      <c r="J1348" s="477"/>
      <c r="K1348" s="494"/>
      <c r="L1348" s="494"/>
      <c r="M1348" s="517"/>
      <c r="N1348" s="516"/>
      <c r="O1348" s="517"/>
      <c r="P1348" s="517"/>
      <c r="Q1348" s="517"/>
    </row>
    <row r="1349" spans="1:17">
      <c r="A1349" s="472"/>
      <c r="B1349" s="496"/>
      <c r="C1349" s="475"/>
      <c r="D1349" s="477"/>
      <c r="E1349" s="496"/>
      <c r="F1349" s="496"/>
      <c r="G1349" s="496"/>
      <c r="H1349" s="477"/>
      <c r="I1349" s="496"/>
      <c r="J1349" s="477"/>
      <c r="K1349" s="494"/>
      <c r="L1349" s="494"/>
      <c r="M1349" s="517"/>
      <c r="N1349" s="516"/>
      <c r="O1349" s="517"/>
      <c r="P1349" s="517"/>
      <c r="Q1349" s="517"/>
    </row>
    <row r="1350" spans="1:17">
      <c r="A1350" s="472"/>
      <c r="B1350" s="496"/>
      <c r="C1350" s="475"/>
      <c r="D1350" s="477"/>
      <c r="E1350" s="496"/>
      <c r="F1350" s="496"/>
      <c r="G1350" s="496"/>
      <c r="H1350" s="477"/>
      <c r="I1350" s="496"/>
      <c r="J1350" s="477"/>
      <c r="K1350" s="494"/>
      <c r="L1350" s="494"/>
      <c r="M1350" s="517"/>
      <c r="N1350" s="516"/>
      <c r="O1350" s="517"/>
      <c r="P1350" s="517"/>
      <c r="Q1350" s="517"/>
    </row>
    <row r="1351" spans="1:17">
      <c r="A1351" s="472"/>
      <c r="B1351" s="496"/>
      <c r="C1351" s="475"/>
      <c r="D1351" s="477"/>
      <c r="E1351" s="496"/>
      <c r="F1351" s="496"/>
      <c r="G1351" s="496"/>
      <c r="H1351" s="477"/>
      <c r="I1351" s="496"/>
      <c r="J1351" s="477"/>
      <c r="K1351" s="494"/>
      <c r="L1351" s="494"/>
      <c r="M1351" s="517"/>
      <c r="N1351" s="516"/>
      <c r="O1351" s="517"/>
      <c r="P1351" s="517"/>
      <c r="Q1351" s="517"/>
    </row>
    <row r="1352" spans="1:17">
      <c r="A1352" s="472"/>
      <c r="B1352" s="496"/>
      <c r="C1352" s="475"/>
      <c r="D1352" s="477"/>
      <c r="E1352" s="496"/>
      <c r="F1352" s="496"/>
      <c r="G1352" s="496"/>
      <c r="H1352" s="477"/>
      <c r="I1352" s="496"/>
      <c r="J1352" s="477"/>
      <c r="K1352" s="494"/>
      <c r="L1352" s="494"/>
      <c r="M1352" s="517"/>
      <c r="N1352" s="516"/>
      <c r="O1352" s="517"/>
      <c r="P1352" s="517"/>
      <c r="Q1352" s="517"/>
    </row>
    <row r="1353" spans="1:17">
      <c r="A1353" s="472"/>
      <c r="B1353" s="496"/>
      <c r="C1353" s="475"/>
      <c r="D1353" s="477"/>
      <c r="E1353" s="496"/>
      <c r="F1353" s="496"/>
      <c r="G1353" s="496"/>
      <c r="H1353" s="477"/>
      <c r="I1353" s="496"/>
      <c r="J1353" s="477"/>
      <c r="K1353" s="494"/>
      <c r="L1353" s="494"/>
      <c r="M1353" s="517"/>
      <c r="N1353" s="516"/>
      <c r="O1353" s="517"/>
      <c r="P1353" s="517"/>
      <c r="Q1353" s="517"/>
    </row>
    <row r="1354" spans="1:17">
      <c r="A1354" s="472"/>
      <c r="B1354" s="496"/>
      <c r="C1354" s="475"/>
      <c r="D1354" s="477"/>
      <c r="E1354" s="496"/>
      <c r="F1354" s="496"/>
      <c r="G1354" s="496"/>
      <c r="H1354" s="477"/>
      <c r="I1354" s="496"/>
      <c r="J1354" s="477"/>
      <c r="K1354" s="494"/>
      <c r="L1354" s="494"/>
      <c r="M1354" s="517"/>
      <c r="N1354" s="516"/>
      <c r="O1354" s="517"/>
      <c r="P1354" s="517"/>
      <c r="Q1354" s="517"/>
    </row>
    <row r="1355" spans="1:17">
      <c r="A1355" s="472"/>
      <c r="B1355" s="496"/>
      <c r="C1355" s="475"/>
      <c r="D1355" s="477"/>
      <c r="E1355" s="496"/>
      <c r="F1355" s="496"/>
      <c r="G1355" s="496"/>
      <c r="H1355" s="477"/>
      <c r="I1355" s="496"/>
      <c r="J1355" s="477"/>
      <c r="K1355" s="494"/>
      <c r="L1355" s="494"/>
      <c r="M1355" s="517"/>
      <c r="N1355" s="516"/>
      <c r="O1355" s="517"/>
      <c r="P1355" s="517"/>
      <c r="Q1355" s="517"/>
    </row>
    <row r="1356" spans="1:17">
      <c r="A1356" s="472"/>
      <c r="B1356" s="496"/>
      <c r="C1356" s="475"/>
      <c r="D1356" s="477"/>
      <c r="E1356" s="496"/>
      <c r="F1356" s="496"/>
      <c r="G1356" s="496"/>
      <c r="H1356" s="477"/>
      <c r="I1356" s="496"/>
      <c r="J1356" s="477"/>
      <c r="K1356" s="494"/>
      <c r="L1356" s="494"/>
      <c r="M1356" s="517"/>
      <c r="N1356" s="516"/>
      <c r="O1356" s="517"/>
      <c r="P1356" s="517"/>
      <c r="Q1356" s="517"/>
    </row>
    <row r="1357" spans="1:17">
      <c r="A1357" s="472"/>
      <c r="B1357" s="496"/>
      <c r="C1357" s="475"/>
      <c r="D1357" s="477"/>
      <c r="E1357" s="496"/>
      <c r="F1357" s="496"/>
      <c r="G1357" s="496"/>
      <c r="H1357" s="477"/>
      <c r="I1357" s="496"/>
      <c r="J1357" s="477"/>
      <c r="K1357" s="494"/>
      <c r="L1357" s="494"/>
      <c r="M1357" s="517"/>
      <c r="N1357" s="516"/>
      <c r="O1357" s="517"/>
      <c r="P1357" s="517"/>
      <c r="Q1357" s="517"/>
    </row>
    <row r="1358" spans="1:17">
      <c r="A1358" s="472"/>
      <c r="B1358" s="496"/>
      <c r="C1358" s="475"/>
      <c r="D1358" s="477"/>
      <c r="E1358" s="496"/>
      <c r="F1358" s="496"/>
      <c r="G1358" s="496"/>
      <c r="H1358" s="477"/>
      <c r="I1358" s="496"/>
      <c r="J1358" s="477"/>
      <c r="K1358" s="494"/>
      <c r="L1358" s="494"/>
      <c r="M1358" s="517"/>
      <c r="N1358" s="516"/>
      <c r="O1358" s="517"/>
      <c r="P1358" s="517"/>
      <c r="Q1358" s="517"/>
    </row>
    <row r="1359" spans="1:17">
      <c r="A1359" s="472"/>
      <c r="B1359" s="496"/>
      <c r="C1359" s="475"/>
      <c r="D1359" s="477"/>
      <c r="E1359" s="496"/>
      <c r="F1359" s="496"/>
      <c r="G1359" s="496"/>
      <c r="H1359" s="477"/>
      <c r="I1359" s="496"/>
      <c r="J1359" s="477"/>
      <c r="K1359" s="494"/>
      <c r="L1359" s="494"/>
      <c r="M1359" s="517"/>
      <c r="N1359" s="516"/>
      <c r="O1359" s="517"/>
      <c r="P1359" s="517"/>
      <c r="Q1359" s="517"/>
    </row>
    <row r="1360" spans="1:17">
      <c r="A1360" s="472"/>
      <c r="B1360" s="496"/>
      <c r="C1360" s="475"/>
      <c r="D1360" s="477"/>
      <c r="E1360" s="496"/>
      <c r="F1360" s="496"/>
      <c r="G1360" s="496"/>
      <c r="H1360" s="477"/>
      <c r="I1360" s="496"/>
      <c r="J1360" s="477"/>
      <c r="K1360" s="494"/>
      <c r="L1360" s="494"/>
      <c r="M1360" s="517"/>
      <c r="N1360" s="516"/>
      <c r="O1360" s="517"/>
      <c r="P1360" s="517"/>
      <c r="Q1360" s="517"/>
    </row>
    <row r="1361" spans="1:17">
      <c r="A1361" s="472"/>
      <c r="B1361" s="496"/>
      <c r="C1361" s="475"/>
      <c r="D1361" s="477"/>
      <c r="E1361" s="496"/>
      <c r="F1361" s="496"/>
      <c r="G1361" s="496"/>
      <c r="H1361" s="477"/>
      <c r="I1361" s="496"/>
      <c r="J1361" s="477"/>
      <c r="K1361" s="494"/>
      <c r="L1361" s="494"/>
      <c r="M1361" s="517"/>
      <c r="N1361" s="516"/>
      <c r="O1361" s="517"/>
      <c r="P1361" s="517"/>
      <c r="Q1361" s="517"/>
    </row>
    <row r="1362" spans="1:17">
      <c r="A1362" s="472"/>
      <c r="B1362" s="496"/>
      <c r="C1362" s="475"/>
      <c r="D1362" s="477"/>
      <c r="E1362" s="496"/>
      <c r="F1362" s="496"/>
      <c r="G1362" s="496"/>
      <c r="H1362" s="477"/>
      <c r="I1362" s="496"/>
      <c r="J1362" s="477"/>
      <c r="K1362" s="494"/>
      <c r="L1362" s="494"/>
      <c r="M1362" s="517"/>
      <c r="N1362" s="516"/>
      <c r="O1362" s="517"/>
      <c r="P1362" s="517"/>
      <c r="Q1362" s="517"/>
    </row>
    <row r="1363" spans="1:17">
      <c r="A1363" s="472"/>
      <c r="B1363" s="496"/>
      <c r="C1363" s="475"/>
      <c r="D1363" s="477"/>
      <c r="E1363" s="496"/>
      <c r="F1363" s="496"/>
      <c r="G1363" s="496"/>
      <c r="H1363" s="477"/>
      <c r="I1363" s="496"/>
      <c r="J1363" s="477"/>
      <c r="K1363" s="494"/>
      <c r="L1363" s="494"/>
      <c r="M1363" s="517"/>
      <c r="N1363" s="516"/>
      <c r="O1363" s="517"/>
      <c r="P1363" s="517"/>
      <c r="Q1363" s="517"/>
    </row>
    <row r="1364" spans="1:17">
      <c r="A1364" s="472"/>
      <c r="B1364" s="496"/>
      <c r="C1364" s="475"/>
      <c r="D1364" s="477"/>
      <c r="E1364" s="496"/>
      <c r="F1364" s="496"/>
      <c r="G1364" s="496"/>
      <c r="H1364" s="477"/>
      <c r="I1364" s="496"/>
      <c r="J1364" s="477"/>
      <c r="K1364" s="494"/>
      <c r="L1364" s="494"/>
      <c r="M1364" s="517"/>
      <c r="N1364" s="516"/>
      <c r="O1364" s="517"/>
      <c r="P1364" s="517"/>
      <c r="Q1364" s="517"/>
    </row>
    <row r="1365" spans="1:17">
      <c r="A1365" s="472"/>
      <c r="B1365" s="496"/>
      <c r="C1365" s="475"/>
      <c r="D1365" s="477"/>
      <c r="E1365" s="496"/>
      <c r="F1365" s="496"/>
      <c r="G1365" s="496"/>
      <c r="H1365" s="477"/>
      <c r="I1365" s="496"/>
      <c r="J1365" s="477"/>
      <c r="K1365" s="494"/>
      <c r="L1365" s="494"/>
      <c r="M1365" s="517"/>
      <c r="N1365" s="516"/>
      <c r="O1365" s="517"/>
      <c r="P1365" s="517"/>
      <c r="Q1365" s="517"/>
    </row>
    <row r="1366" spans="1:17">
      <c r="A1366" s="472"/>
      <c r="B1366" s="496"/>
      <c r="C1366" s="475"/>
      <c r="D1366" s="477"/>
      <c r="E1366" s="496"/>
      <c r="F1366" s="496"/>
      <c r="G1366" s="496"/>
      <c r="H1366" s="477"/>
      <c r="I1366" s="496"/>
      <c r="J1366" s="477"/>
      <c r="K1366" s="494"/>
      <c r="L1366" s="494"/>
      <c r="M1366" s="517"/>
      <c r="N1366" s="516"/>
      <c r="O1366" s="517"/>
      <c r="P1366" s="517"/>
      <c r="Q1366" s="517"/>
    </row>
    <row r="1367" spans="1:17">
      <c r="A1367" s="472"/>
      <c r="B1367" s="496"/>
      <c r="C1367" s="475"/>
      <c r="D1367" s="477"/>
      <c r="E1367" s="496"/>
      <c r="F1367" s="496"/>
      <c r="G1367" s="496"/>
      <c r="H1367" s="477"/>
      <c r="I1367" s="496"/>
      <c r="J1367" s="477"/>
      <c r="K1367" s="494"/>
      <c r="L1367" s="494"/>
      <c r="M1367" s="517"/>
      <c r="N1367" s="516"/>
      <c r="O1367" s="517"/>
      <c r="P1367" s="517"/>
      <c r="Q1367" s="517"/>
    </row>
    <row r="1368" spans="1:17">
      <c r="A1368" s="472"/>
      <c r="B1368" s="496"/>
      <c r="C1368" s="475"/>
      <c r="D1368" s="477"/>
      <c r="E1368" s="496"/>
      <c r="F1368" s="496"/>
      <c r="G1368" s="496"/>
      <c r="H1368" s="477"/>
      <c r="I1368" s="496"/>
      <c r="J1368" s="477"/>
      <c r="K1368" s="494"/>
      <c r="L1368" s="494"/>
      <c r="M1368" s="517"/>
      <c r="N1368" s="516"/>
      <c r="O1368" s="517"/>
      <c r="P1368" s="517"/>
      <c r="Q1368" s="517"/>
    </row>
    <row r="1369" spans="1:17">
      <c r="A1369" s="472"/>
      <c r="B1369" s="496"/>
      <c r="C1369" s="475"/>
      <c r="D1369" s="477"/>
      <c r="E1369" s="496"/>
      <c r="F1369" s="496"/>
      <c r="G1369" s="496"/>
      <c r="H1369" s="477"/>
      <c r="I1369" s="496"/>
      <c r="J1369" s="477"/>
      <c r="K1369" s="494"/>
      <c r="L1369" s="494"/>
      <c r="M1369" s="517"/>
      <c r="N1369" s="516"/>
      <c r="O1369" s="517"/>
      <c r="P1369" s="517"/>
      <c r="Q1369" s="517"/>
    </row>
    <row r="1370" spans="1:17">
      <c r="A1370" s="472"/>
      <c r="B1370" s="496"/>
      <c r="C1370" s="475"/>
      <c r="D1370" s="477"/>
      <c r="E1370" s="496"/>
      <c r="F1370" s="496"/>
      <c r="G1370" s="496"/>
      <c r="H1370" s="477"/>
      <c r="I1370" s="496"/>
      <c r="J1370" s="477"/>
      <c r="K1370" s="494"/>
      <c r="L1370" s="494"/>
      <c r="M1370" s="517"/>
      <c r="N1370" s="516"/>
      <c r="O1370" s="517"/>
      <c r="P1370" s="517"/>
      <c r="Q1370" s="517"/>
    </row>
    <row r="1371" spans="1:17">
      <c r="A1371" s="472"/>
      <c r="B1371" s="496"/>
      <c r="C1371" s="475"/>
      <c r="D1371" s="477"/>
      <c r="E1371" s="496"/>
      <c r="F1371" s="496"/>
      <c r="G1371" s="496"/>
      <c r="H1371" s="477"/>
      <c r="I1371" s="496"/>
      <c r="J1371" s="477"/>
      <c r="K1371" s="494"/>
      <c r="L1371" s="494"/>
      <c r="M1371" s="517"/>
      <c r="N1371" s="516"/>
      <c r="O1371" s="517"/>
      <c r="P1371" s="517"/>
      <c r="Q1371" s="517"/>
    </row>
    <row r="1372" spans="1:17">
      <c r="A1372" s="472"/>
      <c r="B1372" s="496"/>
      <c r="C1372" s="475"/>
      <c r="D1372" s="477"/>
      <c r="E1372" s="496"/>
      <c r="F1372" s="496"/>
      <c r="G1372" s="496"/>
      <c r="H1372" s="477"/>
      <c r="I1372" s="496"/>
      <c r="J1372" s="477"/>
      <c r="K1372" s="494"/>
      <c r="L1372" s="494"/>
      <c r="M1372" s="517"/>
      <c r="N1372" s="516"/>
      <c r="O1372" s="517"/>
      <c r="P1372" s="517"/>
      <c r="Q1372" s="517"/>
    </row>
    <row r="1373" spans="1:17">
      <c r="A1373" s="472"/>
      <c r="B1373" s="496"/>
      <c r="C1373" s="475"/>
      <c r="D1373" s="477"/>
      <c r="E1373" s="496"/>
      <c r="F1373" s="496"/>
      <c r="G1373" s="496"/>
      <c r="H1373" s="477"/>
      <c r="I1373" s="496"/>
      <c r="J1373" s="477"/>
      <c r="K1373" s="494"/>
      <c r="L1373" s="494"/>
      <c r="M1373" s="517"/>
      <c r="N1373" s="516"/>
      <c r="O1373" s="517"/>
      <c r="P1373" s="517"/>
      <c r="Q1373" s="517"/>
    </row>
    <row r="1374" spans="1:17">
      <c r="A1374" s="472"/>
      <c r="B1374" s="496"/>
      <c r="C1374" s="475"/>
      <c r="D1374" s="477"/>
      <c r="E1374" s="496"/>
      <c r="F1374" s="496"/>
      <c r="G1374" s="496"/>
      <c r="H1374" s="477"/>
      <c r="I1374" s="496"/>
      <c r="J1374" s="477"/>
      <c r="K1374" s="494"/>
      <c r="L1374" s="494"/>
      <c r="M1374" s="517"/>
      <c r="N1374" s="516"/>
      <c r="O1374" s="517"/>
      <c r="P1374" s="517"/>
      <c r="Q1374" s="517"/>
    </row>
    <row r="1375" spans="1:17">
      <c r="A1375" s="472"/>
      <c r="B1375" s="496"/>
      <c r="C1375" s="475"/>
      <c r="D1375" s="477"/>
      <c r="E1375" s="496"/>
      <c r="F1375" s="496"/>
      <c r="G1375" s="496"/>
      <c r="H1375" s="477"/>
      <c r="I1375" s="496"/>
      <c r="J1375" s="477"/>
      <c r="K1375" s="494"/>
      <c r="L1375" s="494"/>
      <c r="M1375" s="517"/>
      <c r="N1375" s="516"/>
      <c r="O1375" s="517"/>
      <c r="P1375" s="517"/>
      <c r="Q1375" s="517"/>
    </row>
    <row r="1376" spans="1:17">
      <c r="A1376" s="472"/>
      <c r="B1376" s="496"/>
      <c r="C1376" s="475"/>
      <c r="D1376" s="477"/>
      <c r="E1376" s="496"/>
      <c r="F1376" s="496"/>
      <c r="G1376" s="496"/>
      <c r="H1376" s="477"/>
      <c r="I1376" s="496"/>
      <c r="J1376" s="477"/>
      <c r="K1376" s="494"/>
      <c r="L1376" s="494"/>
      <c r="M1376" s="517"/>
      <c r="N1376" s="516"/>
      <c r="O1376" s="517"/>
      <c r="P1376" s="517"/>
      <c r="Q1376" s="517"/>
    </row>
    <row r="1377" spans="1:17">
      <c r="A1377" s="472"/>
      <c r="B1377" s="496"/>
      <c r="C1377" s="475"/>
      <c r="D1377" s="477"/>
      <c r="E1377" s="496"/>
      <c r="F1377" s="496"/>
      <c r="G1377" s="496"/>
      <c r="H1377" s="477"/>
      <c r="I1377" s="496"/>
      <c r="J1377" s="477"/>
      <c r="K1377" s="494"/>
      <c r="L1377" s="494"/>
      <c r="M1377" s="517"/>
      <c r="N1377" s="516"/>
      <c r="O1377" s="517"/>
      <c r="P1377" s="517"/>
      <c r="Q1377" s="517"/>
    </row>
    <row r="1378" spans="1:17">
      <c r="A1378" s="472"/>
      <c r="B1378" s="496"/>
      <c r="C1378" s="475"/>
      <c r="D1378" s="477"/>
      <c r="E1378" s="496"/>
      <c r="F1378" s="496"/>
      <c r="G1378" s="496"/>
      <c r="H1378" s="477"/>
      <c r="I1378" s="496"/>
      <c r="J1378" s="477"/>
      <c r="K1378" s="494"/>
      <c r="L1378" s="494"/>
      <c r="M1378" s="517"/>
      <c r="N1378" s="516"/>
      <c r="O1378" s="517"/>
      <c r="P1378" s="517"/>
      <c r="Q1378" s="517"/>
    </row>
    <row r="1379" spans="1:17">
      <c r="A1379" s="472"/>
      <c r="B1379" s="496"/>
      <c r="C1379" s="475"/>
      <c r="D1379" s="477"/>
      <c r="E1379" s="496"/>
      <c r="F1379" s="496"/>
      <c r="G1379" s="496"/>
      <c r="H1379" s="477"/>
      <c r="I1379" s="496"/>
      <c r="J1379" s="477"/>
      <c r="K1379" s="494"/>
      <c r="L1379" s="494"/>
      <c r="M1379" s="517"/>
      <c r="N1379" s="516"/>
      <c r="O1379" s="517"/>
      <c r="P1379" s="517"/>
      <c r="Q1379" s="517"/>
    </row>
    <row r="1380" spans="1:17">
      <c r="A1380" s="472"/>
      <c r="B1380" s="496"/>
      <c r="C1380" s="475"/>
      <c r="D1380" s="477"/>
      <c r="E1380" s="496"/>
      <c r="F1380" s="496"/>
      <c r="G1380" s="496"/>
      <c r="H1380" s="477"/>
      <c r="I1380" s="496"/>
      <c r="J1380" s="477"/>
      <c r="K1380" s="494"/>
      <c r="L1380" s="494"/>
      <c r="M1380" s="517"/>
      <c r="N1380" s="516"/>
      <c r="O1380" s="517"/>
      <c r="P1380" s="517"/>
      <c r="Q1380" s="517"/>
    </row>
    <row r="1381" spans="1:17">
      <c r="A1381" s="472"/>
      <c r="B1381" s="496"/>
      <c r="C1381" s="475"/>
      <c r="D1381" s="477"/>
      <c r="E1381" s="496"/>
      <c r="F1381" s="496"/>
      <c r="G1381" s="496"/>
      <c r="H1381" s="477"/>
      <c r="I1381" s="496"/>
      <c r="J1381" s="477"/>
      <c r="K1381" s="494"/>
      <c r="L1381" s="494"/>
      <c r="M1381" s="517"/>
      <c r="N1381" s="516"/>
      <c r="O1381" s="517"/>
      <c r="P1381" s="517"/>
      <c r="Q1381" s="517"/>
    </row>
    <row r="1382" spans="1:17">
      <c r="A1382" s="472"/>
      <c r="B1382" s="496"/>
      <c r="C1382" s="475"/>
      <c r="D1382" s="477"/>
      <c r="E1382" s="496"/>
      <c r="F1382" s="496"/>
      <c r="G1382" s="496"/>
      <c r="H1382" s="477"/>
      <c r="I1382" s="496"/>
      <c r="J1382" s="477"/>
      <c r="K1382" s="494"/>
      <c r="L1382" s="494"/>
      <c r="M1382" s="517"/>
      <c r="N1382" s="516"/>
      <c r="O1382" s="517"/>
      <c r="P1382" s="517"/>
      <c r="Q1382" s="517"/>
    </row>
    <row r="1383" spans="1:17">
      <c r="A1383" s="472"/>
      <c r="B1383" s="496"/>
      <c r="C1383" s="475"/>
      <c r="D1383" s="477"/>
      <c r="E1383" s="496"/>
      <c r="F1383" s="496"/>
      <c r="G1383" s="496"/>
      <c r="H1383" s="477"/>
      <c r="I1383" s="496"/>
      <c r="J1383" s="477"/>
      <c r="K1383" s="494"/>
      <c r="L1383" s="494"/>
      <c r="M1383" s="517"/>
      <c r="N1383" s="516"/>
      <c r="O1383" s="517"/>
      <c r="P1383" s="517"/>
      <c r="Q1383" s="517"/>
    </row>
    <row r="1384" spans="1:17">
      <c r="A1384" s="472"/>
      <c r="B1384" s="496"/>
      <c r="C1384" s="475"/>
      <c r="D1384" s="477"/>
      <c r="E1384" s="496"/>
      <c r="F1384" s="496"/>
      <c r="G1384" s="496"/>
      <c r="H1384" s="477"/>
      <c r="I1384" s="496"/>
      <c r="J1384" s="477"/>
      <c r="K1384" s="494"/>
      <c r="L1384" s="494"/>
      <c r="M1384" s="517"/>
      <c r="N1384" s="516"/>
      <c r="O1384" s="517"/>
      <c r="P1384" s="517"/>
      <c r="Q1384" s="517"/>
    </row>
    <row r="1385" spans="1:17">
      <c r="A1385" s="472"/>
      <c r="B1385" s="496"/>
      <c r="C1385" s="475"/>
      <c r="D1385" s="477"/>
      <c r="E1385" s="496"/>
      <c r="F1385" s="496"/>
      <c r="G1385" s="496"/>
      <c r="H1385" s="477"/>
      <c r="I1385" s="496"/>
      <c r="J1385" s="477"/>
      <c r="K1385" s="494"/>
      <c r="L1385" s="494"/>
      <c r="M1385" s="517"/>
      <c r="N1385" s="516"/>
      <c r="O1385" s="517"/>
      <c r="P1385" s="517"/>
      <c r="Q1385" s="517"/>
    </row>
    <row r="1386" spans="1:17">
      <c r="A1386" s="472"/>
      <c r="B1386" s="496"/>
      <c r="C1386" s="475"/>
      <c r="D1386" s="477"/>
      <c r="E1386" s="496"/>
      <c r="F1386" s="496"/>
      <c r="G1386" s="496"/>
      <c r="H1386" s="477"/>
      <c r="I1386" s="496"/>
      <c r="J1386" s="477"/>
      <c r="K1386" s="494"/>
      <c r="L1386" s="494"/>
      <c r="M1386" s="517"/>
      <c r="N1386" s="516"/>
      <c r="O1386" s="517"/>
      <c r="P1386" s="517"/>
      <c r="Q1386" s="517"/>
    </row>
    <row r="1387" spans="1:17">
      <c r="A1387" s="472"/>
      <c r="B1387" s="496"/>
      <c r="C1387" s="475"/>
      <c r="D1387" s="477"/>
      <c r="E1387" s="496"/>
      <c r="F1387" s="496"/>
      <c r="G1387" s="496"/>
      <c r="H1387" s="477"/>
      <c r="I1387" s="496"/>
      <c r="J1387" s="477"/>
      <c r="K1387" s="494"/>
      <c r="L1387" s="494"/>
      <c r="M1387" s="517"/>
      <c r="N1387" s="516"/>
      <c r="O1387" s="517"/>
      <c r="P1387" s="517"/>
      <c r="Q1387" s="517"/>
    </row>
    <row r="1388" spans="1:17">
      <c r="A1388" s="472"/>
      <c r="B1388" s="496"/>
      <c r="C1388" s="475"/>
      <c r="D1388" s="477"/>
      <c r="E1388" s="496"/>
      <c r="F1388" s="496"/>
      <c r="G1388" s="496"/>
      <c r="H1388" s="477"/>
      <c r="I1388" s="496"/>
      <c r="J1388" s="477"/>
      <c r="K1388" s="494"/>
      <c r="L1388" s="494"/>
      <c r="M1388" s="517"/>
      <c r="N1388" s="516"/>
      <c r="O1388" s="517"/>
      <c r="P1388" s="517"/>
      <c r="Q1388" s="517"/>
    </row>
    <row r="1389" spans="1:17">
      <c r="A1389" s="472"/>
      <c r="B1389" s="496"/>
      <c r="C1389" s="475"/>
      <c r="D1389" s="477"/>
      <c r="E1389" s="496"/>
      <c r="F1389" s="496"/>
      <c r="G1389" s="496"/>
      <c r="H1389" s="477"/>
      <c r="I1389" s="496"/>
      <c r="J1389" s="477"/>
      <c r="K1389" s="494"/>
      <c r="L1389" s="494"/>
      <c r="M1389" s="517"/>
      <c r="N1389" s="516"/>
      <c r="O1389" s="517"/>
      <c r="P1389" s="517"/>
      <c r="Q1389" s="517"/>
    </row>
    <row r="1390" spans="1:17">
      <c r="A1390" s="472"/>
      <c r="B1390" s="496"/>
      <c r="C1390" s="475"/>
      <c r="D1390" s="477"/>
      <c r="E1390" s="496"/>
      <c r="F1390" s="496"/>
      <c r="G1390" s="496"/>
      <c r="H1390" s="477"/>
      <c r="I1390" s="496"/>
      <c r="J1390" s="477"/>
      <c r="K1390" s="494"/>
      <c r="L1390" s="494"/>
      <c r="M1390" s="517"/>
      <c r="N1390" s="516"/>
      <c r="O1390" s="517"/>
      <c r="P1390" s="517"/>
      <c r="Q1390" s="517"/>
    </row>
    <row r="1391" spans="1:17">
      <c r="A1391" s="472"/>
      <c r="B1391" s="496"/>
      <c r="C1391" s="475"/>
      <c r="D1391" s="477"/>
      <c r="E1391" s="496"/>
      <c r="F1391" s="496"/>
      <c r="G1391" s="496"/>
      <c r="H1391" s="477"/>
      <c r="I1391" s="496"/>
      <c r="J1391" s="477"/>
      <c r="K1391" s="494"/>
      <c r="L1391" s="494"/>
      <c r="M1391" s="517"/>
      <c r="N1391" s="516"/>
      <c r="O1391" s="517"/>
      <c r="P1391" s="517"/>
      <c r="Q1391" s="517"/>
    </row>
    <row r="1392" spans="1:17">
      <c r="A1392" s="472"/>
      <c r="B1392" s="496"/>
      <c r="C1392" s="475"/>
      <c r="D1392" s="477"/>
      <c r="E1392" s="496"/>
      <c r="F1392" s="496"/>
      <c r="G1392" s="496"/>
      <c r="H1392" s="477"/>
      <c r="I1392" s="496"/>
      <c r="J1392" s="477"/>
      <c r="K1392" s="494"/>
      <c r="L1392" s="494"/>
      <c r="M1392" s="517"/>
      <c r="N1392" s="516"/>
      <c r="O1392" s="517"/>
      <c r="P1392" s="517"/>
      <c r="Q1392" s="517"/>
    </row>
    <row r="1393" spans="1:17">
      <c r="A1393" s="472"/>
      <c r="B1393" s="496"/>
      <c r="C1393" s="475"/>
      <c r="D1393" s="477"/>
      <c r="E1393" s="496"/>
      <c r="F1393" s="496"/>
      <c r="G1393" s="496"/>
      <c r="H1393" s="477"/>
      <c r="I1393" s="496"/>
      <c r="J1393" s="477"/>
      <c r="K1393" s="494"/>
      <c r="L1393" s="494"/>
      <c r="M1393" s="517"/>
      <c r="N1393" s="516"/>
      <c r="O1393" s="517"/>
      <c r="P1393" s="517"/>
      <c r="Q1393" s="517"/>
    </row>
    <row r="1394" spans="1:17">
      <c r="A1394" s="472"/>
      <c r="B1394" s="496"/>
      <c r="C1394" s="475"/>
      <c r="D1394" s="477"/>
      <c r="E1394" s="496"/>
      <c r="F1394" s="496"/>
      <c r="G1394" s="496"/>
      <c r="H1394" s="477"/>
      <c r="I1394" s="496"/>
      <c r="J1394" s="477"/>
      <c r="K1394" s="494"/>
      <c r="L1394" s="494"/>
      <c r="M1394" s="517"/>
      <c r="N1394" s="516"/>
      <c r="O1394" s="517"/>
      <c r="P1394" s="517"/>
      <c r="Q1394" s="517"/>
    </row>
    <row r="1395" spans="1:17">
      <c r="A1395" s="472"/>
      <c r="B1395" s="496"/>
      <c r="C1395" s="475"/>
      <c r="D1395" s="477"/>
      <c r="E1395" s="496"/>
      <c r="F1395" s="496"/>
      <c r="G1395" s="496"/>
      <c r="H1395" s="477"/>
      <c r="I1395" s="496"/>
      <c r="J1395" s="477"/>
      <c r="K1395" s="494"/>
      <c r="L1395" s="494"/>
      <c r="M1395" s="517"/>
      <c r="N1395" s="516"/>
      <c r="O1395" s="517"/>
      <c r="P1395" s="517"/>
      <c r="Q1395" s="517"/>
    </row>
    <row r="1396" spans="1:17">
      <c r="A1396" s="472"/>
      <c r="B1396" s="496"/>
      <c r="C1396" s="475"/>
      <c r="D1396" s="477"/>
      <c r="E1396" s="496"/>
      <c r="F1396" s="496"/>
      <c r="G1396" s="496"/>
      <c r="H1396" s="477"/>
      <c r="I1396" s="496"/>
      <c r="J1396" s="477"/>
      <c r="K1396" s="494"/>
      <c r="L1396" s="494"/>
      <c r="M1396" s="517"/>
      <c r="N1396" s="516"/>
      <c r="O1396" s="517"/>
      <c r="P1396" s="517"/>
      <c r="Q1396" s="517"/>
    </row>
    <row r="1397" spans="1:17">
      <c r="A1397" s="472"/>
      <c r="B1397" s="496"/>
      <c r="C1397" s="475"/>
      <c r="D1397" s="477"/>
      <c r="E1397" s="496"/>
      <c r="F1397" s="496"/>
      <c r="G1397" s="496"/>
      <c r="H1397" s="477"/>
      <c r="I1397" s="496"/>
      <c r="J1397" s="477"/>
      <c r="K1397" s="494"/>
      <c r="L1397" s="494"/>
      <c r="M1397" s="517"/>
      <c r="N1397" s="516"/>
      <c r="O1397" s="517"/>
      <c r="P1397" s="517"/>
      <c r="Q1397" s="517"/>
    </row>
    <row r="1398" spans="1:17">
      <c r="A1398" s="472"/>
      <c r="B1398" s="496"/>
      <c r="C1398" s="475"/>
      <c r="D1398" s="477"/>
      <c r="E1398" s="496"/>
      <c r="F1398" s="496"/>
      <c r="G1398" s="496"/>
      <c r="H1398" s="477"/>
      <c r="I1398" s="496"/>
      <c r="J1398" s="477"/>
      <c r="K1398" s="494"/>
      <c r="L1398" s="494"/>
      <c r="M1398" s="517"/>
      <c r="N1398" s="516"/>
      <c r="O1398" s="517"/>
      <c r="P1398" s="517"/>
      <c r="Q1398" s="517"/>
    </row>
    <row r="1399" spans="1:17">
      <c r="A1399" s="472"/>
      <c r="B1399" s="496"/>
      <c r="C1399" s="475"/>
      <c r="D1399" s="477"/>
      <c r="E1399" s="496"/>
      <c r="F1399" s="496"/>
      <c r="G1399" s="496"/>
      <c r="H1399" s="477"/>
      <c r="I1399" s="496"/>
      <c r="J1399" s="477"/>
      <c r="K1399" s="494"/>
      <c r="L1399" s="494"/>
      <c r="M1399" s="517"/>
      <c r="N1399" s="516"/>
      <c r="O1399" s="517"/>
      <c r="P1399" s="517"/>
      <c r="Q1399" s="517"/>
    </row>
    <row r="1400" spans="1:17">
      <c r="A1400" s="472"/>
      <c r="B1400" s="496"/>
      <c r="C1400" s="475"/>
      <c r="D1400" s="477"/>
      <c r="E1400" s="496"/>
      <c r="F1400" s="496"/>
      <c r="G1400" s="496"/>
      <c r="H1400" s="477"/>
      <c r="I1400" s="496"/>
      <c r="J1400" s="477"/>
      <c r="K1400" s="494"/>
      <c r="L1400" s="494"/>
      <c r="M1400" s="517"/>
      <c r="N1400" s="516"/>
      <c r="O1400" s="517"/>
      <c r="P1400" s="517"/>
      <c r="Q1400" s="517"/>
    </row>
    <row r="1401" spans="1:17">
      <c r="A1401" s="472"/>
      <c r="B1401" s="496"/>
      <c r="C1401" s="475"/>
      <c r="D1401" s="477"/>
      <c r="E1401" s="496"/>
      <c r="F1401" s="496"/>
      <c r="G1401" s="496"/>
      <c r="H1401" s="477"/>
      <c r="I1401" s="496"/>
      <c r="J1401" s="477"/>
      <c r="K1401" s="494"/>
      <c r="L1401" s="494"/>
      <c r="M1401" s="517"/>
      <c r="N1401" s="516"/>
      <c r="O1401" s="517"/>
      <c r="P1401" s="517"/>
      <c r="Q1401" s="517"/>
    </row>
    <row r="1402" spans="1:17">
      <c r="A1402" s="472"/>
      <c r="B1402" s="496"/>
      <c r="C1402" s="475"/>
      <c r="D1402" s="477"/>
      <c r="E1402" s="496"/>
      <c r="F1402" s="496"/>
      <c r="G1402" s="496"/>
      <c r="H1402" s="477"/>
      <c r="I1402" s="496"/>
      <c r="J1402" s="477"/>
      <c r="K1402" s="494"/>
      <c r="L1402" s="494"/>
      <c r="M1402" s="517"/>
      <c r="N1402" s="516"/>
      <c r="O1402" s="517"/>
      <c r="P1402" s="517"/>
      <c r="Q1402" s="517"/>
    </row>
    <row r="1403" spans="1:17">
      <c r="A1403" s="472"/>
      <c r="B1403" s="496"/>
      <c r="C1403" s="475"/>
      <c r="D1403" s="477"/>
      <c r="E1403" s="496"/>
      <c r="F1403" s="496"/>
      <c r="G1403" s="496"/>
      <c r="H1403" s="477"/>
      <c r="I1403" s="496"/>
      <c r="J1403" s="477"/>
      <c r="K1403" s="494"/>
      <c r="L1403" s="494"/>
      <c r="M1403" s="517"/>
      <c r="N1403" s="516"/>
      <c r="O1403" s="517"/>
      <c r="P1403" s="517"/>
      <c r="Q1403" s="517"/>
    </row>
    <row r="1404" spans="1:17">
      <c r="A1404" s="472"/>
      <c r="B1404" s="496"/>
      <c r="C1404" s="475"/>
      <c r="D1404" s="477"/>
      <c r="E1404" s="496"/>
      <c r="F1404" s="496"/>
      <c r="G1404" s="496"/>
      <c r="H1404" s="477"/>
      <c r="I1404" s="496"/>
      <c r="J1404" s="477"/>
      <c r="K1404" s="494"/>
      <c r="L1404" s="494"/>
      <c r="M1404" s="517"/>
      <c r="N1404" s="516"/>
      <c r="O1404" s="517"/>
      <c r="P1404" s="517"/>
      <c r="Q1404" s="517"/>
    </row>
    <row r="1405" spans="1:17">
      <c r="A1405" s="472"/>
      <c r="B1405" s="496"/>
      <c r="C1405" s="475"/>
      <c r="D1405" s="477"/>
      <c r="E1405" s="496"/>
      <c r="F1405" s="496"/>
      <c r="G1405" s="496"/>
      <c r="H1405" s="477"/>
      <c r="I1405" s="496"/>
      <c r="J1405" s="477"/>
      <c r="K1405" s="494"/>
      <c r="L1405" s="494"/>
      <c r="M1405" s="517"/>
      <c r="N1405" s="516"/>
      <c r="O1405" s="517"/>
      <c r="P1405" s="517"/>
      <c r="Q1405" s="517"/>
    </row>
    <row r="1406" spans="1:17">
      <c r="A1406" s="472"/>
      <c r="B1406" s="496"/>
      <c r="C1406" s="475"/>
      <c r="D1406" s="477"/>
      <c r="E1406" s="496"/>
      <c r="F1406" s="496"/>
      <c r="G1406" s="496"/>
      <c r="H1406" s="477"/>
      <c r="I1406" s="496"/>
      <c r="J1406" s="477"/>
      <c r="K1406" s="494"/>
      <c r="L1406" s="494"/>
      <c r="M1406" s="517"/>
      <c r="N1406" s="516"/>
      <c r="O1406" s="517"/>
      <c r="P1406" s="517"/>
      <c r="Q1406" s="517"/>
    </row>
    <row r="1407" spans="1:17">
      <c r="A1407" s="472"/>
      <c r="B1407" s="496"/>
      <c r="C1407" s="475"/>
      <c r="D1407" s="477"/>
      <c r="E1407" s="496"/>
      <c r="F1407" s="496"/>
      <c r="G1407" s="496"/>
      <c r="H1407" s="477"/>
      <c r="I1407" s="496"/>
      <c r="J1407" s="477"/>
      <c r="K1407" s="494"/>
      <c r="L1407" s="494"/>
      <c r="M1407" s="517"/>
      <c r="N1407" s="516"/>
      <c r="O1407" s="517"/>
      <c r="P1407" s="517"/>
      <c r="Q1407" s="517"/>
    </row>
    <row r="1408" spans="1:17">
      <c r="A1408" s="472"/>
      <c r="B1408" s="496"/>
      <c r="C1408" s="475"/>
      <c r="D1408" s="477"/>
      <c r="E1408" s="496"/>
      <c r="F1408" s="496"/>
      <c r="G1408" s="496"/>
      <c r="H1408" s="477"/>
      <c r="I1408" s="496"/>
      <c r="J1408" s="477"/>
      <c r="K1408" s="494"/>
      <c r="L1408" s="494"/>
      <c r="M1408" s="517"/>
      <c r="N1408" s="516"/>
      <c r="O1408" s="517"/>
      <c r="P1408" s="517"/>
      <c r="Q1408" s="517"/>
    </row>
    <row r="1409" spans="1:17">
      <c r="A1409" s="472"/>
      <c r="B1409" s="496"/>
      <c r="C1409" s="475"/>
      <c r="D1409" s="477"/>
      <c r="E1409" s="496"/>
      <c r="F1409" s="496"/>
      <c r="G1409" s="496"/>
      <c r="H1409" s="477"/>
      <c r="I1409" s="496"/>
      <c r="J1409" s="477"/>
      <c r="K1409" s="494"/>
      <c r="L1409" s="494"/>
      <c r="M1409" s="517"/>
      <c r="N1409" s="516"/>
      <c r="O1409" s="517"/>
      <c r="P1409" s="517"/>
      <c r="Q1409" s="517"/>
    </row>
    <row r="1410" spans="1:17">
      <c r="A1410" s="472"/>
      <c r="B1410" s="496"/>
      <c r="C1410" s="475"/>
      <c r="D1410" s="477"/>
      <c r="E1410" s="496"/>
      <c r="F1410" s="496"/>
      <c r="G1410" s="496"/>
      <c r="H1410" s="477"/>
      <c r="I1410" s="496"/>
      <c r="J1410" s="477"/>
      <c r="K1410" s="494"/>
      <c r="L1410" s="494"/>
      <c r="M1410" s="517"/>
      <c r="N1410" s="516"/>
      <c r="O1410" s="517"/>
      <c r="P1410" s="517"/>
      <c r="Q1410" s="517"/>
    </row>
    <row r="1411" spans="1:17">
      <c r="A1411" s="472"/>
      <c r="B1411" s="496"/>
      <c r="C1411" s="475"/>
      <c r="D1411" s="477"/>
      <c r="E1411" s="496"/>
      <c r="F1411" s="496"/>
      <c r="G1411" s="496"/>
      <c r="H1411" s="477"/>
      <c r="I1411" s="496"/>
      <c r="J1411" s="477"/>
      <c r="K1411" s="494"/>
      <c r="L1411" s="494"/>
      <c r="M1411" s="517"/>
      <c r="N1411" s="516"/>
      <c r="O1411" s="517"/>
      <c r="P1411" s="517"/>
      <c r="Q1411" s="517"/>
    </row>
    <row r="1412" spans="1:17">
      <c r="A1412" s="472"/>
      <c r="B1412" s="496"/>
      <c r="C1412" s="475"/>
      <c r="D1412" s="477"/>
      <c r="E1412" s="496"/>
      <c r="F1412" s="496"/>
      <c r="G1412" s="496"/>
      <c r="H1412" s="477"/>
      <c r="I1412" s="496"/>
      <c r="J1412" s="477"/>
      <c r="K1412" s="494"/>
      <c r="L1412" s="494"/>
      <c r="M1412" s="517"/>
      <c r="N1412" s="516"/>
      <c r="O1412" s="517"/>
      <c r="P1412" s="517"/>
      <c r="Q1412" s="517"/>
    </row>
    <row r="1413" spans="1:17">
      <c r="A1413" s="472"/>
      <c r="B1413" s="496"/>
      <c r="C1413" s="475"/>
      <c r="D1413" s="477"/>
      <c r="E1413" s="496"/>
      <c r="F1413" s="496"/>
      <c r="G1413" s="496"/>
      <c r="H1413" s="477"/>
      <c r="I1413" s="496"/>
      <c r="J1413" s="477"/>
      <c r="K1413" s="494"/>
      <c r="L1413" s="494"/>
      <c r="M1413" s="517"/>
      <c r="N1413" s="516"/>
      <c r="O1413" s="517"/>
      <c r="P1413" s="517"/>
      <c r="Q1413" s="517"/>
    </row>
    <row r="1414" spans="1:17">
      <c r="A1414" s="472"/>
      <c r="B1414" s="496"/>
      <c r="C1414" s="475"/>
      <c r="D1414" s="477"/>
      <c r="E1414" s="496"/>
      <c r="F1414" s="496"/>
      <c r="G1414" s="496"/>
      <c r="H1414" s="477"/>
      <c r="I1414" s="496"/>
      <c r="J1414" s="477"/>
      <c r="K1414" s="494"/>
      <c r="L1414" s="494"/>
      <c r="M1414" s="517"/>
      <c r="N1414" s="516"/>
      <c r="O1414" s="517"/>
      <c r="P1414" s="517"/>
      <c r="Q1414" s="517"/>
    </row>
    <row r="1415" spans="1:17">
      <c r="A1415" s="472"/>
      <c r="B1415" s="496"/>
      <c r="C1415" s="475"/>
      <c r="D1415" s="477"/>
      <c r="E1415" s="496"/>
      <c r="F1415" s="496"/>
      <c r="G1415" s="496"/>
      <c r="H1415" s="477"/>
      <c r="I1415" s="496"/>
      <c r="J1415" s="477"/>
      <c r="K1415" s="494"/>
      <c r="L1415" s="494"/>
      <c r="M1415" s="517"/>
      <c r="N1415" s="516"/>
      <c r="O1415" s="517"/>
      <c r="P1415" s="517"/>
      <c r="Q1415" s="517"/>
    </row>
    <row r="1416" spans="1:17">
      <c r="A1416" s="472"/>
      <c r="B1416" s="496"/>
      <c r="C1416" s="475"/>
      <c r="D1416" s="477"/>
      <c r="E1416" s="496"/>
      <c r="F1416" s="496"/>
      <c r="G1416" s="496"/>
      <c r="H1416" s="477"/>
      <c r="I1416" s="496"/>
      <c r="J1416" s="477"/>
      <c r="K1416" s="494"/>
      <c r="L1416" s="494"/>
      <c r="M1416" s="517"/>
      <c r="N1416" s="516"/>
      <c r="O1416" s="517"/>
      <c r="P1416" s="517"/>
      <c r="Q1416" s="517"/>
    </row>
    <row r="1417" spans="1:17">
      <c r="A1417" s="472"/>
      <c r="B1417" s="496"/>
      <c r="C1417" s="475"/>
      <c r="D1417" s="477"/>
      <c r="E1417" s="496"/>
      <c r="F1417" s="496"/>
      <c r="G1417" s="496"/>
      <c r="H1417" s="477"/>
      <c r="I1417" s="496"/>
      <c r="J1417" s="477"/>
      <c r="K1417" s="494"/>
      <c r="L1417" s="494"/>
      <c r="M1417" s="517"/>
      <c r="N1417" s="516"/>
      <c r="O1417" s="517"/>
      <c r="P1417" s="517"/>
      <c r="Q1417" s="517"/>
    </row>
    <row r="1418" spans="1:17">
      <c r="A1418" s="472"/>
      <c r="B1418" s="496"/>
      <c r="C1418" s="475"/>
      <c r="D1418" s="477"/>
      <c r="E1418" s="496"/>
      <c r="F1418" s="496"/>
      <c r="G1418" s="496"/>
      <c r="H1418" s="477"/>
      <c r="I1418" s="496"/>
      <c r="J1418" s="477"/>
      <c r="K1418" s="494"/>
      <c r="L1418" s="494"/>
      <c r="M1418" s="517"/>
      <c r="N1418" s="516"/>
      <c r="O1418" s="517"/>
      <c r="P1418" s="517"/>
      <c r="Q1418" s="517"/>
    </row>
    <row r="1419" spans="1:17">
      <c r="A1419" s="472"/>
      <c r="B1419" s="496"/>
      <c r="C1419" s="475"/>
      <c r="D1419" s="477"/>
      <c r="E1419" s="496"/>
      <c r="F1419" s="496"/>
      <c r="G1419" s="496"/>
      <c r="H1419" s="477"/>
      <c r="I1419" s="496"/>
      <c r="J1419" s="477"/>
      <c r="K1419" s="494"/>
      <c r="L1419" s="494"/>
      <c r="M1419" s="517"/>
      <c r="N1419" s="516"/>
      <c r="O1419" s="517"/>
      <c r="P1419" s="517"/>
      <c r="Q1419" s="517"/>
    </row>
    <row r="1420" spans="1:17">
      <c r="A1420" s="472"/>
      <c r="B1420" s="496"/>
      <c r="C1420" s="475"/>
      <c r="D1420" s="477"/>
      <c r="E1420" s="496"/>
      <c r="F1420" s="496"/>
      <c r="G1420" s="496"/>
      <c r="H1420" s="477"/>
      <c r="I1420" s="496"/>
      <c r="J1420" s="477"/>
      <c r="K1420" s="494"/>
      <c r="L1420" s="494"/>
      <c r="M1420" s="517"/>
      <c r="N1420" s="516"/>
      <c r="O1420" s="517"/>
      <c r="P1420" s="517"/>
      <c r="Q1420" s="517"/>
    </row>
    <row r="1421" spans="1:17">
      <c r="A1421" s="472"/>
      <c r="B1421" s="496"/>
      <c r="C1421" s="475"/>
      <c r="D1421" s="477"/>
      <c r="E1421" s="496"/>
      <c r="F1421" s="496"/>
      <c r="G1421" s="496"/>
      <c r="H1421" s="477"/>
      <c r="I1421" s="496"/>
      <c r="J1421" s="477"/>
      <c r="K1421" s="494"/>
      <c r="L1421" s="494"/>
      <c r="M1421" s="517"/>
      <c r="N1421" s="516"/>
      <c r="O1421" s="517"/>
      <c r="P1421" s="517"/>
      <c r="Q1421" s="517"/>
    </row>
    <row r="1422" spans="1:17">
      <c r="A1422" s="472"/>
      <c r="B1422" s="496"/>
      <c r="C1422" s="475"/>
      <c r="D1422" s="477"/>
      <c r="E1422" s="496"/>
      <c r="F1422" s="496"/>
      <c r="G1422" s="496"/>
      <c r="H1422" s="477"/>
      <c r="I1422" s="496"/>
      <c r="J1422" s="477"/>
      <c r="K1422" s="494"/>
      <c r="L1422" s="494"/>
      <c r="M1422" s="517"/>
      <c r="N1422" s="516"/>
      <c r="O1422" s="517"/>
      <c r="P1422" s="517"/>
      <c r="Q1422" s="517"/>
    </row>
    <row r="1423" spans="1:17">
      <c r="A1423" s="472"/>
      <c r="B1423" s="496"/>
      <c r="C1423" s="475"/>
      <c r="D1423" s="477"/>
      <c r="E1423" s="496"/>
      <c r="F1423" s="496"/>
      <c r="G1423" s="496"/>
      <c r="H1423" s="477"/>
      <c r="I1423" s="496"/>
      <c r="J1423" s="477"/>
      <c r="K1423" s="494"/>
      <c r="L1423" s="494"/>
      <c r="M1423" s="517"/>
      <c r="N1423" s="516"/>
      <c r="O1423" s="517"/>
      <c r="P1423" s="517"/>
      <c r="Q1423" s="517"/>
    </row>
    <row r="1424" spans="1:17">
      <c r="A1424" s="472"/>
      <c r="B1424" s="496"/>
      <c r="C1424" s="475"/>
      <c r="D1424" s="477"/>
      <c r="E1424" s="496"/>
      <c r="F1424" s="496"/>
      <c r="G1424" s="496"/>
      <c r="H1424" s="477"/>
      <c r="I1424" s="496"/>
      <c r="J1424" s="477"/>
      <c r="K1424" s="494"/>
      <c r="L1424" s="494"/>
      <c r="M1424" s="517"/>
      <c r="N1424" s="516"/>
      <c r="O1424" s="517"/>
      <c r="P1424" s="517"/>
      <c r="Q1424" s="517"/>
    </row>
    <row r="1425" spans="1:17">
      <c r="A1425" s="472"/>
      <c r="B1425" s="496"/>
      <c r="C1425" s="475"/>
      <c r="D1425" s="477"/>
      <c r="E1425" s="496"/>
      <c r="F1425" s="496"/>
      <c r="G1425" s="496"/>
      <c r="H1425" s="477"/>
      <c r="I1425" s="496"/>
      <c r="J1425" s="477"/>
      <c r="K1425" s="494"/>
      <c r="L1425" s="494"/>
      <c r="M1425" s="517"/>
      <c r="N1425" s="516"/>
      <c r="O1425" s="517"/>
      <c r="P1425" s="517"/>
      <c r="Q1425" s="517"/>
    </row>
    <row r="1426" spans="1:17">
      <c r="A1426" s="472"/>
      <c r="B1426" s="496"/>
      <c r="C1426" s="475"/>
      <c r="D1426" s="477"/>
      <c r="E1426" s="496"/>
      <c r="F1426" s="496"/>
      <c r="G1426" s="496"/>
      <c r="H1426" s="477"/>
      <c r="I1426" s="496"/>
      <c r="J1426" s="477"/>
      <c r="K1426" s="494"/>
      <c r="L1426" s="494"/>
      <c r="M1426" s="517"/>
      <c r="N1426" s="516"/>
      <c r="O1426" s="517"/>
      <c r="P1426" s="517"/>
      <c r="Q1426" s="517"/>
    </row>
    <row r="1427" spans="1:17">
      <c r="A1427" s="472"/>
      <c r="B1427" s="496"/>
      <c r="C1427" s="475"/>
      <c r="D1427" s="477"/>
      <c r="E1427" s="496"/>
      <c r="F1427" s="496"/>
      <c r="G1427" s="496"/>
      <c r="H1427" s="477"/>
      <c r="I1427" s="496"/>
      <c r="J1427" s="477"/>
      <c r="K1427" s="494"/>
      <c r="L1427" s="494"/>
      <c r="M1427" s="517"/>
      <c r="N1427" s="516"/>
      <c r="O1427" s="517"/>
      <c r="P1427" s="517"/>
      <c r="Q1427" s="517"/>
    </row>
    <row r="1428" spans="1:17">
      <c r="A1428" s="472"/>
      <c r="B1428" s="496"/>
      <c r="C1428" s="475"/>
      <c r="D1428" s="477"/>
      <c r="E1428" s="496"/>
      <c r="F1428" s="496"/>
      <c r="G1428" s="496"/>
      <c r="H1428" s="477"/>
      <c r="I1428" s="496"/>
      <c r="J1428" s="477"/>
      <c r="K1428" s="494"/>
      <c r="L1428" s="494"/>
      <c r="M1428" s="517"/>
      <c r="N1428" s="516"/>
      <c r="O1428" s="517"/>
      <c r="P1428" s="517"/>
      <c r="Q1428" s="517"/>
    </row>
    <row r="1429" spans="1:17">
      <c r="A1429" s="472"/>
      <c r="B1429" s="496"/>
      <c r="C1429" s="475"/>
      <c r="D1429" s="477"/>
      <c r="E1429" s="496"/>
      <c r="F1429" s="496"/>
      <c r="G1429" s="496"/>
      <c r="H1429" s="477"/>
      <c r="I1429" s="496"/>
      <c r="J1429" s="477"/>
      <c r="K1429" s="494"/>
      <c r="L1429" s="494"/>
      <c r="M1429" s="517"/>
      <c r="N1429" s="516"/>
      <c r="O1429" s="517"/>
      <c r="P1429" s="517"/>
      <c r="Q1429" s="517"/>
    </row>
    <row r="1430" spans="1:17">
      <c r="A1430" s="472"/>
      <c r="B1430" s="496"/>
      <c r="C1430" s="475"/>
      <c r="D1430" s="477"/>
      <c r="E1430" s="496"/>
      <c r="F1430" s="496"/>
      <c r="G1430" s="496"/>
      <c r="H1430" s="477"/>
      <c r="I1430" s="496"/>
      <c r="J1430" s="477"/>
      <c r="K1430" s="494"/>
      <c r="L1430" s="494"/>
      <c r="M1430" s="517"/>
      <c r="N1430" s="516"/>
      <c r="O1430" s="517"/>
      <c r="P1430" s="517"/>
      <c r="Q1430" s="517"/>
    </row>
    <row r="1431" spans="1:17">
      <c r="A1431" s="472"/>
      <c r="B1431" s="496"/>
      <c r="C1431" s="475"/>
      <c r="D1431" s="477"/>
      <c r="E1431" s="496"/>
      <c r="F1431" s="496"/>
      <c r="G1431" s="496"/>
      <c r="H1431" s="477"/>
      <c r="I1431" s="496"/>
      <c r="J1431" s="477"/>
      <c r="K1431" s="494"/>
      <c r="L1431" s="494"/>
      <c r="M1431" s="517"/>
      <c r="N1431" s="516"/>
      <c r="O1431" s="517"/>
      <c r="P1431" s="517"/>
      <c r="Q1431" s="517"/>
    </row>
    <row r="1432" spans="1:17">
      <c r="A1432" s="472"/>
      <c r="B1432" s="496"/>
      <c r="C1432" s="475"/>
      <c r="D1432" s="477"/>
      <c r="E1432" s="496"/>
      <c r="F1432" s="496"/>
      <c r="G1432" s="496"/>
      <c r="H1432" s="477"/>
      <c r="I1432" s="496"/>
      <c r="J1432" s="477"/>
      <c r="K1432" s="494"/>
      <c r="L1432" s="494"/>
      <c r="M1432" s="517"/>
      <c r="N1432" s="516"/>
      <c r="O1432" s="517"/>
      <c r="P1432" s="517"/>
      <c r="Q1432" s="517"/>
    </row>
    <row r="1433" spans="1:17">
      <c r="A1433" s="472"/>
      <c r="B1433" s="496"/>
      <c r="C1433" s="475"/>
      <c r="D1433" s="477"/>
      <c r="E1433" s="496"/>
      <c r="F1433" s="496"/>
      <c r="G1433" s="496"/>
      <c r="H1433" s="477"/>
      <c r="I1433" s="496"/>
      <c r="J1433" s="477"/>
      <c r="K1433" s="494"/>
      <c r="L1433" s="494"/>
      <c r="M1433" s="517"/>
      <c r="N1433" s="516"/>
      <c r="O1433" s="517"/>
      <c r="P1433" s="517"/>
      <c r="Q1433" s="517"/>
    </row>
    <row r="1434" spans="1:17">
      <c r="A1434" s="472"/>
      <c r="B1434" s="496"/>
      <c r="C1434" s="475"/>
      <c r="D1434" s="477"/>
      <c r="E1434" s="496"/>
      <c r="F1434" s="496"/>
      <c r="G1434" s="496"/>
      <c r="H1434" s="477"/>
      <c r="I1434" s="496"/>
      <c r="J1434" s="477"/>
      <c r="K1434" s="494"/>
      <c r="L1434" s="494"/>
      <c r="M1434" s="517"/>
      <c r="N1434" s="516"/>
      <c r="O1434" s="517"/>
      <c r="P1434" s="517"/>
      <c r="Q1434" s="517"/>
    </row>
    <row r="1435" spans="1:17">
      <c r="A1435" s="472"/>
      <c r="B1435" s="496"/>
      <c r="C1435" s="475"/>
      <c r="D1435" s="477"/>
      <c r="E1435" s="496"/>
      <c r="F1435" s="496"/>
      <c r="G1435" s="496"/>
      <c r="H1435" s="477"/>
      <c r="I1435" s="496"/>
      <c r="J1435" s="477"/>
      <c r="K1435" s="494"/>
      <c r="L1435" s="494"/>
      <c r="M1435" s="517"/>
      <c r="N1435" s="516"/>
      <c r="O1435" s="517"/>
      <c r="P1435" s="517"/>
      <c r="Q1435" s="517"/>
    </row>
    <row r="1436" spans="1:17">
      <c r="A1436" s="472"/>
      <c r="B1436" s="496"/>
      <c r="C1436" s="475"/>
      <c r="D1436" s="477"/>
      <c r="E1436" s="496"/>
      <c r="F1436" s="496"/>
      <c r="G1436" s="496"/>
      <c r="H1436" s="477"/>
      <c r="I1436" s="496"/>
      <c r="J1436" s="477"/>
      <c r="K1436" s="494"/>
      <c r="L1436" s="494"/>
      <c r="M1436" s="517"/>
      <c r="N1436" s="516"/>
      <c r="O1436" s="517"/>
      <c r="P1436" s="517"/>
      <c r="Q1436" s="517"/>
    </row>
    <row r="1437" spans="1:17">
      <c r="A1437" s="472"/>
      <c r="B1437" s="496"/>
      <c r="C1437" s="475"/>
      <c r="D1437" s="477"/>
      <c r="E1437" s="496"/>
      <c r="F1437" s="496"/>
      <c r="G1437" s="496"/>
      <c r="H1437" s="477"/>
      <c r="I1437" s="496"/>
      <c r="J1437" s="477"/>
      <c r="K1437" s="494"/>
      <c r="L1437" s="494"/>
      <c r="M1437" s="517"/>
      <c r="N1437" s="516"/>
      <c r="O1437" s="517"/>
      <c r="P1437" s="517"/>
      <c r="Q1437" s="517"/>
    </row>
    <row r="1438" spans="1:17">
      <c r="A1438" s="472"/>
      <c r="B1438" s="496"/>
      <c r="C1438" s="475"/>
      <c r="D1438" s="477"/>
      <c r="E1438" s="496"/>
      <c r="F1438" s="496"/>
      <c r="G1438" s="496"/>
      <c r="H1438" s="477"/>
      <c r="I1438" s="496"/>
      <c r="J1438" s="477"/>
      <c r="K1438" s="494"/>
      <c r="L1438" s="494"/>
      <c r="M1438" s="517"/>
      <c r="N1438" s="516"/>
      <c r="O1438" s="517"/>
      <c r="P1438" s="517"/>
      <c r="Q1438" s="517"/>
    </row>
    <row r="1439" spans="1:17">
      <c r="A1439" s="472"/>
      <c r="B1439" s="496"/>
      <c r="C1439" s="475"/>
      <c r="D1439" s="477"/>
      <c r="E1439" s="496"/>
      <c r="F1439" s="496"/>
      <c r="G1439" s="496"/>
      <c r="H1439" s="477"/>
      <c r="I1439" s="496"/>
      <c r="J1439" s="477"/>
      <c r="K1439" s="494"/>
      <c r="L1439" s="494"/>
      <c r="M1439" s="517"/>
      <c r="N1439" s="516"/>
      <c r="O1439" s="517"/>
      <c r="P1439" s="517"/>
      <c r="Q1439" s="517"/>
    </row>
    <row r="1440" spans="1:17">
      <c r="A1440" s="472"/>
      <c r="B1440" s="496"/>
      <c r="C1440" s="475"/>
      <c r="D1440" s="477"/>
      <c r="E1440" s="496"/>
      <c r="F1440" s="496"/>
      <c r="G1440" s="496"/>
      <c r="H1440" s="477"/>
      <c r="I1440" s="496"/>
      <c r="J1440" s="477"/>
      <c r="K1440" s="494"/>
      <c r="L1440" s="494"/>
      <c r="M1440" s="517"/>
      <c r="N1440" s="516"/>
      <c r="O1440" s="517"/>
      <c r="P1440" s="517"/>
      <c r="Q1440" s="517"/>
    </row>
    <row r="1441" spans="1:17">
      <c r="A1441" s="472"/>
      <c r="B1441" s="496"/>
      <c r="C1441" s="475"/>
      <c r="D1441" s="477"/>
      <c r="E1441" s="496"/>
      <c r="F1441" s="496"/>
      <c r="G1441" s="496"/>
      <c r="H1441" s="477"/>
      <c r="I1441" s="496"/>
      <c r="J1441" s="477"/>
      <c r="K1441" s="494"/>
      <c r="L1441" s="494"/>
      <c r="M1441" s="517"/>
      <c r="N1441" s="516"/>
      <c r="O1441" s="517"/>
      <c r="P1441" s="517"/>
      <c r="Q1441" s="517"/>
    </row>
    <row r="1442" spans="1:17">
      <c r="A1442" s="472"/>
      <c r="B1442" s="496"/>
      <c r="C1442" s="475"/>
      <c r="D1442" s="477"/>
      <c r="E1442" s="496"/>
      <c r="F1442" s="496"/>
      <c r="G1442" s="496"/>
      <c r="H1442" s="477"/>
      <c r="I1442" s="496"/>
      <c r="J1442" s="477"/>
      <c r="K1442" s="494"/>
      <c r="L1442" s="494"/>
      <c r="M1442" s="517"/>
      <c r="N1442" s="516"/>
      <c r="O1442" s="517"/>
      <c r="P1442" s="517"/>
      <c r="Q1442" s="517"/>
    </row>
    <row r="1443" spans="1:17">
      <c r="A1443" s="472"/>
      <c r="B1443" s="496"/>
      <c r="C1443" s="475"/>
      <c r="D1443" s="477"/>
      <c r="E1443" s="496"/>
      <c r="F1443" s="496"/>
      <c r="G1443" s="496"/>
      <c r="H1443" s="477"/>
      <c r="I1443" s="496"/>
      <c r="J1443" s="477"/>
      <c r="K1443" s="494"/>
      <c r="L1443" s="494"/>
      <c r="M1443" s="517"/>
      <c r="N1443" s="516"/>
      <c r="O1443" s="517"/>
      <c r="P1443" s="517"/>
      <c r="Q1443" s="517"/>
    </row>
    <row r="1444" spans="1:17">
      <c r="A1444" s="472"/>
      <c r="B1444" s="496"/>
      <c r="C1444" s="475"/>
      <c r="D1444" s="477"/>
      <c r="E1444" s="496"/>
      <c r="F1444" s="496"/>
      <c r="G1444" s="496"/>
      <c r="H1444" s="477"/>
      <c r="I1444" s="496"/>
      <c r="J1444" s="477"/>
      <c r="K1444" s="494"/>
      <c r="L1444" s="494"/>
      <c r="M1444" s="517"/>
      <c r="N1444" s="516"/>
      <c r="O1444" s="517"/>
      <c r="P1444" s="517"/>
      <c r="Q1444" s="517"/>
    </row>
    <row r="1445" spans="1:17">
      <c r="A1445" s="472"/>
      <c r="B1445" s="496"/>
      <c r="C1445" s="475"/>
      <c r="D1445" s="477"/>
      <c r="E1445" s="496"/>
      <c r="F1445" s="496"/>
      <c r="G1445" s="496"/>
      <c r="H1445" s="477"/>
      <c r="I1445" s="496"/>
      <c r="J1445" s="477"/>
      <c r="K1445" s="494"/>
      <c r="L1445" s="494"/>
      <c r="M1445" s="517"/>
      <c r="N1445" s="516"/>
      <c r="O1445" s="517"/>
      <c r="P1445" s="517"/>
      <c r="Q1445" s="517"/>
    </row>
    <row r="1446" spans="1:17">
      <c r="A1446" s="472"/>
      <c r="B1446" s="496"/>
      <c r="C1446" s="475"/>
      <c r="D1446" s="477"/>
      <c r="E1446" s="496"/>
      <c r="F1446" s="496"/>
      <c r="G1446" s="496"/>
      <c r="H1446" s="477"/>
      <c r="I1446" s="496"/>
      <c r="J1446" s="477"/>
      <c r="K1446" s="494"/>
      <c r="L1446" s="494"/>
      <c r="M1446" s="517"/>
      <c r="N1446" s="516"/>
      <c r="O1446" s="517"/>
      <c r="P1446" s="517"/>
      <c r="Q1446" s="517"/>
    </row>
    <row r="1447" spans="1:17">
      <c r="A1447" s="472"/>
      <c r="B1447" s="496"/>
      <c r="C1447" s="475"/>
      <c r="D1447" s="477"/>
      <c r="E1447" s="496"/>
      <c r="F1447" s="496"/>
      <c r="G1447" s="496"/>
      <c r="H1447" s="477"/>
      <c r="I1447" s="496"/>
      <c r="J1447" s="477"/>
      <c r="K1447" s="494"/>
      <c r="L1447" s="494"/>
      <c r="M1447" s="517"/>
      <c r="N1447" s="516"/>
      <c r="O1447" s="517"/>
      <c r="P1447" s="517"/>
      <c r="Q1447" s="517"/>
    </row>
    <row r="1448" spans="1:17">
      <c r="A1448" s="472"/>
      <c r="B1448" s="496"/>
      <c r="C1448" s="475"/>
      <c r="D1448" s="477"/>
      <c r="E1448" s="496"/>
      <c r="F1448" s="496"/>
      <c r="G1448" s="496"/>
      <c r="H1448" s="477"/>
      <c r="I1448" s="496"/>
      <c r="J1448" s="477"/>
      <c r="K1448" s="494"/>
      <c r="L1448" s="494"/>
      <c r="M1448" s="517"/>
      <c r="N1448" s="516"/>
      <c r="O1448" s="517"/>
      <c r="P1448" s="517"/>
      <c r="Q1448" s="517"/>
    </row>
    <row r="1449" spans="1:17">
      <c r="A1449" s="472"/>
      <c r="B1449" s="496"/>
      <c r="C1449" s="475"/>
      <c r="D1449" s="477"/>
      <c r="E1449" s="496"/>
      <c r="F1449" s="496"/>
      <c r="G1449" s="496"/>
      <c r="H1449" s="477"/>
      <c r="I1449" s="496"/>
      <c r="J1449" s="477"/>
      <c r="K1449" s="494"/>
      <c r="L1449" s="494"/>
      <c r="M1449" s="517"/>
      <c r="N1449" s="516"/>
      <c r="O1449" s="517"/>
      <c r="P1449" s="517"/>
      <c r="Q1449" s="517"/>
    </row>
    <row r="1450" spans="1:17">
      <c r="A1450" s="472"/>
      <c r="B1450" s="496"/>
      <c r="C1450" s="475"/>
      <c r="D1450" s="477"/>
      <c r="E1450" s="496"/>
      <c r="F1450" s="496"/>
      <c r="G1450" s="496"/>
      <c r="H1450" s="477"/>
      <c r="I1450" s="496"/>
      <c r="J1450" s="477"/>
      <c r="K1450" s="494"/>
      <c r="L1450" s="494"/>
      <c r="M1450" s="517"/>
      <c r="N1450" s="516"/>
      <c r="O1450" s="517"/>
      <c r="P1450" s="517"/>
      <c r="Q1450" s="517"/>
    </row>
    <row r="1451" spans="1:17">
      <c r="A1451" s="472"/>
      <c r="B1451" s="496"/>
      <c r="C1451" s="475"/>
      <c r="D1451" s="477"/>
      <c r="E1451" s="496"/>
      <c r="F1451" s="496"/>
      <c r="G1451" s="496"/>
      <c r="H1451" s="477"/>
      <c r="I1451" s="496"/>
      <c r="J1451" s="477"/>
      <c r="K1451" s="494"/>
      <c r="L1451" s="494"/>
      <c r="M1451" s="517"/>
      <c r="N1451" s="516"/>
      <c r="O1451" s="517"/>
      <c r="P1451" s="517"/>
      <c r="Q1451" s="517"/>
    </row>
    <row r="1452" spans="1:17">
      <c r="A1452" s="472"/>
      <c r="B1452" s="496"/>
      <c r="C1452" s="475"/>
      <c r="D1452" s="477"/>
      <c r="E1452" s="496"/>
      <c r="F1452" s="496"/>
      <c r="G1452" s="496"/>
      <c r="H1452" s="477"/>
      <c r="I1452" s="496"/>
      <c r="J1452" s="477"/>
      <c r="K1452" s="494"/>
      <c r="L1452" s="494"/>
      <c r="M1452" s="517"/>
      <c r="N1452" s="516"/>
      <c r="O1452" s="517"/>
      <c r="P1452" s="517"/>
      <c r="Q1452" s="517"/>
    </row>
    <row r="1453" spans="1:17">
      <c r="A1453" s="472"/>
      <c r="B1453" s="496"/>
      <c r="C1453" s="475"/>
      <c r="D1453" s="477"/>
      <c r="E1453" s="496"/>
      <c r="F1453" s="496"/>
      <c r="G1453" s="496"/>
      <c r="H1453" s="477"/>
      <c r="I1453" s="496"/>
      <c r="J1453" s="477"/>
      <c r="K1453" s="494"/>
      <c r="L1453" s="494"/>
      <c r="M1453" s="517"/>
      <c r="N1453" s="516"/>
      <c r="O1453" s="517"/>
      <c r="P1453" s="517"/>
      <c r="Q1453" s="517"/>
    </row>
    <row r="1454" spans="1:17">
      <c r="A1454" s="472"/>
      <c r="B1454" s="496"/>
      <c r="C1454" s="475"/>
      <c r="D1454" s="477"/>
      <c r="E1454" s="496"/>
      <c r="F1454" s="496"/>
      <c r="G1454" s="496"/>
      <c r="H1454" s="477"/>
      <c r="I1454" s="496"/>
      <c r="J1454" s="477"/>
      <c r="K1454" s="494"/>
      <c r="L1454" s="494"/>
      <c r="M1454" s="517"/>
      <c r="N1454" s="516"/>
      <c r="O1454" s="517"/>
      <c r="P1454" s="517"/>
      <c r="Q1454" s="517"/>
    </row>
    <row r="1455" spans="1:17">
      <c r="A1455" s="472"/>
      <c r="B1455" s="496"/>
      <c r="C1455" s="475"/>
      <c r="D1455" s="477"/>
      <c r="E1455" s="496"/>
      <c r="F1455" s="496"/>
      <c r="G1455" s="496"/>
      <c r="H1455" s="477"/>
      <c r="I1455" s="496"/>
      <c r="J1455" s="477"/>
      <c r="K1455" s="494"/>
      <c r="L1455" s="494"/>
      <c r="M1455" s="517"/>
      <c r="N1455" s="516"/>
      <c r="O1455" s="517"/>
      <c r="P1455" s="517"/>
      <c r="Q1455" s="517"/>
    </row>
    <row r="1456" spans="1:17">
      <c r="A1456" s="472"/>
      <c r="B1456" s="496"/>
      <c r="C1456" s="475"/>
      <c r="D1456" s="477"/>
      <c r="E1456" s="496"/>
      <c r="F1456" s="496"/>
      <c r="G1456" s="496"/>
      <c r="H1456" s="477"/>
      <c r="I1456" s="496"/>
      <c r="J1456" s="477"/>
      <c r="K1456" s="494"/>
      <c r="L1456" s="494"/>
      <c r="M1456" s="517"/>
      <c r="N1456" s="516"/>
      <c r="O1456" s="517"/>
      <c r="P1456" s="517"/>
      <c r="Q1456" s="517"/>
    </row>
    <row r="1457" spans="1:17">
      <c r="A1457" s="472"/>
      <c r="B1457" s="496"/>
      <c r="C1457" s="475"/>
      <c r="D1457" s="477"/>
      <c r="E1457" s="496"/>
      <c r="F1457" s="496"/>
      <c r="G1457" s="496"/>
      <c r="H1457" s="477"/>
      <c r="I1457" s="496"/>
      <c r="J1457" s="477"/>
      <c r="K1457" s="494"/>
      <c r="L1457" s="494"/>
      <c r="M1457" s="517"/>
      <c r="N1457" s="516"/>
      <c r="O1457" s="517"/>
      <c r="P1457" s="517"/>
      <c r="Q1457" s="517"/>
    </row>
    <row r="1458" spans="1:17">
      <c r="A1458" s="472"/>
      <c r="B1458" s="496"/>
      <c r="C1458" s="475"/>
      <c r="D1458" s="477"/>
      <c r="E1458" s="496"/>
      <c r="F1458" s="496"/>
      <c r="G1458" s="496"/>
      <c r="H1458" s="477"/>
      <c r="I1458" s="496"/>
      <c r="J1458" s="477"/>
      <c r="K1458" s="494"/>
      <c r="L1458" s="494"/>
      <c r="M1458" s="517"/>
      <c r="N1458" s="516"/>
      <c r="O1458" s="517"/>
      <c r="P1458" s="517"/>
      <c r="Q1458" s="517"/>
    </row>
    <row r="1459" spans="1:17">
      <c r="A1459" s="472"/>
      <c r="B1459" s="496"/>
      <c r="C1459" s="475"/>
      <c r="D1459" s="477"/>
      <c r="E1459" s="496"/>
      <c r="F1459" s="496"/>
      <c r="G1459" s="496"/>
      <c r="H1459" s="477"/>
      <c r="I1459" s="496"/>
      <c r="J1459" s="477"/>
      <c r="K1459" s="494"/>
      <c r="L1459" s="494"/>
      <c r="M1459" s="517"/>
      <c r="N1459" s="516"/>
      <c r="O1459" s="517"/>
      <c r="P1459" s="517"/>
      <c r="Q1459" s="517"/>
    </row>
    <row r="1460" spans="1:17">
      <c r="A1460" s="472"/>
      <c r="B1460" s="496"/>
      <c r="C1460" s="475"/>
      <c r="D1460" s="477"/>
      <c r="E1460" s="496"/>
      <c r="F1460" s="496"/>
      <c r="G1460" s="496"/>
      <c r="H1460" s="477"/>
      <c r="I1460" s="496"/>
      <c r="J1460" s="477"/>
      <c r="K1460" s="494"/>
      <c r="L1460" s="494"/>
      <c r="M1460" s="517"/>
      <c r="N1460" s="516"/>
      <c r="O1460" s="517"/>
      <c r="P1460" s="517"/>
      <c r="Q1460" s="517"/>
    </row>
    <row r="1461" spans="1:17">
      <c r="A1461" s="472"/>
      <c r="B1461" s="496"/>
      <c r="C1461" s="475"/>
      <c r="D1461" s="477"/>
      <c r="E1461" s="496"/>
      <c r="F1461" s="496"/>
      <c r="G1461" s="496"/>
      <c r="H1461" s="477"/>
      <c r="I1461" s="496"/>
      <c r="J1461" s="477"/>
      <c r="K1461" s="494"/>
      <c r="L1461" s="494"/>
      <c r="M1461" s="517"/>
      <c r="N1461" s="516"/>
      <c r="O1461" s="517"/>
      <c r="P1461" s="517"/>
      <c r="Q1461" s="517"/>
    </row>
    <row r="1462" spans="1:17">
      <c r="A1462" s="472"/>
      <c r="B1462" s="496"/>
      <c r="C1462" s="475"/>
      <c r="D1462" s="477"/>
      <c r="E1462" s="496"/>
      <c r="F1462" s="496"/>
      <c r="G1462" s="496"/>
      <c r="H1462" s="477"/>
      <c r="I1462" s="496"/>
      <c r="J1462" s="477"/>
      <c r="K1462" s="494"/>
      <c r="L1462" s="494"/>
      <c r="M1462" s="517"/>
      <c r="N1462" s="516"/>
      <c r="O1462" s="517"/>
      <c r="P1462" s="517"/>
      <c r="Q1462" s="517"/>
    </row>
    <row r="1463" spans="1:17">
      <c r="A1463" s="472"/>
      <c r="B1463" s="496"/>
      <c r="C1463" s="475"/>
      <c r="D1463" s="477"/>
      <c r="E1463" s="496"/>
      <c r="F1463" s="496"/>
      <c r="G1463" s="496"/>
      <c r="H1463" s="477"/>
      <c r="I1463" s="496"/>
      <c r="J1463" s="477"/>
      <c r="K1463" s="494"/>
      <c r="L1463" s="494"/>
      <c r="M1463" s="517"/>
      <c r="N1463" s="516"/>
      <c r="O1463" s="517"/>
      <c r="P1463" s="517"/>
      <c r="Q1463" s="517"/>
    </row>
    <row r="1464" spans="1:17">
      <c r="A1464" s="472"/>
      <c r="B1464" s="496"/>
      <c r="C1464" s="475"/>
      <c r="D1464" s="477"/>
      <c r="E1464" s="496"/>
      <c r="F1464" s="496"/>
      <c r="G1464" s="496"/>
      <c r="H1464" s="477"/>
      <c r="I1464" s="496"/>
      <c r="J1464" s="477"/>
      <c r="K1464" s="494"/>
      <c r="L1464" s="494"/>
      <c r="M1464" s="517"/>
      <c r="N1464" s="516"/>
      <c r="O1464" s="517"/>
      <c r="P1464" s="517"/>
      <c r="Q1464" s="517"/>
    </row>
    <row r="1465" spans="1:17">
      <c r="A1465" s="472"/>
      <c r="B1465" s="496"/>
      <c r="C1465" s="475"/>
      <c r="D1465" s="477"/>
      <c r="E1465" s="496"/>
      <c r="F1465" s="496"/>
      <c r="G1465" s="496"/>
      <c r="H1465" s="477"/>
      <c r="I1465" s="496"/>
      <c r="J1465" s="477"/>
      <c r="K1465" s="494"/>
      <c r="L1465" s="494"/>
      <c r="M1465" s="517"/>
      <c r="N1465" s="516"/>
      <c r="O1465" s="517"/>
      <c r="P1465" s="517"/>
      <c r="Q1465" s="517"/>
    </row>
    <row r="1466" spans="1:17">
      <c r="A1466" s="472"/>
      <c r="B1466" s="496"/>
      <c r="C1466" s="475"/>
      <c r="D1466" s="477"/>
      <c r="E1466" s="496"/>
      <c r="F1466" s="496"/>
      <c r="G1466" s="496"/>
      <c r="H1466" s="477"/>
      <c r="I1466" s="496"/>
      <c r="J1466" s="477"/>
      <c r="K1466" s="494"/>
      <c r="L1466" s="494"/>
      <c r="M1466" s="517"/>
      <c r="N1466" s="516"/>
      <c r="O1466" s="517"/>
      <c r="P1466" s="517"/>
      <c r="Q1466" s="517"/>
    </row>
    <row r="1467" spans="1:17">
      <c r="A1467" s="472"/>
      <c r="B1467" s="496"/>
      <c r="C1467" s="475"/>
      <c r="D1467" s="477"/>
      <c r="E1467" s="496"/>
      <c r="F1467" s="496"/>
      <c r="G1467" s="496"/>
      <c r="H1467" s="477"/>
      <c r="I1467" s="496"/>
      <c r="J1467" s="477"/>
      <c r="K1467" s="494"/>
      <c r="L1467" s="494"/>
      <c r="M1467" s="517"/>
      <c r="N1467" s="516"/>
      <c r="O1467" s="517"/>
      <c r="P1467" s="517"/>
      <c r="Q1467" s="517"/>
    </row>
    <row r="1468" spans="1:17">
      <c r="A1468" s="472"/>
      <c r="B1468" s="496"/>
      <c r="C1468" s="475"/>
      <c r="D1468" s="477"/>
      <c r="E1468" s="496"/>
      <c r="F1468" s="496"/>
      <c r="G1468" s="496"/>
      <c r="H1468" s="477"/>
      <c r="I1468" s="496"/>
      <c r="J1468" s="477"/>
      <c r="K1468" s="494"/>
      <c r="L1468" s="494"/>
      <c r="M1468" s="517"/>
      <c r="N1468" s="516"/>
      <c r="O1468" s="517"/>
      <c r="P1468" s="517"/>
      <c r="Q1468" s="517"/>
    </row>
    <row r="1469" spans="1:17">
      <c r="A1469" s="472"/>
      <c r="B1469" s="496"/>
      <c r="C1469" s="475"/>
      <c r="D1469" s="477"/>
      <c r="E1469" s="496"/>
      <c r="F1469" s="496"/>
      <c r="G1469" s="496"/>
      <c r="H1469" s="477"/>
      <c r="I1469" s="496"/>
      <c r="J1469" s="477"/>
      <c r="K1469" s="494"/>
      <c r="L1469" s="494"/>
      <c r="M1469" s="517"/>
      <c r="N1469" s="516"/>
      <c r="O1469" s="517"/>
      <c r="P1469" s="517"/>
      <c r="Q1469" s="517"/>
    </row>
    <row r="1470" spans="1:17">
      <c r="A1470" s="472"/>
      <c r="B1470" s="496"/>
      <c r="C1470" s="475"/>
      <c r="D1470" s="477"/>
      <c r="E1470" s="496"/>
      <c r="F1470" s="496"/>
      <c r="G1470" s="496"/>
      <c r="H1470" s="477"/>
      <c r="I1470" s="496"/>
      <c r="J1470" s="477"/>
      <c r="K1470" s="494"/>
      <c r="L1470" s="494"/>
      <c r="M1470" s="517"/>
      <c r="N1470" s="516"/>
      <c r="O1470" s="517"/>
      <c r="P1470" s="517"/>
      <c r="Q1470" s="517"/>
    </row>
    <row r="1471" spans="1:17">
      <c r="A1471" s="472"/>
      <c r="B1471" s="496"/>
      <c r="C1471" s="475"/>
      <c r="D1471" s="477"/>
      <c r="E1471" s="496"/>
      <c r="F1471" s="496"/>
      <c r="G1471" s="496"/>
      <c r="H1471" s="477"/>
      <c r="I1471" s="496"/>
      <c r="J1471" s="477"/>
      <c r="K1471" s="494"/>
      <c r="L1471" s="494"/>
      <c r="M1471" s="517"/>
      <c r="N1471" s="516"/>
      <c r="O1471" s="517"/>
      <c r="P1471" s="517"/>
      <c r="Q1471" s="517"/>
    </row>
    <row r="1472" spans="1:17">
      <c r="A1472" s="472"/>
      <c r="B1472" s="496"/>
      <c r="C1472" s="475"/>
      <c r="D1472" s="477"/>
      <c r="E1472" s="496"/>
      <c r="F1472" s="496"/>
      <c r="G1472" s="496"/>
      <c r="H1472" s="477"/>
      <c r="I1472" s="496"/>
      <c r="J1472" s="477"/>
      <c r="K1472" s="494"/>
      <c r="L1472" s="494"/>
      <c r="M1472" s="517"/>
      <c r="N1472" s="516"/>
      <c r="O1472" s="517"/>
      <c r="P1472" s="517"/>
      <c r="Q1472" s="517"/>
    </row>
    <row r="1473" spans="1:17">
      <c r="A1473" s="472"/>
      <c r="B1473" s="496"/>
      <c r="C1473" s="475"/>
      <c r="D1473" s="477"/>
      <c r="E1473" s="496"/>
      <c r="F1473" s="496"/>
      <c r="G1473" s="496"/>
      <c r="H1473" s="477"/>
      <c r="I1473" s="496"/>
      <c r="J1473" s="477"/>
      <c r="K1473" s="494"/>
      <c r="L1473" s="494"/>
      <c r="M1473" s="517"/>
      <c r="N1473" s="516"/>
      <c r="O1473" s="517"/>
      <c r="P1473" s="517"/>
      <c r="Q1473" s="517"/>
    </row>
    <row r="1474" spans="1:17">
      <c r="A1474" s="472"/>
      <c r="B1474" s="496"/>
      <c r="C1474" s="475"/>
      <c r="D1474" s="477"/>
      <c r="E1474" s="496"/>
      <c r="F1474" s="496"/>
      <c r="G1474" s="496"/>
      <c r="H1474" s="477"/>
      <c r="I1474" s="496"/>
      <c r="J1474" s="477"/>
      <c r="K1474" s="494"/>
      <c r="L1474" s="494"/>
      <c r="M1474" s="517"/>
      <c r="N1474" s="516"/>
      <c r="O1474" s="517"/>
      <c r="P1474" s="517"/>
      <c r="Q1474" s="517"/>
    </row>
    <row r="1475" spans="1:17">
      <c r="A1475" s="472"/>
      <c r="B1475" s="496"/>
      <c r="C1475" s="475"/>
      <c r="D1475" s="477"/>
      <c r="E1475" s="496"/>
      <c r="F1475" s="496"/>
      <c r="G1475" s="496"/>
      <c r="H1475" s="477"/>
      <c r="I1475" s="496"/>
      <c r="J1475" s="477"/>
      <c r="K1475" s="494"/>
      <c r="L1475" s="494"/>
      <c r="M1475" s="517"/>
      <c r="N1475" s="516"/>
      <c r="O1475" s="517"/>
      <c r="P1475" s="517"/>
      <c r="Q1475" s="517"/>
    </row>
    <row r="1476" spans="1:17">
      <c r="A1476" s="472"/>
      <c r="B1476" s="496"/>
      <c r="C1476" s="475"/>
      <c r="D1476" s="477"/>
      <c r="E1476" s="496"/>
      <c r="F1476" s="496"/>
      <c r="G1476" s="496"/>
      <c r="H1476" s="477"/>
      <c r="I1476" s="496"/>
      <c r="J1476" s="477"/>
      <c r="K1476" s="494"/>
      <c r="L1476" s="494"/>
      <c r="M1476" s="517"/>
      <c r="N1476" s="516"/>
      <c r="O1476" s="517"/>
      <c r="P1476" s="517"/>
      <c r="Q1476" s="517"/>
    </row>
    <row r="1477" spans="1:17">
      <c r="A1477" s="472"/>
      <c r="B1477" s="496"/>
      <c r="C1477" s="475"/>
      <c r="D1477" s="477"/>
      <c r="E1477" s="496"/>
      <c r="F1477" s="496"/>
      <c r="G1477" s="496"/>
      <c r="H1477" s="477"/>
      <c r="I1477" s="496"/>
      <c r="J1477" s="477"/>
      <c r="K1477" s="494"/>
      <c r="L1477" s="494"/>
      <c r="M1477" s="517"/>
      <c r="N1477" s="516"/>
      <c r="O1477" s="517"/>
      <c r="P1477" s="517"/>
      <c r="Q1477" s="517"/>
    </row>
    <row r="1478" spans="1:17">
      <c r="A1478" s="472"/>
      <c r="B1478" s="496"/>
      <c r="C1478" s="475"/>
      <c r="D1478" s="477"/>
      <c r="E1478" s="496"/>
      <c r="F1478" s="496"/>
      <c r="G1478" s="496"/>
      <c r="H1478" s="477"/>
      <c r="I1478" s="496"/>
      <c r="J1478" s="477"/>
      <c r="K1478" s="494"/>
      <c r="L1478" s="494"/>
      <c r="M1478" s="517"/>
      <c r="N1478" s="516"/>
      <c r="O1478" s="517"/>
      <c r="P1478" s="517"/>
      <c r="Q1478" s="517"/>
    </row>
    <row r="1479" spans="1:17">
      <c r="A1479" s="472"/>
      <c r="B1479" s="496"/>
      <c r="C1479" s="475"/>
      <c r="D1479" s="477"/>
      <c r="E1479" s="496"/>
      <c r="F1479" s="496"/>
      <c r="G1479" s="496"/>
      <c r="H1479" s="477"/>
      <c r="I1479" s="496"/>
      <c r="J1479" s="477"/>
      <c r="K1479" s="494"/>
      <c r="L1479" s="494"/>
      <c r="M1479" s="517"/>
      <c r="N1479" s="516"/>
      <c r="O1479" s="517"/>
      <c r="P1479" s="517"/>
      <c r="Q1479" s="517"/>
    </row>
    <row r="1480" spans="1:17">
      <c r="A1480" s="472"/>
      <c r="B1480" s="496"/>
      <c r="C1480" s="475"/>
      <c r="D1480" s="477"/>
      <c r="E1480" s="496"/>
      <c r="F1480" s="496"/>
      <c r="G1480" s="496"/>
      <c r="H1480" s="477"/>
      <c r="I1480" s="496"/>
      <c r="J1480" s="477"/>
      <c r="K1480" s="494"/>
      <c r="L1480" s="494"/>
      <c r="M1480" s="517"/>
      <c r="N1480" s="516"/>
      <c r="O1480" s="517"/>
      <c r="P1480" s="517"/>
      <c r="Q1480" s="517"/>
    </row>
    <row r="1481" spans="1:17">
      <c r="A1481" s="472"/>
      <c r="B1481" s="496"/>
      <c r="C1481" s="475"/>
      <c r="D1481" s="477"/>
      <c r="E1481" s="496"/>
      <c r="F1481" s="496"/>
      <c r="G1481" s="496"/>
      <c r="H1481" s="477"/>
      <c r="I1481" s="496"/>
      <c r="J1481" s="477"/>
      <c r="K1481" s="494"/>
      <c r="L1481" s="494"/>
      <c r="M1481" s="517"/>
      <c r="N1481" s="516"/>
      <c r="O1481" s="517"/>
      <c r="P1481" s="517"/>
      <c r="Q1481" s="517"/>
    </row>
    <row r="1482" spans="1:17">
      <c r="A1482" s="472"/>
      <c r="B1482" s="496"/>
      <c r="C1482" s="475"/>
      <c r="D1482" s="477"/>
      <c r="E1482" s="496"/>
      <c r="F1482" s="496"/>
      <c r="G1482" s="496"/>
      <c r="H1482" s="477"/>
      <c r="I1482" s="496"/>
      <c r="J1482" s="477"/>
      <c r="K1482" s="494"/>
      <c r="L1482" s="494"/>
      <c r="M1482" s="517"/>
      <c r="N1482" s="516"/>
      <c r="O1482" s="517"/>
      <c r="P1482" s="517"/>
      <c r="Q1482" s="517"/>
    </row>
    <row r="1483" spans="1:17">
      <c r="A1483" s="472"/>
      <c r="B1483" s="496"/>
      <c r="C1483" s="475"/>
      <c r="D1483" s="477"/>
      <c r="E1483" s="496"/>
      <c r="F1483" s="496"/>
      <c r="G1483" s="496"/>
      <c r="H1483" s="477"/>
      <c r="I1483" s="496"/>
      <c r="J1483" s="477"/>
      <c r="K1483" s="494"/>
      <c r="L1483" s="494"/>
      <c r="M1483" s="517"/>
      <c r="N1483" s="516"/>
      <c r="O1483" s="517"/>
      <c r="P1483" s="517"/>
      <c r="Q1483" s="517"/>
    </row>
    <row r="1484" spans="1:17">
      <c r="A1484" s="472"/>
      <c r="B1484" s="496"/>
      <c r="C1484" s="475"/>
      <c r="D1484" s="477"/>
      <c r="E1484" s="496"/>
      <c r="F1484" s="496"/>
      <c r="G1484" s="496"/>
      <c r="H1484" s="477"/>
      <c r="I1484" s="496"/>
      <c r="J1484" s="477"/>
      <c r="K1484" s="494"/>
      <c r="L1484" s="494"/>
      <c r="M1484" s="517"/>
      <c r="N1484" s="516"/>
      <c r="O1484" s="517"/>
      <c r="P1484" s="517"/>
      <c r="Q1484" s="517"/>
    </row>
    <row r="1485" spans="1:17">
      <c r="A1485" s="472"/>
      <c r="B1485" s="496"/>
      <c r="C1485" s="475"/>
      <c r="D1485" s="477"/>
      <c r="E1485" s="496"/>
      <c r="F1485" s="496"/>
      <c r="G1485" s="496"/>
      <c r="H1485" s="477"/>
      <c r="I1485" s="496"/>
      <c r="J1485" s="477"/>
      <c r="K1485" s="494"/>
      <c r="L1485" s="494"/>
      <c r="M1485" s="517"/>
      <c r="N1485" s="516"/>
      <c r="O1485" s="517"/>
      <c r="P1485" s="517"/>
      <c r="Q1485" s="517"/>
    </row>
    <row r="1486" spans="1:17">
      <c r="A1486" s="472"/>
      <c r="B1486" s="496"/>
      <c r="C1486" s="475"/>
      <c r="D1486" s="477"/>
      <c r="E1486" s="496"/>
      <c r="F1486" s="496"/>
      <c r="G1486" s="496"/>
      <c r="H1486" s="477"/>
      <c r="I1486" s="496"/>
      <c r="J1486" s="477"/>
      <c r="K1486" s="494"/>
      <c r="L1486" s="494"/>
      <c r="M1486" s="517"/>
      <c r="N1486" s="516"/>
      <c r="O1486" s="517"/>
      <c r="P1486" s="517"/>
      <c r="Q1486" s="517"/>
    </row>
    <row r="1487" spans="1:17">
      <c r="A1487" s="472"/>
      <c r="B1487" s="496"/>
      <c r="C1487" s="475"/>
      <c r="D1487" s="477"/>
      <c r="E1487" s="496"/>
      <c r="F1487" s="496"/>
      <c r="G1487" s="496"/>
      <c r="H1487" s="477"/>
      <c r="I1487" s="496"/>
      <c r="J1487" s="477"/>
      <c r="K1487" s="494"/>
      <c r="L1487" s="494"/>
      <c r="M1487" s="517"/>
      <c r="N1487" s="516"/>
      <c r="O1487" s="517"/>
      <c r="P1487" s="517"/>
      <c r="Q1487" s="517"/>
    </row>
    <row r="1488" spans="1:17">
      <c r="A1488" s="472"/>
      <c r="B1488" s="496"/>
      <c r="C1488" s="475"/>
      <c r="D1488" s="477"/>
      <c r="E1488" s="496"/>
      <c r="F1488" s="496"/>
      <c r="G1488" s="496"/>
      <c r="H1488" s="477"/>
      <c r="I1488" s="496"/>
      <c r="J1488" s="477"/>
      <c r="K1488" s="494"/>
      <c r="L1488" s="494"/>
      <c r="M1488" s="517"/>
      <c r="N1488" s="516"/>
      <c r="O1488" s="517"/>
      <c r="P1488" s="517"/>
      <c r="Q1488" s="517"/>
    </row>
    <row r="1489" spans="1:17">
      <c r="A1489" s="472"/>
      <c r="B1489" s="496"/>
      <c r="C1489" s="475"/>
      <c r="D1489" s="477"/>
      <c r="E1489" s="496"/>
      <c r="F1489" s="496"/>
      <c r="G1489" s="496"/>
      <c r="H1489" s="477"/>
      <c r="I1489" s="496"/>
      <c r="J1489" s="477"/>
      <c r="K1489" s="494"/>
      <c r="L1489" s="494"/>
      <c r="M1489" s="517"/>
      <c r="N1489" s="516"/>
      <c r="O1489" s="517"/>
      <c r="P1489" s="517"/>
      <c r="Q1489" s="517"/>
    </row>
    <row r="1490" spans="1:17">
      <c r="A1490" s="472"/>
      <c r="B1490" s="496"/>
      <c r="C1490" s="475"/>
      <c r="D1490" s="477"/>
      <c r="E1490" s="496"/>
      <c r="F1490" s="496"/>
      <c r="G1490" s="496"/>
      <c r="H1490" s="477"/>
      <c r="I1490" s="496"/>
      <c r="J1490" s="477"/>
      <c r="K1490" s="494"/>
      <c r="L1490" s="494"/>
      <c r="M1490" s="517"/>
      <c r="N1490" s="516"/>
      <c r="O1490" s="517"/>
      <c r="P1490" s="517"/>
      <c r="Q1490" s="517"/>
    </row>
    <row r="1491" spans="1:17">
      <c r="A1491" s="472"/>
      <c r="B1491" s="496"/>
      <c r="C1491" s="475"/>
      <c r="D1491" s="477"/>
      <c r="E1491" s="496"/>
      <c r="F1491" s="496"/>
      <c r="G1491" s="496"/>
      <c r="H1491" s="477"/>
      <c r="I1491" s="496"/>
      <c r="J1491" s="477"/>
      <c r="K1491" s="494"/>
      <c r="L1491" s="494"/>
      <c r="M1491" s="517"/>
      <c r="N1491" s="516"/>
      <c r="O1491" s="517"/>
      <c r="P1491" s="517"/>
      <c r="Q1491" s="517"/>
    </row>
    <row r="1492" spans="1:17">
      <c r="A1492" s="472"/>
      <c r="B1492" s="496"/>
      <c r="C1492" s="475"/>
      <c r="D1492" s="477"/>
      <c r="E1492" s="496"/>
      <c r="F1492" s="496"/>
      <c r="G1492" s="496"/>
      <c r="H1492" s="477"/>
      <c r="I1492" s="496"/>
      <c r="J1492" s="477"/>
      <c r="K1492" s="494"/>
      <c r="L1492" s="494"/>
      <c r="M1492" s="517"/>
      <c r="N1492" s="516"/>
      <c r="O1492" s="517"/>
      <c r="P1492" s="517"/>
      <c r="Q1492" s="517"/>
    </row>
    <row r="1493" spans="1:17">
      <c r="A1493" s="472"/>
      <c r="B1493" s="496"/>
      <c r="C1493" s="475"/>
      <c r="D1493" s="477"/>
      <c r="E1493" s="496"/>
      <c r="F1493" s="496"/>
      <c r="G1493" s="496"/>
      <c r="H1493" s="477"/>
      <c r="I1493" s="496"/>
      <c r="J1493" s="477"/>
      <c r="K1493" s="494"/>
      <c r="L1493" s="494"/>
      <c r="M1493" s="517"/>
      <c r="N1493" s="516"/>
      <c r="O1493" s="517"/>
      <c r="P1493" s="517"/>
      <c r="Q1493" s="517"/>
    </row>
    <row r="1494" spans="1:17">
      <c r="A1494" s="472"/>
      <c r="B1494" s="496"/>
      <c r="C1494" s="475"/>
      <c r="D1494" s="477"/>
      <c r="E1494" s="496"/>
      <c r="F1494" s="496"/>
      <c r="G1494" s="496"/>
      <c r="H1494" s="477"/>
      <c r="I1494" s="496"/>
      <c r="J1494" s="477"/>
      <c r="K1494" s="494"/>
      <c r="L1494" s="494"/>
      <c r="M1494" s="517"/>
      <c r="N1494" s="516"/>
      <c r="O1494" s="517"/>
      <c r="P1494" s="517"/>
      <c r="Q1494" s="517"/>
    </row>
    <row r="1495" spans="1:17">
      <c r="A1495" s="472"/>
      <c r="B1495" s="496"/>
      <c r="C1495" s="475"/>
      <c r="D1495" s="477"/>
      <c r="E1495" s="496"/>
      <c r="F1495" s="496"/>
      <c r="G1495" s="496"/>
      <c r="H1495" s="477"/>
      <c r="I1495" s="496"/>
      <c r="J1495" s="477"/>
      <c r="K1495" s="494"/>
      <c r="L1495" s="494"/>
      <c r="M1495" s="517"/>
      <c r="N1495" s="516"/>
      <c r="O1495" s="517"/>
      <c r="P1495" s="517"/>
      <c r="Q1495" s="517"/>
    </row>
    <row r="1496" spans="1:17">
      <c r="A1496" s="472"/>
      <c r="B1496" s="496"/>
      <c r="C1496" s="475"/>
      <c r="D1496" s="477"/>
      <c r="E1496" s="496"/>
      <c r="F1496" s="496"/>
      <c r="G1496" s="496"/>
      <c r="H1496" s="477"/>
      <c r="I1496" s="496"/>
      <c r="J1496" s="477"/>
      <c r="K1496" s="494"/>
      <c r="L1496" s="494"/>
      <c r="M1496" s="517"/>
      <c r="N1496" s="516"/>
      <c r="O1496" s="517"/>
      <c r="P1496" s="517"/>
      <c r="Q1496" s="517"/>
    </row>
    <row r="1497" spans="1:17">
      <c r="A1497" s="472"/>
      <c r="B1497" s="496"/>
      <c r="C1497" s="475"/>
      <c r="D1497" s="477"/>
      <c r="E1497" s="496"/>
      <c r="F1497" s="496"/>
      <c r="G1497" s="496"/>
      <c r="H1497" s="477"/>
      <c r="I1497" s="496"/>
      <c r="J1497" s="477"/>
      <c r="K1497" s="494"/>
      <c r="L1497" s="494"/>
      <c r="M1497" s="517"/>
      <c r="N1497" s="516"/>
      <c r="O1497" s="517"/>
      <c r="P1497" s="517"/>
      <c r="Q1497" s="517"/>
    </row>
    <row r="1498" spans="1:17">
      <c r="A1498" s="472"/>
      <c r="B1498" s="496"/>
      <c r="C1498" s="475"/>
      <c r="D1498" s="477"/>
      <c r="E1498" s="496"/>
      <c r="F1498" s="496"/>
      <c r="G1498" s="496"/>
      <c r="H1498" s="477"/>
      <c r="I1498" s="496"/>
      <c r="J1498" s="477"/>
      <c r="K1498" s="494"/>
      <c r="L1498" s="494"/>
      <c r="M1498" s="517"/>
      <c r="N1498" s="516"/>
      <c r="O1498" s="517"/>
      <c r="P1498" s="517"/>
      <c r="Q1498" s="517"/>
    </row>
    <row r="1499" spans="1:17">
      <c r="A1499" s="472"/>
      <c r="B1499" s="496"/>
      <c r="C1499" s="475"/>
      <c r="D1499" s="477"/>
      <c r="E1499" s="496"/>
      <c r="F1499" s="496"/>
      <c r="G1499" s="496"/>
      <c r="H1499" s="477"/>
      <c r="I1499" s="496"/>
      <c r="J1499" s="477"/>
      <c r="K1499" s="494"/>
      <c r="L1499" s="494"/>
      <c r="M1499" s="517"/>
      <c r="N1499" s="516"/>
      <c r="O1499" s="517"/>
      <c r="P1499" s="517"/>
      <c r="Q1499" s="517"/>
    </row>
    <row r="1500" spans="1:17">
      <c r="A1500" s="472"/>
      <c r="B1500" s="496"/>
      <c r="C1500" s="475"/>
      <c r="D1500" s="477"/>
      <c r="E1500" s="496"/>
      <c r="F1500" s="496"/>
      <c r="G1500" s="496"/>
      <c r="H1500" s="477"/>
      <c r="I1500" s="496"/>
      <c r="J1500" s="477"/>
      <c r="K1500" s="494"/>
      <c r="L1500" s="494"/>
      <c r="M1500" s="517"/>
      <c r="N1500" s="516"/>
      <c r="O1500" s="517"/>
      <c r="P1500" s="517"/>
      <c r="Q1500" s="517"/>
    </row>
    <row r="1501" spans="1:17">
      <c r="A1501" s="472"/>
      <c r="B1501" s="496"/>
      <c r="C1501" s="475"/>
      <c r="D1501" s="477"/>
      <c r="E1501" s="496"/>
      <c r="F1501" s="496"/>
      <c r="G1501" s="496"/>
      <c r="H1501" s="477"/>
      <c r="I1501" s="496"/>
      <c r="J1501" s="477"/>
      <c r="K1501" s="494"/>
      <c r="L1501" s="494"/>
      <c r="M1501" s="517"/>
      <c r="N1501" s="516"/>
      <c r="O1501" s="517"/>
      <c r="P1501" s="517"/>
      <c r="Q1501" s="517"/>
    </row>
    <row r="1502" spans="1:17">
      <c r="A1502" s="472"/>
      <c r="B1502" s="496"/>
      <c r="C1502" s="475"/>
      <c r="D1502" s="477"/>
      <c r="E1502" s="496"/>
      <c r="F1502" s="496"/>
      <c r="G1502" s="496"/>
      <c r="H1502" s="477"/>
      <c r="I1502" s="496"/>
      <c r="J1502" s="477"/>
      <c r="K1502" s="494"/>
      <c r="L1502" s="494"/>
      <c r="M1502" s="517"/>
      <c r="N1502" s="516"/>
      <c r="O1502" s="517"/>
      <c r="P1502" s="517"/>
      <c r="Q1502" s="517"/>
    </row>
    <row r="1503" spans="1:17">
      <c r="A1503" s="472"/>
      <c r="B1503" s="496"/>
      <c r="C1503" s="475"/>
      <c r="D1503" s="477"/>
      <c r="E1503" s="496"/>
      <c r="F1503" s="496"/>
      <c r="G1503" s="496"/>
      <c r="H1503" s="477"/>
      <c r="I1503" s="496"/>
      <c r="J1503" s="477"/>
      <c r="K1503" s="494"/>
      <c r="L1503" s="494"/>
      <c r="M1503" s="517"/>
      <c r="N1503" s="516"/>
      <c r="O1503" s="517"/>
      <c r="P1503" s="517"/>
      <c r="Q1503" s="517"/>
    </row>
    <row r="1504" spans="1:17">
      <c r="A1504" s="472"/>
      <c r="B1504" s="496"/>
      <c r="C1504" s="475"/>
      <c r="D1504" s="477"/>
      <c r="E1504" s="496"/>
      <c r="F1504" s="496"/>
      <c r="G1504" s="496"/>
      <c r="H1504" s="477"/>
      <c r="I1504" s="496"/>
      <c r="J1504" s="477"/>
      <c r="K1504" s="494"/>
      <c r="L1504" s="494"/>
      <c r="M1504" s="517"/>
      <c r="N1504" s="516"/>
      <c r="O1504" s="517"/>
      <c r="P1504" s="517"/>
      <c r="Q1504" s="517"/>
    </row>
    <row r="1505" spans="1:17">
      <c r="A1505" s="472"/>
      <c r="B1505" s="496"/>
      <c r="C1505" s="475"/>
      <c r="D1505" s="477"/>
      <c r="E1505" s="496"/>
      <c r="F1505" s="496"/>
      <c r="G1505" s="496"/>
      <c r="H1505" s="477"/>
      <c r="I1505" s="496"/>
      <c r="J1505" s="477"/>
      <c r="K1505" s="494"/>
      <c r="L1505" s="494"/>
      <c r="M1505" s="517"/>
      <c r="N1505" s="516"/>
      <c r="O1505" s="517"/>
      <c r="P1505" s="517"/>
      <c r="Q1505" s="517"/>
    </row>
    <row r="1506" spans="1:17">
      <c r="A1506" s="472"/>
      <c r="B1506" s="496"/>
      <c r="C1506" s="475"/>
      <c r="D1506" s="477"/>
      <c r="E1506" s="496"/>
      <c r="F1506" s="496"/>
      <c r="G1506" s="496"/>
      <c r="H1506" s="477"/>
      <c r="I1506" s="496"/>
      <c r="J1506" s="477"/>
      <c r="K1506" s="494"/>
      <c r="L1506" s="494"/>
      <c r="M1506" s="517"/>
      <c r="N1506" s="516"/>
      <c r="O1506" s="517"/>
      <c r="P1506" s="517"/>
      <c r="Q1506" s="517"/>
    </row>
    <row r="1507" spans="1:17">
      <c r="A1507" s="472"/>
      <c r="B1507" s="496"/>
      <c r="C1507" s="475"/>
      <c r="D1507" s="477"/>
      <c r="E1507" s="496"/>
      <c r="F1507" s="496"/>
      <c r="G1507" s="496"/>
      <c r="H1507" s="477"/>
      <c r="I1507" s="496"/>
      <c r="J1507" s="477"/>
      <c r="K1507" s="494"/>
      <c r="L1507" s="494"/>
      <c r="M1507" s="517"/>
      <c r="N1507" s="516"/>
      <c r="O1507" s="517"/>
      <c r="P1507" s="517"/>
      <c r="Q1507" s="517"/>
    </row>
    <row r="1508" spans="1:17">
      <c r="A1508" s="472"/>
      <c r="B1508" s="496"/>
      <c r="C1508" s="475"/>
      <c r="D1508" s="477"/>
      <c r="E1508" s="496"/>
      <c r="F1508" s="496"/>
      <c r="G1508" s="496"/>
      <c r="H1508" s="477"/>
      <c r="I1508" s="496"/>
      <c r="J1508" s="477"/>
      <c r="K1508" s="494"/>
      <c r="L1508" s="494"/>
      <c r="M1508" s="517"/>
      <c r="N1508" s="516"/>
      <c r="O1508" s="517"/>
      <c r="P1508" s="517"/>
      <c r="Q1508" s="517"/>
    </row>
    <row r="1509" spans="1:17">
      <c r="A1509" s="472"/>
      <c r="B1509" s="496"/>
      <c r="C1509" s="475"/>
      <c r="D1509" s="477"/>
      <c r="E1509" s="496"/>
      <c r="F1509" s="496"/>
      <c r="G1509" s="496"/>
      <c r="H1509" s="477"/>
      <c r="I1509" s="496"/>
      <c r="J1509" s="477"/>
      <c r="K1509" s="494"/>
      <c r="L1509" s="494"/>
      <c r="M1509" s="517"/>
      <c r="N1509" s="516"/>
      <c r="O1509" s="517"/>
      <c r="P1509" s="517"/>
      <c r="Q1509" s="517"/>
    </row>
    <row r="1510" spans="1:17">
      <c r="A1510" s="472"/>
      <c r="B1510" s="496"/>
      <c r="C1510" s="475"/>
      <c r="D1510" s="477"/>
      <c r="E1510" s="496"/>
      <c r="F1510" s="496"/>
      <c r="G1510" s="496"/>
      <c r="H1510" s="477"/>
      <c r="I1510" s="496"/>
      <c r="J1510" s="477"/>
      <c r="K1510" s="494"/>
      <c r="L1510" s="494"/>
      <c r="M1510" s="517"/>
      <c r="N1510" s="516"/>
      <c r="O1510" s="517"/>
      <c r="P1510" s="517"/>
      <c r="Q1510" s="517"/>
    </row>
    <row r="1511" spans="1:17">
      <c r="A1511" s="472"/>
      <c r="B1511" s="496"/>
      <c r="C1511" s="475"/>
      <c r="D1511" s="477"/>
      <c r="E1511" s="496"/>
      <c r="F1511" s="496"/>
      <c r="G1511" s="496"/>
      <c r="H1511" s="477"/>
      <c r="I1511" s="496"/>
      <c r="J1511" s="477"/>
      <c r="K1511" s="494"/>
      <c r="L1511" s="494"/>
      <c r="M1511" s="517"/>
      <c r="N1511" s="516"/>
      <c r="O1511" s="517"/>
      <c r="P1511" s="517"/>
      <c r="Q1511" s="517"/>
    </row>
    <row r="1512" spans="1:17">
      <c r="A1512" s="472"/>
      <c r="B1512" s="496"/>
      <c r="C1512" s="475"/>
      <c r="D1512" s="477"/>
      <c r="E1512" s="496"/>
      <c r="F1512" s="496"/>
      <c r="G1512" s="496"/>
      <c r="H1512" s="477"/>
      <c r="I1512" s="496"/>
      <c r="J1512" s="477"/>
      <c r="K1512" s="494"/>
      <c r="L1512" s="494"/>
      <c r="M1512" s="517"/>
      <c r="N1512" s="516"/>
      <c r="O1512" s="517"/>
      <c r="P1512" s="517"/>
      <c r="Q1512" s="517"/>
    </row>
    <row r="1513" spans="1:17">
      <c r="A1513" s="472"/>
      <c r="B1513" s="496"/>
      <c r="C1513" s="475"/>
      <c r="D1513" s="477"/>
      <c r="E1513" s="496"/>
      <c r="F1513" s="496"/>
      <c r="G1513" s="496"/>
      <c r="H1513" s="477"/>
      <c r="I1513" s="496"/>
      <c r="J1513" s="477"/>
      <c r="K1513" s="494"/>
      <c r="L1513" s="494"/>
      <c r="M1513" s="517"/>
      <c r="N1513" s="516"/>
      <c r="O1513" s="517"/>
      <c r="P1513" s="517"/>
      <c r="Q1513" s="517"/>
    </row>
    <row r="1514" spans="1:17">
      <c r="A1514" s="472"/>
      <c r="B1514" s="496"/>
      <c r="C1514" s="475"/>
      <c r="D1514" s="477"/>
      <c r="E1514" s="496"/>
      <c r="F1514" s="496"/>
      <c r="G1514" s="496"/>
      <c r="H1514" s="477"/>
      <c r="I1514" s="496"/>
      <c r="J1514" s="477"/>
      <c r="K1514" s="494"/>
      <c r="L1514" s="494"/>
      <c r="M1514" s="517"/>
      <c r="N1514" s="516"/>
      <c r="O1514" s="517"/>
      <c r="P1514" s="517"/>
      <c r="Q1514" s="517"/>
    </row>
    <row r="1515" spans="1:17">
      <c r="A1515" s="472"/>
      <c r="B1515" s="496"/>
      <c r="C1515" s="475"/>
      <c r="D1515" s="477"/>
      <c r="E1515" s="496"/>
      <c r="F1515" s="496"/>
      <c r="G1515" s="496"/>
      <c r="H1515" s="477"/>
      <c r="I1515" s="496"/>
      <c r="J1515" s="477"/>
      <c r="K1515" s="494"/>
      <c r="L1515" s="494"/>
      <c r="M1515" s="517"/>
      <c r="N1515" s="516"/>
      <c r="O1515" s="517"/>
      <c r="P1515" s="517"/>
      <c r="Q1515" s="517"/>
    </row>
    <row r="1516" spans="1:17">
      <c r="A1516" s="472"/>
      <c r="B1516" s="496"/>
      <c r="C1516" s="475"/>
      <c r="D1516" s="477"/>
      <c r="E1516" s="496"/>
      <c r="F1516" s="496"/>
      <c r="G1516" s="496"/>
      <c r="H1516" s="477"/>
      <c r="I1516" s="496"/>
      <c r="J1516" s="477"/>
      <c r="K1516" s="494"/>
      <c r="L1516" s="494"/>
      <c r="M1516" s="517"/>
      <c r="N1516" s="516"/>
      <c r="O1516" s="517"/>
      <c r="P1516" s="517"/>
      <c r="Q1516" s="517"/>
    </row>
    <row r="1517" spans="1:17">
      <c r="A1517" s="472"/>
      <c r="B1517" s="496"/>
      <c r="C1517" s="475"/>
      <c r="D1517" s="477"/>
      <c r="E1517" s="496"/>
      <c r="F1517" s="496"/>
      <c r="G1517" s="496"/>
      <c r="H1517" s="477"/>
      <c r="I1517" s="496"/>
      <c r="J1517" s="477"/>
      <c r="K1517" s="494"/>
      <c r="L1517" s="494"/>
      <c r="M1517" s="517"/>
      <c r="N1517" s="516"/>
      <c r="O1517" s="517"/>
      <c r="P1517" s="517"/>
      <c r="Q1517" s="517"/>
    </row>
    <row r="1518" spans="1:17">
      <c r="A1518" s="472"/>
      <c r="B1518" s="496"/>
      <c r="C1518" s="475"/>
      <c r="D1518" s="477"/>
      <c r="E1518" s="496"/>
      <c r="F1518" s="496"/>
      <c r="G1518" s="496"/>
      <c r="H1518" s="477"/>
      <c r="I1518" s="496"/>
      <c r="J1518" s="477"/>
      <c r="K1518" s="494"/>
      <c r="L1518" s="494"/>
      <c r="M1518" s="517"/>
      <c r="N1518" s="516"/>
      <c r="O1518" s="517"/>
      <c r="P1518" s="517"/>
      <c r="Q1518" s="517"/>
    </row>
    <row r="1519" spans="1:17">
      <c r="A1519" s="472"/>
      <c r="B1519" s="496"/>
      <c r="C1519" s="475"/>
      <c r="D1519" s="477"/>
      <c r="E1519" s="496"/>
      <c r="F1519" s="496"/>
      <c r="G1519" s="496"/>
      <c r="H1519" s="477"/>
      <c r="I1519" s="496"/>
      <c r="J1519" s="477"/>
      <c r="K1519" s="494"/>
      <c r="L1519" s="494"/>
      <c r="M1519" s="517"/>
      <c r="N1519" s="516"/>
      <c r="O1519" s="517"/>
      <c r="P1519" s="517"/>
      <c r="Q1519" s="517"/>
    </row>
    <row r="1520" spans="1:17">
      <c r="A1520" s="472"/>
      <c r="B1520" s="496"/>
      <c r="C1520" s="475"/>
      <c r="D1520" s="477"/>
      <c r="E1520" s="496"/>
      <c r="F1520" s="496"/>
      <c r="G1520" s="496"/>
      <c r="H1520" s="477"/>
      <c r="I1520" s="496"/>
      <c r="J1520" s="477"/>
      <c r="K1520" s="494"/>
      <c r="L1520" s="494"/>
      <c r="M1520" s="517"/>
      <c r="N1520" s="516"/>
      <c r="O1520" s="517"/>
      <c r="P1520" s="517"/>
      <c r="Q1520" s="517"/>
    </row>
    <row r="1521" spans="1:17">
      <c r="A1521" s="472"/>
      <c r="B1521" s="496"/>
      <c r="C1521" s="475"/>
      <c r="D1521" s="477"/>
      <c r="E1521" s="496"/>
      <c r="F1521" s="496"/>
      <c r="G1521" s="496"/>
      <c r="H1521" s="477"/>
      <c r="I1521" s="496"/>
      <c r="J1521" s="477"/>
      <c r="K1521" s="494"/>
      <c r="L1521" s="494"/>
      <c r="M1521" s="517"/>
      <c r="N1521" s="516"/>
      <c r="O1521" s="517"/>
      <c r="P1521" s="517"/>
      <c r="Q1521" s="517"/>
    </row>
    <row r="1522" spans="1:17">
      <c r="A1522" s="472"/>
      <c r="B1522" s="496"/>
      <c r="C1522" s="475"/>
      <c r="D1522" s="477"/>
      <c r="E1522" s="496"/>
      <c r="F1522" s="496"/>
      <c r="G1522" s="496"/>
      <c r="H1522" s="477"/>
      <c r="I1522" s="496"/>
      <c r="J1522" s="477"/>
      <c r="K1522" s="494"/>
      <c r="L1522" s="494"/>
      <c r="M1522" s="517"/>
      <c r="N1522" s="516"/>
      <c r="O1522" s="517"/>
      <c r="P1522" s="517"/>
      <c r="Q1522" s="517"/>
    </row>
    <row r="1523" spans="1:17">
      <c r="A1523" s="472"/>
      <c r="B1523" s="496"/>
      <c r="C1523" s="475"/>
      <c r="D1523" s="477"/>
      <c r="E1523" s="496"/>
      <c r="F1523" s="496"/>
      <c r="G1523" s="496"/>
      <c r="H1523" s="477"/>
      <c r="I1523" s="496"/>
      <c r="J1523" s="477"/>
      <c r="K1523" s="494"/>
      <c r="L1523" s="494"/>
      <c r="M1523" s="517"/>
      <c r="N1523" s="516"/>
      <c r="O1523" s="517"/>
      <c r="P1523" s="517"/>
      <c r="Q1523" s="517"/>
    </row>
    <row r="1524" spans="1:17">
      <c r="A1524" s="472"/>
      <c r="B1524" s="496"/>
      <c r="C1524" s="475"/>
      <c r="D1524" s="477"/>
      <c r="E1524" s="496"/>
      <c r="F1524" s="496"/>
      <c r="G1524" s="496"/>
      <c r="H1524" s="477"/>
      <c r="I1524" s="496"/>
      <c r="J1524" s="477"/>
      <c r="K1524" s="494"/>
      <c r="L1524" s="494"/>
      <c r="M1524" s="517"/>
      <c r="N1524" s="516"/>
      <c r="O1524" s="517"/>
      <c r="P1524" s="517"/>
      <c r="Q1524" s="517"/>
    </row>
    <row r="1525" spans="1:17">
      <c r="A1525" s="472"/>
      <c r="B1525" s="496"/>
      <c r="C1525" s="475"/>
      <c r="D1525" s="477"/>
      <c r="E1525" s="496"/>
      <c r="F1525" s="496"/>
      <c r="G1525" s="496"/>
      <c r="H1525" s="477"/>
      <c r="I1525" s="496"/>
      <c r="J1525" s="477"/>
      <c r="K1525" s="494"/>
      <c r="L1525" s="494"/>
      <c r="M1525" s="517"/>
      <c r="N1525" s="516"/>
      <c r="O1525" s="517"/>
      <c r="P1525" s="517"/>
      <c r="Q1525" s="517"/>
    </row>
    <row r="1526" spans="1:17">
      <c r="A1526" s="472"/>
      <c r="B1526" s="496"/>
      <c r="C1526" s="475"/>
      <c r="D1526" s="477"/>
      <c r="E1526" s="496"/>
      <c r="F1526" s="496"/>
      <c r="G1526" s="496"/>
      <c r="H1526" s="477"/>
      <c r="I1526" s="496"/>
      <c r="J1526" s="477"/>
      <c r="K1526" s="494"/>
      <c r="L1526" s="494"/>
      <c r="M1526" s="517"/>
      <c r="N1526" s="516"/>
      <c r="O1526" s="517"/>
      <c r="P1526" s="517"/>
      <c r="Q1526" s="517"/>
    </row>
    <row r="1527" spans="1:17">
      <c r="A1527" s="472"/>
      <c r="B1527" s="496"/>
      <c r="C1527" s="475"/>
      <c r="D1527" s="477"/>
      <c r="E1527" s="496"/>
      <c r="F1527" s="496"/>
      <c r="G1527" s="496"/>
      <c r="H1527" s="477"/>
      <c r="I1527" s="496"/>
      <c r="J1527" s="477"/>
      <c r="K1527" s="494"/>
      <c r="L1527" s="494"/>
      <c r="M1527" s="517"/>
      <c r="N1527" s="516"/>
      <c r="O1527" s="517"/>
      <c r="P1527" s="517"/>
      <c r="Q1527" s="517"/>
    </row>
    <row r="1528" spans="1:17">
      <c r="A1528" s="472"/>
      <c r="B1528" s="496"/>
      <c r="C1528" s="475"/>
      <c r="D1528" s="477"/>
      <c r="E1528" s="496"/>
      <c r="F1528" s="496"/>
      <c r="G1528" s="496"/>
      <c r="H1528" s="477"/>
      <c r="I1528" s="496"/>
      <c r="J1528" s="477"/>
      <c r="K1528" s="494"/>
      <c r="L1528" s="494"/>
      <c r="M1528" s="517"/>
      <c r="N1528" s="516"/>
      <c r="O1528" s="517"/>
      <c r="P1528" s="517"/>
      <c r="Q1528" s="517"/>
    </row>
    <row r="1529" spans="1:17">
      <c r="A1529" s="472"/>
      <c r="B1529" s="496"/>
      <c r="C1529" s="475"/>
      <c r="D1529" s="477"/>
      <c r="E1529" s="496"/>
      <c r="F1529" s="496"/>
      <c r="G1529" s="496"/>
      <c r="H1529" s="477"/>
      <c r="I1529" s="496"/>
      <c r="J1529" s="477"/>
      <c r="K1529" s="494"/>
      <c r="L1529" s="494"/>
      <c r="M1529" s="517"/>
      <c r="N1529" s="516"/>
      <c r="O1529" s="517"/>
      <c r="P1529" s="517"/>
      <c r="Q1529" s="517"/>
    </row>
    <row r="1530" spans="1:17">
      <c r="A1530" s="472"/>
      <c r="B1530" s="496"/>
      <c r="C1530" s="475"/>
      <c r="D1530" s="477"/>
      <c r="E1530" s="496"/>
      <c r="F1530" s="496"/>
      <c r="G1530" s="496"/>
      <c r="H1530" s="477"/>
      <c r="I1530" s="496"/>
      <c r="J1530" s="477"/>
      <c r="K1530" s="494"/>
      <c r="L1530" s="494"/>
      <c r="M1530" s="517"/>
      <c r="N1530" s="516"/>
      <c r="O1530" s="517"/>
      <c r="P1530" s="517"/>
      <c r="Q1530" s="517"/>
    </row>
    <row r="1531" spans="1:17">
      <c r="A1531" s="472"/>
      <c r="B1531" s="496"/>
      <c r="C1531" s="475"/>
      <c r="D1531" s="477"/>
      <c r="E1531" s="496"/>
      <c r="F1531" s="496"/>
      <c r="G1531" s="496"/>
      <c r="H1531" s="477"/>
      <c r="I1531" s="496"/>
      <c r="J1531" s="477"/>
      <c r="K1531" s="494"/>
      <c r="L1531" s="494"/>
      <c r="M1531" s="517"/>
      <c r="N1531" s="516"/>
      <c r="O1531" s="517"/>
      <c r="P1531" s="517"/>
      <c r="Q1531" s="517"/>
    </row>
    <row r="1532" spans="1:17">
      <c r="A1532" s="472"/>
      <c r="B1532" s="496"/>
      <c r="C1532" s="475"/>
      <c r="D1532" s="477"/>
      <c r="E1532" s="496"/>
      <c r="F1532" s="496"/>
      <c r="G1532" s="496"/>
      <c r="H1532" s="477"/>
      <c r="I1532" s="496"/>
      <c r="J1532" s="477"/>
      <c r="K1532" s="494"/>
      <c r="L1532" s="494"/>
      <c r="M1532" s="517"/>
      <c r="N1532" s="516"/>
      <c r="O1532" s="517"/>
      <c r="P1532" s="517"/>
      <c r="Q1532" s="517"/>
    </row>
    <row r="1533" spans="1:17">
      <c r="A1533" s="472"/>
      <c r="B1533" s="496"/>
      <c r="C1533" s="475"/>
      <c r="D1533" s="477"/>
      <c r="E1533" s="496"/>
      <c r="F1533" s="496"/>
      <c r="G1533" s="496"/>
      <c r="H1533" s="477"/>
      <c r="I1533" s="496"/>
      <c r="J1533" s="477"/>
      <c r="K1533" s="494"/>
      <c r="L1533" s="494"/>
      <c r="M1533" s="517"/>
      <c r="N1533" s="516"/>
      <c r="O1533" s="517"/>
      <c r="P1533" s="517"/>
      <c r="Q1533" s="517"/>
    </row>
    <row r="1534" spans="1:17">
      <c r="A1534" s="472"/>
      <c r="B1534" s="496"/>
      <c r="C1534" s="475"/>
      <c r="D1534" s="477"/>
      <c r="E1534" s="496"/>
      <c r="F1534" s="496"/>
      <c r="G1534" s="496"/>
      <c r="H1534" s="477"/>
      <c r="I1534" s="496"/>
      <c r="J1534" s="477"/>
      <c r="K1534" s="494"/>
      <c r="L1534" s="494"/>
      <c r="M1534" s="517"/>
      <c r="N1534" s="516"/>
      <c r="O1534" s="517"/>
      <c r="P1534" s="517"/>
      <c r="Q1534" s="517"/>
    </row>
    <row r="1535" spans="1:17">
      <c r="A1535" s="472"/>
      <c r="B1535" s="496"/>
      <c r="C1535" s="475"/>
      <c r="D1535" s="477"/>
      <c r="E1535" s="496"/>
      <c r="F1535" s="496"/>
      <c r="G1535" s="496"/>
      <c r="H1535" s="477"/>
      <c r="I1535" s="496"/>
      <c r="J1535" s="477"/>
      <c r="K1535" s="494"/>
      <c r="L1535" s="494"/>
      <c r="M1535" s="517"/>
      <c r="N1535" s="516"/>
      <c r="O1535" s="517"/>
      <c r="P1535" s="517"/>
      <c r="Q1535" s="517"/>
    </row>
    <row r="1536" spans="1:17">
      <c r="A1536" s="472"/>
      <c r="B1536" s="496"/>
      <c r="C1536" s="475"/>
      <c r="D1536" s="477"/>
      <c r="E1536" s="496"/>
      <c r="F1536" s="496"/>
      <c r="G1536" s="496"/>
      <c r="H1536" s="477"/>
      <c r="I1536" s="496"/>
      <c r="J1536" s="477"/>
      <c r="K1536" s="494"/>
      <c r="L1536" s="494"/>
      <c r="M1536" s="517"/>
      <c r="N1536" s="516"/>
      <c r="O1536" s="517"/>
      <c r="P1536" s="517"/>
      <c r="Q1536" s="517"/>
    </row>
    <row r="1537" spans="1:17">
      <c r="A1537" s="472"/>
      <c r="B1537" s="496"/>
      <c r="C1537" s="475"/>
      <c r="D1537" s="477"/>
      <c r="E1537" s="496"/>
      <c r="F1537" s="496"/>
      <c r="G1537" s="496"/>
      <c r="H1537" s="477"/>
      <c r="I1537" s="496"/>
      <c r="J1537" s="477"/>
      <c r="K1537" s="494"/>
      <c r="L1537" s="494"/>
      <c r="M1537" s="517"/>
      <c r="N1537" s="516"/>
      <c r="O1537" s="517"/>
      <c r="P1537" s="517"/>
      <c r="Q1537" s="517"/>
    </row>
    <row r="1538" spans="1:17">
      <c r="A1538" s="472"/>
      <c r="B1538" s="496"/>
      <c r="C1538" s="475"/>
      <c r="D1538" s="477"/>
      <c r="E1538" s="496"/>
      <c r="F1538" s="496"/>
      <c r="G1538" s="496"/>
      <c r="H1538" s="477"/>
      <c r="I1538" s="496"/>
      <c r="J1538" s="477"/>
      <c r="K1538" s="494"/>
      <c r="L1538" s="494"/>
      <c r="M1538" s="517"/>
      <c r="N1538" s="516"/>
      <c r="O1538" s="517"/>
      <c r="P1538" s="517"/>
      <c r="Q1538" s="517"/>
    </row>
    <row r="1539" spans="1:17">
      <c r="A1539" s="472"/>
      <c r="B1539" s="496"/>
      <c r="C1539" s="475"/>
      <c r="D1539" s="477"/>
      <c r="E1539" s="496"/>
      <c r="F1539" s="496"/>
      <c r="G1539" s="496"/>
      <c r="H1539" s="477"/>
      <c r="I1539" s="496"/>
      <c r="J1539" s="477"/>
      <c r="K1539" s="494"/>
      <c r="L1539" s="494"/>
      <c r="M1539" s="517"/>
      <c r="N1539" s="516"/>
      <c r="O1539" s="517"/>
      <c r="P1539" s="517"/>
      <c r="Q1539" s="517"/>
    </row>
    <row r="1540" spans="1:17">
      <c r="A1540" s="472"/>
      <c r="B1540" s="496"/>
      <c r="C1540" s="475"/>
      <c r="D1540" s="477"/>
      <c r="E1540" s="496"/>
      <c r="F1540" s="496"/>
      <c r="G1540" s="496"/>
      <c r="H1540" s="477"/>
      <c r="I1540" s="496"/>
      <c r="J1540" s="477"/>
      <c r="K1540" s="494"/>
      <c r="L1540" s="494"/>
      <c r="M1540" s="517"/>
      <c r="N1540" s="516"/>
      <c r="O1540" s="517"/>
      <c r="P1540" s="517"/>
      <c r="Q1540" s="517"/>
    </row>
    <row r="1541" spans="1:17">
      <c r="A1541" s="472"/>
      <c r="B1541" s="496"/>
      <c r="C1541" s="475"/>
      <c r="D1541" s="477"/>
      <c r="E1541" s="496"/>
      <c r="F1541" s="496"/>
      <c r="G1541" s="496"/>
      <c r="H1541" s="477"/>
      <c r="I1541" s="496"/>
      <c r="J1541" s="477"/>
      <c r="K1541" s="494"/>
      <c r="L1541" s="494"/>
      <c r="M1541" s="517"/>
      <c r="N1541" s="516"/>
      <c r="O1541" s="517"/>
      <c r="P1541" s="517"/>
      <c r="Q1541" s="517"/>
    </row>
    <row r="1542" spans="1:17">
      <c r="A1542" s="472"/>
      <c r="B1542" s="496"/>
      <c r="C1542" s="475"/>
      <c r="D1542" s="477"/>
      <c r="E1542" s="496"/>
      <c r="F1542" s="496"/>
      <c r="G1542" s="496"/>
      <c r="H1542" s="477"/>
      <c r="I1542" s="496"/>
      <c r="J1542" s="477"/>
      <c r="K1542" s="494"/>
      <c r="L1542" s="494"/>
      <c r="M1542" s="517"/>
      <c r="N1542" s="516"/>
      <c r="O1542" s="517"/>
      <c r="P1542" s="517"/>
      <c r="Q1542" s="517"/>
    </row>
    <row r="1543" spans="1:17">
      <c r="A1543" s="472"/>
      <c r="B1543" s="496"/>
      <c r="C1543" s="475"/>
      <c r="D1543" s="477"/>
      <c r="E1543" s="496"/>
      <c r="F1543" s="496"/>
      <c r="G1543" s="496"/>
      <c r="H1543" s="477"/>
      <c r="I1543" s="496"/>
      <c r="J1543" s="477"/>
      <c r="K1543" s="494"/>
      <c r="L1543" s="494"/>
      <c r="M1543" s="517"/>
      <c r="N1543" s="516"/>
      <c r="O1543" s="517"/>
      <c r="P1543" s="517"/>
      <c r="Q1543" s="517"/>
    </row>
    <row r="1544" spans="1:17">
      <c r="A1544" s="472"/>
      <c r="B1544" s="496"/>
      <c r="C1544" s="475"/>
      <c r="D1544" s="477"/>
      <c r="E1544" s="496"/>
      <c r="F1544" s="496"/>
      <c r="G1544" s="496"/>
      <c r="H1544" s="477"/>
      <c r="I1544" s="496"/>
      <c r="J1544" s="477"/>
      <c r="K1544" s="494"/>
      <c r="L1544" s="494"/>
      <c r="M1544" s="517"/>
      <c r="N1544" s="516"/>
      <c r="O1544" s="517"/>
      <c r="P1544" s="517"/>
      <c r="Q1544" s="517"/>
    </row>
    <row r="1545" spans="1:17">
      <c r="A1545" s="472"/>
      <c r="B1545" s="496"/>
      <c r="C1545" s="475"/>
      <c r="D1545" s="477"/>
      <c r="E1545" s="496"/>
      <c r="F1545" s="496"/>
      <c r="G1545" s="496"/>
      <c r="H1545" s="477"/>
      <c r="I1545" s="496"/>
      <c r="J1545" s="477"/>
      <c r="K1545" s="494"/>
      <c r="L1545" s="494"/>
      <c r="M1545" s="517"/>
      <c r="N1545" s="516"/>
      <c r="O1545" s="517"/>
      <c r="P1545" s="517"/>
      <c r="Q1545" s="517"/>
    </row>
    <row r="1546" spans="1:17">
      <c r="A1546" s="472"/>
      <c r="B1546" s="496"/>
      <c r="C1546" s="475"/>
      <c r="D1546" s="477"/>
      <c r="E1546" s="496"/>
      <c r="F1546" s="496"/>
      <c r="G1546" s="496"/>
      <c r="H1546" s="477"/>
      <c r="I1546" s="496"/>
      <c r="J1546" s="477"/>
      <c r="K1546" s="494"/>
      <c r="L1546" s="494"/>
      <c r="M1546" s="517"/>
      <c r="N1546" s="516"/>
      <c r="O1546" s="517"/>
      <c r="P1546" s="517"/>
      <c r="Q1546" s="517"/>
    </row>
    <row r="1547" spans="1:17">
      <c r="A1547" s="472"/>
      <c r="B1547" s="496"/>
      <c r="C1547" s="475"/>
      <c r="D1547" s="477"/>
      <c r="E1547" s="496"/>
      <c r="F1547" s="496"/>
      <c r="G1547" s="496"/>
      <c r="H1547" s="477"/>
      <c r="I1547" s="496"/>
      <c r="J1547" s="477"/>
      <c r="K1547" s="494"/>
      <c r="L1547" s="494"/>
      <c r="M1547" s="517"/>
      <c r="N1547" s="516"/>
      <c r="O1547" s="517"/>
      <c r="P1547" s="517"/>
      <c r="Q1547" s="517"/>
    </row>
    <row r="1548" spans="1:17">
      <c r="A1548" s="472"/>
      <c r="B1548" s="496"/>
      <c r="C1548" s="475"/>
      <c r="D1548" s="477"/>
      <c r="E1548" s="496"/>
      <c r="F1548" s="496"/>
      <c r="G1548" s="496"/>
      <c r="H1548" s="477"/>
      <c r="I1548" s="496"/>
      <c r="J1548" s="477"/>
      <c r="K1548" s="494"/>
      <c r="L1548" s="494"/>
      <c r="M1548" s="517"/>
      <c r="N1548" s="516"/>
      <c r="O1548" s="517"/>
      <c r="P1548" s="517"/>
      <c r="Q1548" s="517"/>
    </row>
    <row r="1549" spans="1:17">
      <c r="A1549" s="472"/>
      <c r="B1549" s="496"/>
      <c r="C1549" s="475"/>
      <c r="D1549" s="477"/>
      <c r="E1549" s="496"/>
      <c r="F1549" s="496"/>
      <c r="G1549" s="496"/>
      <c r="H1549" s="477"/>
      <c r="I1549" s="496"/>
      <c r="J1549" s="477"/>
      <c r="K1549" s="494"/>
      <c r="L1549" s="494"/>
      <c r="M1549" s="517"/>
      <c r="N1549" s="516"/>
      <c r="O1549" s="517"/>
      <c r="P1549" s="517"/>
      <c r="Q1549" s="517"/>
    </row>
    <row r="1550" spans="1:17">
      <c r="A1550" s="472"/>
      <c r="B1550" s="496"/>
      <c r="C1550" s="475"/>
      <c r="D1550" s="477"/>
      <c r="E1550" s="496"/>
      <c r="F1550" s="496"/>
      <c r="G1550" s="496"/>
      <c r="H1550" s="477"/>
      <c r="I1550" s="496"/>
      <c r="J1550" s="477"/>
      <c r="K1550" s="494"/>
      <c r="L1550" s="494"/>
      <c r="M1550" s="517"/>
      <c r="N1550" s="516"/>
      <c r="O1550" s="517"/>
      <c r="P1550" s="517"/>
      <c r="Q1550" s="517"/>
    </row>
    <row r="1551" spans="1:17">
      <c r="A1551" s="472"/>
      <c r="B1551" s="496"/>
      <c r="C1551" s="475"/>
      <c r="D1551" s="477"/>
      <c r="E1551" s="496"/>
      <c r="F1551" s="496"/>
      <c r="G1551" s="496"/>
      <c r="H1551" s="477"/>
      <c r="I1551" s="496"/>
      <c r="J1551" s="477"/>
      <c r="K1551" s="494"/>
      <c r="L1551" s="494"/>
      <c r="M1551" s="517"/>
      <c r="N1551" s="516"/>
      <c r="O1551" s="517"/>
      <c r="P1551" s="517"/>
      <c r="Q1551" s="517"/>
    </row>
    <row r="1552" spans="1:17">
      <c r="A1552" s="472"/>
      <c r="B1552" s="496"/>
      <c r="C1552" s="475"/>
      <c r="D1552" s="477"/>
      <c r="E1552" s="496"/>
      <c r="F1552" s="496"/>
      <c r="G1552" s="496"/>
      <c r="H1552" s="477"/>
      <c r="I1552" s="496"/>
      <c r="J1552" s="477"/>
      <c r="K1552" s="494"/>
      <c r="L1552" s="494"/>
      <c r="M1552" s="517"/>
      <c r="N1552" s="516"/>
      <c r="O1552" s="517"/>
      <c r="P1552" s="517"/>
      <c r="Q1552" s="517"/>
    </row>
    <row r="1553" spans="1:17">
      <c r="A1553" s="472"/>
      <c r="B1553" s="496"/>
      <c r="C1553" s="475"/>
      <c r="D1553" s="477"/>
      <c r="E1553" s="496"/>
      <c r="F1553" s="496"/>
      <c r="G1553" s="496"/>
      <c r="H1553" s="477"/>
      <c r="I1553" s="496"/>
      <c r="J1553" s="477"/>
      <c r="K1553" s="494"/>
      <c r="L1553" s="494"/>
      <c r="M1553" s="517"/>
      <c r="N1553" s="516"/>
      <c r="O1553" s="517"/>
      <c r="P1553" s="517"/>
      <c r="Q1553" s="517"/>
    </row>
    <row r="1554" spans="1:17">
      <c r="A1554" s="472"/>
      <c r="B1554" s="496"/>
      <c r="C1554" s="475"/>
      <c r="D1554" s="477"/>
      <c r="E1554" s="496"/>
      <c r="F1554" s="496"/>
      <c r="G1554" s="496"/>
      <c r="H1554" s="477"/>
      <c r="I1554" s="496"/>
      <c r="J1554" s="477"/>
      <c r="K1554" s="494"/>
      <c r="L1554" s="494"/>
      <c r="M1554" s="517"/>
      <c r="N1554" s="516"/>
      <c r="O1554" s="517"/>
      <c r="P1554" s="517"/>
      <c r="Q1554" s="517"/>
    </row>
    <row r="1555" spans="1:17">
      <c r="A1555" s="472"/>
      <c r="B1555" s="496"/>
      <c r="C1555" s="475"/>
      <c r="D1555" s="477"/>
      <c r="E1555" s="496"/>
      <c r="F1555" s="496"/>
      <c r="G1555" s="496"/>
      <c r="H1555" s="477"/>
      <c r="I1555" s="496"/>
      <c r="J1555" s="477"/>
      <c r="K1555" s="494"/>
      <c r="L1555" s="494"/>
      <c r="M1555" s="517"/>
      <c r="N1555" s="516"/>
      <c r="O1555" s="517"/>
      <c r="P1555" s="517"/>
      <c r="Q1555" s="517"/>
    </row>
    <row r="1556" spans="1:17">
      <c r="A1556" s="472"/>
      <c r="B1556" s="496"/>
      <c r="C1556" s="475"/>
      <c r="D1556" s="477"/>
      <c r="E1556" s="496"/>
      <c r="F1556" s="496"/>
      <c r="G1556" s="496"/>
      <c r="H1556" s="477"/>
      <c r="I1556" s="496"/>
      <c r="J1556" s="477"/>
      <c r="K1556" s="494"/>
      <c r="L1556" s="494"/>
      <c r="M1556" s="517"/>
      <c r="N1556" s="516"/>
      <c r="O1556" s="517"/>
      <c r="P1556" s="517"/>
      <c r="Q1556" s="517"/>
    </row>
    <row r="1557" spans="1:17">
      <c r="A1557" s="472"/>
      <c r="B1557" s="496"/>
      <c r="C1557" s="475"/>
      <c r="D1557" s="477"/>
      <c r="E1557" s="496"/>
      <c r="F1557" s="496"/>
      <c r="G1557" s="496"/>
      <c r="H1557" s="477"/>
      <c r="I1557" s="496"/>
      <c r="J1557" s="477"/>
      <c r="K1557" s="494"/>
      <c r="L1557" s="494"/>
      <c r="M1557" s="517"/>
      <c r="N1557" s="516"/>
      <c r="O1557" s="517"/>
      <c r="P1557" s="517"/>
      <c r="Q1557" s="517"/>
    </row>
    <row r="1558" spans="1:17">
      <c r="A1558" s="472"/>
      <c r="B1558" s="496"/>
      <c r="C1558" s="475"/>
      <c r="D1558" s="477"/>
      <c r="E1558" s="496"/>
      <c r="F1558" s="496"/>
      <c r="G1558" s="496"/>
      <c r="H1558" s="477"/>
      <c r="I1558" s="496"/>
      <c r="J1558" s="477"/>
      <c r="K1558" s="494"/>
      <c r="L1558" s="494"/>
      <c r="M1558" s="517"/>
      <c r="N1558" s="516"/>
      <c r="O1558" s="517"/>
      <c r="P1558" s="517"/>
      <c r="Q1558" s="517"/>
    </row>
    <row r="1559" spans="1:17">
      <c r="A1559" s="472"/>
      <c r="B1559" s="496"/>
      <c r="C1559" s="475"/>
      <c r="D1559" s="477"/>
      <c r="E1559" s="496"/>
      <c r="F1559" s="496"/>
      <c r="G1559" s="496"/>
      <c r="H1559" s="477"/>
      <c r="I1559" s="496"/>
      <c r="J1559" s="477"/>
      <c r="K1559" s="494"/>
      <c r="L1559" s="494"/>
      <c r="M1559" s="517"/>
      <c r="N1559" s="516"/>
      <c r="O1559" s="517"/>
      <c r="P1559" s="517"/>
      <c r="Q1559" s="517"/>
    </row>
    <row r="1560" spans="1:17">
      <c r="A1560" s="472"/>
      <c r="B1560" s="496"/>
      <c r="C1560" s="475"/>
      <c r="D1560" s="477"/>
      <c r="E1560" s="496"/>
      <c r="F1560" s="496"/>
      <c r="G1560" s="496"/>
      <c r="H1560" s="477"/>
      <c r="I1560" s="496"/>
      <c r="J1560" s="477"/>
      <c r="K1560" s="494"/>
      <c r="L1560" s="494"/>
      <c r="M1560" s="517"/>
      <c r="N1560" s="516"/>
      <c r="O1560" s="517"/>
      <c r="P1560" s="517"/>
      <c r="Q1560" s="517"/>
    </row>
    <row r="1561" spans="1:17">
      <c r="A1561" s="472"/>
      <c r="B1561" s="496"/>
      <c r="C1561" s="475"/>
      <c r="D1561" s="477"/>
      <c r="E1561" s="496"/>
      <c r="F1561" s="496"/>
      <c r="G1561" s="496"/>
      <c r="H1561" s="477"/>
      <c r="I1561" s="496"/>
      <c r="J1561" s="477"/>
      <c r="K1561" s="494"/>
      <c r="L1561" s="494"/>
      <c r="M1561" s="517"/>
      <c r="N1561" s="516"/>
      <c r="O1561" s="517"/>
      <c r="P1561" s="517"/>
      <c r="Q1561" s="517"/>
    </row>
    <row r="1562" spans="1:17">
      <c r="A1562" s="472"/>
      <c r="B1562" s="496"/>
      <c r="C1562" s="475"/>
      <c r="D1562" s="477"/>
      <c r="E1562" s="496"/>
      <c r="F1562" s="496"/>
      <c r="G1562" s="496"/>
      <c r="H1562" s="477"/>
      <c r="I1562" s="496"/>
      <c r="J1562" s="477"/>
      <c r="K1562" s="494"/>
      <c r="L1562" s="494"/>
      <c r="M1562" s="517"/>
      <c r="N1562" s="516"/>
      <c r="O1562" s="517"/>
      <c r="P1562" s="517"/>
      <c r="Q1562" s="517"/>
    </row>
    <row r="1563" spans="1:17">
      <c r="A1563" s="472"/>
      <c r="B1563" s="496"/>
      <c r="C1563" s="475"/>
      <c r="D1563" s="477"/>
      <c r="E1563" s="496"/>
      <c r="F1563" s="496"/>
      <c r="G1563" s="496"/>
      <c r="H1563" s="477"/>
      <c r="I1563" s="496"/>
      <c r="J1563" s="477"/>
      <c r="K1563" s="494"/>
      <c r="L1563" s="494"/>
      <c r="M1563" s="517"/>
      <c r="N1563" s="516"/>
      <c r="O1563" s="517"/>
      <c r="P1563" s="517"/>
      <c r="Q1563" s="517"/>
    </row>
    <row r="1564" spans="1:17">
      <c r="A1564" s="472"/>
      <c r="B1564" s="496"/>
      <c r="C1564" s="475"/>
      <c r="D1564" s="477"/>
      <c r="E1564" s="496"/>
      <c r="F1564" s="496"/>
      <c r="G1564" s="496"/>
      <c r="H1564" s="477"/>
      <c r="I1564" s="496"/>
      <c r="J1564" s="477"/>
      <c r="K1564" s="494"/>
      <c r="L1564" s="494"/>
      <c r="M1564" s="517"/>
      <c r="N1564" s="516"/>
      <c r="O1564" s="517"/>
      <c r="P1564" s="517"/>
      <c r="Q1564" s="517"/>
    </row>
    <row r="1565" spans="1:17">
      <c r="A1565" s="472"/>
      <c r="B1565" s="496"/>
      <c r="C1565" s="475"/>
      <c r="D1565" s="477"/>
      <c r="E1565" s="496"/>
      <c r="F1565" s="496"/>
      <c r="G1565" s="496"/>
      <c r="H1565" s="477"/>
      <c r="I1565" s="496"/>
      <c r="J1565" s="477"/>
      <c r="K1565" s="494"/>
      <c r="L1565" s="494"/>
      <c r="M1565" s="517"/>
      <c r="N1565" s="516"/>
      <c r="O1565" s="517"/>
      <c r="P1565" s="517"/>
      <c r="Q1565" s="517"/>
    </row>
    <row r="1566" spans="1:17">
      <c r="A1566" s="472"/>
      <c r="B1566" s="496"/>
      <c r="C1566" s="475"/>
      <c r="D1566" s="477"/>
      <c r="E1566" s="496"/>
      <c r="F1566" s="496"/>
      <c r="G1566" s="496"/>
      <c r="H1566" s="477"/>
      <c r="I1566" s="496"/>
      <c r="J1566" s="477"/>
      <c r="K1566" s="494"/>
      <c r="L1566" s="494"/>
      <c r="M1566" s="517"/>
      <c r="N1566" s="516"/>
      <c r="O1566" s="517"/>
      <c r="P1566" s="517"/>
      <c r="Q1566" s="517"/>
    </row>
    <row r="1567" spans="1:17">
      <c r="A1567" s="472"/>
      <c r="B1567" s="496"/>
      <c r="C1567" s="475"/>
      <c r="D1567" s="477"/>
      <c r="E1567" s="496"/>
      <c r="F1567" s="496"/>
      <c r="G1567" s="496"/>
      <c r="H1567" s="477"/>
      <c r="I1567" s="496"/>
      <c r="J1567" s="477"/>
      <c r="K1567" s="494"/>
      <c r="L1567" s="494"/>
      <c r="M1567" s="517"/>
      <c r="N1567" s="516"/>
      <c r="O1567" s="517"/>
      <c r="P1567" s="517"/>
      <c r="Q1567" s="517"/>
    </row>
    <row r="1568" spans="1:17">
      <c r="A1568" s="472"/>
      <c r="B1568" s="496"/>
      <c r="C1568" s="475"/>
      <c r="D1568" s="477"/>
      <c r="E1568" s="496"/>
      <c r="F1568" s="496"/>
      <c r="G1568" s="496"/>
      <c r="H1568" s="477"/>
      <c r="I1568" s="496"/>
      <c r="J1568" s="477"/>
      <c r="K1568" s="494"/>
      <c r="L1568" s="494"/>
      <c r="M1568" s="517"/>
      <c r="N1568" s="516"/>
      <c r="O1568" s="517"/>
      <c r="P1568" s="517"/>
      <c r="Q1568" s="517"/>
    </row>
    <row r="1569" spans="1:17">
      <c r="A1569" s="472"/>
      <c r="B1569" s="496"/>
      <c r="C1569" s="475"/>
      <c r="D1569" s="477"/>
      <c r="E1569" s="496"/>
      <c r="F1569" s="496"/>
      <c r="G1569" s="496"/>
      <c r="H1569" s="477"/>
      <c r="I1569" s="496"/>
      <c r="J1569" s="477"/>
      <c r="K1569" s="494"/>
      <c r="L1569" s="494"/>
      <c r="M1569" s="517"/>
      <c r="N1569" s="516"/>
      <c r="O1569" s="517"/>
      <c r="P1569" s="517"/>
      <c r="Q1569" s="517"/>
    </row>
    <row r="1570" spans="1:17">
      <c r="A1570" s="472"/>
      <c r="B1570" s="496"/>
      <c r="C1570" s="475"/>
      <c r="D1570" s="477"/>
      <c r="E1570" s="496"/>
      <c r="F1570" s="496"/>
      <c r="G1570" s="496"/>
      <c r="H1570" s="477"/>
      <c r="I1570" s="496"/>
      <c r="J1570" s="477"/>
      <c r="K1570" s="494"/>
      <c r="L1570" s="494"/>
      <c r="M1570" s="517"/>
      <c r="N1570" s="516"/>
      <c r="O1570" s="517"/>
      <c r="P1570" s="517"/>
      <c r="Q1570" s="517"/>
    </row>
    <row r="1571" spans="1:17">
      <c r="A1571" s="472"/>
      <c r="B1571" s="496"/>
      <c r="C1571" s="475"/>
      <c r="D1571" s="477"/>
      <c r="E1571" s="496"/>
      <c r="F1571" s="496"/>
      <c r="G1571" s="496"/>
      <c r="H1571" s="477"/>
      <c r="I1571" s="496"/>
      <c r="J1571" s="477"/>
      <c r="K1571" s="494"/>
      <c r="L1571" s="494"/>
      <c r="M1571" s="517"/>
      <c r="N1571" s="516"/>
      <c r="O1571" s="517"/>
      <c r="P1571" s="517"/>
      <c r="Q1571" s="517"/>
    </row>
    <row r="1572" spans="1:17">
      <c r="A1572" s="472"/>
      <c r="B1572" s="496"/>
      <c r="C1572" s="475"/>
      <c r="D1572" s="477"/>
      <c r="E1572" s="496"/>
      <c r="F1572" s="496"/>
      <c r="G1572" s="496"/>
      <c r="H1572" s="477"/>
      <c r="I1572" s="496"/>
      <c r="J1572" s="477"/>
      <c r="K1572" s="494"/>
      <c r="L1572" s="494"/>
      <c r="M1572" s="517"/>
      <c r="N1572" s="516"/>
      <c r="O1572" s="517"/>
      <c r="P1572" s="517"/>
      <c r="Q1572" s="517"/>
    </row>
    <row r="1573" spans="1:17">
      <c r="A1573" s="472"/>
      <c r="B1573" s="496"/>
      <c r="C1573" s="475"/>
      <c r="D1573" s="477"/>
      <c r="E1573" s="496"/>
      <c r="F1573" s="496"/>
      <c r="G1573" s="496"/>
      <c r="H1573" s="477"/>
      <c r="I1573" s="496"/>
      <c r="J1573" s="477"/>
      <c r="K1573" s="494"/>
      <c r="L1573" s="494"/>
      <c r="M1573" s="517"/>
      <c r="N1573" s="516"/>
      <c r="O1573" s="517"/>
      <c r="P1573" s="517"/>
      <c r="Q1573" s="517"/>
    </row>
    <row r="1574" spans="1:17">
      <c r="A1574" s="472"/>
      <c r="B1574" s="496"/>
      <c r="C1574" s="475"/>
      <c r="D1574" s="477"/>
      <c r="E1574" s="496"/>
      <c r="F1574" s="496"/>
      <c r="G1574" s="496"/>
      <c r="H1574" s="477"/>
      <c r="I1574" s="496"/>
      <c r="J1574" s="477"/>
      <c r="K1574" s="494"/>
      <c r="L1574" s="494"/>
      <c r="M1574" s="517"/>
      <c r="N1574" s="516"/>
      <c r="O1574" s="517"/>
      <c r="P1574" s="517"/>
      <c r="Q1574" s="517"/>
    </row>
    <row r="1575" spans="1:17">
      <c r="A1575" s="472"/>
      <c r="B1575" s="496"/>
      <c r="C1575" s="475"/>
      <c r="D1575" s="477"/>
      <c r="E1575" s="496"/>
      <c r="F1575" s="496"/>
      <c r="G1575" s="496"/>
      <c r="H1575" s="477"/>
      <c r="I1575" s="496"/>
      <c r="J1575" s="477"/>
      <c r="K1575" s="494"/>
      <c r="L1575" s="494"/>
      <c r="M1575" s="517"/>
      <c r="N1575" s="516"/>
      <c r="O1575" s="517"/>
      <c r="P1575" s="517"/>
      <c r="Q1575" s="517"/>
    </row>
    <row r="1576" spans="1:17">
      <c r="A1576" s="472"/>
      <c r="B1576" s="496"/>
      <c r="C1576" s="475"/>
      <c r="D1576" s="477"/>
      <c r="E1576" s="496"/>
      <c r="F1576" s="496"/>
      <c r="G1576" s="496"/>
      <c r="H1576" s="477"/>
      <c r="I1576" s="496"/>
      <c r="J1576" s="477"/>
      <c r="K1576" s="494"/>
      <c r="L1576" s="494"/>
      <c r="M1576" s="517"/>
      <c r="N1576" s="516"/>
      <c r="O1576" s="517"/>
      <c r="P1576" s="517"/>
      <c r="Q1576" s="517"/>
    </row>
    <row r="1577" spans="1:17">
      <c r="A1577" s="472"/>
      <c r="B1577" s="496"/>
      <c r="C1577" s="475"/>
      <c r="D1577" s="477"/>
      <c r="E1577" s="496"/>
      <c r="F1577" s="496"/>
      <c r="G1577" s="496"/>
      <c r="H1577" s="477"/>
      <c r="I1577" s="496"/>
      <c r="J1577" s="477"/>
      <c r="K1577" s="494"/>
      <c r="L1577" s="494"/>
      <c r="M1577" s="517"/>
      <c r="N1577" s="516"/>
      <c r="O1577" s="517"/>
      <c r="P1577" s="517"/>
      <c r="Q1577" s="517"/>
    </row>
    <row r="1578" spans="1:17">
      <c r="A1578" s="472"/>
      <c r="B1578" s="496"/>
      <c r="C1578" s="475"/>
      <c r="D1578" s="477"/>
      <c r="E1578" s="496"/>
      <c r="F1578" s="496"/>
      <c r="G1578" s="496"/>
      <c r="H1578" s="477"/>
      <c r="I1578" s="496"/>
      <c r="J1578" s="477"/>
      <c r="K1578" s="494"/>
      <c r="L1578" s="494"/>
      <c r="M1578" s="517"/>
      <c r="N1578" s="516"/>
      <c r="O1578" s="517"/>
      <c r="P1578" s="517"/>
      <c r="Q1578" s="517"/>
    </row>
    <row r="1579" spans="1:17">
      <c r="A1579" s="472"/>
      <c r="B1579" s="496"/>
      <c r="C1579" s="475"/>
      <c r="D1579" s="477"/>
      <c r="E1579" s="496"/>
      <c r="F1579" s="496"/>
      <c r="G1579" s="496"/>
      <c r="H1579" s="477"/>
      <c r="I1579" s="496"/>
      <c r="J1579" s="477"/>
      <c r="K1579" s="494"/>
      <c r="L1579" s="494"/>
      <c r="M1579" s="517"/>
      <c r="N1579" s="516"/>
      <c r="O1579" s="517"/>
      <c r="P1579" s="517"/>
      <c r="Q1579" s="517"/>
    </row>
    <row r="1580" spans="1:17">
      <c r="A1580" s="472"/>
      <c r="B1580" s="496"/>
      <c r="C1580" s="475"/>
      <c r="D1580" s="477"/>
      <c r="E1580" s="496"/>
      <c r="F1580" s="496"/>
      <c r="G1580" s="496"/>
      <c r="H1580" s="477"/>
      <c r="I1580" s="496"/>
      <c r="J1580" s="477"/>
      <c r="K1580" s="494"/>
      <c r="L1580" s="494"/>
      <c r="M1580" s="517"/>
      <c r="N1580" s="516"/>
      <c r="O1580" s="517"/>
      <c r="P1580" s="517"/>
      <c r="Q1580" s="517"/>
    </row>
    <row r="1581" spans="1:17">
      <c r="A1581" s="472"/>
      <c r="B1581" s="496"/>
      <c r="C1581" s="475"/>
      <c r="D1581" s="477"/>
      <c r="E1581" s="496"/>
      <c r="F1581" s="496"/>
      <c r="G1581" s="496"/>
      <c r="H1581" s="477"/>
      <c r="I1581" s="496"/>
      <c r="J1581" s="477"/>
      <c r="K1581" s="494"/>
      <c r="L1581" s="494"/>
      <c r="M1581" s="517"/>
      <c r="N1581" s="516"/>
      <c r="O1581" s="517"/>
      <c r="P1581" s="517"/>
      <c r="Q1581" s="517"/>
    </row>
    <row r="1582" spans="1:17">
      <c r="A1582" s="472"/>
      <c r="B1582" s="496"/>
      <c r="C1582" s="475"/>
      <c r="D1582" s="477"/>
      <c r="E1582" s="496"/>
      <c r="F1582" s="496"/>
      <c r="G1582" s="496"/>
      <c r="H1582" s="477"/>
      <c r="I1582" s="496"/>
      <c r="J1582" s="477"/>
      <c r="K1582" s="494"/>
      <c r="L1582" s="494"/>
      <c r="M1582" s="517"/>
      <c r="N1582" s="516"/>
      <c r="O1582" s="517"/>
      <c r="P1582" s="517"/>
      <c r="Q1582" s="517"/>
    </row>
    <row r="1583" spans="1:17">
      <c r="A1583" s="472"/>
      <c r="B1583" s="496"/>
      <c r="C1583" s="475"/>
      <c r="D1583" s="477"/>
      <c r="E1583" s="496"/>
      <c r="F1583" s="496"/>
      <c r="G1583" s="496"/>
      <c r="H1583" s="477"/>
      <c r="I1583" s="496"/>
      <c r="J1583" s="477"/>
      <c r="K1583" s="494"/>
      <c r="L1583" s="494"/>
      <c r="M1583" s="517"/>
      <c r="N1583" s="516"/>
      <c r="O1583" s="517"/>
      <c r="P1583" s="517"/>
      <c r="Q1583" s="517"/>
    </row>
    <row r="1584" spans="1:17">
      <c r="A1584" s="472"/>
      <c r="B1584" s="496"/>
      <c r="C1584" s="475"/>
      <c r="D1584" s="477"/>
      <c r="E1584" s="496"/>
      <c r="F1584" s="496"/>
      <c r="G1584" s="496"/>
      <c r="H1584" s="477"/>
      <c r="I1584" s="496"/>
      <c r="J1584" s="477"/>
      <c r="K1584" s="494"/>
      <c r="L1584" s="494"/>
      <c r="M1584" s="517"/>
      <c r="N1584" s="516"/>
      <c r="O1584" s="517"/>
      <c r="P1584" s="517"/>
      <c r="Q1584" s="517"/>
    </row>
    <row r="1585" spans="1:17">
      <c r="A1585" s="472"/>
      <c r="B1585" s="496"/>
      <c r="C1585" s="475"/>
      <c r="D1585" s="477"/>
      <c r="E1585" s="496"/>
      <c r="F1585" s="496"/>
      <c r="G1585" s="496"/>
      <c r="H1585" s="477"/>
      <c r="I1585" s="496"/>
      <c r="J1585" s="477"/>
      <c r="K1585" s="494"/>
      <c r="L1585" s="494"/>
      <c r="M1585" s="517"/>
      <c r="N1585" s="516"/>
      <c r="O1585" s="517"/>
      <c r="P1585" s="517"/>
      <c r="Q1585" s="517"/>
    </row>
    <row r="1586" spans="1:17">
      <c r="A1586" s="472"/>
      <c r="B1586" s="496"/>
      <c r="C1586" s="475"/>
      <c r="D1586" s="477"/>
      <c r="E1586" s="496"/>
      <c r="F1586" s="496"/>
      <c r="G1586" s="496"/>
      <c r="H1586" s="477"/>
      <c r="I1586" s="496"/>
      <c r="J1586" s="477"/>
      <c r="K1586" s="494"/>
      <c r="L1586" s="494"/>
      <c r="M1586" s="517"/>
      <c r="N1586" s="516"/>
      <c r="O1586" s="517"/>
      <c r="P1586" s="517"/>
      <c r="Q1586" s="517"/>
    </row>
    <row r="1587" spans="1:17">
      <c r="A1587" s="472"/>
      <c r="B1587" s="496"/>
      <c r="C1587" s="475"/>
      <c r="D1587" s="477"/>
      <c r="E1587" s="496"/>
      <c r="F1587" s="496"/>
      <c r="G1587" s="496"/>
      <c r="H1587" s="477"/>
      <c r="I1587" s="496"/>
      <c r="J1587" s="477"/>
      <c r="K1587" s="494"/>
      <c r="L1587" s="494"/>
      <c r="M1587" s="517"/>
      <c r="N1587" s="516"/>
      <c r="O1587" s="517"/>
      <c r="P1587" s="517"/>
      <c r="Q1587" s="517"/>
    </row>
    <row r="1588" spans="1:17">
      <c r="A1588" s="472"/>
      <c r="B1588" s="496"/>
      <c r="C1588" s="475"/>
      <c r="D1588" s="477"/>
      <c r="E1588" s="496"/>
      <c r="F1588" s="496"/>
      <c r="G1588" s="496"/>
      <c r="H1588" s="477"/>
      <c r="I1588" s="496"/>
      <c r="J1588" s="477"/>
      <c r="K1588" s="494"/>
      <c r="L1588" s="494"/>
      <c r="M1588" s="517"/>
      <c r="N1588" s="516"/>
      <c r="O1588" s="517"/>
      <c r="P1588" s="517"/>
      <c r="Q1588" s="517"/>
    </row>
    <row r="1589" spans="1:17">
      <c r="A1589" s="472"/>
      <c r="B1589" s="496"/>
      <c r="C1589" s="475"/>
      <c r="D1589" s="477"/>
      <c r="E1589" s="496"/>
      <c r="F1589" s="496"/>
      <c r="G1589" s="496"/>
      <c r="H1589" s="477"/>
      <c r="I1589" s="496"/>
      <c r="J1589" s="477"/>
      <c r="K1589" s="494"/>
      <c r="L1589" s="494"/>
      <c r="M1589" s="517"/>
      <c r="N1589" s="516"/>
      <c r="O1589" s="517"/>
      <c r="P1589" s="517"/>
      <c r="Q1589" s="517"/>
    </row>
    <row r="1590" spans="1:17">
      <c r="A1590" s="472"/>
      <c r="B1590" s="496"/>
      <c r="C1590" s="475"/>
      <c r="D1590" s="477"/>
      <c r="E1590" s="496"/>
      <c r="F1590" s="496"/>
      <c r="G1590" s="496"/>
      <c r="H1590" s="477"/>
      <c r="I1590" s="496"/>
      <c r="J1590" s="477"/>
      <c r="K1590" s="494"/>
      <c r="L1590" s="494"/>
      <c r="M1590" s="517"/>
      <c r="N1590" s="516"/>
      <c r="O1590" s="517"/>
      <c r="P1590" s="517"/>
      <c r="Q1590" s="517"/>
    </row>
    <row r="1591" spans="1:17">
      <c r="A1591" s="472"/>
      <c r="B1591" s="496"/>
      <c r="C1591" s="475"/>
      <c r="D1591" s="477"/>
      <c r="E1591" s="496"/>
      <c r="F1591" s="496"/>
      <c r="G1591" s="496"/>
      <c r="H1591" s="477"/>
      <c r="I1591" s="496"/>
      <c r="J1591" s="477"/>
      <c r="K1591" s="494"/>
      <c r="L1591" s="494"/>
      <c r="M1591" s="517"/>
      <c r="N1591" s="516"/>
      <c r="O1591" s="517"/>
      <c r="P1591" s="517"/>
      <c r="Q1591" s="517"/>
    </row>
    <row r="1592" spans="1:17">
      <c r="A1592" s="472"/>
      <c r="B1592" s="496"/>
      <c r="C1592" s="475"/>
      <c r="D1592" s="477"/>
      <c r="E1592" s="496"/>
      <c r="F1592" s="496"/>
      <c r="G1592" s="496"/>
      <c r="H1592" s="477"/>
      <c r="I1592" s="496"/>
      <c r="J1592" s="477"/>
      <c r="K1592" s="494"/>
      <c r="L1592" s="494"/>
      <c r="M1592" s="517"/>
      <c r="N1592" s="516"/>
      <c r="O1592" s="517"/>
      <c r="P1592" s="517"/>
      <c r="Q1592" s="517"/>
    </row>
    <row r="1593" spans="1:17">
      <c r="A1593" s="472"/>
      <c r="B1593" s="496"/>
      <c r="C1593" s="475"/>
      <c r="D1593" s="477"/>
      <c r="E1593" s="496"/>
      <c r="F1593" s="496"/>
      <c r="G1593" s="496"/>
      <c r="H1593" s="477"/>
      <c r="I1593" s="496"/>
      <c r="J1593" s="477"/>
      <c r="K1593" s="494"/>
      <c r="L1593" s="494"/>
      <c r="M1593" s="517"/>
      <c r="N1593" s="516"/>
      <c r="O1593" s="517"/>
      <c r="P1593" s="517"/>
      <c r="Q1593" s="517"/>
    </row>
    <row r="1594" spans="1:17">
      <c r="A1594" s="472"/>
      <c r="B1594" s="496"/>
      <c r="C1594" s="475"/>
      <c r="D1594" s="477"/>
      <c r="E1594" s="496"/>
      <c r="F1594" s="496"/>
      <c r="G1594" s="496"/>
      <c r="H1594" s="477"/>
      <c r="I1594" s="496"/>
      <c r="J1594" s="477"/>
      <c r="K1594" s="494"/>
      <c r="L1594" s="494"/>
      <c r="M1594" s="517"/>
      <c r="N1594" s="516"/>
      <c r="O1594" s="517"/>
      <c r="P1594" s="517"/>
      <c r="Q1594" s="517"/>
    </row>
    <row r="1595" spans="1:17">
      <c r="A1595" s="472"/>
      <c r="B1595" s="496"/>
      <c r="C1595" s="475"/>
      <c r="D1595" s="477"/>
      <c r="E1595" s="496"/>
      <c r="F1595" s="496"/>
      <c r="G1595" s="496"/>
      <c r="H1595" s="477"/>
      <c r="I1595" s="496"/>
      <c r="J1595" s="477"/>
      <c r="K1595" s="494"/>
      <c r="L1595" s="494"/>
      <c r="M1595" s="517"/>
      <c r="N1595" s="516"/>
      <c r="O1595" s="517"/>
      <c r="P1595" s="517"/>
      <c r="Q1595" s="517"/>
    </row>
    <row r="1596" spans="1:17">
      <c r="A1596" s="472"/>
      <c r="B1596" s="496"/>
      <c r="C1596" s="475"/>
      <c r="D1596" s="477"/>
      <c r="E1596" s="496"/>
      <c r="F1596" s="496"/>
      <c r="G1596" s="496"/>
      <c r="H1596" s="477"/>
      <c r="I1596" s="496"/>
      <c r="J1596" s="477"/>
      <c r="K1596" s="494"/>
      <c r="L1596" s="494"/>
      <c r="M1596" s="517"/>
      <c r="N1596" s="516"/>
      <c r="O1596" s="517"/>
      <c r="P1596" s="517"/>
      <c r="Q1596" s="517"/>
    </row>
    <row r="1597" spans="1:17">
      <c r="A1597" s="472"/>
      <c r="B1597" s="496"/>
      <c r="C1597" s="475"/>
      <c r="D1597" s="477"/>
      <c r="E1597" s="496"/>
      <c r="F1597" s="496"/>
      <c r="G1597" s="496"/>
      <c r="H1597" s="477"/>
      <c r="I1597" s="496"/>
      <c r="J1597" s="477"/>
      <c r="K1597" s="494"/>
      <c r="L1597" s="494"/>
      <c r="M1597" s="517"/>
      <c r="N1597" s="516"/>
      <c r="O1597" s="517"/>
      <c r="P1597" s="517"/>
      <c r="Q1597" s="517"/>
    </row>
    <row r="1598" spans="1:17">
      <c r="A1598" s="472"/>
      <c r="B1598" s="496"/>
      <c r="C1598" s="475"/>
      <c r="D1598" s="477"/>
      <c r="E1598" s="496"/>
      <c r="F1598" s="496"/>
      <c r="G1598" s="496"/>
      <c r="H1598" s="477"/>
      <c r="I1598" s="496"/>
      <c r="J1598" s="477"/>
      <c r="K1598" s="494"/>
      <c r="L1598" s="494"/>
      <c r="M1598" s="517"/>
      <c r="N1598" s="516"/>
      <c r="O1598" s="517"/>
      <c r="P1598" s="517"/>
      <c r="Q1598" s="517"/>
    </row>
    <row r="1599" spans="1:17">
      <c r="A1599" s="472"/>
      <c r="B1599" s="496"/>
      <c r="C1599" s="475"/>
      <c r="D1599" s="477"/>
      <c r="E1599" s="496"/>
      <c r="F1599" s="496"/>
      <c r="G1599" s="496"/>
      <c r="H1599" s="477"/>
      <c r="I1599" s="496"/>
      <c r="J1599" s="477"/>
      <c r="K1599" s="494"/>
      <c r="L1599" s="494"/>
      <c r="M1599" s="517"/>
      <c r="N1599" s="516"/>
      <c r="O1599" s="517"/>
      <c r="P1599" s="517"/>
      <c r="Q1599" s="517"/>
    </row>
    <row r="1600" spans="1:17">
      <c r="A1600" s="472"/>
      <c r="B1600" s="496"/>
      <c r="C1600" s="475"/>
      <c r="D1600" s="477"/>
      <c r="E1600" s="496"/>
      <c r="F1600" s="496"/>
      <c r="G1600" s="496"/>
      <c r="H1600" s="477"/>
      <c r="I1600" s="496"/>
      <c r="J1600" s="477"/>
      <c r="K1600" s="494"/>
      <c r="L1600" s="494"/>
      <c r="M1600" s="517"/>
      <c r="N1600" s="516"/>
      <c r="O1600" s="517"/>
      <c r="P1600" s="517"/>
      <c r="Q1600" s="517"/>
    </row>
    <row r="1601" spans="1:17">
      <c r="A1601" s="472"/>
      <c r="B1601" s="496"/>
      <c r="C1601" s="475"/>
      <c r="D1601" s="477"/>
      <c r="E1601" s="496"/>
      <c r="F1601" s="496"/>
      <c r="G1601" s="496"/>
      <c r="H1601" s="477"/>
      <c r="I1601" s="496"/>
      <c r="J1601" s="477"/>
      <c r="K1601" s="494"/>
      <c r="L1601" s="494"/>
      <c r="M1601" s="517"/>
      <c r="N1601" s="516"/>
      <c r="O1601" s="517"/>
      <c r="P1601" s="517"/>
      <c r="Q1601" s="517"/>
    </row>
    <row r="1602" spans="1:17">
      <c r="A1602" s="472"/>
      <c r="B1602" s="496"/>
      <c r="C1602" s="475"/>
      <c r="D1602" s="477"/>
      <c r="E1602" s="496"/>
      <c r="F1602" s="496"/>
      <c r="G1602" s="496"/>
      <c r="H1602" s="477"/>
      <c r="I1602" s="496"/>
      <c r="J1602" s="477"/>
      <c r="K1602" s="494"/>
      <c r="L1602" s="494"/>
      <c r="M1602" s="517"/>
      <c r="N1602" s="516"/>
      <c r="O1602" s="517"/>
      <c r="P1602" s="517"/>
      <c r="Q1602" s="517"/>
    </row>
    <row r="1603" spans="1:17">
      <c r="A1603" s="472"/>
      <c r="B1603" s="496"/>
      <c r="C1603" s="475"/>
      <c r="D1603" s="477"/>
      <c r="E1603" s="496"/>
      <c r="F1603" s="496"/>
      <c r="G1603" s="496"/>
      <c r="H1603" s="477"/>
      <c r="I1603" s="496"/>
      <c r="J1603" s="477"/>
      <c r="K1603" s="494"/>
      <c r="L1603" s="494"/>
      <c r="M1603" s="517"/>
      <c r="N1603" s="516"/>
      <c r="O1603" s="517"/>
      <c r="P1603" s="517"/>
      <c r="Q1603" s="517"/>
    </row>
    <row r="1604" spans="1:17">
      <c r="A1604" s="472"/>
      <c r="B1604" s="496"/>
      <c r="C1604" s="475"/>
      <c r="D1604" s="477"/>
      <c r="E1604" s="496"/>
      <c r="F1604" s="496"/>
      <c r="G1604" s="496"/>
      <c r="H1604" s="477"/>
      <c r="I1604" s="496"/>
      <c r="J1604" s="477"/>
      <c r="K1604" s="494"/>
      <c r="L1604" s="494"/>
      <c r="M1604" s="517"/>
      <c r="N1604" s="516"/>
      <c r="O1604" s="517"/>
      <c r="P1604" s="517"/>
      <c r="Q1604" s="517"/>
    </row>
    <row r="1605" spans="1:17">
      <c r="A1605" s="472"/>
      <c r="B1605" s="496"/>
      <c r="C1605" s="475"/>
      <c r="D1605" s="477"/>
      <c r="E1605" s="496"/>
      <c r="F1605" s="496"/>
      <c r="G1605" s="496"/>
      <c r="H1605" s="477"/>
      <c r="I1605" s="496"/>
      <c r="J1605" s="477"/>
      <c r="K1605" s="494"/>
      <c r="L1605" s="494"/>
      <c r="M1605" s="517"/>
      <c r="N1605" s="516"/>
      <c r="O1605" s="517"/>
      <c r="P1605" s="517"/>
      <c r="Q1605" s="517"/>
    </row>
    <row r="1606" spans="1:17">
      <c r="A1606" s="472"/>
      <c r="B1606" s="496"/>
      <c r="C1606" s="475"/>
      <c r="D1606" s="477"/>
      <c r="E1606" s="496"/>
      <c r="F1606" s="496"/>
      <c r="G1606" s="496"/>
      <c r="H1606" s="477"/>
      <c r="I1606" s="496"/>
      <c r="J1606" s="477"/>
      <c r="K1606" s="494"/>
      <c r="L1606" s="494"/>
      <c r="M1606" s="517"/>
      <c r="N1606" s="516"/>
      <c r="O1606" s="517"/>
      <c r="P1606" s="517"/>
      <c r="Q1606" s="517"/>
    </row>
    <row r="1607" spans="1:17">
      <c r="A1607" s="472"/>
      <c r="B1607" s="496"/>
      <c r="C1607" s="475"/>
      <c r="D1607" s="477"/>
      <c r="E1607" s="496"/>
      <c r="F1607" s="496"/>
      <c r="G1607" s="496"/>
      <c r="H1607" s="477"/>
      <c r="I1607" s="496"/>
      <c r="J1607" s="477"/>
      <c r="K1607" s="494"/>
      <c r="L1607" s="494"/>
      <c r="M1607" s="517"/>
      <c r="N1607" s="516"/>
      <c r="O1607" s="517"/>
      <c r="P1607" s="517"/>
      <c r="Q1607" s="517"/>
    </row>
    <row r="1608" spans="1:17">
      <c r="A1608" s="472"/>
      <c r="B1608" s="496"/>
      <c r="C1608" s="475"/>
      <c r="D1608" s="477"/>
      <c r="E1608" s="496"/>
      <c r="F1608" s="496"/>
      <c r="G1608" s="496"/>
      <c r="H1608" s="477"/>
      <c r="I1608" s="496"/>
      <c r="J1608" s="477"/>
      <c r="K1608" s="494"/>
      <c r="L1608" s="494"/>
      <c r="M1608" s="517"/>
      <c r="N1608" s="516"/>
      <c r="O1608" s="517"/>
      <c r="P1608" s="517"/>
      <c r="Q1608" s="517"/>
    </row>
    <row r="1609" spans="1:17">
      <c r="A1609" s="472"/>
      <c r="B1609" s="496"/>
      <c r="C1609" s="475"/>
      <c r="D1609" s="477"/>
      <c r="E1609" s="496"/>
      <c r="F1609" s="496"/>
      <c r="G1609" s="496"/>
      <c r="H1609" s="477"/>
      <c r="I1609" s="496"/>
      <c r="J1609" s="477"/>
      <c r="K1609" s="494"/>
      <c r="L1609" s="494"/>
      <c r="M1609" s="517"/>
      <c r="N1609" s="516"/>
      <c r="O1609" s="517"/>
      <c r="P1609" s="517"/>
      <c r="Q1609" s="517"/>
    </row>
    <row r="1610" spans="1:17">
      <c r="A1610" s="472"/>
      <c r="B1610" s="496"/>
      <c r="C1610" s="475"/>
      <c r="D1610" s="477"/>
      <c r="E1610" s="496"/>
      <c r="F1610" s="496"/>
      <c r="G1610" s="496"/>
      <c r="H1610" s="477"/>
      <c r="I1610" s="496"/>
      <c r="J1610" s="477"/>
      <c r="K1610" s="494"/>
      <c r="L1610" s="494"/>
      <c r="M1610" s="517"/>
      <c r="N1610" s="516"/>
      <c r="O1610" s="517"/>
      <c r="P1610" s="517"/>
      <c r="Q1610" s="517"/>
    </row>
    <row r="1611" spans="1:17">
      <c r="A1611" s="472"/>
      <c r="B1611" s="496"/>
      <c r="C1611" s="475"/>
      <c r="D1611" s="477"/>
      <c r="E1611" s="496"/>
      <c r="F1611" s="496"/>
      <c r="G1611" s="496"/>
      <c r="H1611" s="477"/>
      <c r="I1611" s="496"/>
      <c r="J1611" s="477"/>
      <c r="K1611" s="494"/>
      <c r="L1611" s="494"/>
      <c r="M1611" s="517"/>
      <c r="N1611" s="516"/>
      <c r="O1611" s="517"/>
      <c r="P1611" s="517"/>
      <c r="Q1611" s="517"/>
    </row>
    <row r="1612" spans="1:17">
      <c r="A1612" s="472"/>
      <c r="B1612" s="496"/>
      <c r="C1612" s="475"/>
      <c r="D1612" s="477"/>
      <c r="E1612" s="496"/>
      <c r="F1612" s="496"/>
      <c r="G1612" s="496"/>
      <c r="H1612" s="477"/>
      <c r="I1612" s="496"/>
      <c r="J1612" s="477"/>
      <c r="K1612" s="494"/>
      <c r="L1612" s="494"/>
      <c r="M1612" s="517"/>
      <c r="N1612" s="516"/>
      <c r="O1612" s="517"/>
      <c r="P1612" s="517"/>
      <c r="Q1612" s="517"/>
    </row>
    <row r="1613" spans="1:17">
      <c r="A1613" s="472"/>
      <c r="B1613" s="496"/>
      <c r="C1613" s="475"/>
      <c r="D1613" s="477"/>
      <c r="E1613" s="496"/>
      <c r="F1613" s="496"/>
      <c r="G1613" s="496"/>
      <c r="H1613" s="477"/>
      <c r="I1613" s="496"/>
      <c r="J1613" s="477"/>
      <c r="K1613" s="494"/>
      <c r="L1613" s="494"/>
      <c r="M1613" s="517"/>
      <c r="N1613" s="516"/>
      <c r="O1613" s="517"/>
      <c r="P1613" s="517"/>
      <c r="Q1613" s="517"/>
    </row>
    <row r="1614" spans="1:17">
      <c r="A1614" s="472"/>
      <c r="B1614" s="496"/>
      <c r="C1614" s="475"/>
      <c r="D1614" s="477"/>
      <c r="E1614" s="496"/>
      <c r="F1614" s="496"/>
      <c r="G1614" s="496"/>
      <c r="H1614" s="477"/>
      <c r="I1614" s="496"/>
      <c r="J1614" s="477"/>
      <c r="K1614" s="494"/>
      <c r="L1614" s="494"/>
      <c r="M1614" s="517"/>
      <c r="N1614" s="516"/>
      <c r="O1614" s="517"/>
      <c r="P1614" s="517"/>
      <c r="Q1614" s="517"/>
    </row>
    <row r="1615" spans="1:17">
      <c r="A1615" s="472"/>
      <c r="B1615" s="496"/>
      <c r="C1615" s="475"/>
      <c r="D1615" s="477"/>
      <c r="E1615" s="496"/>
      <c r="F1615" s="496"/>
      <c r="G1615" s="496"/>
      <c r="H1615" s="477"/>
      <c r="I1615" s="496"/>
      <c r="J1615" s="477"/>
      <c r="K1615" s="494"/>
      <c r="L1615" s="494"/>
      <c r="M1615" s="517"/>
      <c r="N1615" s="516"/>
      <c r="O1615" s="517"/>
      <c r="P1615" s="517"/>
      <c r="Q1615" s="517"/>
    </row>
    <row r="1616" spans="1:17">
      <c r="A1616" s="472"/>
      <c r="B1616" s="496"/>
      <c r="C1616" s="475"/>
      <c r="D1616" s="477"/>
      <c r="E1616" s="496"/>
      <c r="F1616" s="496"/>
      <c r="G1616" s="496"/>
      <c r="H1616" s="477"/>
      <c r="I1616" s="496"/>
      <c r="J1616" s="477"/>
      <c r="K1616" s="494"/>
      <c r="L1616" s="494"/>
      <c r="M1616" s="517"/>
      <c r="N1616" s="516"/>
      <c r="O1616" s="517"/>
      <c r="P1616" s="517"/>
      <c r="Q1616" s="517"/>
    </row>
    <row r="1617" spans="1:17">
      <c r="A1617" s="472"/>
      <c r="B1617" s="496"/>
      <c r="C1617" s="475"/>
      <c r="D1617" s="477"/>
      <c r="E1617" s="496"/>
      <c r="F1617" s="496"/>
      <c r="G1617" s="496"/>
      <c r="H1617" s="477"/>
      <c r="I1617" s="496"/>
      <c r="J1617" s="477"/>
      <c r="K1617" s="494"/>
      <c r="L1617" s="494"/>
      <c r="M1617" s="517"/>
      <c r="N1617" s="516"/>
      <c r="O1617" s="517"/>
      <c r="P1617" s="517"/>
      <c r="Q1617" s="517"/>
    </row>
    <row r="1618" spans="1:17">
      <c r="A1618" s="472"/>
      <c r="B1618" s="496"/>
      <c r="C1618" s="475"/>
      <c r="D1618" s="477"/>
      <c r="E1618" s="496"/>
      <c r="F1618" s="496"/>
      <c r="G1618" s="496"/>
      <c r="H1618" s="477"/>
      <c r="I1618" s="496"/>
      <c r="J1618" s="477"/>
      <c r="K1618" s="494"/>
      <c r="L1618" s="494"/>
      <c r="M1618" s="517"/>
      <c r="N1618" s="516"/>
      <c r="O1618" s="517"/>
      <c r="P1618" s="517"/>
      <c r="Q1618" s="517"/>
    </row>
    <row r="1619" spans="1:17">
      <c r="A1619" s="472"/>
      <c r="B1619" s="496"/>
      <c r="C1619" s="475"/>
      <c r="D1619" s="477"/>
      <c r="E1619" s="496"/>
      <c r="F1619" s="496"/>
      <c r="G1619" s="496"/>
      <c r="H1619" s="477"/>
      <c r="I1619" s="496"/>
      <c r="J1619" s="477"/>
      <c r="K1619" s="494"/>
      <c r="L1619" s="494"/>
      <c r="M1619" s="517"/>
      <c r="N1619" s="516"/>
      <c r="O1619" s="517"/>
      <c r="P1619" s="517"/>
      <c r="Q1619" s="517"/>
    </row>
    <row r="1620" spans="1:17">
      <c r="A1620" s="472"/>
      <c r="B1620" s="496"/>
      <c r="C1620" s="475"/>
      <c r="D1620" s="477"/>
      <c r="E1620" s="496"/>
      <c r="F1620" s="496"/>
      <c r="G1620" s="496"/>
      <c r="H1620" s="477"/>
      <c r="I1620" s="496"/>
      <c r="J1620" s="477"/>
      <c r="K1620" s="494"/>
      <c r="L1620" s="494"/>
      <c r="M1620" s="517"/>
      <c r="N1620" s="516"/>
      <c r="O1620" s="517"/>
      <c r="P1620" s="517"/>
      <c r="Q1620" s="517"/>
    </row>
    <row r="1621" spans="1:17">
      <c r="A1621" s="472"/>
      <c r="B1621" s="496"/>
      <c r="C1621" s="475"/>
      <c r="D1621" s="477"/>
      <c r="E1621" s="496"/>
      <c r="F1621" s="496"/>
      <c r="G1621" s="496"/>
      <c r="H1621" s="477"/>
      <c r="I1621" s="496"/>
      <c r="J1621" s="477"/>
      <c r="K1621" s="494"/>
      <c r="L1621" s="494"/>
      <c r="M1621" s="517"/>
      <c r="N1621" s="516"/>
      <c r="O1621" s="517"/>
      <c r="P1621" s="517"/>
      <c r="Q1621" s="517"/>
    </row>
    <row r="1622" spans="1:17">
      <c r="A1622" s="472"/>
      <c r="B1622" s="496"/>
      <c r="C1622" s="475"/>
      <c r="D1622" s="477"/>
      <c r="E1622" s="496"/>
      <c r="F1622" s="496"/>
      <c r="G1622" s="496"/>
      <c r="H1622" s="477"/>
      <c r="I1622" s="496"/>
      <c r="J1622" s="477"/>
      <c r="K1622" s="494"/>
      <c r="L1622" s="494"/>
      <c r="M1622" s="517"/>
      <c r="N1622" s="516"/>
      <c r="O1622" s="517"/>
      <c r="P1622" s="517"/>
      <c r="Q1622" s="517"/>
    </row>
    <row r="1623" spans="1:17">
      <c r="A1623" s="472"/>
      <c r="B1623" s="496"/>
      <c r="C1623" s="475"/>
      <c r="D1623" s="477"/>
      <c r="E1623" s="496"/>
      <c r="F1623" s="496"/>
      <c r="G1623" s="496"/>
      <c r="H1623" s="477"/>
      <c r="I1623" s="496"/>
      <c r="J1623" s="477"/>
      <c r="K1623" s="494"/>
      <c r="L1623" s="494"/>
      <c r="M1623" s="517"/>
      <c r="N1623" s="516"/>
      <c r="O1623" s="517"/>
      <c r="P1623" s="517"/>
      <c r="Q1623" s="517"/>
    </row>
    <row r="1624" spans="1:17">
      <c r="A1624" s="472"/>
      <c r="B1624" s="496"/>
      <c r="C1624" s="475"/>
      <c r="D1624" s="477"/>
      <c r="E1624" s="496"/>
      <c r="F1624" s="496"/>
      <c r="G1624" s="496"/>
      <c r="H1624" s="477"/>
      <c r="I1624" s="496"/>
      <c r="J1624" s="477"/>
      <c r="K1624" s="494"/>
      <c r="L1624" s="494"/>
      <c r="M1624" s="517"/>
      <c r="N1624" s="516"/>
      <c r="O1624" s="517"/>
      <c r="P1624" s="517"/>
      <c r="Q1624" s="517"/>
    </row>
    <row r="1625" spans="1:17">
      <c r="A1625" s="472"/>
      <c r="B1625" s="496"/>
      <c r="C1625" s="475"/>
      <c r="D1625" s="477"/>
      <c r="E1625" s="496"/>
      <c r="F1625" s="496"/>
      <c r="G1625" s="496"/>
      <c r="H1625" s="477"/>
      <c r="I1625" s="496"/>
      <c r="J1625" s="477"/>
      <c r="K1625" s="494"/>
      <c r="L1625" s="494"/>
      <c r="M1625" s="517"/>
      <c r="N1625" s="516"/>
      <c r="O1625" s="517"/>
      <c r="P1625" s="517"/>
      <c r="Q1625" s="517"/>
    </row>
    <row r="1626" spans="1:17">
      <c r="A1626" s="472"/>
      <c r="B1626" s="496"/>
      <c r="C1626" s="475"/>
      <c r="D1626" s="477"/>
      <c r="E1626" s="496"/>
      <c r="F1626" s="496"/>
      <c r="G1626" s="496"/>
      <c r="H1626" s="477"/>
      <c r="I1626" s="496"/>
      <c r="J1626" s="477"/>
      <c r="K1626" s="494"/>
      <c r="L1626" s="494"/>
      <c r="M1626" s="517"/>
      <c r="N1626" s="516"/>
      <c r="O1626" s="517"/>
      <c r="P1626" s="517"/>
      <c r="Q1626" s="517"/>
    </row>
    <row r="1627" spans="1:17">
      <c r="A1627" s="472"/>
      <c r="B1627" s="496"/>
      <c r="C1627" s="475"/>
      <c r="D1627" s="477"/>
      <c r="E1627" s="496"/>
      <c r="F1627" s="496"/>
      <c r="G1627" s="496"/>
      <c r="H1627" s="477"/>
      <c r="I1627" s="496"/>
      <c r="J1627" s="477"/>
      <c r="K1627" s="494"/>
      <c r="L1627" s="494"/>
      <c r="M1627" s="517"/>
      <c r="N1627" s="516"/>
      <c r="O1627" s="517"/>
      <c r="P1627" s="517"/>
      <c r="Q1627" s="517"/>
    </row>
    <row r="1628" spans="1:17">
      <c r="A1628" s="472"/>
      <c r="B1628" s="496"/>
      <c r="C1628" s="475"/>
      <c r="D1628" s="477"/>
      <c r="E1628" s="496"/>
      <c r="F1628" s="496"/>
      <c r="G1628" s="496"/>
      <c r="H1628" s="477"/>
      <c r="I1628" s="496"/>
      <c r="J1628" s="477"/>
      <c r="K1628" s="494"/>
      <c r="L1628" s="494"/>
      <c r="M1628" s="517"/>
      <c r="N1628" s="516"/>
      <c r="O1628" s="517"/>
      <c r="P1628" s="517"/>
      <c r="Q1628" s="517"/>
    </row>
    <row r="1629" spans="1:17">
      <c r="A1629" s="472"/>
      <c r="B1629" s="496"/>
      <c r="C1629" s="475"/>
      <c r="D1629" s="477"/>
      <c r="E1629" s="496"/>
      <c r="F1629" s="496"/>
      <c r="G1629" s="496"/>
      <c r="H1629" s="477"/>
      <c r="I1629" s="496"/>
      <c r="J1629" s="477"/>
      <c r="K1629" s="494"/>
      <c r="L1629" s="494"/>
      <c r="M1629" s="517"/>
      <c r="N1629" s="516"/>
      <c r="O1629" s="517"/>
      <c r="P1629" s="517"/>
      <c r="Q1629" s="517"/>
    </row>
    <row r="1630" spans="1:17">
      <c r="A1630" s="472"/>
      <c r="B1630" s="496"/>
      <c r="C1630" s="475"/>
      <c r="D1630" s="477"/>
      <c r="E1630" s="496"/>
      <c r="F1630" s="496"/>
      <c r="G1630" s="496"/>
      <c r="H1630" s="477"/>
      <c r="I1630" s="496"/>
      <c r="J1630" s="477"/>
      <c r="K1630" s="494"/>
      <c r="L1630" s="494"/>
      <c r="M1630" s="517"/>
      <c r="N1630" s="516"/>
      <c r="O1630" s="517"/>
      <c r="P1630" s="517"/>
      <c r="Q1630" s="517"/>
    </row>
    <row r="1631" spans="1:17">
      <c r="A1631" s="472"/>
      <c r="B1631" s="496"/>
      <c r="C1631" s="475"/>
      <c r="D1631" s="477"/>
      <c r="E1631" s="496"/>
      <c r="F1631" s="496"/>
      <c r="G1631" s="496"/>
      <c r="H1631" s="477"/>
      <c r="I1631" s="496"/>
      <c r="J1631" s="477"/>
      <c r="K1631" s="494"/>
      <c r="L1631" s="494"/>
      <c r="M1631" s="517"/>
      <c r="N1631" s="516"/>
      <c r="O1631" s="517"/>
      <c r="P1631" s="517"/>
      <c r="Q1631" s="517"/>
    </row>
    <row r="1632" spans="1:17">
      <c r="A1632" s="472"/>
      <c r="B1632" s="496"/>
      <c r="C1632" s="475"/>
      <c r="D1632" s="477"/>
      <c r="E1632" s="496"/>
      <c r="F1632" s="496"/>
      <c r="G1632" s="496"/>
      <c r="H1632" s="477"/>
      <c r="I1632" s="496"/>
      <c r="J1632" s="477"/>
      <c r="K1632" s="494"/>
      <c r="L1632" s="494"/>
      <c r="M1632" s="517"/>
      <c r="N1632" s="516"/>
      <c r="O1632" s="517"/>
      <c r="P1632" s="517"/>
      <c r="Q1632" s="517"/>
    </row>
    <row r="1633" spans="1:17">
      <c r="A1633" s="472"/>
      <c r="B1633" s="496"/>
      <c r="C1633" s="475"/>
      <c r="D1633" s="477"/>
      <c r="E1633" s="496"/>
      <c r="F1633" s="496"/>
      <c r="G1633" s="496"/>
      <c r="H1633" s="477"/>
      <c r="I1633" s="496"/>
      <c r="J1633" s="477"/>
      <c r="K1633" s="494"/>
      <c r="L1633" s="494"/>
      <c r="M1633" s="517"/>
      <c r="N1633" s="516"/>
      <c r="O1633" s="517"/>
      <c r="P1633" s="517"/>
      <c r="Q1633" s="517"/>
    </row>
    <row r="1634" spans="1:17">
      <c r="A1634" s="472"/>
      <c r="B1634" s="496"/>
      <c r="C1634" s="475"/>
      <c r="D1634" s="477"/>
      <c r="E1634" s="496"/>
      <c r="F1634" s="496"/>
      <c r="G1634" s="496"/>
      <c r="H1634" s="477"/>
      <c r="I1634" s="496"/>
      <c r="J1634" s="477"/>
      <c r="K1634" s="494"/>
      <c r="L1634" s="494"/>
      <c r="M1634" s="517"/>
      <c r="N1634" s="516"/>
      <c r="O1634" s="517"/>
      <c r="P1634" s="517"/>
      <c r="Q1634" s="517"/>
    </row>
    <row r="1635" spans="1:17">
      <c r="A1635" s="472"/>
      <c r="B1635" s="496"/>
      <c r="C1635" s="475"/>
      <c r="D1635" s="477"/>
      <c r="E1635" s="496"/>
      <c r="F1635" s="496"/>
      <c r="G1635" s="496"/>
      <c r="H1635" s="477"/>
      <c r="I1635" s="496"/>
      <c r="J1635" s="477"/>
      <c r="K1635" s="494"/>
      <c r="L1635" s="494"/>
      <c r="M1635" s="517"/>
      <c r="N1635" s="516"/>
      <c r="O1635" s="517"/>
      <c r="P1635" s="517"/>
      <c r="Q1635" s="517"/>
    </row>
    <row r="1636" spans="1:17">
      <c r="A1636" s="472"/>
      <c r="B1636" s="496"/>
      <c r="C1636" s="475"/>
      <c r="D1636" s="477"/>
      <c r="E1636" s="496"/>
      <c r="F1636" s="496"/>
      <c r="G1636" s="496"/>
      <c r="H1636" s="477"/>
      <c r="I1636" s="496"/>
      <c r="J1636" s="477"/>
      <c r="K1636" s="494"/>
      <c r="L1636" s="494"/>
      <c r="M1636" s="517"/>
      <c r="N1636" s="516"/>
      <c r="O1636" s="517"/>
      <c r="P1636" s="517"/>
      <c r="Q1636" s="517"/>
    </row>
    <row r="1637" spans="1:17">
      <c r="A1637" s="472"/>
      <c r="B1637" s="496"/>
      <c r="C1637" s="475"/>
      <c r="D1637" s="477"/>
      <c r="E1637" s="496"/>
      <c r="F1637" s="496"/>
      <c r="G1637" s="496"/>
      <c r="H1637" s="477"/>
      <c r="I1637" s="496"/>
      <c r="J1637" s="477"/>
      <c r="K1637" s="494"/>
      <c r="L1637" s="494"/>
      <c r="M1637" s="517"/>
      <c r="N1637" s="516"/>
      <c r="O1637" s="517"/>
      <c r="P1637" s="517"/>
      <c r="Q1637" s="517"/>
    </row>
    <row r="1638" spans="1:17">
      <c r="A1638" s="472"/>
      <c r="B1638" s="496"/>
      <c r="C1638" s="475"/>
      <c r="D1638" s="477"/>
      <c r="E1638" s="496"/>
      <c r="F1638" s="496"/>
      <c r="G1638" s="496"/>
      <c r="H1638" s="477"/>
      <c r="I1638" s="496"/>
      <c r="J1638" s="477"/>
      <c r="K1638" s="494"/>
      <c r="L1638" s="494"/>
      <c r="M1638" s="517"/>
      <c r="N1638" s="516"/>
      <c r="O1638" s="517"/>
      <c r="P1638" s="517"/>
      <c r="Q1638" s="517"/>
    </row>
    <row r="1639" spans="1:17">
      <c r="A1639" s="472"/>
      <c r="B1639" s="496"/>
      <c r="C1639" s="475"/>
      <c r="D1639" s="477"/>
      <c r="E1639" s="496"/>
      <c r="F1639" s="496"/>
      <c r="G1639" s="496"/>
      <c r="H1639" s="477"/>
      <c r="I1639" s="496"/>
      <c r="J1639" s="477"/>
      <c r="K1639" s="494"/>
      <c r="L1639" s="494"/>
      <c r="M1639" s="517"/>
      <c r="N1639" s="516"/>
      <c r="O1639" s="517"/>
      <c r="P1639" s="517"/>
      <c r="Q1639" s="517"/>
    </row>
    <row r="1640" spans="1:17">
      <c r="A1640" s="472"/>
      <c r="B1640" s="496"/>
      <c r="C1640" s="475"/>
      <c r="D1640" s="477"/>
      <c r="E1640" s="496"/>
      <c r="F1640" s="496"/>
      <c r="G1640" s="496"/>
      <c r="H1640" s="477"/>
      <c r="I1640" s="496"/>
      <c r="J1640" s="477"/>
      <c r="K1640" s="494"/>
      <c r="L1640" s="494"/>
      <c r="M1640" s="517"/>
      <c r="N1640" s="516"/>
      <c r="O1640" s="517"/>
      <c r="P1640" s="517"/>
      <c r="Q1640" s="517"/>
    </row>
    <row r="1641" spans="1:17">
      <c r="A1641" s="472"/>
      <c r="B1641" s="496"/>
      <c r="C1641" s="475"/>
      <c r="D1641" s="477"/>
      <c r="E1641" s="496"/>
      <c r="F1641" s="496"/>
      <c r="G1641" s="496"/>
      <c r="H1641" s="477"/>
      <c r="I1641" s="496"/>
      <c r="J1641" s="477"/>
      <c r="K1641" s="494"/>
      <c r="L1641" s="494"/>
      <c r="M1641" s="517"/>
      <c r="N1641" s="516"/>
      <c r="O1641" s="517"/>
      <c r="P1641" s="517"/>
      <c r="Q1641" s="517"/>
    </row>
    <row r="1642" spans="1:17">
      <c r="A1642" s="472"/>
      <c r="B1642" s="496"/>
      <c r="C1642" s="475"/>
      <c r="D1642" s="477"/>
      <c r="E1642" s="496"/>
      <c r="F1642" s="496"/>
      <c r="G1642" s="496"/>
      <c r="H1642" s="477"/>
      <c r="I1642" s="496"/>
      <c r="J1642" s="477"/>
      <c r="K1642" s="494"/>
      <c r="L1642" s="494"/>
      <c r="M1642" s="517"/>
      <c r="N1642" s="516"/>
      <c r="O1642" s="517"/>
      <c r="P1642" s="517"/>
      <c r="Q1642" s="517"/>
    </row>
    <row r="1643" spans="1:17">
      <c r="A1643" s="472"/>
      <c r="B1643" s="496"/>
      <c r="C1643" s="475"/>
      <c r="D1643" s="477"/>
      <c r="E1643" s="496"/>
      <c r="F1643" s="496"/>
      <c r="G1643" s="496"/>
      <c r="H1643" s="477"/>
      <c r="I1643" s="496"/>
      <c r="J1643" s="477"/>
      <c r="K1643" s="494"/>
      <c r="L1643" s="494"/>
      <c r="M1643" s="517"/>
      <c r="N1643" s="516"/>
      <c r="O1643" s="517"/>
      <c r="P1643" s="517"/>
      <c r="Q1643" s="517"/>
    </row>
    <row r="1644" spans="1:17">
      <c r="A1644" s="472"/>
      <c r="B1644" s="496"/>
      <c r="C1644" s="475"/>
      <c r="D1644" s="477"/>
      <c r="E1644" s="496"/>
      <c r="F1644" s="496"/>
      <c r="G1644" s="496"/>
      <c r="H1644" s="477"/>
      <c r="I1644" s="496"/>
      <c r="J1644" s="477"/>
      <c r="K1644" s="494"/>
      <c r="L1644" s="494"/>
      <c r="M1644" s="517"/>
      <c r="N1644" s="516"/>
      <c r="O1644" s="517"/>
      <c r="P1644" s="517"/>
      <c r="Q1644" s="517"/>
    </row>
    <row r="1645" spans="1:17">
      <c r="A1645" s="472"/>
      <c r="B1645" s="496"/>
      <c r="C1645" s="475"/>
      <c r="D1645" s="477"/>
      <c r="E1645" s="496"/>
      <c r="F1645" s="496"/>
      <c r="G1645" s="496"/>
      <c r="H1645" s="477"/>
      <c r="I1645" s="496"/>
      <c r="J1645" s="477"/>
      <c r="K1645" s="494"/>
      <c r="L1645" s="494"/>
      <c r="M1645" s="517"/>
      <c r="N1645" s="516"/>
      <c r="O1645" s="517"/>
      <c r="P1645" s="517"/>
      <c r="Q1645" s="517"/>
    </row>
    <row r="1646" spans="1:17">
      <c r="A1646" s="472"/>
      <c r="B1646" s="496"/>
      <c r="C1646" s="475"/>
      <c r="D1646" s="477"/>
      <c r="E1646" s="496"/>
      <c r="F1646" s="496"/>
      <c r="G1646" s="496"/>
      <c r="H1646" s="477"/>
      <c r="I1646" s="496"/>
      <c r="J1646" s="477"/>
      <c r="K1646" s="494"/>
      <c r="L1646" s="494"/>
      <c r="M1646" s="517"/>
      <c r="N1646" s="516"/>
      <c r="O1646" s="517"/>
      <c r="P1646" s="517"/>
      <c r="Q1646" s="517"/>
    </row>
    <row r="1647" spans="1:17">
      <c r="A1647" s="472"/>
      <c r="B1647" s="496"/>
      <c r="C1647" s="475"/>
      <c r="D1647" s="477"/>
      <c r="E1647" s="496"/>
      <c r="F1647" s="496"/>
      <c r="G1647" s="496"/>
      <c r="H1647" s="477"/>
      <c r="I1647" s="496"/>
      <c r="J1647" s="477"/>
      <c r="K1647" s="494"/>
      <c r="L1647" s="494"/>
      <c r="M1647" s="517"/>
      <c r="N1647" s="516"/>
      <c r="O1647" s="517"/>
      <c r="P1647" s="517"/>
      <c r="Q1647" s="517"/>
    </row>
    <row r="1648" spans="1:17">
      <c r="A1648" s="472"/>
      <c r="B1648" s="496"/>
      <c r="C1648" s="475"/>
      <c r="D1648" s="477"/>
      <c r="E1648" s="496"/>
      <c r="F1648" s="496"/>
      <c r="G1648" s="496"/>
      <c r="H1648" s="477"/>
      <c r="I1648" s="496"/>
      <c r="J1648" s="477"/>
      <c r="K1648" s="494"/>
      <c r="L1648" s="494"/>
      <c r="M1648" s="517"/>
      <c r="N1648" s="516"/>
      <c r="O1648" s="517"/>
      <c r="P1648" s="517"/>
      <c r="Q1648" s="517"/>
    </row>
    <row r="1649" spans="1:17">
      <c r="A1649" s="472"/>
      <c r="B1649" s="496"/>
      <c r="C1649" s="475"/>
      <c r="D1649" s="477"/>
      <c r="E1649" s="496"/>
      <c r="F1649" s="496"/>
      <c r="G1649" s="496"/>
      <c r="H1649" s="477"/>
      <c r="I1649" s="496"/>
      <c r="J1649" s="477"/>
      <c r="K1649" s="494"/>
      <c r="L1649" s="494"/>
      <c r="M1649" s="517"/>
      <c r="N1649" s="516"/>
      <c r="O1649" s="517"/>
      <c r="P1649" s="517"/>
      <c r="Q1649" s="517"/>
    </row>
    <row r="1650" spans="1:17">
      <c r="A1650" s="472"/>
      <c r="B1650" s="496"/>
      <c r="C1650" s="475"/>
      <c r="D1650" s="477"/>
      <c r="E1650" s="496"/>
      <c r="F1650" s="496"/>
      <c r="G1650" s="496"/>
      <c r="H1650" s="477"/>
      <c r="I1650" s="496"/>
      <c r="J1650" s="477"/>
      <c r="K1650" s="494"/>
      <c r="L1650" s="494"/>
      <c r="M1650" s="517"/>
      <c r="N1650" s="516"/>
      <c r="O1650" s="517"/>
      <c r="P1650" s="517"/>
      <c r="Q1650" s="517"/>
    </row>
    <row r="1651" spans="1:17">
      <c r="A1651" s="472"/>
      <c r="B1651" s="496"/>
      <c r="C1651" s="475"/>
      <c r="D1651" s="477"/>
      <c r="E1651" s="496"/>
      <c r="F1651" s="496"/>
      <c r="G1651" s="496"/>
      <c r="H1651" s="477"/>
      <c r="I1651" s="496"/>
      <c r="J1651" s="477"/>
      <c r="K1651" s="494"/>
      <c r="L1651" s="494"/>
      <c r="M1651" s="517"/>
      <c r="N1651" s="516"/>
      <c r="O1651" s="517"/>
      <c r="P1651" s="517"/>
      <c r="Q1651" s="517"/>
    </row>
    <row r="1652" spans="1:17">
      <c r="A1652" s="472"/>
      <c r="B1652" s="496"/>
      <c r="C1652" s="475"/>
      <c r="D1652" s="477"/>
      <c r="E1652" s="496"/>
      <c r="F1652" s="496"/>
      <c r="G1652" s="496"/>
      <c r="H1652" s="477"/>
      <c r="I1652" s="496"/>
      <c r="J1652" s="477"/>
      <c r="K1652" s="494"/>
      <c r="L1652" s="494"/>
      <c r="M1652" s="517"/>
      <c r="N1652" s="516"/>
      <c r="O1652" s="517"/>
      <c r="P1652" s="517"/>
      <c r="Q1652" s="517"/>
    </row>
    <row r="1653" spans="1:17">
      <c r="A1653" s="472"/>
      <c r="B1653" s="496"/>
      <c r="C1653" s="475"/>
      <c r="D1653" s="477"/>
      <c r="E1653" s="496"/>
      <c r="F1653" s="496"/>
      <c r="G1653" s="496"/>
      <c r="H1653" s="477"/>
      <c r="I1653" s="496"/>
      <c r="J1653" s="477"/>
      <c r="K1653" s="494"/>
      <c r="L1653" s="494"/>
      <c r="M1653" s="517"/>
      <c r="N1653" s="516"/>
      <c r="O1653" s="517"/>
      <c r="P1653" s="517"/>
      <c r="Q1653" s="517"/>
    </row>
    <row r="1654" spans="1:17">
      <c r="A1654" s="472"/>
      <c r="B1654" s="496"/>
      <c r="C1654" s="475"/>
      <c r="D1654" s="477"/>
      <c r="E1654" s="496"/>
      <c r="F1654" s="496"/>
      <c r="G1654" s="496"/>
      <c r="H1654" s="477"/>
      <c r="I1654" s="496"/>
      <c r="J1654" s="477"/>
      <c r="K1654" s="494"/>
      <c r="L1654" s="494"/>
      <c r="M1654" s="517"/>
      <c r="N1654" s="516"/>
      <c r="O1654" s="517"/>
      <c r="P1654" s="517"/>
      <c r="Q1654" s="517"/>
    </row>
    <row r="1655" spans="1:17">
      <c r="A1655" s="472"/>
      <c r="B1655" s="496"/>
      <c r="C1655" s="475"/>
      <c r="D1655" s="477"/>
      <c r="E1655" s="496"/>
      <c r="F1655" s="496"/>
      <c r="G1655" s="496"/>
      <c r="H1655" s="477"/>
      <c r="I1655" s="496"/>
      <c r="J1655" s="477"/>
      <c r="K1655" s="494"/>
      <c r="L1655" s="494"/>
      <c r="M1655" s="517"/>
      <c r="N1655" s="516"/>
      <c r="O1655" s="517"/>
      <c r="P1655" s="517"/>
      <c r="Q1655" s="517"/>
    </row>
    <row r="1656" spans="1:17">
      <c r="A1656" s="472"/>
      <c r="B1656" s="496"/>
      <c r="C1656" s="475"/>
      <c r="D1656" s="477"/>
      <c r="E1656" s="496"/>
      <c r="F1656" s="496"/>
      <c r="G1656" s="496"/>
      <c r="H1656" s="477"/>
      <c r="I1656" s="496"/>
      <c r="J1656" s="477"/>
      <c r="K1656" s="494"/>
      <c r="L1656" s="494"/>
      <c r="M1656" s="517"/>
      <c r="N1656" s="516"/>
      <c r="O1656" s="517"/>
      <c r="P1656" s="517"/>
      <c r="Q1656" s="517"/>
    </row>
    <row r="1657" spans="1:17">
      <c r="A1657" s="472"/>
      <c r="B1657" s="496"/>
      <c r="C1657" s="475"/>
      <c r="D1657" s="477"/>
      <c r="E1657" s="496"/>
      <c r="F1657" s="496"/>
      <c r="G1657" s="496"/>
      <c r="H1657" s="477"/>
      <c r="I1657" s="496"/>
      <c r="J1657" s="477"/>
      <c r="K1657" s="494"/>
      <c r="L1657" s="494"/>
      <c r="M1657" s="517"/>
      <c r="N1657" s="516"/>
      <c r="O1657" s="517"/>
      <c r="P1657" s="517"/>
      <c r="Q1657" s="517"/>
    </row>
    <row r="1658" spans="1:17">
      <c r="A1658" s="472"/>
      <c r="B1658" s="496"/>
      <c r="C1658" s="475"/>
      <c r="D1658" s="477"/>
      <c r="E1658" s="496"/>
      <c r="F1658" s="496"/>
      <c r="G1658" s="496"/>
      <c r="H1658" s="477"/>
      <c r="I1658" s="496"/>
      <c r="J1658" s="477"/>
      <c r="K1658" s="494"/>
      <c r="L1658" s="494"/>
      <c r="M1658" s="517"/>
      <c r="N1658" s="516"/>
      <c r="O1658" s="517"/>
      <c r="P1658" s="517"/>
      <c r="Q1658" s="517"/>
    </row>
    <row r="1659" spans="1:17">
      <c r="A1659" s="472"/>
      <c r="B1659" s="496"/>
      <c r="C1659" s="475"/>
      <c r="D1659" s="477"/>
      <c r="E1659" s="496"/>
      <c r="F1659" s="496"/>
      <c r="G1659" s="496"/>
      <c r="H1659" s="477"/>
      <c r="I1659" s="496"/>
      <c r="J1659" s="477"/>
      <c r="K1659" s="494"/>
      <c r="L1659" s="494"/>
      <c r="M1659" s="517"/>
      <c r="N1659" s="516"/>
      <c r="O1659" s="517"/>
      <c r="P1659" s="517"/>
      <c r="Q1659" s="517"/>
    </row>
    <row r="1660" spans="1:17">
      <c r="A1660" s="472"/>
      <c r="B1660" s="496"/>
      <c r="C1660" s="475"/>
      <c r="D1660" s="477"/>
      <c r="E1660" s="496"/>
      <c r="F1660" s="496"/>
      <c r="G1660" s="496"/>
      <c r="H1660" s="477"/>
      <c r="I1660" s="496"/>
      <c r="J1660" s="477"/>
      <c r="K1660" s="494"/>
      <c r="L1660" s="494"/>
      <c r="M1660" s="517"/>
      <c r="N1660" s="516"/>
      <c r="O1660" s="517"/>
      <c r="P1660" s="517"/>
      <c r="Q1660" s="517"/>
    </row>
    <row r="1661" spans="1:17">
      <c r="A1661" s="472"/>
      <c r="B1661" s="496"/>
      <c r="C1661" s="475"/>
      <c r="D1661" s="477"/>
      <c r="E1661" s="496"/>
      <c r="F1661" s="496"/>
      <c r="G1661" s="496"/>
      <c r="H1661" s="477"/>
      <c r="I1661" s="496"/>
      <c r="J1661" s="477"/>
      <c r="K1661" s="494"/>
      <c r="L1661" s="494"/>
      <c r="M1661" s="517"/>
      <c r="N1661" s="516"/>
      <c r="O1661" s="517"/>
      <c r="P1661" s="517"/>
      <c r="Q1661" s="517"/>
    </row>
    <row r="1662" spans="1:17">
      <c r="A1662" s="472"/>
      <c r="B1662" s="496"/>
      <c r="C1662" s="475"/>
      <c r="D1662" s="477"/>
      <c r="E1662" s="496"/>
      <c r="F1662" s="496"/>
      <c r="G1662" s="496"/>
      <c r="H1662" s="477"/>
      <c r="I1662" s="496"/>
      <c r="J1662" s="477"/>
      <c r="K1662" s="494"/>
      <c r="L1662" s="494"/>
      <c r="M1662" s="517"/>
      <c r="N1662" s="516"/>
      <c r="O1662" s="517"/>
      <c r="P1662" s="517"/>
      <c r="Q1662" s="517"/>
    </row>
    <row r="1663" spans="1:17">
      <c r="A1663" s="472"/>
      <c r="B1663" s="496"/>
      <c r="C1663" s="475"/>
      <c r="D1663" s="477"/>
      <c r="E1663" s="496"/>
      <c r="F1663" s="496"/>
      <c r="G1663" s="496"/>
      <c r="H1663" s="477"/>
      <c r="I1663" s="496"/>
      <c r="J1663" s="477"/>
      <c r="K1663" s="494"/>
      <c r="L1663" s="494"/>
      <c r="M1663" s="517"/>
      <c r="N1663" s="516"/>
      <c r="O1663" s="517"/>
      <c r="P1663" s="517"/>
      <c r="Q1663" s="517"/>
    </row>
    <row r="1664" spans="1:17">
      <c r="A1664" s="472"/>
      <c r="B1664" s="496"/>
      <c r="C1664" s="475"/>
      <c r="D1664" s="477"/>
      <c r="E1664" s="496"/>
      <c r="F1664" s="496"/>
      <c r="G1664" s="496"/>
      <c r="H1664" s="477"/>
      <c r="I1664" s="496"/>
      <c r="J1664" s="477"/>
      <c r="K1664" s="494"/>
      <c r="L1664" s="494"/>
      <c r="M1664" s="517"/>
      <c r="N1664" s="516"/>
      <c r="O1664" s="517"/>
      <c r="P1664" s="517"/>
      <c r="Q1664" s="517"/>
    </row>
    <row r="1665" spans="1:17">
      <c r="A1665" s="472"/>
      <c r="B1665" s="496"/>
      <c r="C1665" s="475"/>
      <c r="D1665" s="477"/>
      <c r="E1665" s="496"/>
      <c r="F1665" s="496"/>
      <c r="G1665" s="496"/>
      <c r="H1665" s="477"/>
      <c r="I1665" s="496"/>
      <c r="J1665" s="477"/>
      <c r="K1665" s="494"/>
      <c r="L1665" s="494"/>
      <c r="M1665" s="517"/>
      <c r="N1665" s="516"/>
      <c r="O1665" s="517"/>
      <c r="P1665" s="517"/>
      <c r="Q1665" s="517"/>
    </row>
    <row r="1666" spans="1:17">
      <c r="A1666" s="472"/>
      <c r="B1666" s="496"/>
      <c r="C1666" s="475"/>
      <c r="D1666" s="477"/>
      <c r="E1666" s="496"/>
      <c r="F1666" s="496"/>
      <c r="G1666" s="496"/>
      <c r="H1666" s="477"/>
      <c r="I1666" s="496"/>
      <c r="J1666" s="477"/>
      <c r="K1666" s="494"/>
      <c r="L1666" s="494"/>
      <c r="M1666" s="517"/>
      <c r="N1666" s="516"/>
      <c r="O1666" s="517"/>
      <c r="P1666" s="517"/>
      <c r="Q1666" s="517"/>
    </row>
    <row r="1667" spans="1:17">
      <c r="A1667" s="472"/>
      <c r="B1667" s="496"/>
      <c r="C1667" s="475"/>
      <c r="D1667" s="477"/>
      <c r="E1667" s="496"/>
      <c r="F1667" s="496"/>
      <c r="G1667" s="496"/>
      <c r="H1667" s="477"/>
      <c r="I1667" s="496"/>
      <c r="J1667" s="477"/>
      <c r="K1667" s="494"/>
      <c r="L1667" s="494"/>
      <c r="M1667" s="517"/>
      <c r="N1667" s="516"/>
      <c r="O1667" s="517"/>
      <c r="P1667" s="517"/>
      <c r="Q1667" s="517"/>
    </row>
    <row r="1668" spans="1:17">
      <c r="A1668" s="472"/>
      <c r="B1668" s="496"/>
      <c r="C1668" s="475"/>
      <c r="D1668" s="477"/>
      <c r="E1668" s="496"/>
      <c r="F1668" s="496"/>
      <c r="G1668" s="496"/>
      <c r="H1668" s="477"/>
      <c r="I1668" s="496"/>
      <c r="J1668" s="477"/>
      <c r="K1668" s="494"/>
      <c r="L1668" s="494"/>
      <c r="M1668" s="517"/>
      <c r="N1668" s="516"/>
      <c r="O1668" s="517"/>
      <c r="P1668" s="517"/>
      <c r="Q1668" s="517"/>
    </row>
    <row r="1669" spans="1:17">
      <c r="A1669" s="472"/>
      <c r="B1669" s="496"/>
      <c r="C1669" s="475"/>
      <c r="D1669" s="477"/>
      <c r="E1669" s="496"/>
      <c r="F1669" s="496"/>
      <c r="G1669" s="496"/>
      <c r="H1669" s="477"/>
      <c r="I1669" s="496"/>
      <c r="J1669" s="477"/>
      <c r="K1669" s="494"/>
      <c r="L1669" s="494"/>
      <c r="M1669" s="517"/>
      <c r="N1669" s="516"/>
      <c r="O1669" s="517"/>
      <c r="P1669" s="517"/>
      <c r="Q1669" s="517"/>
    </row>
    <row r="1670" spans="1:17">
      <c r="A1670" s="472"/>
      <c r="B1670" s="496"/>
      <c r="C1670" s="475"/>
      <c r="D1670" s="477"/>
      <c r="E1670" s="496"/>
      <c r="F1670" s="496"/>
      <c r="G1670" s="496"/>
      <c r="H1670" s="477"/>
      <c r="I1670" s="496"/>
      <c r="J1670" s="477"/>
      <c r="K1670" s="494"/>
      <c r="L1670" s="494"/>
      <c r="M1670" s="517"/>
      <c r="N1670" s="516"/>
      <c r="O1670" s="517"/>
      <c r="P1670" s="517"/>
      <c r="Q1670" s="517"/>
    </row>
    <row r="1671" spans="1:17">
      <c r="A1671" s="472"/>
      <c r="B1671" s="496"/>
      <c r="C1671" s="475"/>
      <c r="D1671" s="477"/>
      <c r="E1671" s="496"/>
      <c r="F1671" s="496"/>
      <c r="G1671" s="496"/>
      <c r="H1671" s="477"/>
      <c r="I1671" s="496"/>
      <c r="J1671" s="477"/>
      <c r="K1671" s="494"/>
      <c r="L1671" s="494"/>
      <c r="M1671" s="517"/>
      <c r="N1671" s="516"/>
      <c r="O1671" s="517"/>
      <c r="P1671" s="517"/>
      <c r="Q1671" s="517"/>
    </row>
    <row r="1672" spans="1:17">
      <c r="A1672" s="472"/>
      <c r="B1672" s="496"/>
      <c r="C1672" s="475"/>
      <c r="D1672" s="477"/>
      <c r="E1672" s="496"/>
      <c r="F1672" s="496"/>
      <c r="G1672" s="496"/>
      <c r="H1672" s="477"/>
      <c r="I1672" s="496"/>
      <c r="J1672" s="477"/>
      <c r="K1672" s="494"/>
      <c r="L1672" s="494"/>
      <c r="M1672" s="517"/>
      <c r="N1672" s="516"/>
      <c r="O1672" s="517"/>
      <c r="P1672" s="517"/>
      <c r="Q1672" s="517"/>
    </row>
    <row r="1673" spans="1:17">
      <c r="A1673" s="472"/>
      <c r="B1673" s="496"/>
      <c r="C1673" s="475"/>
      <c r="D1673" s="477"/>
      <c r="E1673" s="496"/>
      <c r="F1673" s="496"/>
      <c r="G1673" s="496"/>
      <c r="H1673" s="477"/>
      <c r="I1673" s="496"/>
      <c r="J1673" s="477"/>
      <c r="K1673" s="494"/>
      <c r="L1673" s="494"/>
      <c r="M1673" s="517"/>
      <c r="N1673" s="516"/>
      <c r="O1673" s="517"/>
      <c r="P1673" s="517"/>
      <c r="Q1673" s="517"/>
    </row>
    <row r="1674" spans="1:17">
      <c r="A1674" s="472"/>
      <c r="B1674" s="496"/>
      <c r="C1674" s="475"/>
      <c r="D1674" s="477"/>
      <c r="E1674" s="496"/>
      <c r="F1674" s="496"/>
      <c r="G1674" s="496"/>
      <c r="H1674" s="477"/>
      <c r="I1674" s="496"/>
      <c r="J1674" s="477"/>
      <c r="K1674" s="494"/>
      <c r="L1674" s="494"/>
      <c r="M1674" s="517"/>
      <c r="N1674" s="516"/>
      <c r="O1674" s="517"/>
      <c r="P1674" s="517"/>
      <c r="Q1674" s="517"/>
    </row>
    <row r="1675" spans="1:17">
      <c r="A1675" s="472"/>
      <c r="B1675" s="496"/>
      <c r="C1675" s="475"/>
      <c r="D1675" s="477"/>
      <c r="E1675" s="496"/>
      <c r="F1675" s="496"/>
      <c r="G1675" s="496"/>
      <c r="H1675" s="477"/>
      <c r="I1675" s="496"/>
      <c r="J1675" s="477"/>
      <c r="K1675" s="494"/>
      <c r="L1675" s="494"/>
      <c r="M1675" s="517"/>
      <c r="N1675" s="516"/>
      <c r="O1675" s="517"/>
      <c r="P1675" s="517"/>
      <c r="Q1675" s="517"/>
    </row>
    <row r="1676" spans="1:17">
      <c r="A1676" s="472"/>
      <c r="B1676" s="496"/>
      <c r="C1676" s="475"/>
      <c r="D1676" s="477"/>
      <c r="E1676" s="496"/>
      <c r="F1676" s="496"/>
      <c r="G1676" s="496"/>
      <c r="H1676" s="477"/>
      <c r="I1676" s="496"/>
      <c r="J1676" s="477"/>
      <c r="K1676" s="494"/>
      <c r="L1676" s="494"/>
      <c r="M1676" s="517"/>
      <c r="N1676" s="516"/>
      <c r="O1676" s="517"/>
      <c r="P1676" s="517"/>
      <c r="Q1676" s="517"/>
    </row>
    <row r="1677" spans="1:17">
      <c r="A1677" s="472"/>
      <c r="B1677" s="496"/>
      <c r="C1677" s="475"/>
      <c r="D1677" s="477"/>
      <c r="E1677" s="496"/>
      <c r="F1677" s="496"/>
      <c r="G1677" s="496"/>
      <c r="H1677" s="477"/>
      <c r="I1677" s="496"/>
      <c r="J1677" s="477"/>
      <c r="K1677" s="494"/>
      <c r="L1677" s="494"/>
      <c r="M1677" s="517"/>
      <c r="N1677" s="516"/>
      <c r="O1677" s="517"/>
      <c r="P1677" s="517"/>
      <c r="Q1677" s="517"/>
    </row>
    <row r="1678" spans="1:17">
      <c r="A1678" s="472"/>
      <c r="B1678" s="496"/>
      <c r="C1678" s="475"/>
      <c r="D1678" s="477"/>
      <c r="E1678" s="496"/>
      <c r="F1678" s="496"/>
      <c r="G1678" s="496"/>
      <c r="H1678" s="477"/>
      <c r="I1678" s="496"/>
      <c r="J1678" s="477"/>
      <c r="K1678" s="494"/>
      <c r="L1678" s="494"/>
      <c r="M1678" s="517"/>
      <c r="N1678" s="516"/>
      <c r="O1678" s="517"/>
      <c r="P1678" s="517"/>
      <c r="Q1678" s="517"/>
    </row>
    <row r="1679" spans="1:17">
      <c r="A1679" s="472"/>
      <c r="B1679" s="496"/>
      <c r="C1679" s="475"/>
      <c r="D1679" s="477"/>
      <c r="E1679" s="496"/>
      <c r="F1679" s="496"/>
      <c r="G1679" s="496"/>
      <c r="H1679" s="477"/>
      <c r="I1679" s="496"/>
      <c r="J1679" s="477"/>
      <c r="K1679" s="494"/>
      <c r="L1679" s="494"/>
      <c r="M1679" s="517"/>
      <c r="N1679" s="516"/>
      <c r="O1679" s="517"/>
      <c r="P1679" s="517"/>
      <c r="Q1679" s="517"/>
    </row>
    <row r="1680" spans="1:17">
      <c r="A1680" s="472"/>
      <c r="B1680" s="496"/>
      <c r="C1680" s="475"/>
      <c r="D1680" s="477"/>
      <c r="E1680" s="496"/>
      <c r="F1680" s="496"/>
      <c r="G1680" s="496"/>
      <c r="H1680" s="477"/>
      <c r="I1680" s="496"/>
      <c r="J1680" s="477"/>
      <c r="K1680" s="494"/>
      <c r="L1680" s="494"/>
      <c r="M1680" s="517"/>
      <c r="N1680" s="516"/>
      <c r="O1680" s="517"/>
      <c r="P1680" s="517"/>
      <c r="Q1680" s="517"/>
    </row>
    <row r="1681" spans="1:17">
      <c r="A1681" s="472"/>
      <c r="B1681" s="496"/>
      <c r="C1681" s="475"/>
      <c r="D1681" s="477"/>
      <c r="E1681" s="496"/>
      <c r="F1681" s="496"/>
      <c r="G1681" s="496"/>
      <c r="H1681" s="477"/>
      <c r="I1681" s="496"/>
      <c r="J1681" s="477"/>
      <c r="K1681" s="494"/>
      <c r="L1681" s="494"/>
      <c r="M1681" s="517"/>
      <c r="N1681" s="516"/>
      <c r="O1681" s="517"/>
      <c r="P1681" s="517"/>
      <c r="Q1681" s="517"/>
    </row>
    <row r="1682" spans="1:17">
      <c r="A1682" s="472"/>
      <c r="B1682" s="496"/>
      <c r="C1682" s="475"/>
      <c r="D1682" s="477"/>
      <c r="E1682" s="496"/>
      <c r="F1682" s="496"/>
      <c r="G1682" s="496"/>
      <c r="H1682" s="477"/>
      <c r="I1682" s="496"/>
      <c r="J1682" s="477"/>
      <c r="K1682" s="494"/>
      <c r="L1682" s="494"/>
      <c r="M1682" s="517"/>
      <c r="N1682" s="516"/>
      <c r="O1682" s="517"/>
      <c r="P1682" s="517"/>
      <c r="Q1682" s="517"/>
    </row>
    <row r="1683" spans="1:17">
      <c r="A1683" s="472"/>
      <c r="B1683" s="496"/>
      <c r="C1683" s="475"/>
      <c r="D1683" s="477"/>
      <c r="E1683" s="496"/>
      <c r="F1683" s="496"/>
      <c r="G1683" s="496"/>
      <c r="H1683" s="477"/>
      <c r="I1683" s="496"/>
      <c r="J1683" s="477"/>
      <c r="K1683" s="494"/>
      <c r="L1683" s="494"/>
      <c r="M1683" s="517"/>
      <c r="N1683" s="516"/>
      <c r="O1683" s="517"/>
      <c r="P1683" s="517"/>
      <c r="Q1683" s="517"/>
    </row>
    <row r="1684" spans="1:17">
      <c r="A1684" s="472"/>
      <c r="B1684" s="496"/>
      <c r="C1684" s="475"/>
      <c r="D1684" s="477"/>
      <c r="E1684" s="496"/>
      <c r="F1684" s="496"/>
      <c r="G1684" s="496"/>
      <c r="H1684" s="477"/>
      <c r="I1684" s="496"/>
      <c r="J1684" s="477"/>
      <c r="K1684" s="494"/>
      <c r="L1684" s="494"/>
      <c r="M1684" s="517"/>
      <c r="N1684" s="516"/>
      <c r="O1684" s="517"/>
      <c r="P1684" s="517"/>
      <c r="Q1684" s="517"/>
    </row>
    <row r="1685" spans="1:17">
      <c r="A1685" s="472"/>
      <c r="B1685" s="496"/>
      <c r="C1685" s="475"/>
      <c r="D1685" s="477"/>
      <c r="E1685" s="496"/>
      <c r="F1685" s="496"/>
      <c r="G1685" s="496"/>
      <c r="H1685" s="477"/>
      <c r="I1685" s="496"/>
      <c r="J1685" s="477"/>
      <c r="K1685" s="494"/>
      <c r="L1685" s="494"/>
      <c r="M1685" s="517"/>
      <c r="N1685" s="516"/>
      <c r="O1685" s="517"/>
      <c r="P1685" s="517"/>
      <c r="Q1685" s="517"/>
    </row>
    <row r="1686" spans="1:17">
      <c r="A1686" s="472"/>
      <c r="B1686" s="496"/>
      <c r="C1686" s="475"/>
      <c r="D1686" s="477"/>
      <c r="E1686" s="496"/>
      <c r="F1686" s="496"/>
      <c r="G1686" s="496"/>
      <c r="H1686" s="477"/>
      <c r="I1686" s="496"/>
      <c r="J1686" s="477"/>
      <c r="K1686" s="494"/>
      <c r="L1686" s="494"/>
      <c r="M1686" s="517"/>
      <c r="N1686" s="516"/>
      <c r="O1686" s="517"/>
      <c r="P1686" s="517"/>
      <c r="Q1686" s="517"/>
    </row>
    <row r="1687" spans="1:17">
      <c r="A1687" s="472"/>
      <c r="B1687" s="496"/>
      <c r="C1687" s="475"/>
      <c r="D1687" s="477"/>
      <c r="E1687" s="496"/>
      <c r="F1687" s="496"/>
      <c r="G1687" s="496"/>
      <c r="H1687" s="477"/>
      <c r="I1687" s="496"/>
      <c r="J1687" s="477"/>
      <c r="K1687" s="494"/>
      <c r="L1687" s="494"/>
      <c r="M1687" s="517"/>
      <c r="N1687" s="516"/>
      <c r="O1687" s="517"/>
      <c r="P1687" s="517"/>
      <c r="Q1687" s="517"/>
    </row>
    <row r="1688" spans="1:17">
      <c r="A1688" s="472"/>
      <c r="B1688" s="496"/>
      <c r="C1688" s="475"/>
      <c r="D1688" s="477"/>
      <c r="E1688" s="496"/>
      <c r="F1688" s="496"/>
      <c r="G1688" s="496"/>
      <c r="H1688" s="477"/>
      <c r="I1688" s="496"/>
      <c r="J1688" s="477"/>
      <c r="K1688" s="494"/>
      <c r="L1688" s="494"/>
      <c r="M1688" s="517"/>
      <c r="N1688" s="516"/>
      <c r="O1688" s="517"/>
      <c r="P1688" s="517"/>
      <c r="Q1688" s="517"/>
    </row>
    <row r="1689" spans="1:17">
      <c r="A1689" s="472"/>
      <c r="B1689" s="496"/>
      <c r="C1689" s="475"/>
      <c r="D1689" s="477"/>
      <c r="E1689" s="496"/>
      <c r="F1689" s="496"/>
      <c r="G1689" s="496"/>
      <c r="H1689" s="477"/>
      <c r="I1689" s="496"/>
      <c r="J1689" s="477"/>
      <c r="K1689" s="494"/>
      <c r="L1689" s="494"/>
      <c r="M1689" s="517"/>
      <c r="N1689" s="516"/>
      <c r="O1689" s="517"/>
      <c r="P1689" s="517"/>
      <c r="Q1689" s="517"/>
    </row>
    <row r="1690" spans="1:17">
      <c r="A1690" s="472"/>
      <c r="B1690" s="496"/>
      <c r="C1690" s="475"/>
      <c r="D1690" s="477"/>
      <c r="E1690" s="496"/>
      <c r="F1690" s="496"/>
      <c r="G1690" s="496"/>
      <c r="H1690" s="477"/>
      <c r="I1690" s="496"/>
      <c r="J1690" s="477"/>
      <c r="K1690" s="494"/>
      <c r="L1690" s="494"/>
      <c r="M1690" s="517"/>
      <c r="N1690" s="516"/>
      <c r="O1690" s="517"/>
      <c r="P1690" s="517"/>
      <c r="Q1690" s="517"/>
    </row>
    <row r="1691" spans="1:17">
      <c r="A1691" s="472"/>
      <c r="B1691" s="496"/>
      <c r="C1691" s="475"/>
      <c r="D1691" s="477"/>
      <c r="E1691" s="496"/>
      <c r="F1691" s="496"/>
      <c r="G1691" s="496"/>
      <c r="H1691" s="477"/>
      <c r="I1691" s="496"/>
      <c r="J1691" s="477"/>
      <c r="K1691" s="494"/>
      <c r="L1691" s="494"/>
      <c r="M1691" s="517"/>
      <c r="N1691" s="516"/>
      <c r="O1691" s="517"/>
      <c r="P1691" s="517"/>
      <c r="Q1691" s="517"/>
    </row>
    <row r="1692" spans="1:17">
      <c r="A1692" s="472"/>
      <c r="B1692" s="496"/>
      <c r="C1692" s="475"/>
      <c r="D1692" s="477"/>
      <c r="E1692" s="496"/>
      <c r="F1692" s="496"/>
      <c r="G1692" s="496"/>
      <c r="H1692" s="477"/>
      <c r="I1692" s="496"/>
      <c r="J1692" s="477"/>
      <c r="K1692" s="494"/>
      <c r="L1692" s="494"/>
      <c r="M1692" s="517"/>
      <c r="N1692" s="516"/>
      <c r="O1692" s="517"/>
      <c r="P1692" s="517"/>
      <c r="Q1692" s="517"/>
    </row>
    <row r="1693" spans="1:17">
      <c r="A1693" s="472"/>
      <c r="B1693" s="496"/>
      <c r="C1693" s="475"/>
      <c r="D1693" s="477"/>
      <c r="E1693" s="496"/>
      <c r="F1693" s="496"/>
      <c r="G1693" s="496"/>
      <c r="H1693" s="477"/>
      <c r="I1693" s="496"/>
      <c r="J1693" s="477"/>
      <c r="K1693" s="494"/>
      <c r="L1693" s="494"/>
      <c r="M1693" s="517"/>
      <c r="N1693" s="516"/>
      <c r="O1693" s="517"/>
      <c r="P1693" s="517"/>
      <c r="Q1693" s="517"/>
    </row>
    <row r="1694" spans="1:17">
      <c r="A1694" s="472"/>
      <c r="B1694" s="496"/>
      <c r="C1694" s="475"/>
      <c r="D1694" s="477"/>
      <c r="E1694" s="496"/>
      <c r="F1694" s="496"/>
      <c r="G1694" s="496"/>
      <c r="H1694" s="477"/>
      <c r="I1694" s="496"/>
      <c r="J1694" s="477"/>
      <c r="K1694" s="494"/>
      <c r="L1694" s="494"/>
      <c r="M1694" s="517"/>
      <c r="N1694" s="516"/>
      <c r="O1694" s="517"/>
      <c r="P1694" s="517"/>
      <c r="Q1694" s="517"/>
    </row>
    <row r="1695" spans="1:17">
      <c r="A1695" s="472"/>
      <c r="B1695" s="496"/>
      <c r="C1695" s="475"/>
      <c r="D1695" s="477"/>
      <c r="E1695" s="496"/>
      <c r="F1695" s="496"/>
      <c r="G1695" s="496"/>
      <c r="H1695" s="477"/>
      <c r="I1695" s="496"/>
      <c r="J1695" s="477"/>
      <c r="K1695" s="494"/>
      <c r="L1695" s="494"/>
      <c r="M1695" s="517"/>
      <c r="N1695" s="516"/>
      <c r="O1695" s="517"/>
      <c r="P1695" s="517"/>
      <c r="Q1695" s="517"/>
    </row>
    <row r="1696" spans="1:17">
      <c r="A1696" s="472"/>
      <c r="B1696" s="496"/>
      <c r="C1696" s="475"/>
      <c r="D1696" s="477"/>
      <c r="E1696" s="496"/>
      <c r="F1696" s="496"/>
      <c r="G1696" s="496"/>
      <c r="H1696" s="477"/>
      <c r="I1696" s="496"/>
      <c r="J1696" s="477"/>
      <c r="K1696" s="494"/>
      <c r="L1696" s="494"/>
      <c r="M1696" s="517"/>
      <c r="N1696" s="516"/>
      <c r="O1696" s="517"/>
      <c r="P1696" s="517"/>
      <c r="Q1696" s="517"/>
    </row>
    <row r="1697" spans="1:17">
      <c r="A1697" s="472"/>
      <c r="B1697" s="496"/>
      <c r="C1697" s="475"/>
      <c r="D1697" s="477"/>
      <c r="E1697" s="496"/>
      <c r="F1697" s="496"/>
      <c r="G1697" s="496"/>
      <c r="H1697" s="477"/>
      <c r="I1697" s="496"/>
      <c r="J1697" s="477"/>
      <c r="K1697" s="494"/>
      <c r="L1697" s="494"/>
      <c r="M1697" s="517"/>
      <c r="N1697" s="516"/>
      <c r="O1697" s="517"/>
      <c r="P1697" s="517"/>
      <c r="Q1697" s="517"/>
    </row>
    <row r="1698" spans="1:17">
      <c r="A1698" s="472"/>
      <c r="B1698" s="496"/>
      <c r="C1698" s="475"/>
      <c r="D1698" s="477"/>
      <c r="E1698" s="496"/>
      <c r="F1698" s="496"/>
      <c r="G1698" s="496"/>
      <c r="H1698" s="477"/>
      <c r="I1698" s="496"/>
      <c r="J1698" s="477"/>
      <c r="K1698" s="494"/>
      <c r="L1698" s="494"/>
      <c r="M1698" s="517"/>
      <c r="N1698" s="516"/>
      <c r="O1698" s="517"/>
      <c r="P1698" s="517"/>
      <c r="Q1698" s="517"/>
    </row>
    <row r="1699" spans="1:17">
      <c r="A1699" s="472"/>
      <c r="B1699" s="496"/>
      <c r="C1699" s="475"/>
      <c r="D1699" s="477"/>
      <c r="E1699" s="496"/>
      <c r="F1699" s="496"/>
      <c r="G1699" s="496"/>
      <c r="H1699" s="477"/>
      <c r="I1699" s="496"/>
      <c r="J1699" s="477"/>
      <c r="K1699" s="494"/>
      <c r="L1699" s="494"/>
      <c r="M1699" s="517"/>
      <c r="N1699" s="516"/>
      <c r="O1699" s="517"/>
      <c r="P1699" s="517"/>
      <c r="Q1699" s="517"/>
    </row>
    <row r="1700" spans="1:17">
      <c r="A1700" s="472"/>
      <c r="B1700" s="496"/>
      <c r="C1700" s="475"/>
      <c r="D1700" s="477"/>
      <c r="E1700" s="496"/>
      <c r="F1700" s="496"/>
      <c r="G1700" s="496"/>
      <c r="H1700" s="477"/>
      <c r="I1700" s="496"/>
      <c r="J1700" s="477"/>
      <c r="K1700" s="494"/>
      <c r="L1700" s="494"/>
      <c r="M1700" s="517"/>
      <c r="N1700" s="516"/>
      <c r="O1700" s="517"/>
      <c r="P1700" s="517"/>
      <c r="Q1700" s="517"/>
    </row>
    <row r="1701" spans="1:17">
      <c r="A1701" s="472"/>
      <c r="B1701" s="496"/>
      <c r="C1701" s="475"/>
      <c r="D1701" s="477"/>
      <c r="E1701" s="496"/>
      <c r="F1701" s="496"/>
      <c r="G1701" s="496"/>
      <c r="H1701" s="477"/>
      <c r="I1701" s="496"/>
      <c r="J1701" s="477"/>
      <c r="K1701" s="494"/>
      <c r="L1701" s="494"/>
      <c r="M1701" s="517"/>
      <c r="N1701" s="516"/>
      <c r="O1701" s="517"/>
      <c r="P1701" s="517"/>
      <c r="Q1701" s="517"/>
    </row>
    <row r="1702" spans="1:17">
      <c r="A1702" s="472"/>
      <c r="B1702" s="496"/>
      <c r="C1702" s="475"/>
      <c r="D1702" s="477"/>
      <c r="E1702" s="496"/>
      <c r="F1702" s="496"/>
      <c r="G1702" s="496"/>
      <c r="H1702" s="477"/>
      <c r="I1702" s="496"/>
      <c r="J1702" s="477"/>
      <c r="K1702" s="494"/>
      <c r="L1702" s="494"/>
      <c r="M1702" s="517"/>
      <c r="N1702" s="516"/>
      <c r="O1702" s="517"/>
      <c r="P1702" s="517"/>
      <c r="Q1702" s="517"/>
    </row>
    <row r="1703" spans="1:17">
      <c r="A1703" s="472"/>
      <c r="B1703" s="496"/>
      <c r="C1703" s="475"/>
      <c r="D1703" s="477"/>
      <c r="E1703" s="496"/>
      <c r="F1703" s="496"/>
      <c r="G1703" s="496"/>
      <c r="H1703" s="477"/>
      <c r="I1703" s="496"/>
      <c r="J1703" s="477"/>
      <c r="K1703" s="494"/>
      <c r="L1703" s="494"/>
      <c r="M1703" s="517"/>
      <c r="N1703" s="516"/>
      <c r="O1703" s="517"/>
      <c r="P1703" s="517"/>
      <c r="Q1703" s="517"/>
    </row>
    <row r="1704" spans="1:17">
      <c r="A1704" s="472"/>
      <c r="B1704" s="496"/>
      <c r="C1704" s="475"/>
      <c r="D1704" s="477"/>
      <c r="E1704" s="496"/>
      <c r="F1704" s="496"/>
      <c r="G1704" s="496"/>
      <c r="H1704" s="477"/>
      <c r="I1704" s="496"/>
      <c r="J1704" s="477"/>
      <c r="K1704" s="494"/>
      <c r="L1704" s="494"/>
      <c r="M1704" s="517"/>
      <c r="N1704" s="516"/>
      <c r="O1704" s="517"/>
      <c r="P1704" s="517"/>
      <c r="Q1704" s="517"/>
    </row>
    <row r="1705" spans="1:17">
      <c r="A1705" s="472"/>
      <c r="B1705" s="496"/>
      <c r="C1705" s="475"/>
      <c r="D1705" s="477"/>
      <c r="E1705" s="496"/>
      <c r="F1705" s="496"/>
      <c r="G1705" s="496"/>
      <c r="H1705" s="477"/>
      <c r="I1705" s="496"/>
      <c r="J1705" s="477"/>
      <c r="K1705" s="494"/>
      <c r="L1705" s="494"/>
      <c r="M1705" s="517"/>
      <c r="N1705" s="516"/>
      <c r="O1705" s="517"/>
      <c r="P1705" s="517"/>
      <c r="Q1705" s="517"/>
    </row>
    <row r="1706" spans="1:17">
      <c r="A1706" s="472"/>
      <c r="B1706" s="496"/>
      <c r="C1706" s="475"/>
      <c r="D1706" s="477"/>
      <c r="E1706" s="496"/>
      <c r="F1706" s="496"/>
      <c r="G1706" s="496"/>
      <c r="H1706" s="477"/>
      <c r="I1706" s="496"/>
      <c r="J1706" s="477"/>
      <c r="K1706" s="494"/>
      <c r="L1706" s="494"/>
      <c r="M1706" s="517"/>
      <c r="N1706" s="516"/>
      <c r="O1706" s="517"/>
      <c r="P1706" s="517"/>
      <c r="Q1706" s="517"/>
    </row>
    <row r="1707" spans="1:17">
      <c r="A1707" s="472"/>
      <c r="B1707" s="496"/>
      <c r="C1707" s="475"/>
      <c r="D1707" s="477"/>
      <c r="E1707" s="496"/>
      <c r="F1707" s="496"/>
      <c r="G1707" s="496"/>
      <c r="H1707" s="477"/>
      <c r="I1707" s="496"/>
      <c r="J1707" s="477"/>
      <c r="K1707" s="494"/>
      <c r="L1707" s="494"/>
      <c r="M1707" s="517"/>
      <c r="N1707" s="516"/>
      <c r="O1707" s="517"/>
      <c r="P1707" s="517"/>
      <c r="Q1707" s="517"/>
    </row>
    <row r="1708" spans="1:17">
      <c r="A1708" s="472"/>
      <c r="B1708" s="496"/>
      <c r="C1708" s="475"/>
      <c r="D1708" s="477"/>
      <c r="E1708" s="496"/>
      <c r="F1708" s="496"/>
      <c r="G1708" s="496"/>
      <c r="H1708" s="477"/>
      <c r="I1708" s="496"/>
      <c r="J1708" s="477"/>
      <c r="K1708" s="494"/>
      <c r="L1708" s="494"/>
      <c r="M1708" s="517"/>
      <c r="N1708" s="516"/>
      <c r="O1708" s="517"/>
      <c r="P1708" s="517"/>
      <c r="Q1708" s="517"/>
    </row>
    <row r="1709" spans="1:17">
      <c r="A1709" s="472"/>
      <c r="B1709" s="496"/>
      <c r="C1709" s="475"/>
      <c r="D1709" s="477"/>
      <c r="E1709" s="496"/>
      <c r="F1709" s="496"/>
      <c r="G1709" s="496"/>
      <c r="H1709" s="477"/>
      <c r="I1709" s="496"/>
      <c r="J1709" s="477"/>
      <c r="K1709" s="494"/>
      <c r="L1709" s="494"/>
      <c r="M1709" s="517"/>
      <c r="N1709" s="516"/>
      <c r="O1709" s="517"/>
      <c r="P1709" s="517"/>
      <c r="Q1709" s="517"/>
    </row>
    <row r="1710" spans="1:17">
      <c r="A1710" s="472"/>
      <c r="B1710" s="496"/>
      <c r="C1710" s="475"/>
      <c r="D1710" s="477"/>
      <c r="E1710" s="496"/>
      <c r="F1710" s="496"/>
      <c r="G1710" s="496"/>
      <c r="H1710" s="477"/>
      <c r="I1710" s="496"/>
      <c r="J1710" s="477"/>
      <c r="K1710" s="494"/>
      <c r="L1710" s="494"/>
      <c r="M1710" s="517"/>
      <c r="N1710" s="516"/>
      <c r="O1710" s="517"/>
      <c r="P1710" s="517"/>
      <c r="Q1710" s="517"/>
    </row>
    <row r="1711" spans="1:17">
      <c r="A1711" s="472"/>
      <c r="B1711" s="496"/>
      <c r="C1711" s="475"/>
      <c r="D1711" s="477"/>
      <c r="E1711" s="496"/>
      <c r="F1711" s="496"/>
      <c r="G1711" s="496"/>
      <c r="H1711" s="477"/>
      <c r="I1711" s="496"/>
      <c r="J1711" s="477"/>
      <c r="K1711" s="494"/>
      <c r="L1711" s="494"/>
      <c r="M1711" s="517"/>
      <c r="N1711" s="516"/>
      <c r="O1711" s="517"/>
      <c r="P1711" s="517"/>
      <c r="Q1711" s="517"/>
    </row>
    <row r="1712" spans="1:17">
      <c r="A1712" s="472"/>
      <c r="B1712" s="496"/>
      <c r="C1712" s="475"/>
      <c r="D1712" s="477"/>
      <c r="E1712" s="496"/>
      <c r="F1712" s="496"/>
      <c r="G1712" s="496"/>
      <c r="H1712" s="477"/>
      <c r="I1712" s="496"/>
      <c r="J1712" s="477"/>
      <c r="K1712" s="494"/>
      <c r="L1712" s="494"/>
      <c r="M1712" s="517"/>
      <c r="N1712" s="516"/>
      <c r="O1712" s="517"/>
      <c r="P1712" s="517"/>
      <c r="Q1712" s="517"/>
    </row>
    <row r="1713" spans="1:17">
      <c r="A1713" s="472"/>
      <c r="B1713" s="496"/>
      <c r="C1713" s="475"/>
      <c r="D1713" s="477"/>
      <c r="E1713" s="496"/>
      <c r="F1713" s="496"/>
      <c r="G1713" s="496"/>
      <c r="H1713" s="477"/>
      <c r="I1713" s="496"/>
      <c r="J1713" s="477"/>
      <c r="K1713" s="494"/>
      <c r="L1713" s="494"/>
      <c r="M1713" s="517"/>
      <c r="N1713" s="516"/>
      <c r="O1713" s="517"/>
      <c r="P1713" s="517"/>
      <c r="Q1713" s="517"/>
    </row>
    <row r="1714" spans="1:17">
      <c r="A1714" s="472"/>
      <c r="B1714" s="496"/>
      <c r="C1714" s="475"/>
      <c r="D1714" s="477"/>
      <c r="E1714" s="496"/>
      <c r="F1714" s="496"/>
      <c r="G1714" s="496"/>
      <c r="H1714" s="477"/>
      <c r="I1714" s="496"/>
      <c r="J1714" s="477"/>
      <c r="K1714" s="494"/>
      <c r="L1714" s="494"/>
      <c r="M1714" s="517"/>
      <c r="N1714" s="516"/>
      <c r="O1714" s="517"/>
      <c r="P1714" s="517"/>
      <c r="Q1714" s="517"/>
    </row>
    <row r="1715" spans="1:17">
      <c r="A1715" s="472"/>
      <c r="B1715" s="496"/>
      <c r="C1715" s="475"/>
      <c r="D1715" s="477"/>
      <c r="E1715" s="496"/>
      <c r="F1715" s="496"/>
      <c r="G1715" s="496"/>
      <c r="H1715" s="477"/>
      <c r="I1715" s="496"/>
      <c r="J1715" s="477"/>
      <c r="K1715" s="494"/>
      <c r="L1715" s="494"/>
      <c r="M1715" s="517"/>
      <c r="N1715" s="516"/>
      <c r="O1715" s="517"/>
      <c r="P1715" s="517"/>
      <c r="Q1715" s="517"/>
    </row>
    <row r="1716" spans="1:17">
      <c r="A1716" s="472"/>
      <c r="B1716" s="496"/>
      <c r="C1716" s="475"/>
      <c r="D1716" s="477"/>
      <c r="E1716" s="496"/>
      <c r="F1716" s="496"/>
      <c r="G1716" s="496"/>
      <c r="H1716" s="477"/>
      <c r="I1716" s="496"/>
      <c r="J1716" s="477"/>
      <c r="K1716" s="494"/>
      <c r="L1716" s="494"/>
      <c r="M1716" s="517"/>
      <c r="N1716" s="516"/>
      <c r="O1716" s="517"/>
      <c r="P1716" s="517"/>
      <c r="Q1716" s="517"/>
    </row>
    <row r="1717" spans="1:17">
      <c r="A1717" s="472"/>
      <c r="B1717" s="496"/>
      <c r="C1717" s="475"/>
      <c r="D1717" s="477"/>
      <c r="E1717" s="496"/>
      <c r="F1717" s="496"/>
      <c r="G1717" s="496"/>
      <c r="H1717" s="477"/>
      <c r="I1717" s="496"/>
      <c r="J1717" s="477"/>
      <c r="K1717" s="494"/>
      <c r="L1717" s="494"/>
      <c r="M1717" s="517"/>
      <c r="N1717" s="516"/>
      <c r="O1717" s="517"/>
      <c r="P1717" s="517"/>
      <c r="Q1717" s="517"/>
    </row>
    <row r="1718" spans="1:17">
      <c r="A1718" s="472"/>
      <c r="B1718" s="496"/>
      <c r="C1718" s="475"/>
      <c r="D1718" s="477"/>
      <c r="E1718" s="496"/>
      <c r="F1718" s="496"/>
      <c r="G1718" s="496"/>
      <c r="H1718" s="477"/>
      <c r="I1718" s="496"/>
      <c r="J1718" s="477"/>
      <c r="K1718" s="494"/>
      <c r="L1718" s="494"/>
      <c r="M1718" s="517"/>
      <c r="N1718" s="516"/>
      <c r="O1718" s="517"/>
      <c r="P1718" s="517"/>
      <c r="Q1718" s="517"/>
    </row>
    <row r="1719" spans="1:17">
      <c r="A1719" s="472"/>
      <c r="B1719" s="496"/>
      <c r="C1719" s="475"/>
      <c r="D1719" s="477"/>
      <c r="E1719" s="496"/>
      <c r="F1719" s="496"/>
      <c r="G1719" s="496"/>
      <c r="H1719" s="477"/>
      <c r="I1719" s="496"/>
      <c r="J1719" s="477"/>
      <c r="K1719" s="494"/>
      <c r="L1719" s="494"/>
      <c r="M1719" s="517"/>
      <c r="N1719" s="516"/>
      <c r="O1719" s="517"/>
      <c r="P1719" s="517"/>
      <c r="Q1719" s="517"/>
    </row>
    <row r="1720" spans="1:17">
      <c r="A1720" s="472"/>
      <c r="B1720" s="496"/>
      <c r="C1720" s="475"/>
      <c r="D1720" s="477"/>
      <c r="E1720" s="496"/>
      <c r="F1720" s="496"/>
      <c r="G1720" s="496"/>
      <c r="H1720" s="477"/>
      <c r="I1720" s="496"/>
      <c r="J1720" s="477"/>
      <c r="K1720" s="494"/>
      <c r="L1720" s="494"/>
      <c r="M1720" s="517"/>
      <c r="N1720" s="516"/>
      <c r="O1720" s="517"/>
      <c r="P1720" s="517"/>
      <c r="Q1720" s="517"/>
    </row>
    <row r="1721" spans="1:17">
      <c r="A1721" s="472"/>
      <c r="B1721" s="496"/>
      <c r="C1721" s="475"/>
      <c r="D1721" s="477"/>
      <c r="E1721" s="496"/>
      <c r="F1721" s="496"/>
      <c r="G1721" s="496"/>
      <c r="H1721" s="477"/>
      <c r="I1721" s="496"/>
      <c r="J1721" s="477"/>
      <c r="K1721" s="494"/>
      <c r="L1721" s="494"/>
      <c r="M1721" s="517"/>
      <c r="N1721" s="516"/>
      <c r="O1721" s="517"/>
      <c r="P1721" s="517"/>
      <c r="Q1721" s="517"/>
    </row>
    <row r="1722" spans="1:17">
      <c r="A1722" s="472"/>
      <c r="B1722" s="496"/>
      <c r="C1722" s="475"/>
      <c r="D1722" s="477"/>
      <c r="E1722" s="496"/>
      <c r="F1722" s="496"/>
      <c r="G1722" s="496"/>
      <c r="H1722" s="477"/>
      <c r="I1722" s="496"/>
      <c r="J1722" s="477"/>
      <c r="K1722" s="494"/>
      <c r="L1722" s="494"/>
      <c r="M1722" s="517"/>
      <c r="N1722" s="516"/>
      <c r="O1722" s="517"/>
      <c r="P1722" s="517"/>
      <c r="Q1722" s="517"/>
    </row>
    <row r="1723" spans="1:17">
      <c r="A1723" s="472"/>
      <c r="B1723" s="496"/>
      <c r="C1723" s="475"/>
      <c r="D1723" s="477"/>
      <c r="E1723" s="496"/>
      <c r="F1723" s="496"/>
      <c r="G1723" s="496"/>
      <c r="H1723" s="477"/>
      <c r="I1723" s="496"/>
      <c r="J1723" s="477"/>
      <c r="K1723" s="494"/>
      <c r="L1723" s="494"/>
      <c r="M1723" s="517"/>
      <c r="N1723" s="516"/>
      <c r="O1723" s="517"/>
      <c r="P1723" s="517"/>
      <c r="Q1723" s="517"/>
    </row>
    <row r="1724" spans="1:17">
      <c r="A1724" s="472"/>
      <c r="B1724" s="496"/>
      <c r="C1724" s="475"/>
      <c r="D1724" s="477"/>
      <c r="E1724" s="496"/>
      <c r="F1724" s="496"/>
      <c r="G1724" s="496"/>
      <c r="H1724" s="477"/>
      <c r="I1724" s="496"/>
      <c r="J1724" s="477"/>
      <c r="K1724" s="494"/>
      <c r="L1724" s="494"/>
      <c r="M1724" s="517"/>
      <c r="N1724" s="516"/>
      <c r="O1724" s="517"/>
      <c r="P1724" s="517"/>
      <c r="Q1724" s="517"/>
    </row>
    <row r="1725" spans="1:17">
      <c r="A1725" s="472"/>
      <c r="B1725" s="496"/>
      <c r="C1725" s="475"/>
      <c r="D1725" s="477"/>
      <c r="E1725" s="496"/>
      <c r="F1725" s="496"/>
      <c r="G1725" s="496"/>
      <c r="H1725" s="477"/>
      <c r="I1725" s="496"/>
      <c r="J1725" s="477"/>
      <c r="K1725" s="494"/>
      <c r="L1725" s="494"/>
      <c r="M1725" s="517"/>
      <c r="N1725" s="516"/>
      <c r="O1725" s="517"/>
      <c r="P1725" s="517"/>
      <c r="Q1725" s="517"/>
    </row>
    <row r="1726" spans="1:17">
      <c r="A1726" s="472"/>
      <c r="B1726" s="496"/>
      <c r="C1726" s="475"/>
      <c r="D1726" s="477"/>
      <c r="E1726" s="496"/>
      <c r="F1726" s="496"/>
      <c r="G1726" s="496"/>
      <c r="H1726" s="477"/>
      <c r="I1726" s="496"/>
      <c r="J1726" s="477"/>
      <c r="K1726" s="494"/>
      <c r="L1726" s="494"/>
      <c r="M1726" s="517"/>
      <c r="N1726" s="516"/>
      <c r="O1726" s="517"/>
      <c r="P1726" s="517"/>
      <c r="Q1726" s="517"/>
    </row>
    <row r="1727" spans="1:17">
      <c r="A1727" s="472"/>
      <c r="B1727" s="496"/>
      <c r="C1727" s="475"/>
      <c r="D1727" s="477"/>
      <c r="E1727" s="496"/>
      <c r="F1727" s="496"/>
      <c r="G1727" s="496"/>
      <c r="H1727" s="477"/>
      <c r="I1727" s="496"/>
      <c r="J1727" s="477"/>
      <c r="K1727" s="494"/>
      <c r="L1727" s="494"/>
      <c r="M1727" s="517"/>
      <c r="N1727" s="516"/>
      <c r="O1727" s="517"/>
      <c r="P1727" s="517"/>
      <c r="Q1727" s="517"/>
    </row>
    <row r="1728" spans="1:17">
      <c r="A1728" s="472"/>
      <c r="B1728" s="496"/>
      <c r="C1728" s="475"/>
      <c r="D1728" s="477"/>
      <c r="E1728" s="496"/>
      <c r="F1728" s="496"/>
      <c r="G1728" s="496"/>
      <c r="H1728" s="477"/>
      <c r="I1728" s="496"/>
      <c r="J1728" s="477"/>
      <c r="K1728" s="494"/>
      <c r="L1728" s="494"/>
      <c r="M1728" s="517"/>
      <c r="N1728" s="516"/>
      <c r="O1728" s="517"/>
      <c r="P1728" s="517"/>
      <c r="Q1728" s="517"/>
    </row>
    <row r="1729" spans="1:17">
      <c r="A1729" s="472"/>
      <c r="B1729" s="496"/>
      <c r="C1729" s="475"/>
      <c r="D1729" s="477"/>
      <c r="E1729" s="496"/>
      <c r="F1729" s="496"/>
      <c r="G1729" s="496"/>
      <c r="H1729" s="477"/>
      <c r="I1729" s="496"/>
      <c r="J1729" s="477"/>
      <c r="K1729" s="494"/>
      <c r="L1729" s="494"/>
      <c r="M1729" s="517"/>
      <c r="N1729" s="516"/>
      <c r="O1729" s="517"/>
      <c r="P1729" s="517"/>
      <c r="Q1729" s="517"/>
    </row>
    <row r="1730" spans="1:17">
      <c r="A1730" s="472"/>
      <c r="B1730" s="496"/>
      <c r="C1730" s="475"/>
      <c r="D1730" s="477"/>
      <c r="E1730" s="496"/>
      <c r="F1730" s="496"/>
      <c r="G1730" s="496"/>
      <c r="H1730" s="477"/>
      <c r="I1730" s="496"/>
      <c r="J1730" s="477"/>
      <c r="K1730" s="494"/>
      <c r="L1730" s="494"/>
      <c r="M1730" s="517"/>
      <c r="N1730" s="516"/>
      <c r="O1730" s="517"/>
      <c r="P1730" s="517"/>
      <c r="Q1730" s="517"/>
    </row>
    <row r="1731" spans="1:17">
      <c r="A1731" s="472"/>
      <c r="B1731" s="496"/>
      <c r="C1731" s="475"/>
      <c r="D1731" s="477"/>
      <c r="E1731" s="496"/>
      <c r="F1731" s="496"/>
      <c r="G1731" s="496"/>
      <c r="H1731" s="477"/>
      <c r="I1731" s="496"/>
      <c r="J1731" s="477"/>
      <c r="K1731" s="494"/>
      <c r="L1731" s="494"/>
      <c r="M1731" s="517"/>
      <c r="N1731" s="516"/>
      <c r="O1731" s="517"/>
      <c r="P1731" s="517"/>
      <c r="Q1731" s="517"/>
    </row>
    <row r="1732" spans="1:17">
      <c r="A1732" s="472"/>
      <c r="B1732" s="496"/>
      <c r="C1732" s="475"/>
      <c r="D1732" s="477"/>
      <c r="E1732" s="496"/>
      <c r="F1732" s="496"/>
      <c r="G1732" s="496"/>
      <c r="H1732" s="477"/>
      <c r="I1732" s="496"/>
      <c r="J1732" s="477"/>
      <c r="K1732" s="494"/>
      <c r="L1732" s="494"/>
      <c r="M1732" s="517"/>
      <c r="N1732" s="516"/>
      <c r="O1732" s="517"/>
      <c r="P1732" s="517"/>
      <c r="Q1732" s="517"/>
    </row>
    <row r="1733" spans="1:17">
      <c r="A1733" s="472"/>
      <c r="B1733" s="496"/>
      <c r="C1733" s="475"/>
      <c r="D1733" s="477"/>
      <c r="E1733" s="496"/>
      <c r="F1733" s="496"/>
      <c r="G1733" s="496"/>
      <c r="H1733" s="477"/>
      <c r="I1733" s="496"/>
      <c r="J1733" s="477"/>
      <c r="K1733" s="494"/>
      <c r="L1733" s="494"/>
      <c r="M1733" s="517"/>
      <c r="N1733" s="516"/>
      <c r="O1733" s="517"/>
      <c r="P1733" s="517"/>
      <c r="Q1733" s="517"/>
    </row>
    <row r="1734" spans="1:17">
      <c r="A1734" s="472"/>
      <c r="B1734" s="496"/>
      <c r="C1734" s="475"/>
      <c r="D1734" s="477"/>
      <c r="E1734" s="496"/>
      <c r="F1734" s="496"/>
      <c r="G1734" s="496"/>
      <c r="H1734" s="477"/>
      <c r="I1734" s="496"/>
      <c r="J1734" s="477"/>
      <c r="K1734" s="494"/>
      <c r="L1734" s="494"/>
      <c r="M1734" s="517"/>
      <c r="N1734" s="516"/>
      <c r="O1734" s="517"/>
      <c r="P1734" s="517"/>
      <c r="Q1734" s="517"/>
    </row>
    <row r="1735" spans="1:17">
      <c r="A1735" s="472"/>
      <c r="B1735" s="496"/>
      <c r="C1735" s="475"/>
      <c r="D1735" s="477"/>
      <c r="E1735" s="496"/>
      <c r="F1735" s="496"/>
      <c r="G1735" s="496"/>
      <c r="H1735" s="477"/>
      <c r="I1735" s="496"/>
      <c r="J1735" s="477"/>
      <c r="K1735" s="494"/>
      <c r="L1735" s="494"/>
      <c r="M1735" s="517"/>
      <c r="N1735" s="516"/>
      <c r="O1735" s="517"/>
      <c r="P1735" s="517"/>
      <c r="Q1735" s="517"/>
    </row>
    <row r="1736" spans="1:17">
      <c r="A1736" s="472"/>
      <c r="B1736" s="496"/>
      <c r="C1736" s="475"/>
      <c r="D1736" s="477"/>
      <c r="E1736" s="496"/>
      <c r="F1736" s="496"/>
      <c r="G1736" s="496"/>
      <c r="H1736" s="477"/>
      <c r="I1736" s="496"/>
      <c r="J1736" s="477"/>
      <c r="K1736" s="494"/>
      <c r="L1736" s="494"/>
      <c r="M1736" s="517"/>
      <c r="N1736" s="516"/>
      <c r="O1736" s="517"/>
      <c r="P1736" s="517"/>
      <c r="Q1736" s="517"/>
    </row>
    <row r="1737" spans="1:17">
      <c r="A1737" s="472"/>
      <c r="B1737" s="496"/>
      <c r="C1737" s="475"/>
      <c r="D1737" s="477"/>
      <c r="E1737" s="496"/>
      <c r="F1737" s="496"/>
      <c r="G1737" s="496"/>
      <c r="H1737" s="477"/>
      <c r="I1737" s="496"/>
      <c r="J1737" s="477"/>
      <c r="K1737" s="494"/>
      <c r="L1737" s="494"/>
      <c r="M1737" s="517"/>
      <c r="N1737" s="516"/>
      <c r="O1737" s="517"/>
      <c r="P1737" s="517"/>
      <c r="Q1737" s="517"/>
    </row>
    <row r="1738" spans="1:17">
      <c r="A1738" s="472"/>
      <c r="B1738" s="496"/>
      <c r="C1738" s="475"/>
      <c r="D1738" s="477"/>
      <c r="E1738" s="496"/>
      <c r="F1738" s="496"/>
      <c r="G1738" s="496"/>
      <c r="H1738" s="477"/>
      <c r="I1738" s="496"/>
      <c r="J1738" s="477"/>
      <c r="K1738" s="494"/>
      <c r="L1738" s="494"/>
      <c r="M1738" s="517"/>
      <c r="N1738" s="516"/>
      <c r="O1738" s="517"/>
      <c r="P1738" s="517"/>
      <c r="Q1738" s="517"/>
    </row>
    <row r="1739" spans="1:17">
      <c r="A1739" s="472"/>
      <c r="B1739" s="496"/>
      <c r="C1739" s="475"/>
      <c r="D1739" s="477"/>
      <c r="E1739" s="496"/>
      <c r="F1739" s="496"/>
      <c r="G1739" s="496"/>
      <c r="H1739" s="477"/>
      <c r="I1739" s="496"/>
      <c r="J1739" s="477"/>
      <c r="K1739" s="494"/>
      <c r="L1739" s="494"/>
      <c r="M1739" s="517"/>
      <c r="N1739" s="516"/>
      <c r="O1739" s="517"/>
      <c r="P1739" s="517"/>
      <c r="Q1739" s="517"/>
    </row>
    <row r="1740" spans="1:17">
      <c r="A1740" s="472"/>
      <c r="B1740" s="496"/>
      <c r="C1740" s="475"/>
      <c r="D1740" s="477"/>
      <c r="E1740" s="496"/>
      <c r="F1740" s="496"/>
      <c r="G1740" s="496"/>
      <c r="H1740" s="477"/>
      <c r="I1740" s="496"/>
      <c r="J1740" s="477"/>
      <c r="K1740" s="494"/>
      <c r="L1740" s="494"/>
      <c r="M1740" s="517"/>
      <c r="N1740" s="516"/>
      <c r="O1740" s="517"/>
      <c r="P1740" s="517"/>
      <c r="Q1740" s="517"/>
    </row>
    <row r="1741" spans="1:17">
      <c r="A1741" s="472"/>
      <c r="B1741" s="496"/>
      <c r="C1741" s="475"/>
      <c r="D1741" s="477"/>
      <c r="E1741" s="496"/>
      <c r="F1741" s="496"/>
      <c r="G1741" s="496"/>
      <c r="H1741" s="477"/>
      <c r="I1741" s="496"/>
      <c r="J1741" s="477"/>
      <c r="K1741" s="494"/>
      <c r="L1741" s="494"/>
      <c r="M1741" s="517"/>
      <c r="N1741" s="516"/>
      <c r="O1741" s="517"/>
      <c r="P1741" s="517"/>
      <c r="Q1741" s="517"/>
    </row>
    <row r="1742" spans="1:17">
      <c r="A1742" s="472"/>
      <c r="B1742" s="496"/>
      <c r="C1742" s="475"/>
      <c r="D1742" s="477"/>
      <c r="E1742" s="496"/>
      <c r="F1742" s="496"/>
      <c r="G1742" s="496"/>
      <c r="H1742" s="477"/>
      <c r="I1742" s="496"/>
      <c r="J1742" s="477"/>
      <c r="K1742" s="494"/>
      <c r="L1742" s="494"/>
      <c r="M1742" s="517"/>
      <c r="N1742" s="516"/>
      <c r="O1742" s="517"/>
      <c r="P1742" s="517"/>
      <c r="Q1742" s="517"/>
    </row>
    <row r="1743" spans="1:17">
      <c r="A1743" s="472"/>
      <c r="B1743" s="496"/>
      <c r="C1743" s="475"/>
      <c r="D1743" s="477"/>
      <c r="E1743" s="496"/>
      <c r="F1743" s="496"/>
      <c r="G1743" s="496"/>
      <c r="H1743" s="477"/>
      <c r="I1743" s="496"/>
      <c r="J1743" s="477"/>
      <c r="K1743" s="494"/>
      <c r="L1743" s="494"/>
      <c r="M1743" s="517"/>
      <c r="N1743" s="516"/>
      <c r="O1743" s="517"/>
      <c r="P1743" s="517"/>
      <c r="Q1743" s="517"/>
    </row>
    <row r="1744" spans="1:17">
      <c r="A1744" s="472"/>
      <c r="B1744" s="496"/>
      <c r="C1744" s="475"/>
      <c r="D1744" s="477"/>
      <c r="E1744" s="496"/>
      <c r="F1744" s="496"/>
      <c r="G1744" s="496"/>
      <c r="H1744" s="477"/>
      <c r="I1744" s="496"/>
      <c r="J1744" s="477"/>
      <c r="K1744" s="494"/>
      <c r="L1744" s="494"/>
      <c r="M1744" s="517"/>
      <c r="N1744" s="516"/>
      <c r="O1744" s="517"/>
      <c r="P1744" s="517"/>
      <c r="Q1744" s="517"/>
    </row>
    <row r="1745" spans="1:17">
      <c r="A1745" s="472"/>
      <c r="B1745" s="496"/>
      <c r="C1745" s="475"/>
      <c r="D1745" s="477"/>
      <c r="E1745" s="496"/>
      <c r="F1745" s="496"/>
      <c r="G1745" s="496"/>
      <c r="H1745" s="477"/>
      <c r="I1745" s="496"/>
      <c r="J1745" s="477"/>
      <c r="K1745" s="494"/>
      <c r="L1745" s="494"/>
      <c r="M1745" s="517"/>
      <c r="N1745" s="516"/>
      <c r="O1745" s="517"/>
      <c r="P1745" s="517"/>
      <c r="Q1745" s="517"/>
    </row>
    <row r="1746" spans="1:17">
      <c r="A1746" s="472"/>
      <c r="B1746" s="496"/>
      <c r="C1746" s="475"/>
      <c r="D1746" s="477"/>
      <c r="E1746" s="496"/>
      <c r="F1746" s="496"/>
      <c r="G1746" s="496"/>
      <c r="H1746" s="477"/>
      <c r="I1746" s="496"/>
      <c r="J1746" s="477"/>
      <c r="K1746" s="494"/>
      <c r="L1746" s="494"/>
      <c r="M1746" s="517"/>
      <c r="N1746" s="516"/>
      <c r="O1746" s="517"/>
      <c r="P1746" s="517"/>
      <c r="Q1746" s="517"/>
    </row>
    <row r="1747" spans="1:17">
      <c r="A1747" s="472"/>
      <c r="B1747" s="496"/>
      <c r="C1747" s="475"/>
      <c r="D1747" s="477"/>
      <c r="E1747" s="496"/>
      <c r="F1747" s="496"/>
      <c r="G1747" s="496"/>
      <c r="H1747" s="477"/>
      <c r="I1747" s="496"/>
      <c r="J1747" s="477"/>
      <c r="K1747" s="494"/>
      <c r="L1747" s="494"/>
      <c r="M1747" s="517"/>
      <c r="N1747" s="516"/>
      <c r="O1747" s="517"/>
      <c r="P1747" s="517"/>
      <c r="Q1747" s="517"/>
    </row>
    <row r="1748" spans="1:17">
      <c r="A1748" s="472"/>
      <c r="B1748" s="496"/>
      <c r="C1748" s="475"/>
      <c r="D1748" s="477"/>
      <c r="E1748" s="496"/>
      <c r="F1748" s="496"/>
      <c r="G1748" s="496"/>
      <c r="H1748" s="477"/>
      <c r="I1748" s="496"/>
      <c r="J1748" s="477"/>
      <c r="K1748" s="494"/>
      <c r="L1748" s="494"/>
      <c r="M1748" s="517"/>
      <c r="N1748" s="516"/>
      <c r="O1748" s="517"/>
      <c r="P1748" s="517"/>
      <c r="Q1748" s="517"/>
    </row>
    <row r="1749" spans="1:17">
      <c r="A1749" s="472"/>
      <c r="B1749" s="496"/>
      <c r="C1749" s="475"/>
      <c r="D1749" s="477"/>
      <c r="E1749" s="496"/>
      <c r="F1749" s="496"/>
      <c r="G1749" s="496"/>
      <c r="H1749" s="477"/>
      <c r="I1749" s="496"/>
      <c r="J1749" s="477"/>
      <c r="K1749" s="494"/>
      <c r="L1749" s="494"/>
      <c r="M1749" s="517"/>
      <c r="N1749" s="516"/>
      <c r="O1749" s="517"/>
      <c r="P1749" s="517"/>
      <c r="Q1749" s="517"/>
    </row>
    <row r="1750" spans="1:17">
      <c r="A1750" s="472"/>
      <c r="B1750" s="496"/>
      <c r="C1750" s="475"/>
      <c r="D1750" s="477"/>
      <c r="E1750" s="496"/>
      <c r="F1750" s="496"/>
      <c r="G1750" s="496"/>
      <c r="H1750" s="477"/>
      <c r="I1750" s="496"/>
      <c r="J1750" s="477"/>
      <c r="K1750" s="494"/>
      <c r="L1750" s="494"/>
      <c r="M1750" s="517"/>
      <c r="N1750" s="516"/>
      <c r="O1750" s="517"/>
      <c r="P1750" s="517"/>
      <c r="Q1750" s="517"/>
    </row>
    <row r="1751" spans="1:17">
      <c r="A1751" s="472"/>
      <c r="B1751" s="496"/>
      <c r="C1751" s="475"/>
      <c r="D1751" s="477"/>
      <c r="E1751" s="496"/>
      <c r="F1751" s="496"/>
      <c r="G1751" s="496"/>
      <c r="H1751" s="477"/>
      <c r="I1751" s="496"/>
      <c r="J1751" s="477"/>
      <c r="K1751" s="494"/>
      <c r="L1751" s="494"/>
      <c r="M1751" s="517"/>
      <c r="N1751" s="516"/>
      <c r="O1751" s="517"/>
      <c r="P1751" s="517"/>
      <c r="Q1751" s="517"/>
    </row>
    <row r="1752" spans="1:17">
      <c r="A1752" s="472"/>
      <c r="B1752" s="496"/>
      <c r="C1752" s="475"/>
      <c r="D1752" s="477"/>
      <c r="E1752" s="496"/>
      <c r="F1752" s="496"/>
      <c r="G1752" s="496"/>
      <c r="H1752" s="477"/>
      <c r="I1752" s="496"/>
      <c r="J1752" s="477"/>
      <c r="K1752" s="494"/>
      <c r="L1752" s="494"/>
      <c r="M1752" s="517"/>
      <c r="N1752" s="516"/>
      <c r="O1752" s="517"/>
      <c r="P1752" s="517"/>
      <c r="Q1752" s="517"/>
    </row>
    <row r="1753" spans="1:17">
      <c r="A1753" s="472"/>
      <c r="B1753" s="496"/>
      <c r="C1753" s="475"/>
      <c r="D1753" s="477"/>
      <c r="E1753" s="496"/>
      <c r="F1753" s="496"/>
      <c r="G1753" s="496"/>
      <c r="H1753" s="477"/>
      <c r="I1753" s="496"/>
      <c r="J1753" s="477"/>
      <c r="K1753" s="494"/>
      <c r="L1753" s="494"/>
      <c r="M1753" s="517"/>
      <c r="N1753" s="516"/>
      <c r="O1753" s="517"/>
      <c r="P1753" s="517"/>
      <c r="Q1753" s="517"/>
    </row>
    <row r="1754" spans="1:17">
      <c r="A1754" s="472"/>
      <c r="B1754" s="496"/>
      <c r="C1754" s="475"/>
      <c r="D1754" s="477"/>
      <c r="E1754" s="496"/>
      <c r="F1754" s="496"/>
      <c r="G1754" s="496"/>
      <c r="H1754" s="477"/>
      <c r="I1754" s="496"/>
      <c r="J1754" s="477"/>
      <c r="K1754" s="494"/>
      <c r="L1754" s="494"/>
      <c r="M1754" s="517"/>
      <c r="N1754" s="516"/>
      <c r="O1754" s="517"/>
      <c r="P1754" s="517"/>
      <c r="Q1754" s="517"/>
    </row>
    <row r="1755" spans="1:17">
      <c r="A1755" s="472"/>
      <c r="B1755" s="496"/>
      <c r="C1755" s="475"/>
      <c r="D1755" s="477"/>
      <c r="E1755" s="496"/>
      <c r="F1755" s="496"/>
      <c r="G1755" s="496"/>
      <c r="H1755" s="477"/>
      <c r="I1755" s="496"/>
      <c r="J1755" s="477"/>
      <c r="K1755" s="494"/>
      <c r="L1755" s="494"/>
      <c r="M1755" s="517"/>
      <c r="N1755" s="516"/>
      <c r="O1755" s="517"/>
      <c r="P1755" s="517"/>
      <c r="Q1755" s="517"/>
    </row>
    <row r="1756" spans="1:17">
      <c r="A1756" s="472"/>
      <c r="B1756" s="496"/>
      <c r="C1756" s="475"/>
      <c r="D1756" s="477"/>
      <c r="E1756" s="496"/>
      <c r="F1756" s="496"/>
      <c r="G1756" s="496"/>
      <c r="H1756" s="477"/>
      <c r="I1756" s="496"/>
      <c r="J1756" s="477"/>
      <c r="K1756" s="494"/>
      <c r="L1756" s="494"/>
      <c r="M1756" s="517"/>
      <c r="N1756" s="516"/>
      <c r="O1756" s="517"/>
      <c r="P1756" s="517"/>
      <c r="Q1756" s="517"/>
    </row>
    <row r="1757" spans="1:17">
      <c r="A1757" s="472"/>
      <c r="B1757" s="496"/>
      <c r="C1757" s="475"/>
      <c r="D1757" s="477"/>
      <c r="E1757" s="496"/>
      <c r="F1757" s="496"/>
      <c r="G1757" s="496"/>
      <c r="H1757" s="477"/>
      <c r="I1757" s="496"/>
      <c r="J1757" s="477"/>
      <c r="K1757" s="494"/>
      <c r="L1757" s="494"/>
      <c r="M1757" s="517"/>
      <c r="N1757" s="516"/>
      <c r="O1757" s="517"/>
      <c r="P1757" s="517"/>
      <c r="Q1757" s="517"/>
    </row>
    <row r="1758" spans="1:17">
      <c r="A1758" s="472"/>
      <c r="B1758" s="496"/>
      <c r="C1758" s="475"/>
      <c r="D1758" s="477"/>
      <c r="E1758" s="496"/>
      <c r="F1758" s="496"/>
      <c r="G1758" s="496"/>
      <c r="H1758" s="477"/>
      <c r="I1758" s="496"/>
      <c r="J1758" s="477"/>
      <c r="K1758" s="494"/>
      <c r="L1758" s="494"/>
      <c r="M1758" s="517"/>
      <c r="N1758" s="516"/>
      <c r="O1758" s="517"/>
      <c r="P1758" s="517"/>
      <c r="Q1758" s="517"/>
    </row>
    <row r="1759" spans="1:17">
      <c r="A1759" s="472"/>
      <c r="B1759" s="496"/>
      <c r="C1759" s="475"/>
      <c r="D1759" s="477"/>
      <c r="E1759" s="496"/>
      <c r="F1759" s="496"/>
      <c r="G1759" s="496"/>
      <c r="H1759" s="477"/>
      <c r="I1759" s="496"/>
      <c r="J1759" s="477"/>
      <c r="K1759" s="494"/>
      <c r="L1759" s="494"/>
      <c r="M1759" s="517"/>
      <c r="N1759" s="516"/>
      <c r="O1759" s="517"/>
      <c r="P1759" s="517"/>
      <c r="Q1759" s="517"/>
    </row>
    <row r="1760" spans="1:17">
      <c r="A1760" s="472"/>
      <c r="B1760" s="496"/>
      <c r="C1760" s="475"/>
      <c r="D1760" s="477"/>
      <c r="E1760" s="496"/>
      <c r="F1760" s="496"/>
      <c r="G1760" s="496"/>
      <c r="H1760" s="477"/>
      <c r="I1760" s="496"/>
      <c r="J1760" s="477"/>
      <c r="K1760" s="494"/>
      <c r="L1760" s="494"/>
      <c r="M1760" s="517"/>
      <c r="N1760" s="516"/>
      <c r="O1760" s="517"/>
      <c r="P1760" s="517"/>
      <c r="Q1760" s="517"/>
    </row>
    <row r="1761" spans="1:17">
      <c r="A1761" s="472"/>
      <c r="B1761" s="496"/>
      <c r="C1761" s="475"/>
      <c r="D1761" s="477"/>
      <c r="E1761" s="496"/>
      <c r="F1761" s="496"/>
      <c r="G1761" s="496"/>
      <c r="H1761" s="477"/>
      <c r="I1761" s="496"/>
      <c r="J1761" s="477"/>
      <c r="K1761" s="494"/>
      <c r="L1761" s="494"/>
      <c r="M1761" s="517"/>
      <c r="N1761" s="516"/>
      <c r="O1761" s="517"/>
      <c r="P1761" s="517"/>
      <c r="Q1761" s="517"/>
    </row>
    <row r="1762" spans="1:17">
      <c r="A1762" s="472"/>
      <c r="B1762" s="496"/>
      <c r="C1762" s="475"/>
      <c r="D1762" s="477"/>
      <c r="E1762" s="496"/>
      <c r="F1762" s="496"/>
      <c r="G1762" s="496"/>
      <c r="H1762" s="477"/>
      <c r="I1762" s="496"/>
      <c r="J1762" s="477"/>
      <c r="K1762" s="494"/>
      <c r="L1762" s="494"/>
      <c r="M1762" s="517"/>
      <c r="N1762" s="516"/>
      <c r="O1762" s="517"/>
      <c r="P1762" s="517"/>
      <c r="Q1762" s="517"/>
    </row>
    <row r="1763" spans="1:17">
      <c r="A1763" s="472"/>
      <c r="B1763" s="496"/>
      <c r="C1763" s="475"/>
      <c r="D1763" s="477"/>
      <c r="E1763" s="496"/>
      <c r="F1763" s="496"/>
      <c r="G1763" s="496"/>
      <c r="H1763" s="477"/>
      <c r="I1763" s="496"/>
      <c r="J1763" s="477"/>
      <c r="K1763" s="494"/>
      <c r="L1763" s="494"/>
      <c r="M1763" s="517"/>
      <c r="N1763" s="516"/>
      <c r="O1763" s="517"/>
      <c r="P1763" s="517"/>
      <c r="Q1763" s="517"/>
    </row>
    <row r="1764" spans="1:17">
      <c r="A1764" s="472"/>
      <c r="B1764" s="496"/>
      <c r="C1764" s="475"/>
      <c r="D1764" s="477"/>
      <c r="E1764" s="496"/>
      <c r="F1764" s="496"/>
      <c r="G1764" s="496"/>
      <c r="H1764" s="477"/>
      <c r="I1764" s="496"/>
      <c r="J1764" s="477"/>
      <c r="K1764" s="494"/>
      <c r="L1764" s="494"/>
      <c r="M1764" s="517"/>
      <c r="N1764" s="516"/>
      <c r="O1764" s="517"/>
      <c r="P1764" s="517"/>
      <c r="Q1764" s="517"/>
    </row>
    <row r="1765" spans="1:17">
      <c r="A1765" s="472"/>
      <c r="B1765" s="496"/>
      <c r="C1765" s="475"/>
      <c r="D1765" s="477"/>
      <c r="E1765" s="496"/>
      <c r="F1765" s="496"/>
      <c r="G1765" s="496"/>
      <c r="H1765" s="477"/>
      <c r="I1765" s="496"/>
      <c r="J1765" s="477"/>
      <c r="K1765" s="494"/>
      <c r="L1765" s="494"/>
      <c r="M1765" s="517"/>
      <c r="N1765" s="516"/>
      <c r="O1765" s="517"/>
      <c r="P1765" s="517"/>
      <c r="Q1765" s="517"/>
    </row>
    <row r="1766" spans="1:17">
      <c r="A1766" s="472"/>
      <c r="B1766" s="496"/>
      <c r="C1766" s="475"/>
      <c r="D1766" s="477"/>
      <c r="E1766" s="496"/>
      <c r="F1766" s="496"/>
      <c r="G1766" s="496"/>
      <c r="H1766" s="477"/>
      <c r="I1766" s="496"/>
      <c r="J1766" s="477"/>
      <c r="K1766" s="494"/>
      <c r="L1766" s="494"/>
      <c r="M1766" s="517"/>
      <c r="N1766" s="516"/>
      <c r="O1766" s="517"/>
      <c r="P1766" s="517"/>
      <c r="Q1766" s="517"/>
    </row>
    <row r="1767" spans="1:17">
      <c r="A1767" s="472"/>
      <c r="B1767" s="496"/>
      <c r="C1767" s="475"/>
      <c r="D1767" s="477"/>
      <c r="E1767" s="496"/>
      <c r="F1767" s="496"/>
      <c r="G1767" s="496"/>
      <c r="H1767" s="477"/>
      <c r="I1767" s="496"/>
      <c r="J1767" s="477"/>
      <c r="K1767" s="494"/>
      <c r="L1767" s="494"/>
      <c r="M1767" s="517"/>
      <c r="N1767" s="516"/>
      <c r="O1767" s="517"/>
      <c r="P1767" s="517"/>
      <c r="Q1767" s="517"/>
    </row>
    <row r="1768" spans="1:17">
      <c r="A1768" s="472"/>
      <c r="B1768" s="496"/>
      <c r="C1768" s="475"/>
      <c r="D1768" s="477"/>
      <c r="E1768" s="496"/>
      <c r="F1768" s="496"/>
      <c r="G1768" s="496"/>
      <c r="H1768" s="477"/>
      <c r="I1768" s="496"/>
      <c r="J1768" s="477"/>
      <c r="K1768" s="494"/>
      <c r="L1768" s="494"/>
      <c r="M1768" s="517"/>
      <c r="N1768" s="516"/>
      <c r="O1768" s="517"/>
      <c r="P1768" s="517"/>
      <c r="Q1768" s="517"/>
    </row>
    <row r="1769" spans="1:17">
      <c r="A1769" s="472"/>
      <c r="B1769" s="496"/>
      <c r="C1769" s="475"/>
      <c r="D1769" s="477"/>
      <c r="E1769" s="496"/>
      <c r="F1769" s="496"/>
      <c r="G1769" s="496"/>
      <c r="H1769" s="477"/>
      <c r="I1769" s="496"/>
      <c r="J1769" s="477"/>
      <c r="K1769" s="494"/>
      <c r="L1769" s="494"/>
      <c r="M1769" s="517"/>
      <c r="N1769" s="516"/>
      <c r="O1769" s="517"/>
      <c r="P1769" s="517"/>
      <c r="Q1769" s="517"/>
    </row>
    <row r="1770" spans="1:17">
      <c r="A1770" s="472"/>
      <c r="B1770" s="496"/>
      <c r="C1770" s="475"/>
      <c r="D1770" s="477"/>
      <c r="E1770" s="496"/>
      <c r="F1770" s="496"/>
      <c r="G1770" s="496"/>
      <c r="H1770" s="477"/>
      <c r="I1770" s="496"/>
      <c r="J1770" s="477"/>
      <c r="K1770" s="494"/>
      <c r="L1770" s="494"/>
      <c r="M1770" s="517"/>
      <c r="N1770" s="516"/>
      <c r="O1770" s="517"/>
      <c r="P1770" s="517"/>
      <c r="Q1770" s="517"/>
    </row>
    <row r="1771" spans="1:17">
      <c r="A1771" s="472"/>
      <c r="B1771" s="496"/>
      <c r="C1771" s="475"/>
      <c r="D1771" s="477"/>
      <c r="E1771" s="496"/>
      <c r="F1771" s="496"/>
      <c r="G1771" s="496"/>
      <c r="H1771" s="477"/>
      <c r="I1771" s="496"/>
      <c r="J1771" s="477"/>
      <c r="K1771" s="494"/>
      <c r="L1771" s="494"/>
      <c r="M1771" s="517"/>
      <c r="N1771" s="516"/>
      <c r="O1771" s="517"/>
      <c r="P1771" s="517"/>
      <c r="Q1771" s="517"/>
    </row>
    <row r="1772" spans="1:17">
      <c r="A1772" s="472"/>
      <c r="B1772" s="496"/>
      <c r="C1772" s="475"/>
      <c r="D1772" s="477"/>
      <c r="E1772" s="496"/>
      <c r="F1772" s="496"/>
      <c r="G1772" s="496"/>
      <c r="H1772" s="477"/>
      <c r="I1772" s="496"/>
      <c r="J1772" s="477"/>
      <c r="K1772" s="494"/>
      <c r="L1772" s="494"/>
      <c r="M1772" s="517"/>
      <c r="N1772" s="516"/>
      <c r="O1772" s="517"/>
      <c r="P1772" s="517"/>
      <c r="Q1772" s="517"/>
    </row>
    <row r="1773" spans="1:17">
      <c r="A1773" s="472"/>
      <c r="B1773" s="496"/>
      <c r="C1773" s="475"/>
      <c r="D1773" s="477"/>
      <c r="E1773" s="496"/>
      <c r="F1773" s="496"/>
      <c r="G1773" s="496"/>
      <c r="H1773" s="477"/>
      <c r="I1773" s="496"/>
      <c r="J1773" s="477"/>
      <c r="K1773" s="494"/>
      <c r="L1773" s="494"/>
      <c r="M1773" s="517"/>
      <c r="N1773" s="516"/>
      <c r="O1773" s="517"/>
      <c r="P1773" s="517"/>
      <c r="Q1773" s="517"/>
    </row>
    <row r="1774" spans="1:17">
      <c r="A1774" s="472"/>
      <c r="B1774" s="496"/>
      <c r="C1774" s="475"/>
      <c r="D1774" s="477"/>
      <c r="E1774" s="496"/>
      <c r="F1774" s="496"/>
      <c r="G1774" s="496"/>
      <c r="H1774" s="477"/>
      <c r="I1774" s="496"/>
      <c r="J1774" s="477"/>
      <c r="K1774" s="494"/>
      <c r="L1774" s="494"/>
      <c r="M1774" s="517"/>
      <c r="N1774" s="516"/>
      <c r="O1774" s="517"/>
      <c r="P1774" s="517"/>
      <c r="Q1774" s="517"/>
    </row>
    <row r="1775" spans="1:17">
      <c r="A1775" s="472"/>
      <c r="B1775" s="496"/>
      <c r="C1775" s="475"/>
      <c r="D1775" s="477"/>
      <c r="E1775" s="496"/>
      <c r="F1775" s="496"/>
      <c r="G1775" s="496"/>
      <c r="H1775" s="477"/>
      <c r="I1775" s="496"/>
      <c r="J1775" s="477"/>
      <c r="K1775" s="494"/>
      <c r="L1775" s="494"/>
      <c r="M1775" s="517"/>
      <c r="N1775" s="516"/>
      <c r="O1775" s="517"/>
      <c r="P1775" s="517"/>
      <c r="Q1775" s="517"/>
    </row>
    <row r="1776" spans="1:17">
      <c r="A1776" s="472"/>
      <c r="B1776" s="496"/>
      <c r="C1776" s="475"/>
      <c r="D1776" s="477"/>
      <c r="E1776" s="496"/>
      <c r="F1776" s="496"/>
      <c r="G1776" s="496"/>
      <c r="H1776" s="477"/>
      <c r="I1776" s="496"/>
      <c r="J1776" s="477"/>
      <c r="K1776" s="494"/>
      <c r="L1776" s="494"/>
      <c r="M1776" s="517"/>
      <c r="N1776" s="516"/>
      <c r="O1776" s="517"/>
      <c r="P1776" s="517"/>
      <c r="Q1776" s="517"/>
    </row>
    <row r="1777" spans="1:18">
      <c r="A1777" s="472"/>
      <c r="B1777" s="496"/>
      <c r="C1777" s="475"/>
      <c r="D1777" s="477"/>
      <c r="E1777" s="496"/>
      <c r="F1777" s="496"/>
      <c r="G1777" s="496"/>
      <c r="H1777" s="477"/>
      <c r="I1777" s="496"/>
      <c r="J1777" s="477"/>
      <c r="K1777" s="494"/>
      <c r="L1777" s="494"/>
      <c r="M1777" s="517"/>
      <c r="N1777" s="516"/>
      <c r="O1777" s="517"/>
      <c r="P1777" s="517"/>
      <c r="Q1777" s="517"/>
    </row>
    <row r="1778" spans="1:18">
      <c r="A1778" s="472"/>
      <c r="B1778" s="496"/>
      <c r="C1778" s="475"/>
      <c r="D1778" s="477"/>
      <c r="E1778" s="496"/>
      <c r="F1778" s="496"/>
      <c r="G1778" s="496"/>
      <c r="H1778" s="477"/>
      <c r="I1778" s="496"/>
      <c r="J1778" s="477"/>
      <c r="K1778" s="494"/>
      <c r="L1778" s="494"/>
      <c r="M1778" s="517"/>
      <c r="N1778" s="516"/>
      <c r="O1778" s="517"/>
      <c r="P1778" s="517"/>
      <c r="Q1778" s="517"/>
    </row>
    <row r="1779" spans="1:18">
      <c r="A1779" s="472"/>
      <c r="B1779" s="496"/>
      <c r="C1779" s="475"/>
      <c r="D1779" s="477"/>
      <c r="E1779" s="496"/>
      <c r="F1779" s="496"/>
      <c r="G1779" s="496"/>
      <c r="H1779" s="477"/>
      <c r="I1779" s="496"/>
      <c r="J1779" s="477"/>
      <c r="K1779" s="494"/>
      <c r="L1779" s="494"/>
      <c r="M1779" s="517"/>
      <c r="N1779" s="516"/>
      <c r="O1779" s="517"/>
      <c r="P1779" s="517"/>
      <c r="Q1779" s="517"/>
    </row>
    <row r="1780" spans="1:18">
      <c r="A1780" s="472"/>
      <c r="B1780" s="496"/>
      <c r="C1780" s="475"/>
      <c r="D1780" s="477"/>
      <c r="E1780" s="496"/>
      <c r="F1780" s="496"/>
      <c r="G1780" s="496"/>
      <c r="H1780" s="477"/>
      <c r="I1780" s="496"/>
      <c r="J1780" s="477"/>
      <c r="K1780" s="494"/>
      <c r="L1780" s="494"/>
      <c r="M1780" s="517"/>
      <c r="N1780" s="516"/>
      <c r="O1780" s="517"/>
      <c r="P1780" s="517"/>
      <c r="Q1780" s="517"/>
    </row>
    <row r="1781" spans="1:18">
      <c r="A1781" s="472"/>
      <c r="B1781" s="496"/>
      <c r="C1781" s="475"/>
      <c r="D1781" s="477"/>
      <c r="E1781" s="496"/>
      <c r="F1781" s="496"/>
      <c r="G1781" s="496"/>
      <c r="H1781" s="477"/>
      <c r="I1781" s="496"/>
      <c r="J1781" s="477"/>
      <c r="K1781" s="494"/>
      <c r="L1781" s="494"/>
      <c r="M1781" s="517"/>
      <c r="N1781" s="516"/>
      <c r="O1781" s="517"/>
      <c r="P1781" s="517"/>
      <c r="Q1781" s="517"/>
    </row>
    <row r="1782" spans="1:18">
      <c r="A1782" s="472"/>
      <c r="B1782" s="496"/>
      <c r="C1782" s="475"/>
      <c r="D1782" s="477"/>
      <c r="E1782" s="496"/>
      <c r="F1782" s="496"/>
      <c r="G1782" s="496"/>
      <c r="H1782" s="477"/>
      <c r="I1782" s="496"/>
      <c r="J1782" s="477"/>
      <c r="K1782" s="494"/>
      <c r="L1782" s="494"/>
      <c r="M1782" s="517"/>
      <c r="N1782" s="516"/>
      <c r="O1782" s="517"/>
      <c r="P1782" s="517"/>
      <c r="Q1782" s="517"/>
    </row>
    <row r="1783" spans="1:18">
      <c r="A1783" s="472"/>
      <c r="B1783" s="496"/>
      <c r="C1783" s="475"/>
      <c r="D1783" s="477"/>
      <c r="E1783" s="496"/>
      <c r="F1783" s="496"/>
      <c r="G1783" s="496"/>
      <c r="H1783" s="477"/>
      <c r="I1783" s="496"/>
      <c r="J1783" s="477"/>
      <c r="K1783" s="494"/>
      <c r="L1783" s="494"/>
      <c r="M1783" s="517"/>
      <c r="N1783" s="516"/>
      <c r="O1783" s="517"/>
      <c r="P1783" s="517"/>
      <c r="Q1783" s="517"/>
    </row>
    <row r="1784" spans="1:18">
      <c r="A1784" s="472"/>
      <c r="B1784" s="496"/>
      <c r="C1784" s="475"/>
      <c r="D1784" s="477"/>
      <c r="E1784" s="496"/>
      <c r="F1784" s="496"/>
      <c r="G1784" s="496"/>
      <c r="H1784" s="477"/>
      <c r="I1784" s="496"/>
      <c r="J1784" s="477"/>
      <c r="K1784" s="494"/>
      <c r="L1784" s="494"/>
      <c r="M1784" s="517"/>
      <c r="N1784" s="516"/>
      <c r="O1784" s="517"/>
      <c r="P1784" s="517"/>
      <c r="Q1784" s="517"/>
    </row>
    <row r="1785" spans="1:18">
      <c r="A1785" s="472"/>
      <c r="B1785" s="496"/>
      <c r="C1785" s="475"/>
      <c r="D1785" s="477"/>
      <c r="E1785" s="496"/>
      <c r="F1785" s="496"/>
      <c r="G1785" s="496"/>
      <c r="H1785" s="477"/>
      <c r="I1785" s="496"/>
      <c r="J1785" s="477"/>
      <c r="K1785" s="494"/>
      <c r="L1785" s="494"/>
      <c r="M1785" s="517"/>
      <c r="N1785" s="516"/>
      <c r="O1785" s="517"/>
      <c r="P1785" s="517"/>
      <c r="Q1785" s="517"/>
    </row>
    <row r="1786" spans="1:18">
      <c r="A1786" s="472"/>
      <c r="B1786" s="496"/>
      <c r="C1786" s="475"/>
      <c r="D1786" s="477"/>
      <c r="E1786" s="496"/>
      <c r="F1786" s="496"/>
      <c r="G1786" s="496"/>
      <c r="H1786" s="477"/>
      <c r="I1786" s="496"/>
      <c r="J1786" s="477"/>
      <c r="K1786" s="494"/>
      <c r="L1786" s="494"/>
      <c r="M1786" s="517"/>
      <c r="N1786" s="516"/>
      <c r="O1786" s="517"/>
      <c r="P1786" s="517"/>
      <c r="Q1786" s="517"/>
    </row>
    <row r="1787" spans="1:18">
      <c r="A1787" s="472"/>
      <c r="B1787" s="496"/>
      <c r="C1787" s="475"/>
      <c r="D1787" s="477"/>
      <c r="E1787" s="496"/>
      <c r="F1787" s="496"/>
      <c r="G1787" s="496"/>
      <c r="H1787" s="477"/>
      <c r="I1787" s="496"/>
      <c r="J1787" s="477"/>
      <c r="K1787" s="494"/>
      <c r="L1787" s="494"/>
      <c r="M1787" s="517"/>
      <c r="N1787" s="516"/>
      <c r="O1787" s="517"/>
      <c r="P1787" s="517"/>
      <c r="Q1787" s="517"/>
      <c r="R1787" s="3"/>
    </row>
    <row r="1788" spans="1:18">
      <c r="A1788" s="472"/>
      <c r="B1788" s="496"/>
      <c r="C1788" s="475"/>
      <c r="D1788" s="477"/>
      <c r="E1788" s="496"/>
      <c r="F1788" s="496"/>
      <c r="G1788" s="496"/>
      <c r="H1788" s="477"/>
      <c r="I1788" s="496"/>
      <c r="J1788" s="477"/>
      <c r="K1788" s="494"/>
      <c r="L1788" s="494"/>
      <c r="M1788" s="517"/>
      <c r="N1788" s="516"/>
      <c r="O1788" s="517"/>
      <c r="P1788" s="517"/>
      <c r="Q1788" s="517"/>
    </row>
    <row r="1789" spans="1:18">
      <c r="A1789" s="472"/>
      <c r="B1789" s="496"/>
      <c r="C1789" s="475"/>
      <c r="D1789" s="477"/>
      <c r="E1789" s="496"/>
      <c r="F1789" s="496"/>
      <c r="G1789" s="496"/>
      <c r="H1789" s="477"/>
      <c r="I1789" s="496"/>
      <c r="J1789" s="477"/>
      <c r="K1789" s="494"/>
      <c r="L1789" s="494"/>
      <c r="M1789" s="517"/>
      <c r="N1789" s="516"/>
      <c r="O1789" s="517"/>
      <c r="P1789" s="517"/>
      <c r="Q1789" s="517"/>
    </row>
    <row r="1790" spans="1:18">
      <c r="A1790" s="472"/>
      <c r="B1790" s="496"/>
      <c r="C1790" s="475"/>
      <c r="D1790" s="477"/>
      <c r="E1790" s="496"/>
      <c r="F1790" s="496"/>
      <c r="G1790" s="496"/>
      <c r="H1790" s="477"/>
      <c r="I1790" s="496"/>
      <c r="J1790" s="477"/>
      <c r="K1790" s="494"/>
      <c r="L1790" s="494"/>
      <c r="M1790" s="517"/>
      <c r="N1790" s="516"/>
      <c r="O1790" s="517"/>
      <c r="P1790" s="517"/>
      <c r="Q1790" s="517"/>
    </row>
    <row r="1791" spans="1:18">
      <c r="A1791" s="472"/>
      <c r="B1791" s="496"/>
      <c r="C1791" s="475"/>
      <c r="D1791" s="477"/>
      <c r="E1791" s="496"/>
      <c r="F1791" s="496"/>
      <c r="G1791" s="496"/>
      <c r="H1791" s="477"/>
      <c r="I1791" s="496"/>
      <c r="J1791" s="477"/>
      <c r="K1791" s="494"/>
      <c r="L1791" s="494"/>
      <c r="M1791" s="517"/>
      <c r="N1791" s="516"/>
      <c r="O1791" s="517"/>
      <c r="P1791" s="517"/>
      <c r="Q1791" s="517"/>
    </row>
    <row r="1792" spans="1:18">
      <c r="A1792" s="472"/>
      <c r="B1792" s="496"/>
      <c r="C1792" s="475"/>
      <c r="D1792" s="477"/>
      <c r="E1792" s="496"/>
      <c r="F1792" s="496"/>
      <c r="G1792" s="496"/>
      <c r="H1792" s="477"/>
      <c r="I1792" s="496"/>
      <c r="J1792" s="477"/>
      <c r="K1792" s="494"/>
      <c r="L1792" s="494"/>
      <c r="M1792" s="517"/>
      <c r="N1792" s="516"/>
      <c r="O1792" s="517"/>
      <c r="P1792" s="517"/>
      <c r="Q1792" s="517"/>
    </row>
    <row r="1793" spans="1:17">
      <c r="A1793" s="472"/>
      <c r="B1793" s="496"/>
      <c r="C1793" s="475"/>
      <c r="D1793" s="477"/>
      <c r="E1793" s="496"/>
      <c r="F1793" s="496"/>
      <c r="G1793" s="496"/>
      <c r="H1793" s="477"/>
      <c r="I1793" s="496"/>
      <c r="J1793" s="477"/>
      <c r="K1793" s="494"/>
      <c r="L1793" s="494"/>
      <c r="M1793" s="517"/>
      <c r="N1793" s="516"/>
      <c r="O1793" s="517"/>
      <c r="P1793" s="517"/>
      <c r="Q1793" s="517"/>
    </row>
    <row r="1794" spans="1:17">
      <c r="A1794" s="472"/>
      <c r="B1794" s="496"/>
      <c r="C1794" s="475"/>
      <c r="D1794" s="477"/>
      <c r="E1794" s="496"/>
      <c r="F1794" s="496"/>
      <c r="G1794" s="496"/>
      <c r="H1794" s="477"/>
      <c r="I1794" s="496"/>
      <c r="J1794" s="477"/>
      <c r="K1794" s="494"/>
      <c r="L1794" s="494"/>
      <c r="M1794" s="517"/>
      <c r="N1794" s="516"/>
      <c r="O1794" s="517"/>
      <c r="P1794" s="517"/>
      <c r="Q1794" s="517"/>
    </row>
    <row r="1795" spans="1:17">
      <c r="A1795" s="472"/>
      <c r="B1795" s="496"/>
      <c r="C1795" s="475"/>
      <c r="D1795" s="477"/>
      <c r="E1795" s="496"/>
      <c r="F1795" s="496"/>
      <c r="G1795" s="496"/>
      <c r="H1795" s="477"/>
      <c r="I1795" s="496"/>
      <c r="J1795" s="477"/>
      <c r="K1795" s="494"/>
      <c r="L1795" s="494"/>
      <c r="M1795" s="517"/>
      <c r="N1795" s="516"/>
      <c r="O1795" s="517"/>
      <c r="P1795" s="517"/>
      <c r="Q1795" s="517"/>
    </row>
    <row r="1796" spans="1:17">
      <c r="A1796" s="472"/>
      <c r="B1796" s="496"/>
      <c r="C1796" s="475"/>
      <c r="D1796" s="477"/>
      <c r="E1796" s="496"/>
      <c r="F1796" s="496"/>
      <c r="G1796" s="496"/>
      <c r="H1796" s="477"/>
      <c r="I1796" s="496"/>
      <c r="J1796" s="477"/>
      <c r="K1796" s="494"/>
      <c r="L1796" s="494"/>
      <c r="M1796" s="517"/>
      <c r="N1796" s="516"/>
      <c r="O1796" s="517"/>
      <c r="P1796" s="517"/>
      <c r="Q1796" s="517"/>
    </row>
    <row r="1797" spans="1:17">
      <c r="A1797" s="472"/>
      <c r="B1797" s="496"/>
      <c r="C1797" s="475"/>
      <c r="D1797" s="477"/>
      <c r="E1797" s="496"/>
      <c r="F1797" s="496"/>
      <c r="G1797" s="496"/>
      <c r="H1797" s="477"/>
      <c r="I1797" s="496"/>
      <c r="J1797" s="477"/>
      <c r="K1797" s="494"/>
      <c r="L1797" s="494"/>
      <c r="M1797" s="517"/>
      <c r="N1797" s="516"/>
      <c r="O1797" s="517"/>
      <c r="P1797" s="517"/>
      <c r="Q1797" s="517"/>
    </row>
    <row r="1798" spans="1:17">
      <c r="A1798" s="472"/>
      <c r="B1798" s="496"/>
      <c r="C1798" s="475"/>
      <c r="D1798" s="477"/>
      <c r="E1798" s="496"/>
      <c r="F1798" s="496"/>
      <c r="G1798" s="496"/>
      <c r="H1798" s="477"/>
      <c r="I1798" s="496"/>
      <c r="J1798" s="477"/>
      <c r="K1798" s="494"/>
      <c r="L1798" s="494"/>
      <c r="M1798" s="517"/>
      <c r="N1798" s="516"/>
      <c r="O1798" s="517"/>
      <c r="P1798" s="517"/>
      <c r="Q1798" s="517"/>
    </row>
    <row r="1799" spans="1:17">
      <c r="A1799" s="472"/>
      <c r="B1799" s="496"/>
      <c r="C1799" s="475"/>
      <c r="D1799" s="477"/>
      <c r="E1799" s="496"/>
      <c r="F1799" s="496"/>
      <c r="G1799" s="496"/>
      <c r="H1799" s="477"/>
      <c r="I1799" s="496"/>
      <c r="J1799" s="477"/>
      <c r="K1799" s="494"/>
      <c r="L1799" s="494"/>
      <c r="M1799" s="517"/>
      <c r="N1799" s="516"/>
      <c r="O1799" s="517"/>
      <c r="P1799" s="517"/>
      <c r="Q1799" s="517"/>
    </row>
    <row r="1800" spans="1:17">
      <c r="A1800" s="472"/>
      <c r="B1800" s="496"/>
      <c r="C1800" s="475"/>
      <c r="D1800" s="477"/>
      <c r="E1800" s="496"/>
      <c r="F1800" s="496"/>
      <c r="G1800" s="496"/>
      <c r="H1800" s="477"/>
      <c r="I1800" s="496"/>
      <c r="J1800" s="477"/>
      <c r="K1800" s="494"/>
      <c r="L1800" s="494"/>
      <c r="M1800" s="517"/>
      <c r="N1800" s="516"/>
      <c r="O1800" s="517"/>
      <c r="P1800" s="517"/>
      <c r="Q1800" s="517"/>
    </row>
    <row r="1801" spans="1:17">
      <c r="A1801" s="472"/>
      <c r="B1801" s="496"/>
      <c r="C1801" s="475"/>
      <c r="D1801" s="477"/>
      <c r="E1801" s="496"/>
      <c r="F1801" s="496"/>
      <c r="G1801" s="496"/>
      <c r="H1801" s="477"/>
      <c r="I1801" s="496"/>
      <c r="J1801" s="477"/>
      <c r="K1801" s="494"/>
      <c r="L1801" s="494"/>
      <c r="M1801" s="517"/>
      <c r="N1801" s="516"/>
      <c r="O1801" s="517"/>
      <c r="P1801" s="517"/>
      <c r="Q1801" s="517"/>
    </row>
    <row r="1802" spans="1:17">
      <c r="A1802" s="472"/>
      <c r="B1802" s="496"/>
      <c r="C1802" s="475"/>
      <c r="D1802" s="477"/>
      <c r="E1802" s="496"/>
      <c r="F1802" s="496"/>
      <c r="G1802" s="496"/>
      <c r="H1802" s="477"/>
      <c r="I1802" s="496"/>
      <c r="J1802" s="477"/>
      <c r="K1802" s="494"/>
      <c r="L1802" s="494"/>
      <c r="M1802" s="517"/>
      <c r="N1802" s="516"/>
      <c r="O1802" s="517"/>
      <c r="P1802" s="517"/>
      <c r="Q1802" s="517"/>
    </row>
    <row r="1803" spans="1:17">
      <c r="A1803" s="472"/>
      <c r="B1803" s="496"/>
      <c r="C1803" s="475"/>
      <c r="D1803" s="477"/>
      <c r="E1803" s="496"/>
      <c r="F1803" s="496"/>
      <c r="G1803" s="496"/>
      <c r="H1803" s="477"/>
      <c r="I1803" s="496"/>
      <c r="J1803" s="477"/>
      <c r="K1803" s="494"/>
      <c r="L1803" s="494"/>
      <c r="M1803" s="517"/>
      <c r="N1803" s="516"/>
      <c r="O1803" s="517"/>
      <c r="P1803" s="517"/>
      <c r="Q1803" s="517"/>
    </row>
    <row r="1804" spans="1:17">
      <c r="A1804" s="472"/>
      <c r="B1804" s="496"/>
      <c r="C1804" s="475"/>
      <c r="D1804" s="477"/>
      <c r="E1804" s="496"/>
      <c r="F1804" s="496"/>
      <c r="G1804" s="496"/>
      <c r="H1804" s="477"/>
      <c r="I1804" s="496"/>
      <c r="J1804" s="477"/>
      <c r="K1804" s="494"/>
      <c r="L1804" s="494"/>
      <c r="M1804" s="517"/>
      <c r="N1804" s="516"/>
      <c r="O1804" s="517"/>
      <c r="P1804" s="517"/>
      <c r="Q1804" s="517"/>
    </row>
    <row r="1805" spans="1:17">
      <c r="A1805" s="472"/>
      <c r="B1805" s="496"/>
      <c r="C1805" s="475"/>
      <c r="D1805" s="477"/>
      <c r="E1805" s="496"/>
      <c r="F1805" s="496"/>
      <c r="G1805" s="496"/>
      <c r="H1805" s="477"/>
      <c r="I1805" s="496"/>
      <c r="J1805" s="477"/>
      <c r="K1805" s="494"/>
      <c r="L1805" s="494"/>
      <c r="M1805" s="517"/>
      <c r="N1805" s="516"/>
      <c r="O1805" s="517"/>
      <c r="P1805" s="517"/>
      <c r="Q1805" s="517"/>
    </row>
    <row r="1806" spans="1:17">
      <c r="A1806" s="472"/>
      <c r="B1806" s="496"/>
      <c r="C1806" s="475"/>
      <c r="D1806" s="477"/>
      <c r="E1806" s="496"/>
      <c r="F1806" s="496"/>
      <c r="G1806" s="496"/>
      <c r="H1806" s="477"/>
      <c r="I1806" s="496"/>
      <c r="J1806" s="477"/>
      <c r="K1806" s="494"/>
      <c r="L1806" s="494"/>
      <c r="M1806" s="517"/>
      <c r="N1806" s="516"/>
      <c r="O1806" s="517"/>
      <c r="P1806" s="517"/>
      <c r="Q1806" s="517"/>
    </row>
    <row r="1807" spans="1:17">
      <c r="A1807" s="472"/>
      <c r="B1807" s="496"/>
      <c r="C1807" s="475"/>
      <c r="D1807" s="477"/>
      <c r="E1807" s="496"/>
      <c r="F1807" s="496"/>
      <c r="G1807" s="496"/>
      <c r="H1807" s="477"/>
      <c r="I1807" s="496"/>
      <c r="J1807" s="477"/>
      <c r="K1807" s="494"/>
      <c r="L1807" s="494"/>
      <c r="M1807" s="517"/>
      <c r="N1807" s="516"/>
      <c r="O1807" s="517"/>
      <c r="P1807" s="517"/>
      <c r="Q1807" s="517"/>
    </row>
    <row r="1808" spans="1:17">
      <c r="A1808" s="472"/>
      <c r="B1808" s="496"/>
      <c r="C1808" s="475"/>
      <c r="D1808" s="477"/>
      <c r="E1808" s="496"/>
      <c r="F1808" s="496"/>
      <c r="G1808" s="496"/>
      <c r="H1808" s="477"/>
      <c r="I1808" s="496"/>
      <c r="J1808" s="477"/>
      <c r="K1808" s="494"/>
      <c r="L1808" s="494"/>
      <c r="M1808" s="517"/>
      <c r="N1808" s="516"/>
      <c r="O1808" s="517"/>
      <c r="P1808" s="517"/>
      <c r="Q1808" s="517"/>
    </row>
    <row r="1809" spans="1:17">
      <c r="A1809" s="472"/>
      <c r="B1809" s="496"/>
      <c r="C1809" s="475"/>
      <c r="D1809" s="477"/>
      <c r="E1809" s="496"/>
      <c r="F1809" s="496"/>
      <c r="G1809" s="496"/>
      <c r="H1809" s="477"/>
      <c r="I1809" s="496"/>
      <c r="J1809" s="477"/>
      <c r="K1809" s="494"/>
      <c r="L1809" s="494"/>
      <c r="M1809" s="517"/>
      <c r="N1809" s="516"/>
      <c r="O1809" s="517"/>
      <c r="P1809" s="517"/>
      <c r="Q1809" s="517"/>
    </row>
    <row r="1810" spans="1:17">
      <c r="A1810" s="472"/>
      <c r="B1810" s="496"/>
      <c r="C1810" s="475"/>
      <c r="D1810" s="477"/>
      <c r="E1810" s="496"/>
      <c r="F1810" s="496"/>
      <c r="G1810" s="496"/>
      <c r="H1810" s="477"/>
      <c r="I1810" s="496"/>
      <c r="J1810" s="477"/>
      <c r="K1810" s="494"/>
      <c r="L1810" s="494"/>
      <c r="M1810" s="517"/>
      <c r="N1810" s="516"/>
      <c r="O1810" s="517"/>
      <c r="P1810" s="517"/>
      <c r="Q1810" s="517"/>
    </row>
    <row r="1811" spans="1:17">
      <c r="A1811" s="472"/>
      <c r="B1811" s="496"/>
      <c r="C1811" s="475"/>
      <c r="D1811" s="477"/>
      <c r="E1811" s="496"/>
      <c r="F1811" s="496"/>
      <c r="G1811" s="496"/>
      <c r="H1811" s="477"/>
      <c r="I1811" s="496"/>
      <c r="J1811" s="477"/>
      <c r="K1811" s="494"/>
      <c r="L1811" s="494"/>
      <c r="M1811" s="517"/>
      <c r="N1811" s="516"/>
      <c r="O1811" s="517"/>
      <c r="P1811" s="517"/>
      <c r="Q1811" s="517"/>
    </row>
    <row r="1812" spans="1:17">
      <c r="A1812" s="472"/>
      <c r="B1812" s="496"/>
      <c r="C1812" s="475"/>
      <c r="D1812" s="477"/>
      <c r="E1812" s="496"/>
      <c r="F1812" s="496"/>
      <c r="G1812" s="496"/>
      <c r="H1812" s="477"/>
      <c r="I1812" s="496"/>
      <c r="J1812" s="477"/>
      <c r="K1812" s="494"/>
      <c r="L1812" s="494"/>
      <c r="M1812" s="517"/>
      <c r="N1812" s="516"/>
      <c r="O1812" s="517"/>
      <c r="P1812" s="517"/>
      <c r="Q1812" s="517"/>
    </row>
    <row r="1813" spans="1:17">
      <c r="A1813" s="472"/>
      <c r="B1813" s="496"/>
      <c r="C1813" s="475"/>
      <c r="D1813" s="477"/>
      <c r="E1813" s="496"/>
      <c r="F1813" s="496"/>
      <c r="G1813" s="496"/>
      <c r="H1813" s="477"/>
      <c r="I1813" s="496"/>
      <c r="J1813" s="477"/>
      <c r="K1813" s="494"/>
      <c r="L1813" s="494"/>
      <c r="M1813" s="517"/>
      <c r="N1813" s="516"/>
      <c r="O1813" s="517"/>
      <c r="P1813" s="517"/>
      <c r="Q1813" s="517"/>
    </row>
    <row r="1814" spans="1:17">
      <c r="A1814" s="472"/>
      <c r="B1814" s="496"/>
      <c r="C1814" s="475"/>
      <c r="D1814" s="477"/>
      <c r="E1814" s="496"/>
      <c r="F1814" s="496"/>
      <c r="G1814" s="496"/>
      <c r="H1814" s="477"/>
      <c r="I1814" s="496"/>
      <c r="J1814" s="477"/>
      <c r="K1814" s="494"/>
      <c r="L1814" s="494"/>
      <c r="M1814" s="517"/>
      <c r="N1814" s="516"/>
      <c r="O1814" s="517"/>
      <c r="P1814" s="517"/>
      <c r="Q1814" s="517"/>
    </row>
    <row r="1815" spans="1:17">
      <c r="A1815" s="472"/>
      <c r="B1815" s="496"/>
      <c r="C1815" s="475"/>
      <c r="D1815" s="477"/>
      <c r="E1815" s="496"/>
      <c r="F1815" s="496"/>
      <c r="G1815" s="496"/>
      <c r="H1815" s="477"/>
      <c r="I1815" s="496"/>
      <c r="J1815" s="477"/>
      <c r="K1815" s="494"/>
      <c r="L1815" s="494"/>
      <c r="M1815" s="517"/>
      <c r="N1815" s="516"/>
      <c r="O1815" s="517"/>
      <c r="P1815" s="517"/>
      <c r="Q1815" s="517"/>
    </row>
    <row r="1816" spans="1:17">
      <c r="A1816" s="472"/>
      <c r="B1816" s="496"/>
      <c r="C1816" s="475"/>
      <c r="D1816" s="477"/>
      <c r="E1816" s="496"/>
      <c r="F1816" s="496"/>
      <c r="G1816" s="496"/>
      <c r="H1816" s="477"/>
      <c r="I1816" s="496"/>
      <c r="J1816" s="477"/>
      <c r="K1816" s="494"/>
      <c r="L1816" s="494"/>
      <c r="M1816" s="517"/>
      <c r="N1816" s="516"/>
      <c r="O1816" s="517"/>
      <c r="P1816" s="517"/>
      <c r="Q1816" s="517"/>
    </row>
    <row r="1817" spans="1:17">
      <c r="A1817" s="472"/>
      <c r="B1817" s="496"/>
      <c r="C1817" s="475"/>
      <c r="D1817" s="477"/>
      <c r="E1817" s="496"/>
      <c r="F1817" s="496"/>
      <c r="G1817" s="496"/>
      <c r="H1817" s="477"/>
      <c r="I1817" s="496"/>
      <c r="J1817" s="477"/>
      <c r="K1817" s="494"/>
      <c r="L1817" s="494"/>
      <c r="M1817" s="517"/>
      <c r="N1817" s="516"/>
      <c r="O1817" s="517"/>
      <c r="P1817" s="517"/>
      <c r="Q1817" s="517"/>
    </row>
    <row r="1818" spans="1:17">
      <c r="A1818" s="472"/>
      <c r="B1818" s="496"/>
      <c r="C1818" s="475"/>
      <c r="D1818" s="477"/>
      <c r="E1818" s="496"/>
      <c r="F1818" s="496"/>
      <c r="G1818" s="496"/>
      <c r="H1818" s="477"/>
      <c r="I1818" s="496"/>
      <c r="J1818" s="477"/>
      <c r="K1818" s="494"/>
      <c r="L1818" s="494"/>
      <c r="M1818" s="517"/>
      <c r="N1818" s="516"/>
      <c r="O1818" s="517"/>
      <c r="P1818" s="517"/>
      <c r="Q1818" s="517"/>
    </row>
    <row r="1819" spans="1:17">
      <c r="A1819" s="472"/>
      <c r="B1819" s="496"/>
      <c r="C1819" s="475"/>
      <c r="D1819" s="477"/>
      <c r="E1819" s="496"/>
      <c r="F1819" s="496"/>
      <c r="G1819" s="496"/>
      <c r="H1819" s="477"/>
      <c r="I1819" s="496"/>
      <c r="J1819" s="477"/>
      <c r="K1819" s="494"/>
      <c r="L1819" s="494"/>
      <c r="M1819" s="517"/>
      <c r="N1819" s="516"/>
      <c r="O1819" s="517"/>
      <c r="P1819" s="517"/>
      <c r="Q1819" s="517"/>
    </row>
    <row r="1820" spans="1:17">
      <c r="A1820" s="472"/>
      <c r="B1820" s="496"/>
      <c r="C1820" s="475"/>
      <c r="D1820" s="477"/>
      <c r="E1820" s="496"/>
      <c r="F1820" s="496"/>
      <c r="G1820" s="496"/>
      <c r="H1820" s="477"/>
      <c r="I1820" s="496"/>
      <c r="J1820" s="477"/>
      <c r="K1820" s="494"/>
      <c r="L1820" s="494"/>
      <c r="M1820" s="517"/>
      <c r="N1820" s="516"/>
      <c r="O1820" s="517"/>
      <c r="P1820" s="517"/>
      <c r="Q1820" s="517"/>
    </row>
    <row r="1821" spans="1:17">
      <c r="A1821" s="472"/>
      <c r="B1821" s="496"/>
      <c r="C1821" s="475"/>
      <c r="D1821" s="477"/>
      <c r="E1821" s="496"/>
      <c r="F1821" s="496"/>
      <c r="G1821" s="496"/>
      <c r="H1821" s="477"/>
      <c r="I1821" s="496"/>
      <c r="J1821" s="477"/>
      <c r="K1821" s="494"/>
      <c r="L1821" s="494"/>
      <c r="M1821" s="517"/>
      <c r="N1821" s="516"/>
      <c r="O1821" s="517"/>
      <c r="P1821" s="517"/>
      <c r="Q1821" s="517"/>
    </row>
    <row r="1822" spans="1:17">
      <c r="A1822" s="472"/>
      <c r="B1822" s="496"/>
      <c r="C1822" s="475"/>
      <c r="D1822" s="477"/>
      <c r="E1822" s="496"/>
      <c r="F1822" s="496"/>
      <c r="G1822" s="496"/>
      <c r="H1822" s="477"/>
      <c r="I1822" s="496"/>
      <c r="J1822" s="477"/>
      <c r="K1822" s="494"/>
      <c r="L1822" s="494"/>
      <c r="M1822" s="517"/>
      <c r="N1822" s="516"/>
      <c r="O1822" s="517"/>
      <c r="P1822" s="517"/>
      <c r="Q1822" s="517"/>
    </row>
    <row r="1823" spans="1:17">
      <c r="A1823" s="472"/>
      <c r="B1823" s="496"/>
      <c r="C1823" s="475"/>
      <c r="D1823" s="477"/>
      <c r="E1823" s="496"/>
      <c r="F1823" s="496"/>
      <c r="G1823" s="496"/>
      <c r="H1823" s="477"/>
      <c r="I1823" s="496"/>
      <c r="J1823" s="477"/>
      <c r="K1823" s="494"/>
      <c r="L1823" s="494"/>
      <c r="M1823" s="517"/>
      <c r="N1823" s="516"/>
      <c r="O1823" s="517"/>
      <c r="P1823" s="517"/>
      <c r="Q1823" s="517"/>
    </row>
    <row r="1824" spans="1:17">
      <c r="A1824" s="472"/>
      <c r="B1824" s="496"/>
      <c r="C1824" s="475"/>
      <c r="D1824" s="477"/>
      <c r="E1824" s="496"/>
      <c r="F1824" s="496"/>
      <c r="G1824" s="496"/>
      <c r="H1824" s="477"/>
      <c r="I1824" s="496"/>
      <c r="J1824" s="477"/>
      <c r="K1824" s="494"/>
      <c r="L1824" s="494"/>
      <c r="M1824" s="517"/>
      <c r="N1824" s="516"/>
      <c r="O1824" s="517"/>
      <c r="P1824" s="517"/>
      <c r="Q1824" s="517"/>
    </row>
    <row r="1825" spans="1:17">
      <c r="A1825" s="472"/>
      <c r="B1825" s="496"/>
      <c r="C1825" s="475"/>
      <c r="D1825" s="477"/>
      <c r="E1825" s="496"/>
      <c r="F1825" s="496"/>
      <c r="G1825" s="496"/>
      <c r="H1825" s="477"/>
      <c r="I1825" s="496"/>
      <c r="J1825" s="477"/>
      <c r="K1825" s="494"/>
      <c r="L1825" s="494"/>
      <c r="M1825" s="517"/>
      <c r="N1825" s="516"/>
      <c r="O1825" s="517"/>
      <c r="P1825" s="517"/>
      <c r="Q1825" s="517"/>
    </row>
    <row r="1826" spans="1:17">
      <c r="A1826" s="472"/>
      <c r="B1826" s="496"/>
      <c r="C1826" s="475"/>
      <c r="D1826" s="477"/>
      <c r="E1826" s="496"/>
      <c r="F1826" s="496"/>
      <c r="G1826" s="496"/>
      <c r="H1826" s="477"/>
      <c r="I1826" s="496"/>
      <c r="J1826" s="477"/>
      <c r="K1826" s="494"/>
      <c r="L1826" s="494"/>
      <c r="M1826" s="517"/>
      <c r="N1826" s="516"/>
      <c r="O1826" s="517"/>
      <c r="P1826" s="517"/>
      <c r="Q1826" s="517"/>
    </row>
    <row r="1827" spans="1:17">
      <c r="A1827" s="472"/>
      <c r="B1827" s="496"/>
      <c r="C1827" s="475"/>
      <c r="D1827" s="477"/>
      <c r="E1827" s="496"/>
      <c r="F1827" s="496"/>
      <c r="G1827" s="496"/>
      <c r="H1827" s="477"/>
      <c r="I1827" s="496"/>
      <c r="J1827" s="477"/>
      <c r="K1827" s="494"/>
      <c r="L1827" s="494"/>
      <c r="M1827" s="517"/>
      <c r="N1827" s="516"/>
      <c r="O1827" s="517"/>
      <c r="P1827" s="517"/>
      <c r="Q1827" s="517"/>
    </row>
    <row r="1828" spans="1:17">
      <c r="A1828" s="472"/>
      <c r="B1828" s="496"/>
      <c r="C1828" s="475"/>
      <c r="D1828" s="477"/>
      <c r="E1828" s="496"/>
      <c r="F1828" s="496"/>
      <c r="G1828" s="496"/>
      <c r="H1828" s="477"/>
      <c r="I1828" s="496"/>
      <c r="J1828" s="477"/>
      <c r="K1828" s="494"/>
      <c r="L1828" s="494"/>
      <c r="M1828" s="517"/>
      <c r="N1828" s="516"/>
      <c r="O1828" s="517"/>
      <c r="P1828" s="517"/>
      <c r="Q1828" s="517"/>
    </row>
    <row r="1829" spans="1:17">
      <c r="A1829" s="472"/>
      <c r="B1829" s="496"/>
      <c r="C1829" s="475"/>
      <c r="D1829" s="477"/>
      <c r="E1829" s="496"/>
      <c r="F1829" s="496"/>
      <c r="G1829" s="496"/>
      <c r="H1829" s="477"/>
      <c r="I1829" s="496"/>
      <c r="J1829" s="477"/>
      <c r="K1829" s="494"/>
      <c r="L1829" s="494"/>
      <c r="M1829" s="517"/>
      <c r="N1829" s="516"/>
      <c r="O1829" s="517"/>
      <c r="P1829" s="517"/>
      <c r="Q1829" s="517"/>
    </row>
    <row r="1830" spans="1:17">
      <c r="A1830" s="472"/>
      <c r="B1830" s="496"/>
      <c r="C1830" s="475"/>
      <c r="D1830" s="477"/>
      <c r="E1830" s="496"/>
      <c r="F1830" s="496"/>
      <c r="G1830" s="496"/>
      <c r="H1830" s="477"/>
      <c r="I1830" s="496"/>
      <c r="J1830" s="477"/>
      <c r="K1830" s="494"/>
      <c r="L1830" s="494"/>
      <c r="M1830" s="517"/>
      <c r="N1830" s="516"/>
      <c r="O1830" s="517"/>
      <c r="P1830" s="517"/>
      <c r="Q1830" s="517"/>
    </row>
    <row r="1831" spans="1:17">
      <c r="A1831" s="472"/>
      <c r="B1831" s="496"/>
      <c r="C1831" s="475"/>
      <c r="D1831" s="477"/>
      <c r="E1831" s="496"/>
      <c r="F1831" s="496"/>
      <c r="G1831" s="496"/>
      <c r="H1831" s="477"/>
      <c r="I1831" s="496"/>
      <c r="J1831" s="477"/>
      <c r="K1831" s="494"/>
      <c r="L1831" s="494"/>
      <c r="M1831" s="517"/>
      <c r="N1831" s="516"/>
      <c r="O1831" s="517"/>
      <c r="P1831" s="517"/>
      <c r="Q1831" s="517"/>
    </row>
    <row r="1832" spans="1:17">
      <c r="A1832" s="472"/>
      <c r="B1832" s="496"/>
      <c r="C1832" s="475"/>
      <c r="D1832" s="477"/>
      <c r="E1832" s="496"/>
      <c r="F1832" s="496"/>
      <c r="G1832" s="496"/>
      <c r="H1832" s="477"/>
      <c r="I1832" s="496"/>
      <c r="J1832" s="477"/>
      <c r="K1832" s="494"/>
      <c r="L1832" s="494"/>
      <c r="M1832" s="517"/>
      <c r="N1832" s="516"/>
      <c r="O1832" s="517"/>
      <c r="P1832" s="517"/>
      <c r="Q1832" s="517"/>
    </row>
    <row r="1833" spans="1:17">
      <c r="A1833" s="472"/>
      <c r="B1833" s="496"/>
      <c r="C1833" s="475"/>
      <c r="D1833" s="477"/>
      <c r="E1833" s="496"/>
      <c r="F1833" s="496"/>
      <c r="G1833" s="496"/>
      <c r="H1833" s="477"/>
      <c r="I1833" s="496"/>
      <c r="J1833" s="477"/>
      <c r="K1833" s="494"/>
      <c r="L1833" s="494"/>
      <c r="M1833" s="517"/>
      <c r="N1833" s="516"/>
      <c r="O1833" s="517"/>
      <c r="P1833" s="517"/>
      <c r="Q1833" s="517"/>
    </row>
    <row r="1834" spans="1:17">
      <c r="A1834" s="472"/>
      <c r="B1834" s="496"/>
      <c r="C1834" s="475"/>
      <c r="D1834" s="477"/>
      <c r="E1834" s="496"/>
      <c r="F1834" s="496"/>
      <c r="G1834" s="496"/>
      <c r="H1834" s="477"/>
      <c r="I1834" s="496"/>
      <c r="J1834" s="477"/>
      <c r="K1834" s="494"/>
      <c r="L1834" s="494"/>
      <c r="M1834" s="517"/>
      <c r="N1834" s="516"/>
      <c r="O1834" s="517"/>
      <c r="P1834" s="517"/>
      <c r="Q1834" s="517"/>
    </row>
    <row r="1835" spans="1:17">
      <c r="A1835" s="472"/>
      <c r="B1835" s="496"/>
      <c r="C1835" s="475"/>
      <c r="D1835" s="477"/>
      <c r="E1835" s="496"/>
      <c r="F1835" s="496"/>
      <c r="G1835" s="496"/>
      <c r="H1835" s="477"/>
      <c r="I1835" s="496"/>
      <c r="J1835" s="477"/>
      <c r="K1835" s="494"/>
      <c r="L1835" s="494"/>
      <c r="M1835" s="517"/>
      <c r="N1835" s="516"/>
      <c r="O1835" s="517"/>
      <c r="P1835" s="517"/>
      <c r="Q1835" s="517"/>
    </row>
    <row r="1836" spans="1:17">
      <c r="A1836" s="472"/>
      <c r="B1836" s="496"/>
      <c r="C1836" s="475"/>
      <c r="D1836" s="477"/>
      <c r="E1836" s="496"/>
      <c r="F1836" s="496"/>
      <c r="G1836" s="496"/>
      <c r="H1836" s="477"/>
      <c r="I1836" s="496"/>
      <c r="J1836" s="477"/>
      <c r="K1836" s="494"/>
      <c r="L1836" s="494"/>
      <c r="M1836" s="517"/>
      <c r="N1836" s="516"/>
      <c r="O1836" s="517"/>
      <c r="P1836" s="517"/>
      <c r="Q1836" s="517"/>
    </row>
    <row r="1837" spans="1:17">
      <c r="A1837" s="472"/>
      <c r="B1837" s="496"/>
      <c r="C1837" s="475"/>
      <c r="D1837" s="477"/>
      <c r="E1837" s="496"/>
      <c r="F1837" s="496"/>
      <c r="G1837" s="496"/>
      <c r="H1837" s="477"/>
      <c r="I1837" s="496"/>
      <c r="J1837" s="477"/>
      <c r="K1837" s="494"/>
      <c r="L1837" s="494"/>
      <c r="M1837" s="517"/>
      <c r="N1837" s="516"/>
      <c r="O1837" s="517"/>
      <c r="P1837" s="517"/>
      <c r="Q1837" s="517"/>
    </row>
    <row r="1838" spans="1:17">
      <c r="A1838" s="472"/>
      <c r="B1838" s="496"/>
      <c r="C1838" s="475"/>
      <c r="D1838" s="477"/>
      <c r="E1838" s="496"/>
      <c r="F1838" s="496"/>
      <c r="G1838" s="496"/>
      <c r="H1838" s="477"/>
      <c r="I1838" s="496"/>
      <c r="J1838" s="477"/>
      <c r="K1838" s="494"/>
      <c r="L1838" s="494"/>
      <c r="M1838" s="517"/>
      <c r="N1838" s="516"/>
      <c r="O1838" s="517"/>
      <c r="P1838" s="517"/>
      <c r="Q1838" s="517"/>
    </row>
    <row r="1839" spans="1:17">
      <c r="A1839" s="472"/>
      <c r="B1839" s="496"/>
      <c r="C1839" s="475"/>
      <c r="D1839" s="477"/>
      <c r="E1839" s="496"/>
      <c r="F1839" s="496"/>
      <c r="G1839" s="496"/>
      <c r="H1839" s="477"/>
      <c r="I1839" s="496"/>
      <c r="J1839" s="477"/>
      <c r="K1839" s="494"/>
      <c r="L1839" s="494"/>
      <c r="M1839" s="517"/>
      <c r="N1839" s="516"/>
      <c r="O1839" s="517"/>
      <c r="P1839" s="517"/>
      <c r="Q1839" s="517"/>
    </row>
    <row r="1840" spans="1:17">
      <c r="A1840" s="472"/>
      <c r="B1840" s="496"/>
      <c r="C1840" s="475"/>
      <c r="D1840" s="477"/>
      <c r="E1840" s="496"/>
      <c r="F1840" s="496"/>
      <c r="G1840" s="496"/>
      <c r="H1840" s="477"/>
      <c r="I1840" s="496"/>
      <c r="J1840" s="477"/>
      <c r="K1840" s="494"/>
      <c r="L1840" s="494"/>
      <c r="M1840" s="517"/>
      <c r="N1840" s="516"/>
      <c r="O1840" s="517"/>
      <c r="P1840" s="517"/>
      <c r="Q1840" s="517"/>
    </row>
    <row r="1841" spans="1:17">
      <c r="A1841" s="472"/>
      <c r="B1841" s="496"/>
      <c r="C1841" s="475"/>
      <c r="D1841" s="477"/>
      <c r="E1841" s="496"/>
      <c r="F1841" s="496"/>
      <c r="G1841" s="496"/>
      <c r="H1841" s="477"/>
      <c r="I1841" s="496"/>
      <c r="J1841" s="477"/>
      <c r="K1841" s="494"/>
      <c r="L1841" s="494"/>
      <c r="M1841" s="517"/>
      <c r="N1841" s="516"/>
      <c r="O1841" s="517"/>
      <c r="P1841" s="517"/>
      <c r="Q1841" s="517"/>
    </row>
    <row r="1842" spans="1:17">
      <c r="A1842" s="472"/>
      <c r="B1842" s="496"/>
      <c r="C1842" s="475"/>
      <c r="D1842" s="477"/>
      <c r="E1842" s="496"/>
      <c r="F1842" s="496"/>
      <c r="G1842" s="496"/>
      <c r="H1842" s="477"/>
      <c r="I1842" s="496"/>
      <c r="J1842" s="477"/>
      <c r="K1842" s="494"/>
      <c r="L1842" s="494"/>
      <c r="M1842" s="517"/>
      <c r="N1842" s="516"/>
      <c r="O1842" s="517"/>
      <c r="P1842" s="517"/>
      <c r="Q1842" s="517"/>
    </row>
    <row r="1843" spans="1:17">
      <c r="A1843" s="472"/>
      <c r="B1843" s="496"/>
      <c r="C1843" s="475"/>
      <c r="D1843" s="477"/>
      <c r="E1843" s="496"/>
      <c r="F1843" s="496"/>
      <c r="G1843" s="496"/>
      <c r="H1843" s="477"/>
      <c r="I1843" s="496"/>
      <c r="J1843" s="477"/>
      <c r="K1843" s="494"/>
      <c r="L1843" s="494"/>
      <c r="M1843" s="517"/>
      <c r="N1843" s="516"/>
      <c r="O1843" s="517"/>
      <c r="P1843" s="517"/>
      <c r="Q1843" s="517"/>
    </row>
    <row r="1844" spans="1:17">
      <c r="A1844" s="472"/>
      <c r="B1844" s="496"/>
      <c r="C1844" s="475"/>
      <c r="D1844" s="477"/>
      <c r="E1844" s="496"/>
      <c r="F1844" s="496"/>
      <c r="G1844" s="496"/>
      <c r="H1844" s="477"/>
      <c r="I1844" s="496"/>
      <c r="J1844" s="477"/>
      <c r="K1844" s="494"/>
      <c r="L1844" s="494"/>
      <c r="M1844" s="517"/>
      <c r="N1844" s="516"/>
      <c r="O1844" s="517"/>
      <c r="P1844" s="517"/>
      <c r="Q1844" s="517"/>
    </row>
    <row r="1845" spans="1:17">
      <c r="A1845" s="472"/>
      <c r="B1845" s="496"/>
      <c r="C1845" s="475"/>
      <c r="D1845" s="477"/>
      <c r="E1845" s="496"/>
      <c r="F1845" s="496"/>
      <c r="G1845" s="496"/>
      <c r="H1845" s="477"/>
      <c r="I1845" s="496"/>
      <c r="J1845" s="477"/>
      <c r="K1845" s="494"/>
      <c r="L1845" s="494"/>
      <c r="M1845" s="517"/>
      <c r="N1845" s="516"/>
      <c r="O1845" s="517"/>
      <c r="P1845" s="517"/>
      <c r="Q1845" s="517"/>
    </row>
    <row r="1846" spans="1:17">
      <c r="A1846" s="472"/>
      <c r="B1846" s="496"/>
      <c r="C1846" s="475"/>
      <c r="D1846" s="477"/>
      <c r="E1846" s="496"/>
      <c r="F1846" s="496"/>
      <c r="G1846" s="496"/>
      <c r="H1846" s="477"/>
      <c r="I1846" s="496"/>
      <c r="J1846" s="477"/>
      <c r="K1846" s="494"/>
      <c r="L1846" s="494"/>
      <c r="M1846" s="517"/>
      <c r="N1846" s="516"/>
      <c r="O1846" s="517"/>
      <c r="P1846" s="517"/>
      <c r="Q1846" s="517"/>
    </row>
    <row r="1847" spans="1:17">
      <c r="A1847" s="472"/>
      <c r="B1847" s="496"/>
      <c r="C1847" s="475"/>
      <c r="D1847" s="477"/>
      <c r="E1847" s="496"/>
      <c r="F1847" s="496"/>
      <c r="G1847" s="496"/>
      <c r="H1847" s="477"/>
      <c r="I1847" s="496"/>
      <c r="J1847" s="477"/>
      <c r="K1847" s="494"/>
      <c r="L1847" s="494"/>
      <c r="M1847" s="517"/>
      <c r="N1847" s="516"/>
      <c r="O1847" s="517"/>
      <c r="P1847" s="517"/>
      <c r="Q1847" s="517"/>
    </row>
    <row r="1848" spans="1:17">
      <c r="A1848" s="472"/>
      <c r="B1848" s="496"/>
      <c r="C1848" s="475"/>
      <c r="D1848" s="477"/>
      <c r="E1848" s="496"/>
      <c r="F1848" s="496"/>
      <c r="G1848" s="496"/>
      <c r="H1848" s="477"/>
      <c r="I1848" s="496"/>
      <c r="J1848" s="477"/>
      <c r="K1848" s="494"/>
      <c r="L1848" s="494"/>
      <c r="M1848" s="517"/>
      <c r="N1848" s="516"/>
      <c r="O1848" s="517"/>
      <c r="P1848" s="517"/>
      <c r="Q1848" s="517"/>
    </row>
    <row r="1849" spans="1:17">
      <c r="A1849" s="472"/>
      <c r="B1849" s="496"/>
      <c r="C1849" s="475"/>
      <c r="D1849" s="477"/>
      <c r="E1849" s="496"/>
      <c r="F1849" s="496"/>
      <c r="G1849" s="496"/>
      <c r="H1849" s="477"/>
      <c r="I1849" s="496"/>
      <c r="J1849" s="477"/>
      <c r="K1849" s="494"/>
      <c r="L1849" s="494"/>
      <c r="M1849" s="517"/>
      <c r="N1849" s="516"/>
      <c r="O1849" s="517"/>
      <c r="P1849" s="517"/>
      <c r="Q1849" s="517"/>
    </row>
    <row r="1850" spans="1:17">
      <c r="A1850" s="472"/>
      <c r="B1850" s="496"/>
      <c r="C1850" s="475"/>
      <c r="D1850" s="477"/>
      <c r="E1850" s="496"/>
      <c r="F1850" s="496"/>
      <c r="G1850" s="496"/>
      <c r="H1850" s="477"/>
      <c r="I1850" s="496"/>
      <c r="J1850" s="477"/>
      <c r="K1850" s="494"/>
      <c r="L1850" s="494"/>
      <c r="M1850" s="517"/>
      <c r="N1850" s="516"/>
      <c r="O1850" s="517"/>
      <c r="P1850" s="517"/>
      <c r="Q1850" s="517"/>
    </row>
    <row r="1851" spans="1:17">
      <c r="A1851" s="472"/>
      <c r="B1851" s="496"/>
      <c r="C1851" s="475"/>
      <c r="D1851" s="477"/>
      <c r="E1851" s="496"/>
      <c r="F1851" s="496"/>
      <c r="G1851" s="496"/>
      <c r="H1851" s="477"/>
      <c r="I1851" s="496"/>
      <c r="J1851" s="477"/>
      <c r="K1851" s="494"/>
      <c r="L1851" s="494"/>
      <c r="M1851" s="517"/>
      <c r="N1851" s="516"/>
      <c r="O1851" s="517"/>
      <c r="P1851" s="517"/>
      <c r="Q1851" s="517"/>
    </row>
    <row r="1852" spans="1:17">
      <c r="A1852" s="472"/>
      <c r="B1852" s="496"/>
      <c r="C1852" s="475"/>
      <c r="D1852" s="477"/>
      <c r="E1852" s="496"/>
      <c r="F1852" s="496"/>
      <c r="G1852" s="496"/>
      <c r="H1852" s="477"/>
      <c r="I1852" s="496"/>
      <c r="J1852" s="477"/>
      <c r="K1852" s="494"/>
      <c r="L1852" s="494"/>
      <c r="M1852" s="517"/>
      <c r="N1852" s="516"/>
      <c r="O1852" s="517"/>
      <c r="P1852" s="517"/>
      <c r="Q1852" s="517"/>
    </row>
    <row r="1853" spans="1:17">
      <c r="A1853" s="472"/>
      <c r="B1853" s="496"/>
      <c r="C1853" s="475"/>
      <c r="D1853" s="477"/>
      <c r="E1853" s="496"/>
      <c r="F1853" s="496"/>
      <c r="G1853" s="496"/>
      <c r="H1853" s="477"/>
      <c r="I1853" s="496"/>
      <c r="J1853" s="477"/>
      <c r="K1853" s="494"/>
      <c r="L1853" s="494"/>
      <c r="M1853" s="517"/>
      <c r="N1853" s="516"/>
      <c r="O1853" s="517"/>
      <c r="P1853" s="517"/>
      <c r="Q1853" s="517"/>
    </row>
    <row r="1854" spans="1:17">
      <c r="A1854" s="472"/>
      <c r="B1854" s="496"/>
      <c r="C1854" s="475"/>
      <c r="D1854" s="477"/>
      <c r="E1854" s="496"/>
      <c r="F1854" s="496"/>
      <c r="G1854" s="496"/>
      <c r="H1854" s="477"/>
      <c r="I1854" s="496"/>
      <c r="J1854" s="477"/>
      <c r="K1854" s="494"/>
      <c r="L1854" s="494"/>
      <c r="M1854" s="517"/>
      <c r="N1854" s="516"/>
      <c r="O1854" s="517"/>
      <c r="P1854" s="517"/>
      <c r="Q1854" s="517"/>
    </row>
    <row r="1855" spans="1:17">
      <c r="A1855" s="472"/>
      <c r="B1855" s="496"/>
      <c r="C1855" s="475"/>
      <c r="D1855" s="477"/>
      <c r="E1855" s="496"/>
      <c r="F1855" s="496"/>
      <c r="G1855" s="496"/>
      <c r="H1855" s="477"/>
      <c r="I1855" s="496"/>
      <c r="J1855" s="477"/>
      <c r="K1855" s="494"/>
      <c r="L1855" s="494"/>
      <c r="M1855" s="517"/>
      <c r="N1855" s="516"/>
      <c r="O1855" s="517"/>
      <c r="P1855" s="517"/>
      <c r="Q1855" s="517"/>
    </row>
    <row r="1856" spans="1:17">
      <c r="A1856" s="472"/>
      <c r="B1856" s="496"/>
      <c r="C1856" s="475"/>
      <c r="D1856" s="477"/>
      <c r="E1856" s="496"/>
      <c r="F1856" s="496"/>
      <c r="G1856" s="496"/>
      <c r="H1856" s="477"/>
      <c r="I1856" s="496"/>
      <c r="J1856" s="477"/>
      <c r="K1856" s="494"/>
      <c r="L1856" s="494"/>
      <c r="M1856" s="517"/>
      <c r="N1856" s="516"/>
      <c r="O1856" s="517"/>
      <c r="P1856" s="517"/>
      <c r="Q1856" s="517"/>
    </row>
    <row r="1857" spans="1:17">
      <c r="A1857" s="472"/>
      <c r="B1857" s="496"/>
      <c r="C1857" s="475"/>
      <c r="D1857" s="477"/>
      <c r="E1857" s="496"/>
      <c r="F1857" s="496"/>
      <c r="G1857" s="496"/>
      <c r="H1857" s="477"/>
      <c r="I1857" s="496"/>
      <c r="J1857" s="477"/>
      <c r="K1857" s="494"/>
      <c r="L1857" s="494"/>
      <c r="M1857" s="517"/>
      <c r="N1857" s="516"/>
      <c r="O1857" s="517"/>
      <c r="P1857" s="517"/>
      <c r="Q1857" s="517"/>
    </row>
    <row r="1858" spans="1:17">
      <c r="A1858" s="472"/>
      <c r="B1858" s="496"/>
      <c r="C1858" s="475"/>
      <c r="D1858" s="477"/>
      <c r="E1858" s="496"/>
      <c r="F1858" s="496"/>
      <c r="G1858" s="496"/>
      <c r="H1858" s="477"/>
      <c r="I1858" s="496"/>
      <c r="J1858" s="477"/>
      <c r="K1858" s="494"/>
      <c r="L1858" s="494"/>
      <c r="M1858" s="517"/>
      <c r="N1858" s="516"/>
      <c r="O1858" s="517"/>
      <c r="P1858" s="517"/>
      <c r="Q1858" s="517"/>
    </row>
    <row r="1859" spans="1:17">
      <c r="A1859" s="472"/>
      <c r="B1859" s="496"/>
      <c r="C1859" s="475"/>
      <c r="D1859" s="477"/>
      <c r="E1859" s="496"/>
      <c r="F1859" s="496"/>
      <c r="G1859" s="496"/>
      <c r="H1859" s="477"/>
      <c r="I1859" s="496"/>
      <c r="J1859" s="477"/>
      <c r="K1859" s="494"/>
      <c r="L1859" s="494"/>
      <c r="M1859" s="517"/>
      <c r="N1859" s="516"/>
      <c r="O1859" s="517"/>
      <c r="P1859" s="517"/>
      <c r="Q1859" s="517"/>
    </row>
    <row r="1860" spans="1:17">
      <c r="A1860" s="472"/>
      <c r="B1860" s="496"/>
      <c r="C1860" s="475"/>
      <c r="D1860" s="477"/>
      <c r="E1860" s="496"/>
      <c r="F1860" s="496"/>
      <c r="G1860" s="496"/>
      <c r="H1860" s="477"/>
      <c r="I1860" s="496"/>
      <c r="J1860" s="477"/>
      <c r="K1860" s="494"/>
      <c r="L1860" s="494"/>
      <c r="M1860" s="517"/>
      <c r="N1860" s="516"/>
      <c r="O1860" s="517"/>
      <c r="P1860" s="517"/>
      <c r="Q1860" s="517"/>
    </row>
    <row r="1861" spans="1:17">
      <c r="A1861" s="472"/>
      <c r="B1861" s="496"/>
      <c r="C1861" s="475"/>
      <c r="D1861" s="477"/>
      <c r="E1861" s="496"/>
      <c r="F1861" s="496"/>
      <c r="G1861" s="496"/>
      <c r="H1861" s="477"/>
      <c r="I1861" s="496"/>
      <c r="J1861" s="477"/>
      <c r="K1861" s="494"/>
      <c r="L1861" s="494"/>
      <c r="M1861" s="517"/>
      <c r="N1861" s="516"/>
      <c r="O1861" s="517"/>
      <c r="P1861" s="517"/>
      <c r="Q1861" s="517"/>
    </row>
    <row r="1862" spans="1:17">
      <c r="A1862" s="472"/>
      <c r="B1862" s="496"/>
      <c r="C1862" s="475"/>
      <c r="D1862" s="477"/>
      <c r="E1862" s="496"/>
      <c r="F1862" s="496"/>
      <c r="G1862" s="496"/>
      <c r="H1862" s="477"/>
      <c r="I1862" s="496"/>
      <c r="J1862" s="477"/>
      <c r="K1862" s="494"/>
      <c r="L1862" s="494"/>
      <c r="M1862" s="517"/>
      <c r="N1862" s="516"/>
      <c r="O1862" s="517"/>
      <c r="P1862" s="517"/>
      <c r="Q1862" s="517"/>
    </row>
    <row r="1863" spans="1:17">
      <c r="A1863" s="472"/>
      <c r="B1863" s="496"/>
      <c r="C1863" s="475"/>
      <c r="D1863" s="477"/>
      <c r="E1863" s="496"/>
      <c r="F1863" s="496"/>
      <c r="G1863" s="496"/>
      <c r="H1863" s="477"/>
      <c r="I1863" s="496"/>
      <c r="J1863" s="477"/>
      <c r="K1863" s="494"/>
      <c r="L1863" s="494"/>
      <c r="M1863" s="517"/>
      <c r="N1863" s="516"/>
      <c r="O1863" s="517"/>
      <c r="P1863" s="517"/>
      <c r="Q1863" s="517"/>
    </row>
    <row r="1864" spans="1:17">
      <c r="A1864" s="472"/>
      <c r="B1864" s="496"/>
      <c r="C1864" s="475"/>
      <c r="D1864" s="477"/>
      <c r="E1864" s="496"/>
      <c r="F1864" s="496"/>
      <c r="G1864" s="496"/>
      <c r="H1864" s="477"/>
      <c r="I1864" s="496"/>
      <c r="J1864" s="477"/>
      <c r="K1864" s="494"/>
      <c r="L1864" s="494"/>
      <c r="M1864" s="517"/>
      <c r="N1864" s="516"/>
      <c r="O1864" s="517"/>
      <c r="P1864" s="517"/>
      <c r="Q1864" s="517"/>
    </row>
    <row r="1865" spans="1:17">
      <c r="A1865" s="472"/>
      <c r="B1865" s="496"/>
      <c r="C1865" s="475"/>
      <c r="D1865" s="477"/>
      <c r="E1865" s="496"/>
      <c r="F1865" s="496"/>
      <c r="G1865" s="496"/>
      <c r="H1865" s="477"/>
      <c r="I1865" s="496"/>
      <c r="J1865" s="477"/>
      <c r="K1865" s="494"/>
      <c r="L1865" s="494"/>
      <c r="M1865" s="517"/>
      <c r="N1865" s="516"/>
      <c r="O1865" s="517"/>
      <c r="P1865" s="517"/>
      <c r="Q1865" s="517"/>
    </row>
    <row r="1866" spans="1:17">
      <c r="A1866" s="472"/>
      <c r="B1866" s="496"/>
      <c r="C1866" s="475"/>
      <c r="D1866" s="477"/>
      <c r="E1866" s="496"/>
      <c r="F1866" s="496"/>
      <c r="G1866" s="496"/>
      <c r="H1866" s="477"/>
      <c r="I1866" s="496"/>
      <c r="J1866" s="477"/>
      <c r="K1866" s="494"/>
      <c r="L1866" s="494"/>
      <c r="M1866" s="517"/>
      <c r="N1866" s="516"/>
      <c r="O1866" s="517"/>
      <c r="P1866" s="517"/>
      <c r="Q1866" s="517"/>
    </row>
    <row r="1867" spans="1:17">
      <c r="A1867" s="472"/>
      <c r="B1867" s="496"/>
      <c r="C1867" s="475"/>
      <c r="D1867" s="477"/>
      <c r="E1867" s="496"/>
      <c r="F1867" s="496"/>
      <c r="G1867" s="496"/>
      <c r="H1867" s="477"/>
      <c r="I1867" s="496"/>
      <c r="J1867" s="477"/>
      <c r="K1867" s="494"/>
      <c r="L1867" s="494"/>
      <c r="M1867" s="517"/>
      <c r="N1867" s="516"/>
      <c r="O1867" s="517"/>
      <c r="P1867" s="517"/>
      <c r="Q1867" s="517"/>
    </row>
    <row r="1868" spans="1:17">
      <c r="A1868" s="472"/>
      <c r="B1868" s="496"/>
      <c r="C1868" s="475"/>
      <c r="D1868" s="477"/>
      <c r="E1868" s="496"/>
      <c r="F1868" s="496"/>
      <c r="G1868" s="496"/>
      <c r="H1868" s="477"/>
      <c r="I1868" s="496"/>
      <c r="J1868" s="477"/>
      <c r="K1868" s="494"/>
      <c r="L1868" s="494"/>
      <c r="M1868" s="517"/>
      <c r="N1868" s="516"/>
      <c r="O1868" s="517"/>
      <c r="P1868" s="517"/>
      <c r="Q1868" s="517"/>
    </row>
    <row r="1869" spans="1:17">
      <c r="A1869" s="472"/>
      <c r="B1869" s="496"/>
      <c r="C1869" s="475"/>
      <c r="D1869" s="477"/>
      <c r="E1869" s="496"/>
      <c r="F1869" s="496"/>
      <c r="G1869" s="496"/>
      <c r="H1869" s="477"/>
      <c r="I1869" s="496"/>
      <c r="J1869" s="477"/>
      <c r="K1869" s="494"/>
      <c r="L1869" s="494"/>
      <c r="M1869" s="517"/>
      <c r="N1869" s="516"/>
      <c r="O1869" s="517"/>
      <c r="P1869" s="517"/>
      <c r="Q1869" s="517"/>
    </row>
    <row r="1870" spans="1:17">
      <c r="A1870" s="472"/>
      <c r="B1870" s="496"/>
      <c r="C1870" s="475"/>
      <c r="D1870" s="477"/>
      <c r="E1870" s="496"/>
      <c r="F1870" s="496"/>
      <c r="G1870" s="496"/>
      <c r="H1870" s="477"/>
      <c r="I1870" s="496"/>
      <c r="J1870" s="477"/>
      <c r="K1870" s="494"/>
      <c r="L1870" s="494"/>
      <c r="M1870" s="517"/>
      <c r="N1870" s="516"/>
      <c r="O1870" s="517"/>
      <c r="P1870" s="517"/>
      <c r="Q1870" s="517"/>
    </row>
    <row r="1871" spans="1:17">
      <c r="A1871" s="472"/>
      <c r="B1871" s="496"/>
      <c r="C1871" s="475"/>
      <c r="D1871" s="477"/>
      <c r="E1871" s="496"/>
      <c r="F1871" s="496"/>
      <c r="G1871" s="496"/>
      <c r="H1871" s="477"/>
      <c r="I1871" s="496"/>
      <c r="J1871" s="477"/>
      <c r="K1871" s="494"/>
      <c r="L1871" s="494"/>
      <c r="M1871" s="517"/>
      <c r="N1871" s="516"/>
      <c r="O1871" s="517"/>
      <c r="P1871" s="517"/>
      <c r="Q1871" s="517"/>
    </row>
    <row r="1872" spans="1:17">
      <c r="A1872" s="472"/>
      <c r="B1872" s="496"/>
      <c r="C1872" s="475"/>
      <c r="D1872" s="477"/>
      <c r="E1872" s="496"/>
      <c r="F1872" s="496"/>
      <c r="G1872" s="496"/>
      <c r="H1872" s="477"/>
      <c r="I1872" s="496"/>
      <c r="J1872" s="477"/>
      <c r="K1872" s="494"/>
      <c r="L1872" s="494"/>
      <c r="M1872" s="517"/>
      <c r="N1872" s="516"/>
      <c r="O1872" s="517"/>
      <c r="P1872" s="517"/>
      <c r="Q1872" s="517"/>
    </row>
    <row r="1873" spans="1:17">
      <c r="A1873" s="472"/>
      <c r="B1873" s="496"/>
      <c r="C1873" s="475"/>
      <c r="D1873" s="477"/>
      <c r="E1873" s="496"/>
      <c r="F1873" s="496"/>
      <c r="G1873" s="496"/>
      <c r="H1873" s="477"/>
      <c r="I1873" s="496"/>
      <c r="J1873" s="477"/>
      <c r="K1873" s="494"/>
      <c r="L1873" s="494"/>
      <c r="M1873" s="517"/>
      <c r="N1873" s="516"/>
      <c r="O1873" s="517"/>
      <c r="P1873" s="517"/>
      <c r="Q1873" s="517"/>
    </row>
    <row r="1874" spans="1:17">
      <c r="A1874" s="472"/>
      <c r="B1874" s="496"/>
      <c r="C1874" s="475"/>
      <c r="D1874" s="477"/>
      <c r="E1874" s="496"/>
      <c r="F1874" s="496"/>
      <c r="G1874" s="496"/>
      <c r="H1874" s="477"/>
      <c r="I1874" s="496"/>
      <c r="J1874" s="477"/>
      <c r="K1874" s="494"/>
      <c r="L1874" s="494"/>
      <c r="M1874" s="517"/>
      <c r="N1874" s="516"/>
      <c r="O1874" s="517"/>
      <c r="P1874" s="517"/>
      <c r="Q1874" s="517"/>
    </row>
    <row r="1875" spans="1:17">
      <c r="A1875" s="472"/>
      <c r="B1875" s="496"/>
      <c r="C1875" s="475"/>
      <c r="D1875" s="477"/>
      <c r="E1875" s="496"/>
      <c r="F1875" s="496"/>
      <c r="G1875" s="496"/>
      <c r="H1875" s="477"/>
      <c r="I1875" s="496"/>
      <c r="J1875" s="477"/>
      <c r="K1875" s="494"/>
      <c r="L1875" s="494"/>
      <c r="M1875" s="517"/>
      <c r="N1875" s="516"/>
      <c r="O1875" s="517"/>
      <c r="P1875" s="517"/>
      <c r="Q1875" s="517"/>
    </row>
    <row r="1876" spans="1:17">
      <c r="A1876" s="472"/>
      <c r="B1876" s="496"/>
      <c r="C1876" s="475"/>
      <c r="D1876" s="477"/>
      <c r="E1876" s="496"/>
      <c r="F1876" s="496"/>
      <c r="G1876" s="496"/>
      <c r="H1876" s="477"/>
      <c r="I1876" s="496"/>
      <c r="J1876" s="477"/>
      <c r="K1876" s="494"/>
      <c r="L1876" s="494"/>
      <c r="M1876" s="517"/>
      <c r="N1876" s="516"/>
      <c r="O1876" s="517"/>
      <c r="P1876" s="517"/>
      <c r="Q1876" s="517"/>
    </row>
    <row r="1877" spans="1:17">
      <c r="A1877" s="472"/>
      <c r="B1877" s="496"/>
      <c r="C1877" s="475"/>
      <c r="D1877" s="477"/>
      <c r="E1877" s="496"/>
      <c r="F1877" s="496"/>
      <c r="G1877" s="496"/>
      <c r="H1877" s="477"/>
      <c r="I1877" s="496"/>
      <c r="J1877" s="477"/>
      <c r="K1877" s="494"/>
      <c r="L1877" s="494"/>
      <c r="M1877" s="517"/>
      <c r="N1877" s="516"/>
      <c r="O1877" s="517"/>
      <c r="P1877" s="517"/>
      <c r="Q1877" s="517"/>
    </row>
    <row r="1878" spans="1:17">
      <c r="A1878" s="472"/>
      <c r="B1878" s="496"/>
      <c r="C1878" s="475"/>
      <c r="D1878" s="477"/>
      <c r="E1878" s="496"/>
      <c r="F1878" s="496"/>
      <c r="G1878" s="496"/>
      <c r="H1878" s="477"/>
      <c r="I1878" s="496"/>
      <c r="J1878" s="477"/>
      <c r="K1878" s="494"/>
      <c r="L1878" s="494"/>
      <c r="M1878" s="517"/>
      <c r="N1878" s="516"/>
      <c r="O1878" s="517"/>
      <c r="P1878" s="517"/>
      <c r="Q1878" s="517"/>
    </row>
    <row r="1879" spans="1:17">
      <c r="A1879" s="472"/>
      <c r="B1879" s="496"/>
      <c r="C1879" s="475"/>
      <c r="D1879" s="477"/>
      <c r="E1879" s="496"/>
      <c r="F1879" s="496"/>
      <c r="G1879" s="496"/>
      <c r="H1879" s="477"/>
      <c r="I1879" s="496"/>
      <c r="J1879" s="477"/>
      <c r="K1879" s="494"/>
      <c r="L1879" s="494"/>
      <c r="M1879" s="517"/>
      <c r="N1879" s="516"/>
      <c r="O1879" s="517"/>
      <c r="P1879" s="517"/>
      <c r="Q1879" s="517"/>
    </row>
    <row r="1880" spans="1:17">
      <c r="A1880" s="472"/>
      <c r="B1880" s="496"/>
      <c r="C1880" s="475"/>
      <c r="D1880" s="477"/>
      <c r="E1880" s="496"/>
      <c r="F1880" s="496"/>
      <c r="G1880" s="496"/>
      <c r="H1880" s="477"/>
      <c r="I1880" s="496"/>
      <c r="J1880" s="477"/>
      <c r="K1880" s="494"/>
      <c r="L1880" s="494"/>
      <c r="M1880" s="517"/>
      <c r="N1880" s="516"/>
      <c r="O1880" s="517"/>
      <c r="P1880" s="517"/>
      <c r="Q1880" s="517"/>
    </row>
    <row r="1881" spans="1:17">
      <c r="A1881" s="472"/>
      <c r="B1881" s="496"/>
      <c r="C1881" s="475"/>
      <c r="D1881" s="477"/>
      <c r="E1881" s="496"/>
      <c r="F1881" s="496"/>
      <c r="G1881" s="496"/>
      <c r="H1881" s="477"/>
      <c r="I1881" s="496"/>
      <c r="J1881" s="477"/>
      <c r="K1881" s="494"/>
      <c r="L1881" s="494"/>
      <c r="M1881" s="517"/>
      <c r="N1881" s="516"/>
      <c r="O1881" s="517"/>
      <c r="P1881" s="517"/>
      <c r="Q1881" s="517"/>
    </row>
    <row r="1882" spans="1:17">
      <c r="A1882" s="472"/>
      <c r="B1882" s="496"/>
      <c r="C1882" s="475"/>
      <c r="D1882" s="477"/>
      <c r="E1882" s="496"/>
      <c r="F1882" s="496"/>
      <c r="G1882" s="496"/>
      <c r="H1882" s="477"/>
      <c r="I1882" s="496"/>
      <c r="J1882" s="477"/>
      <c r="K1882" s="494"/>
      <c r="L1882" s="494"/>
      <c r="M1882" s="517"/>
      <c r="N1882" s="516"/>
      <c r="O1882" s="517"/>
      <c r="P1882" s="517"/>
      <c r="Q1882" s="517"/>
    </row>
    <row r="1883" spans="1:17">
      <c r="A1883" s="472"/>
      <c r="B1883" s="496"/>
      <c r="C1883" s="475"/>
      <c r="D1883" s="477"/>
      <c r="E1883" s="496"/>
      <c r="F1883" s="496"/>
      <c r="G1883" s="496"/>
      <c r="H1883" s="477"/>
      <c r="I1883" s="496"/>
      <c r="J1883" s="477"/>
      <c r="K1883" s="494"/>
      <c r="L1883" s="494"/>
      <c r="M1883" s="517"/>
      <c r="N1883" s="516"/>
      <c r="O1883" s="517"/>
      <c r="P1883" s="517"/>
      <c r="Q1883" s="517"/>
    </row>
    <row r="1884" spans="1:17">
      <c r="A1884" s="472"/>
      <c r="B1884" s="496"/>
      <c r="C1884" s="475"/>
      <c r="D1884" s="477"/>
      <c r="E1884" s="496"/>
      <c r="F1884" s="496"/>
      <c r="G1884" s="496"/>
      <c r="H1884" s="477"/>
      <c r="I1884" s="496"/>
      <c r="J1884" s="477"/>
      <c r="K1884" s="494"/>
      <c r="L1884" s="494"/>
      <c r="M1884" s="517"/>
      <c r="N1884" s="516"/>
      <c r="O1884" s="517"/>
      <c r="P1884" s="517"/>
      <c r="Q1884" s="517"/>
    </row>
    <row r="1885" spans="1:17">
      <c r="A1885" s="472"/>
      <c r="B1885" s="496"/>
      <c r="C1885" s="475"/>
      <c r="D1885" s="477"/>
      <c r="E1885" s="496"/>
      <c r="F1885" s="496"/>
      <c r="G1885" s="496"/>
      <c r="H1885" s="477"/>
      <c r="I1885" s="496"/>
      <c r="J1885" s="477"/>
      <c r="K1885" s="494"/>
      <c r="L1885" s="494"/>
      <c r="M1885" s="517"/>
      <c r="N1885" s="516"/>
      <c r="O1885" s="517"/>
      <c r="P1885" s="517"/>
      <c r="Q1885" s="517"/>
    </row>
    <row r="1886" spans="1:17">
      <c r="A1886" s="472"/>
      <c r="B1886" s="496"/>
      <c r="C1886" s="475"/>
      <c r="D1886" s="477"/>
      <c r="E1886" s="496"/>
      <c r="F1886" s="496"/>
      <c r="G1886" s="496"/>
      <c r="H1886" s="477"/>
      <c r="I1886" s="496"/>
      <c r="J1886" s="477"/>
      <c r="K1886" s="494"/>
      <c r="L1886" s="494"/>
      <c r="M1886" s="517"/>
      <c r="N1886" s="516"/>
      <c r="O1886" s="517"/>
      <c r="P1886" s="517"/>
      <c r="Q1886" s="517"/>
    </row>
    <row r="1887" spans="1:17">
      <c r="A1887" s="472"/>
      <c r="B1887" s="496"/>
      <c r="C1887" s="475"/>
      <c r="D1887" s="477"/>
      <c r="E1887" s="496"/>
      <c r="F1887" s="496"/>
      <c r="G1887" s="496"/>
      <c r="H1887" s="477"/>
      <c r="I1887" s="496"/>
      <c r="J1887" s="477"/>
      <c r="K1887" s="494"/>
      <c r="L1887" s="494"/>
      <c r="M1887" s="517"/>
      <c r="N1887" s="516"/>
      <c r="O1887" s="517"/>
      <c r="P1887" s="517"/>
      <c r="Q1887" s="517"/>
    </row>
    <row r="1888" spans="1:17">
      <c r="A1888" s="472"/>
      <c r="B1888" s="496"/>
      <c r="C1888" s="475"/>
      <c r="D1888" s="477"/>
      <c r="E1888" s="496"/>
      <c r="F1888" s="496"/>
      <c r="G1888" s="496"/>
      <c r="H1888" s="477"/>
      <c r="I1888" s="496"/>
      <c r="J1888" s="477"/>
      <c r="K1888" s="494"/>
      <c r="L1888" s="494"/>
      <c r="M1888" s="517"/>
      <c r="N1888" s="516"/>
      <c r="O1888" s="517"/>
      <c r="P1888" s="517"/>
      <c r="Q1888" s="517"/>
    </row>
    <row r="1889" spans="1:17">
      <c r="A1889" s="472"/>
      <c r="B1889" s="496"/>
      <c r="C1889" s="475"/>
      <c r="D1889" s="477"/>
      <c r="E1889" s="496"/>
      <c r="F1889" s="496"/>
      <c r="G1889" s="496"/>
      <c r="H1889" s="477"/>
      <c r="I1889" s="496"/>
      <c r="J1889" s="477"/>
      <c r="K1889" s="494"/>
      <c r="L1889" s="494"/>
      <c r="M1889" s="517"/>
      <c r="N1889" s="516"/>
      <c r="O1889" s="517"/>
      <c r="P1889" s="517"/>
      <c r="Q1889" s="517"/>
    </row>
    <row r="1890" spans="1:17">
      <c r="A1890" s="472"/>
      <c r="B1890" s="496"/>
      <c r="C1890" s="475"/>
      <c r="D1890" s="477"/>
      <c r="E1890" s="496"/>
      <c r="F1890" s="496"/>
      <c r="G1890" s="496"/>
      <c r="H1890" s="477"/>
      <c r="I1890" s="496"/>
      <c r="J1890" s="477"/>
      <c r="K1890" s="494"/>
      <c r="L1890" s="494"/>
      <c r="M1890" s="517"/>
      <c r="N1890" s="516"/>
      <c r="O1890" s="517"/>
      <c r="P1890" s="517"/>
      <c r="Q1890" s="517"/>
    </row>
    <row r="1891" spans="1:17">
      <c r="A1891" s="472"/>
      <c r="B1891" s="496"/>
      <c r="C1891" s="475"/>
      <c r="D1891" s="477"/>
      <c r="E1891" s="496"/>
      <c r="F1891" s="496"/>
      <c r="G1891" s="496"/>
      <c r="H1891" s="477"/>
      <c r="I1891" s="496"/>
      <c r="J1891" s="477"/>
      <c r="K1891" s="494"/>
      <c r="L1891" s="494"/>
      <c r="M1891" s="517"/>
      <c r="N1891" s="516"/>
      <c r="O1891" s="517"/>
      <c r="P1891" s="517"/>
      <c r="Q1891" s="517"/>
    </row>
    <row r="1892" spans="1:17">
      <c r="A1892" s="472"/>
      <c r="B1892" s="496"/>
      <c r="C1892" s="475"/>
      <c r="D1892" s="477"/>
      <c r="E1892" s="496"/>
      <c r="F1892" s="496"/>
      <c r="G1892" s="496"/>
      <c r="H1892" s="477"/>
      <c r="I1892" s="496"/>
      <c r="J1892" s="477"/>
      <c r="K1892" s="494"/>
      <c r="L1892" s="494"/>
      <c r="M1892" s="517"/>
      <c r="N1892" s="516"/>
      <c r="O1892" s="517"/>
      <c r="P1892" s="517"/>
      <c r="Q1892" s="517"/>
    </row>
    <row r="1893" spans="1:17">
      <c r="A1893" s="472"/>
      <c r="B1893" s="496"/>
      <c r="C1893" s="475"/>
      <c r="D1893" s="477"/>
      <c r="E1893" s="496"/>
      <c r="F1893" s="496"/>
      <c r="G1893" s="496"/>
      <c r="H1893" s="477"/>
      <c r="I1893" s="496"/>
      <c r="J1893" s="477"/>
      <c r="K1893" s="494"/>
      <c r="L1893" s="494"/>
      <c r="M1893" s="517"/>
      <c r="N1893" s="516"/>
      <c r="O1893" s="517"/>
      <c r="P1893" s="517"/>
      <c r="Q1893" s="517"/>
    </row>
    <row r="1894" spans="1:17">
      <c r="A1894" s="472"/>
      <c r="B1894" s="496"/>
      <c r="C1894" s="475"/>
      <c r="D1894" s="477"/>
      <c r="E1894" s="496"/>
      <c r="F1894" s="496"/>
      <c r="G1894" s="496"/>
      <c r="H1894" s="477"/>
      <c r="I1894" s="496"/>
      <c r="J1894" s="477"/>
      <c r="K1894" s="494"/>
      <c r="L1894" s="494"/>
      <c r="M1894" s="517"/>
      <c r="N1894" s="516"/>
      <c r="O1894" s="517"/>
      <c r="P1894" s="517"/>
      <c r="Q1894" s="517"/>
    </row>
    <row r="1895" spans="1:17">
      <c r="A1895" s="472"/>
      <c r="B1895" s="496"/>
      <c r="C1895" s="475"/>
      <c r="D1895" s="477"/>
      <c r="E1895" s="496"/>
      <c r="F1895" s="496"/>
      <c r="G1895" s="496"/>
      <c r="H1895" s="477"/>
      <c r="I1895" s="496"/>
      <c r="J1895" s="477"/>
      <c r="K1895" s="494"/>
      <c r="L1895" s="494"/>
      <c r="M1895" s="517"/>
      <c r="N1895" s="516"/>
      <c r="O1895" s="517"/>
      <c r="P1895" s="517"/>
      <c r="Q1895" s="517"/>
    </row>
    <row r="1896" spans="1:17">
      <c r="A1896" s="472"/>
      <c r="B1896" s="496"/>
      <c r="C1896" s="475"/>
      <c r="D1896" s="477"/>
      <c r="E1896" s="496"/>
      <c r="F1896" s="496"/>
      <c r="G1896" s="496"/>
      <c r="H1896" s="477"/>
      <c r="I1896" s="496"/>
      <c r="J1896" s="477"/>
      <c r="K1896" s="494"/>
      <c r="L1896" s="494"/>
      <c r="M1896" s="517"/>
      <c r="N1896" s="516"/>
      <c r="O1896" s="517"/>
      <c r="P1896" s="517"/>
      <c r="Q1896" s="517"/>
    </row>
    <row r="1897" spans="1:17">
      <c r="A1897" s="472"/>
      <c r="B1897" s="496"/>
      <c r="C1897" s="475"/>
      <c r="D1897" s="477"/>
      <c r="E1897" s="496"/>
      <c r="F1897" s="496"/>
      <c r="G1897" s="496"/>
      <c r="H1897" s="477"/>
      <c r="I1897" s="496"/>
      <c r="J1897" s="477"/>
      <c r="K1897" s="494"/>
      <c r="L1897" s="494"/>
      <c r="M1897" s="517"/>
      <c r="N1897" s="516"/>
      <c r="O1897" s="517"/>
      <c r="P1897" s="517"/>
      <c r="Q1897" s="517"/>
    </row>
    <row r="1898" spans="1:17">
      <c r="A1898" s="472"/>
      <c r="B1898" s="496"/>
      <c r="C1898" s="475"/>
      <c r="D1898" s="477"/>
      <c r="E1898" s="496"/>
      <c r="F1898" s="496"/>
      <c r="G1898" s="496"/>
      <c r="H1898" s="477"/>
      <c r="I1898" s="496"/>
      <c r="J1898" s="477"/>
      <c r="K1898" s="494"/>
      <c r="L1898" s="494"/>
      <c r="M1898" s="517"/>
      <c r="N1898" s="516"/>
      <c r="O1898" s="517"/>
      <c r="P1898" s="517"/>
      <c r="Q1898" s="517"/>
    </row>
    <row r="1899" spans="1:17">
      <c r="A1899" s="472"/>
      <c r="B1899" s="496"/>
      <c r="C1899" s="475"/>
      <c r="D1899" s="477"/>
      <c r="E1899" s="496"/>
      <c r="F1899" s="496"/>
      <c r="G1899" s="496"/>
      <c r="H1899" s="477"/>
      <c r="I1899" s="496"/>
      <c r="J1899" s="477"/>
      <c r="K1899" s="494"/>
      <c r="L1899" s="494"/>
      <c r="M1899" s="517"/>
      <c r="N1899" s="516"/>
      <c r="O1899" s="517"/>
      <c r="P1899" s="517"/>
      <c r="Q1899" s="517"/>
    </row>
    <row r="1900" spans="1:17">
      <c r="A1900" s="472"/>
      <c r="B1900" s="496"/>
      <c r="C1900" s="475"/>
      <c r="D1900" s="477"/>
      <c r="E1900" s="496"/>
      <c r="F1900" s="496"/>
      <c r="G1900" s="496"/>
      <c r="H1900" s="477"/>
      <c r="I1900" s="496"/>
      <c r="J1900" s="477"/>
      <c r="K1900" s="494"/>
      <c r="L1900" s="494"/>
      <c r="M1900" s="517"/>
      <c r="N1900" s="516"/>
      <c r="O1900" s="517"/>
      <c r="P1900" s="517"/>
      <c r="Q1900" s="517"/>
    </row>
    <row r="1901" spans="1:17">
      <c r="A1901" s="472"/>
      <c r="B1901" s="496"/>
      <c r="C1901" s="475"/>
      <c r="D1901" s="477"/>
      <c r="E1901" s="496"/>
      <c r="F1901" s="496"/>
      <c r="G1901" s="496"/>
      <c r="H1901" s="477"/>
      <c r="I1901" s="496"/>
      <c r="J1901" s="477"/>
      <c r="K1901" s="494"/>
      <c r="L1901" s="494"/>
      <c r="M1901" s="517"/>
      <c r="N1901" s="516"/>
      <c r="O1901" s="517"/>
      <c r="P1901" s="517"/>
      <c r="Q1901" s="517"/>
    </row>
    <row r="1902" spans="1:17">
      <c r="A1902" s="472"/>
      <c r="B1902" s="496"/>
      <c r="C1902" s="475"/>
      <c r="D1902" s="477"/>
      <c r="E1902" s="496"/>
      <c r="F1902" s="496"/>
      <c r="G1902" s="496"/>
      <c r="H1902" s="477"/>
      <c r="I1902" s="496"/>
      <c r="J1902" s="477"/>
      <c r="K1902" s="494"/>
      <c r="L1902" s="494"/>
      <c r="M1902" s="517"/>
      <c r="N1902" s="516"/>
      <c r="O1902" s="517"/>
      <c r="P1902" s="517"/>
      <c r="Q1902" s="517"/>
    </row>
    <row r="1903" spans="1:17">
      <c r="A1903" s="472"/>
      <c r="B1903" s="496"/>
      <c r="C1903" s="475"/>
      <c r="D1903" s="477"/>
      <c r="E1903" s="496"/>
      <c r="F1903" s="496"/>
      <c r="G1903" s="496"/>
      <c r="H1903" s="477"/>
      <c r="I1903" s="496"/>
      <c r="J1903" s="477"/>
      <c r="K1903" s="494"/>
      <c r="L1903" s="494"/>
      <c r="M1903" s="517"/>
      <c r="N1903" s="516"/>
      <c r="O1903" s="517"/>
      <c r="P1903" s="517"/>
      <c r="Q1903" s="517"/>
    </row>
    <row r="1904" spans="1:17">
      <c r="A1904" s="472"/>
      <c r="B1904" s="496"/>
      <c r="C1904" s="475"/>
      <c r="D1904" s="477"/>
      <c r="E1904" s="496"/>
      <c r="F1904" s="496"/>
      <c r="G1904" s="496"/>
      <c r="H1904" s="477"/>
      <c r="I1904" s="496"/>
      <c r="J1904" s="477"/>
      <c r="K1904" s="494"/>
      <c r="L1904" s="494"/>
      <c r="M1904" s="517"/>
      <c r="N1904" s="516"/>
      <c r="O1904" s="517"/>
      <c r="P1904" s="517"/>
      <c r="Q1904" s="517"/>
    </row>
    <row r="1905" spans="1:17">
      <c r="A1905" s="472"/>
      <c r="B1905" s="496"/>
      <c r="C1905" s="475"/>
      <c r="D1905" s="477"/>
      <c r="E1905" s="496"/>
      <c r="F1905" s="496"/>
      <c r="G1905" s="496"/>
      <c r="H1905" s="477"/>
      <c r="I1905" s="496"/>
      <c r="J1905" s="477"/>
      <c r="K1905" s="494"/>
      <c r="L1905" s="494"/>
      <c r="M1905" s="517"/>
      <c r="N1905" s="516"/>
      <c r="O1905" s="517"/>
      <c r="P1905" s="517"/>
      <c r="Q1905" s="517"/>
    </row>
    <row r="1906" spans="1:17">
      <c r="A1906" s="472"/>
      <c r="B1906" s="496"/>
      <c r="C1906" s="475"/>
      <c r="D1906" s="477"/>
      <c r="E1906" s="496"/>
      <c r="F1906" s="496"/>
      <c r="G1906" s="496"/>
      <c r="H1906" s="477"/>
      <c r="I1906" s="496"/>
      <c r="J1906" s="477"/>
      <c r="K1906" s="494"/>
      <c r="L1906" s="494"/>
      <c r="M1906" s="517"/>
      <c r="N1906" s="516"/>
      <c r="O1906" s="517"/>
      <c r="P1906" s="517"/>
      <c r="Q1906" s="517"/>
    </row>
    <row r="1907" spans="1:17">
      <c r="A1907" s="472"/>
      <c r="B1907" s="496"/>
      <c r="C1907" s="475"/>
      <c r="D1907" s="477"/>
      <c r="E1907" s="496"/>
      <c r="F1907" s="496"/>
      <c r="G1907" s="496"/>
      <c r="H1907" s="477"/>
      <c r="I1907" s="496"/>
      <c r="J1907" s="477"/>
      <c r="K1907" s="494"/>
      <c r="L1907" s="494"/>
      <c r="M1907" s="517"/>
      <c r="N1907" s="516"/>
      <c r="O1907" s="517"/>
      <c r="P1907" s="517"/>
      <c r="Q1907" s="517"/>
    </row>
    <row r="1908" spans="1:17">
      <c r="A1908" s="472"/>
      <c r="B1908" s="496"/>
      <c r="C1908" s="475"/>
      <c r="D1908" s="477"/>
      <c r="E1908" s="496"/>
      <c r="F1908" s="496"/>
      <c r="G1908" s="496"/>
      <c r="H1908" s="477"/>
      <c r="I1908" s="496"/>
      <c r="J1908" s="477"/>
      <c r="K1908" s="494"/>
      <c r="L1908" s="494"/>
      <c r="M1908" s="517"/>
      <c r="N1908" s="516"/>
      <c r="O1908" s="517"/>
      <c r="P1908" s="517"/>
      <c r="Q1908" s="517"/>
    </row>
    <row r="1909" spans="1:17">
      <c r="A1909" s="472"/>
      <c r="B1909" s="496"/>
      <c r="C1909" s="475"/>
      <c r="D1909" s="477"/>
      <c r="E1909" s="496"/>
      <c r="F1909" s="496"/>
      <c r="G1909" s="496"/>
      <c r="H1909" s="477"/>
      <c r="I1909" s="496"/>
      <c r="J1909" s="477"/>
      <c r="K1909" s="494"/>
      <c r="L1909" s="494"/>
      <c r="M1909" s="517"/>
      <c r="N1909" s="516"/>
      <c r="O1909" s="517"/>
      <c r="P1909" s="517"/>
      <c r="Q1909" s="517"/>
    </row>
    <row r="1910" spans="1:17">
      <c r="A1910" s="472"/>
      <c r="B1910" s="496"/>
      <c r="C1910" s="475"/>
      <c r="D1910" s="477"/>
      <c r="E1910" s="496"/>
      <c r="F1910" s="496"/>
      <c r="G1910" s="496"/>
      <c r="H1910" s="477"/>
      <c r="I1910" s="496"/>
      <c r="J1910" s="477"/>
      <c r="K1910" s="494"/>
      <c r="L1910" s="494"/>
      <c r="M1910" s="517"/>
      <c r="N1910" s="516"/>
      <c r="O1910" s="517"/>
      <c r="P1910" s="517"/>
      <c r="Q1910" s="517"/>
    </row>
    <row r="1911" spans="1:17">
      <c r="A1911" s="472"/>
      <c r="B1911" s="496"/>
      <c r="C1911" s="475"/>
      <c r="D1911" s="477"/>
      <c r="E1911" s="496"/>
      <c r="F1911" s="496"/>
      <c r="G1911" s="496"/>
      <c r="H1911" s="477"/>
      <c r="I1911" s="496"/>
      <c r="J1911" s="477"/>
      <c r="K1911" s="494"/>
      <c r="L1911" s="494"/>
      <c r="M1911" s="517"/>
      <c r="N1911" s="516"/>
      <c r="O1911" s="517"/>
      <c r="P1911" s="517"/>
      <c r="Q1911" s="517"/>
    </row>
    <row r="1912" spans="1:17">
      <c r="A1912" s="472"/>
      <c r="B1912" s="496"/>
      <c r="C1912" s="475"/>
      <c r="D1912" s="477"/>
      <c r="E1912" s="496"/>
      <c r="F1912" s="496"/>
      <c r="G1912" s="496"/>
      <c r="H1912" s="477"/>
      <c r="I1912" s="496"/>
      <c r="J1912" s="477"/>
      <c r="K1912" s="494"/>
      <c r="L1912" s="494"/>
      <c r="M1912" s="517"/>
      <c r="N1912" s="516"/>
      <c r="O1912" s="517"/>
      <c r="P1912" s="517"/>
      <c r="Q1912" s="517"/>
    </row>
    <row r="1913" spans="1:17">
      <c r="A1913" s="472"/>
      <c r="B1913" s="496"/>
      <c r="C1913" s="475"/>
      <c r="D1913" s="477"/>
      <c r="E1913" s="496"/>
      <c r="F1913" s="496"/>
      <c r="G1913" s="496"/>
      <c r="H1913" s="477"/>
      <c r="I1913" s="496"/>
      <c r="J1913" s="477"/>
      <c r="K1913" s="494"/>
      <c r="L1913" s="494"/>
      <c r="M1913" s="517"/>
      <c r="N1913" s="516"/>
      <c r="O1913" s="517"/>
      <c r="P1913" s="517"/>
      <c r="Q1913" s="517"/>
    </row>
    <row r="1914" spans="1:17">
      <c r="A1914" s="472"/>
      <c r="B1914" s="496"/>
      <c r="C1914" s="475"/>
      <c r="D1914" s="477"/>
      <c r="E1914" s="496"/>
      <c r="F1914" s="496"/>
      <c r="G1914" s="496"/>
      <c r="H1914" s="477"/>
      <c r="I1914" s="496"/>
      <c r="J1914" s="477"/>
      <c r="K1914" s="494"/>
      <c r="L1914" s="494"/>
      <c r="M1914" s="517"/>
      <c r="N1914" s="516"/>
      <c r="O1914" s="517"/>
      <c r="P1914" s="517"/>
      <c r="Q1914" s="517"/>
    </row>
    <row r="1915" spans="1:17">
      <c r="A1915" s="472"/>
      <c r="B1915" s="496"/>
      <c r="C1915" s="475"/>
      <c r="D1915" s="477"/>
      <c r="E1915" s="496"/>
      <c r="F1915" s="496"/>
      <c r="G1915" s="496"/>
      <c r="H1915" s="477"/>
      <c r="I1915" s="496"/>
      <c r="J1915" s="477"/>
      <c r="K1915" s="494"/>
      <c r="L1915" s="494"/>
      <c r="M1915" s="517"/>
      <c r="N1915" s="516"/>
      <c r="O1915" s="517"/>
      <c r="P1915" s="517"/>
      <c r="Q1915" s="517"/>
    </row>
    <row r="1916" spans="1:17">
      <c r="A1916" s="472"/>
      <c r="B1916" s="496"/>
      <c r="C1916" s="475"/>
      <c r="D1916" s="477"/>
      <c r="E1916" s="496"/>
      <c r="F1916" s="496"/>
      <c r="G1916" s="496"/>
      <c r="H1916" s="477"/>
      <c r="I1916" s="496"/>
      <c r="J1916" s="477"/>
      <c r="K1916" s="494"/>
      <c r="L1916" s="494"/>
      <c r="M1916" s="517"/>
      <c r="N1916" s="516"/>
      <c r="O1916" s="517"/>
      <c r="P1916" s="517"/>
      <c r="Q1916" s="517"/>
    </row>
    <row r="1917" spans="1:17">
      <c r="A1917" s="472"/>
      <c r="B1917" s="496"/>
      <c r="C1917" s="475"/>
      <c r="D1917" s="477"/>
      <c r="E1917" s="496"/>
      <c r="F1917" s="496"/>
      <c r="G1917" s="496"/>
      <c r="H1917" s="477"/>
      <c r="I1917" s="496"/>
      <c r="J1917" s="477"/>
      <c r="K1917" s="494"/>
      <c r="L1917" s="494"/>
      <c r="M1917" s="517"/>
      <c r="N1917" s="516"/>
      <c r="O1917" s="517"/>
      <c r="P1917" s="517"/>
      <c r="Q1917" s="517"/>
    </row>
    <row r="1918" spans="1:17">
      <c r="A1918" s="472"/>
      <c r="B1918" s="496"/>
      <c r="C1918" s="475"/>
      <c r="D1918" s="477"/>
      <c r="E1918" s="496"/>
      <c r="F1918" s="496"/>
      <c r="G1918" s="496"/>
      <c r="H1918" s="477"/>
      <c r="I1918" s="496"/>
      <c r="J1918" s="477"/>
      <c r="K1918" s="494"/>
      <c r="L1918" s="494"/>
      <c r="M1918" s="517"/>
      <c r="N1918" s="516"/>
      <c r="O1918" s="517"/>
      <c r="P1918" s="517"/>
      <c r="Q1918" s="517"/>
    </row>
    <row r="1919" spans="1:17">
      <c r="A1919" s="472"/>
      <c r="B1919" s="496"/>
      <c r="C1919" s="475"/>
      <c r="D1919" s="477"/>
      <c r="E1919" s="496"/>
      <c r="F1919" s="496"/>
      <c r="G1919" s="496"/>
      <c r="H1919" s="477"/>
      <c r="I1919" s="496"/>
      <c r="J1919" s="477"/>
      <c r="K1919" s="494"/>
      <c r="L1919" s="494"/>
      <c r="M1919" s="517"/>
      <c r="N1919" s="516"/>
      <c r="O1919" s="517"/>
      <c r="P1919" s="517"/>
      <c r="Q1919" s="517"/>
    </row>
    <row r="1920" spans="1:17">
      <c r="A1920" s="472"/>
      <c r="B1920" s="496"/>
      <c r="C1920" s="475"/>
      <c r="D1920" s="477"/>
      <c r="E1920" s="496"/>
      <c r="F1920" s="496"/>
      <c r="G1920" s="496"/>
      <c r="H1920" s="477"/>
      <c r="I1920" s="496"/>
      <c r="J1920" s="477"/>
      <c r="K1920" s="494"/>
      <c r="L1920" s="494"/>
      <c r="M1920" s="517"/>
      <c r="N1920" s="516"/>
      <c r="O1920" s="517"/>
      <c r="P1920" s="517"/>
      <c r="Q1920" s="517"/>
    </row>
    <row r="1921" spans="1:17">
      <c r="A1921" s="472"/>
      <c r="B1921" s="496"/>
      <c r="C1921" s="475"/>
      <c r="D1921" s="477"/>
      <c r="E1921" s="496"/>
      <c r="F1921" s="496"/>
      <c r="G1921" s="496"/>
      <c r="H1921" s="477"/>
      <c r="I1921" s="496"/>
      <c r="J1921" s="477"/>
      <c r="K1921" s="494"/>
      <c r="L1921" s="494"/>
      <c r="M1921" s="517"/>
      <c r="N1921" s="516"/>
      <c r="O1921" s="517"/>
      <c r="P1921" s="517"/>
      <c r="Q1921" s="517"/>
    </row>
    <row r="1922" spans="1:17">
      <c r="A1922" s="472"/>
      <c r="B1922" s="496"/>
      <c r="C1922" s="475"/>
      <c r="D1922" s="477"/>
      <c r="E1922" s="496"/>
      <c r="F1922" s="496"/>
      <c r="G1922" s="496"/>
      <c r="H1922" s="477"/>
      <c r="I1922" s="496"/>
      <c r="J1922" s="477"/>
      <c r="K1922" s="494"/>
      <c r="L1922" s="494"/>
      <c r="M1922" s="517"/>
      <c r="N1922" s="516"/>
      <c r="O1922" s="517"/>
      <c r="P1922" s="517"/>
      <c r="Q1922" s="517"/>
    </row>
    <row r="1923" spans="1:17">
      <c r="A1923" s="472"/>
      <c r="B1923" s="496"/>
      <c r="C1923" s="475"/>
      <c r="D1923" s="477"/>
      <c r="E1923" s="496"/>
      <c r="F1923" s="496"/>
      <c r="G1923" s="496"/>
      <c r="H1923" s="477"/>
      <c r="I1923" s="496"/>
      <c r="J1923" s="477"/>
      <c r="K1923" s="494"/>
      <c r="L1923" s="494"/>
      <c r="M1923" s="517"/>
      <c r="N1923" s="516"/>
      <c r="O1923" s="517"/>
      <c r="P1923" s="517"/>
      <c r="Q1923" s="517"/>
    </row>
    <row r="1924" spans="1:17">
      <c r="A1924" s="472"/>
      <c r="B1924" s="496"/>
      <c r="C1924" s="475"/>
      <c r="D1924" s="477"/>
      <c r="E1924" s="496"/>
      <c r="F1924" s="496"/>
      <c r="G1924" s="496"/>
      <c r="H1924" s="477"/>
      <c r="I1924" s="496"/>
      <c r="J1924" s="477"/>
      <c r="K1924" s="494"/>
      <c r="L1924" s="494"/>
      <c r="M1924" s="517"/>
      <c r="N1924" s="516"/>
      <c r="O1924" s="517"/>
      <c r="P1924" s="517"/>
      <c r="Q1924" s="517"/>
    </row>
    <row r="1925" spans="1:17">
      <c r="A1925" s="472"/>
      <c r="B1925" s="496"/>
      <c r="C1925" s="475"/>
      <c r="D1925" s="477"/>
      <c r="E1925" s="496"/>
      <c r="F1925" s="496"/>
      <c r="G1925" s="496"/>
      <c r="H1925" s="477"/>
      <c r="I1925" s="496"/>
      <c r="J1925" s="477"/>
      <c r="K1925" s="494"/>
      <c r="L1925" s="494"/>
      <c r="M1925" s="517"/>
      <c r="N1925" s="516"/>
      <c r="O1925" s="517"/>
      <c r="P1925" s="517"/>
      <c r="Q1925" s="517"/>
    </row>
    <row r="1926" spans="1:17">
      <c r="A1926" s="472"/>
      <c r="B1926" s="496"/>
      <c r="C1926" s="475"/>
      <c r="D1926" s="477"/>
      <c r="E1926" s="496"/>
      <c r="F1926" s="496"/>
      <c r="G1926" s="496"/>
      <c r="H1926" s="477"/>
      <c r="I1926" s="496"/>
      <c r="J1926" s="477"/>
      <c r="K1926" s="494"/>
      <c r="L1926" s="494"/>
      <c r="M1926" s="517"/>
      <c r="N1926" s="516"/>
      <c r="O1926" s="517"/>
      <c r="P1926" s="517"/>
      <c r="Q1926" s="517"/>
    </row>
    <row r="1927" spans="1:17">
      <c r="A1927" s="472"/>
      <c r="B1927" s="496"/>
      <c r="C1927" s="475"/>
      <c r="D1927" s="477"/>
      <c r="E1927" s="496"/>
      <c r="F1927" s="496"/>
      <c r="G1927" s="496"/>
      <c r="H1927" s="477"/>
      <c r="I1927" s="496"/>
      <c r="J1927" s="477"/>
      <c r="K1927" s="494"/>
      <c r="L1927" s="494"/>
      <c r="M1927" s="517"/>
      <c r="N1927" s="516"/>
      <c r="O1927" s="517"/>
      <c r="P1927" s="517"/>
      <c r="Q1927" s="517"/>
    </row>
    <row r="1928" spans="1:17">
      <c r="A1928" s="472"/>
      <c r="B1928" s="496"/>
      <c r="C1928" s="475"/>
      <c r="D1928" s="477"/>
      <c r="E1928" s="496"/>
      <c r="F1928" s="496"/>
      <c r="G1928" s="496"/>
      <c r="H1928" s="477"/>
      <c r="I1928" s="496"/>
      <c r="J1928" s="477"/>
      <c r="K1928" s="494"/>
      <c r="L1928" s="494"/>
      <c r="M1928" s="517"/>
      <c r="N1928" s="516"/>
      <c r="O1928" s="517"/>
      <c r="P1928" s="517"/>
      <c r="Q1928" s="517"/>
    </row>
    <row r="1929" spans="1:17">
      <c r="A1929" s="472"/>
      <c r="B1929" s="496"/>
      <c r="C1929" s="475"/>
      <c r="D1929" s="477"/>
      <c r="E1929" s="496"/>
      <c r="F1929" s="496"/>
      <c r="G1929" s="496"/>
      <c r="H1929" s="477"/>
      <c r="I1929" s="496"/>
      <c r="J1929" s="477"/>
      <c r="K1929" s="494"/>
      <c r="L1929" s="494"/>
      <c r="M1929" s="517"/>
      <c r="N1929" s="516"/>
      <c r="O1929" s="517"/>
      <c r="P1929" s="517"/>
      <c r="Q1929" s="517"/>
    </row>
    <row r="1930" spans="1:17">
      <c r="A1930" s="472"/>
      <c r="B1930" s="496"/>
      <c r="C1930" s="475"/>
      <c r="D1930" s="477"/>
      <c r="E1930" s="496"/>
      <c r="F1930" s="496"/>
      <c r="G1930" s="496"/>
      <c r="H1930" s="477"/>
      <c r="I1930" s="496"/>
      <c r="J1930" s="477"/>
      <c r="K1930" s="494"/>
      <c r="L1930" s="494"/>
      <c r="M1930" s="517"/>
      <c r="N1930" s="516"/>
      <c r="O1930" s="517"/>
      <c r="P1930" s="517"/>
      <c r="Q1930" s="517"/>
    </row>
    <row r="1931" spans="1:17">
      <c r="A1931" s="472"/>
      <c r="B1931" s="496"/>
      <c r="C1931" s="475"/>
      <c r="D1931" s="477"/>
      <c r="E1931" s="496"/>
      <c r="F1931" s="496"/>
      <c r="G1931" s="496"/>
      <c r="H1931" s="477"/>
      <c r="I1931" s="496"/>
      <c r="J1931" s="477"/>
      <c r="K1931" s="494"/>
      <c r="L1931" s="494"/>
      <c r="M1931" s="517"/>
      <c r="N1931" s="516"/>
      <c r="O1931" s="517"/>
      <c r="P1931" s="517"/>
      <c r="Q1931" s="517"/>
    </row>
    <row r="1932" spans="1:17">
      <c r="A1932" s="472"/>
      <c r="B1932" s="496"/>
      <c r="C1932" s="475"/>
      <c r="D1932" s="477"/>
      <c r="E1932" s="496"/>
      <c r="F1932" s="496"/>
      <c r="G1932" s="496"/>
      <c r="H1932" s="477"/>
      <c r="I1932" s="496"/>
      <c r="J1932" s="477"/>
      <c r="K1932" s="494"/>
      <c r="L1932" s="494"/>
      <c r="M1932" s="517"/>
      <c r="N1932" s="516"/>
      <c r="O1932" s="517"/>
      <c r="P1932" s="517"/>
      <c r="Q1932" s="517"/>
    </row>
    <row r="1933" spans="1:17">
      <c r="A1933" s="472"/>
      <c r="B1933" s="496"/>
      <c r="C1933" s="475"/>
      <c r="D1933" s="477"/>
      <c r="E1933" s="496"/>
      <c r="F1933" s="496"/>
      <c r="G1933" s="496"/>
      <c r="H1933" s="477"/>
      <c r="I1933" s="496"/>
      <c r="J1933" s="477"/>
      <c r="K1933" s="494"/>
      <c r="L1933" s="494"/>
      <c r="M1933" s="517"/>
      <c r="N1933" s="516"/>
      <c r="O1933" s="517"/>
      <c r="P1933" s="517"/>
      <c r="Q1933" s="517"/>
    </row>
    <row r="1934" spans="1:17">
      <c r="A1934" s="472"/>
      <c r="B1934" s="496"/>
      <c r="C1934" s="475"/>
      <c r="D1934" s="477"/>
      <c r="E1934" s="496"/>
      <c r="F1934" s="496"/>
      <c r="G1934" s="496"/>
      <c r="H1934" s="477"/>
      <c r="I1934" s="496"/>
      <c r="J1934" s="477"/>
      <c r="K1934" s="494"/>
      <c r="L1934" s="494"/>
      <c r="M1934" s="517"/>
      <c r="N1934" s="516"/>
      <c r="O1934" s="517"/>
      <c r="P1934" s="517"/>
      <c r="Q1934" s="517"/>
    </row>
    <row r="1935" spans="1:17">
      <c r="A1935" s="472"/>
      <c r="B1935" s="496"/>
      <c r="C1935" s="475"/>
      <c r="D1935" s="477"/>
      <c r="E1935" s="496"/>
      <c r="F1935" s="496"/>
      <c r="G1935" s="496"/>
      <c r="H1935" s="477"/>
      <c r="I1935" s="496"/>
      <c r="J1935" s="477"/>
      <c r="K1935" s="494"/>
      <c r="L1935" s="494"/>
      <c r="M1935" s="517"/>
      <c r="N1935" s="516"/>
      <c r="O1935" s="517"/>
      <c r="P1935" s="517"/>
      <c r="Q1935" s="517"/>
    </row>
    <row r="1936" spans="1:17">
      <c r="A1936" s="472"/>
      <c r="B1936" s="496"/>
      <c r="C1936" s="475"/>
      <c r="D1936" s="477"/>
      <c r="E1936" s="496"/>
      <c r="F1936" s="496"/>
      <c r="G1936" s="496"/>
      <c r="H1936" s="477"/>
      <c r="I1936" s="496"/>
      <c r="J1936" s="477"/>
      <c r="K1936" s="494"/>
      <c r="L1936" s="494"/>
      <c r="M1936" s="517"/>
      <c r="N1936" s="516"/>
      <c r="O1936" s="517"/>
      <c r="P1936" s="517"/>
      <c r="Q1936" s="517"/>
    </row>
    <row r="1937" spans="1:17">
      <c r="A1937" s="472"/>
      <c r="B1937" s="496"/>
      <c r="C1937" s="475"/>
      <c r="D1937" s="477"/>
      <c r="E1937" s="496"/>
      <c r="F1937" s="496"/>
      <c r="G1937" s="496"/>
      <c r="H1937" s="477"/>
      <c r="I1937" s="496"/>
      <c r="J1937" s="477"/>
      <c r="K1937" s="494"/>
      <c r="L1937" s="494"/>
      <c r="M1937" s="517"/>
      <c r="N1937" s="516"/>
      <c r="O1937" s="517"/>
      <c r="P1937" s="517"/>
      <c r="Q1937" s="517"/>
    </row>
    <row r="1938" spans="1:17">
      <c r="A1938" s="472"/>
      <c r="B1938" s="496"/>
      <c r="C1938" s="475"/>
      <c r="D1938" s="477"/>
      <c r="E1938" s="496"/>
      <c r="F1938" s="496"/>
      <c r="G1938" s="496"/>
      <c r="H1938" s="477"/>
      <c r="I1938" s="496"/>
      <c r="J1938" s="477"/>
      <c r="K1938" s="494"/>
      <c r="L1938" s="494"/>
      <c r="M1938" s="517"/>
      <c r="N1938" s="516"/>
      <c r="O1938" s="517"/>
      <c r="P1938" s="517"/>
      <c r="Q1938" s="517"/>
    </row>
    <row r="1939" spans="1:17">
      <c r="A1939" s="472"/>
      <c r="B1939" s="496"/>
      <c r="C1939" s="475"/>
      <c r="D1939" s="477"/>
      <c r="E1939" s="496"/>
      <c r="F1939" s="496"/>
      <c r="G1939" s="496"/>
      <c r="H1939" s="477"/>
      <c r="I1939" s="496"/>
      <c r="J1939" s="477"/>
      <c r="K1939" s="494"/>
      <c r="L1939" s="494"/>
      <c r="M1939" s="517"/>
      <c r="N1939" s="516"/>
      <c r="O1939" s="517"/>
      <c r="P1939" s="517"/>
      <c r="Q1939" s="517"/>
    </row>
    <row r="1940" spans="1:17">
      <c r="A1940" s="472"/>
      <c r="B1940" s="496"/>
      <c r="C1940" s="475"/>
      <c r="D1940" s="477"/>
      <c r="E1940" s="496"/>
      <c r="F1940" s="496"/>
      <c r="G1940" s="496"/>
      <c r="H1940" s="477"/>
      <c r="I1940" s="496"/>
      <c r="J1940" s="477"/>
      <c r="K1940" s="494"/>
      <c r="L1940" s="494"/>
      <c r="M1940" s="517"/>
      <c r="N1940" s="516"/>
      <c r="O1940" s="517"/>
      <c r="P1940" s="517"/>
      <c r="Q1940" s="517"/>
    </row>
    <row r="1941" spans="1:17">
      <c r="A1941" s="472"/>
      <c r="B1941" s="496"/>
      <c r="C1941" s="475"/>
      <c r="D1941" s="477"/>
      <c r="E1941" s="496"/>
      <c r="F1941" s="496"/>
      <c r="G1941" s="496"/>
      <c r="H1941" s="477"/>
      <c r="I1941" s="496"/>
      <c r="J1941" s="477"/>
      <c r="K1941" s="494"/>
      <c r="L1941" s="494"/>
      <c r="M1941" s="517"/>
      <c r="N1941" s="516"/>
      <c r="O1941" s="517"/>
      <c r="P1941" s="517"/>
      <c r="Q1941" s="517"/>
    </row>
    <row r="1942" spans="1:17">
      <c r="A1942" s="472"/>
      <c r="B1942" s="496"/>
      <c r="C1942" s="475"/>
      <c r="D1942" s="477"/>
      <c r="E1942" s="496"/>
      <c r="F1942" s="496"/>
      <c r="G1942" s="496"/>
      <c r="H1942" s="477"/>
      <c r="I1942" s="496"/>
      <c r="J1942" s="477"/>
      <c r="K1942" s="494"/>
      <c r="L1942" s="494"/>
      <c r="M1942" s="517"/>
      <c r="N1942" s="516"/>
      <c r="O1942" s="517"/>
      <c r="P1942" s="517"/>
      <c r="Q1942" s="517"/>
    </row>
    <row r="1943" spans="1:17">
      <c r="A1943" s="472"/>
      <c r="B1943" s="496"/>
      <c r="C1943" s="475"/>
      <c r="D1943" s="477"/>
      <c r="E1943" s="496"/>
      <c r="F1943" s="496"/>
      <c r="G1943" s="496"/>
      <c r="H1943" s="477"/>
      <c r="I1943" s="496"/>
      <c r="J1943" s="477"/>
      <c r="K1943" s="494"/>
      <c r="L1943" s="494"/>
      <c r="M1943" s="517"/>
      <c r="N1943" s="516"/>
      <c r="O1943" s="517"/>
      <c r="P1943" s="517"/>
      <c r="Q1943" s="517"/>
    </row>
    <row r="1944" spans="1:17">
      <c r="A1944" s="472"/>
      <c r="B1944" s="496"/>
      <c r="C1944" s="475"/>
      <c r="D1944" s="477"/>
      <c r="E1944" s="496"/>
      <c r="F1944" s="496"/>
      <c r="G1944" s="496"/>
      <c r="H1944" s="477"/>
      <c r="I1944" s="496"/>
      <c r="J1944" s="477"/>
      <c r="K1944" s="494"/>
      <c r="L1944" s="494"/>
      <c r="M1944" s="517"/>
      <c r="N1944" s="516"/>
      <c r="O1944" s="517"/>
      <c r="P1944" s="517"/>
      <c r="Q1944" s="517"/>
    </row>
    <row r="1945" spans="1:17">
      <c r="A1945" s="472"/>
      <c r="B1945" s="496"/>
      <c r="C1945" s="475"/>
      <c r="D1945" s="477"/>
      <c r="E1945" s="496"/>
      <c r="F1945" s="496"/>
      <c r="G1945" s="496"/>
      <c r="H1945" s="477"/>
      <c r="I1945" s="496"/>
      <c r="J1945" s="477"/>
      <c r="K1945" s="494"/>
      <c r="L1945" s="494"/>
      <c r="M1945" s="517"/>
      <c r="N1945" s="516"/>
      <c r="O1945" s="517"/>
      <c r="P1945" s="517"/>
      <c r="Q1945" s="517"/>
    </row>
    <row r="1946" spans="1:17">
      <c r="A1946" s="472"/>
      <c r="B1946" s="496"/>
      <c r="C1946" s="475"/>
      <c r="D1946" s="477"/>
      <c r="E1946" s="496"/>
      <c r="F1946" s="496"/>
      <c r="G1946" s="496"/>
      <c r="H1946" s="477"/>
      <c r="I1946" s="496"/>
      <c r="J1946" s="477"/>
      <c r="K1946" s="494"/>
      <c r="L1946" s="494"/>
      <c r="M1946" s="517"/>
      <c r="N1946" s="516"/>
      <c r="O1946" s="517"/>
      <c r="P1946" s="517"/>
      <c r="Q1946" s="517"/>
    </row>
    <row r="1947" spans="1:17">
      <c r="A1947" s="472"/>
      <c r="B1947" s="496"/>
      <c r="C1947" s="475"/>
      <c r="D1947" s="477"/>
      <c r="E1947" s="496"/>
      <c r="F1947" s="496"/>
      <c r="G1947" s="496"/>
      <c r="H1947" s="477"/>
      <c r="I1947" s="496"/>
      <c r="J1947" s="477"/>
      <c r="K1947" s="494"/>
      <c r="L1947" s="494"/>
      <c r="M1947" s="517"/>
      <c r="N1947" s="516"/>
      <c r="O1947" s="517"/>
      <c r="P1947" s="517"/>
      <c r="Q1947" s="517"/>
    </row>
    <row r="1948" spans="1:17">
      <c r="A1948" s="472"/>
      <c r="B1948" s="496"/>
      <c r="C1948" s="475"/>
      <c r="D1948" s="477"/>
      <c r="E1948" s="496"/>
      <c r="F1948" s="496"/>
      <c r="G1948" s="496"/>
      <c r="H1948" s="477"/>
      <c r="I1948" s="496"/>
      <c r="J1948" s="477"/>
      <c r="K1948" s="494"/>
      <c r="L1948" s="494"/>
      <c r="M1948" s="517"/>
      <c r="N1948" s="516"/>
      <c r="O1948" s="517"/>
      <c r="P1948" s="517"/>
      <c r="Q1948" s="517"/>
    </row>
    <row r="1949" spans="1:17">
      <c r="A1949" s="472"/>
      <c r="B1949" s="496"/>
      <c r="C1949" s="475"/>
      <c r="D1949" s="477"/>
      <c r="E1949" s="496"/>
      <c r="F1949" s="496"/>
      <c r="G1949" s="496"/>
      <c r="H1949" s="477"/>
      <c r="I1949" s="496"/>
      <c r="J1949" s="477"/>
      <c r="K1949" s="494"/>
      <c r="L1949" s="494"/>
      <c r="M1949" s="517"/>
      <c r="N1949" s="516"/>
      <c r="O1949" s="517"/>
      <c r="P1949" s="517"/>
      <c r="Q1949" s="517"/>
    </row>
    <row r="1950" spans="1:17">
      <c r="A1950" s="472"/>
      <c r="B1950" s="496"/>
      <c r="C1950" s="475"/>
      <c r="D1950" s="477"/>
      <c r="E1950" s="496"/>
      <c r="F1950" s="496"/>
      <c r="G1950" s="496"/>
      <c r="H1950" s="477"/>
      <c r="I1950" s="496"/>
      <c r="J1950" s="477"/>
      <c r="K1950" s="494"/>
      <c r="L1950" s="494"/>
      <c r="M1950" s="517"/>
      <c r="N1950" s="516"/>
      <c r="O1950" s="517"/>
      <c r="P1950" s="517"/>
      <c r="Q1950" s="517"/>
    </row>
    <row r="1951" spans="1:17">
      <c r="A1951" s="472"/>
      <c r="B1951" s="496"/>
      <c r="C1951" s="475"/>
      <c r="D1951" s="477"/>
      <c r="E1951" s="496"/>
      <c r="F1951" s="496"/>
      <c r="G1951" s="496"/>
      <c r="H1951" s="477"/>
      <c r="I1951" s="496"/>
      <c r="J1951" s="477"/>
      <c r="K1951" s="494"/>
      <c r="L1951" s="494"/>
      <c r="M1951" s="517"/>
      <c r="N1951" s="516"/>
      <c r="O1951" s="517"/>
      <c r="P1951" s="517"/>
      <c r="Q1951" s="517"/>
    </row>
    <row r="1952" spans="1:17">
      <c r="A1952" s="472"/>
      <c r="B1952" s="496"/>
      <c r="C1952" s="475"/>
      <c r="D1952" s="477"/>
      <c r="E1952" s="496"/>
      <c r="F1952" s="496"/>
      <c r="G1952" s="496"/>
      <c r="H1952" s="477"/>
      <c r="I1952" s="496"/>
      <c r="J1952" s="477"/>
      <c r="K1952" s="494"/>
      <c r="L1952" s="494"/>
      <c r="M1952" s="517"/>
      <c r="N1952" s="516"/>
      <c r="O1952" s="517"/>
      <c r="P1952" s="517"/>
      <c r="Q1952" s="517"/>
    </row>
    <row r="1953" spans="1:17">
      <c r="A1953" s="472"/>
      <c r="B1953" s="496"/>
      <c r="C1953" s="475"/>
      <c r="D1953" s="477"/>
      <c r="E1953" s="496"/>
      <c r="F1953" s="496"/>
      <c r="G1953" s="496"/>
      <c r="H1953" s="477"/>
      <c r="I1953" s="496"/>
      <c r="J1953" s="477"/>
      <c r="K1953" s="494"/>
      <c r="L1953" s="494"/>
      <c r="M1953" s="517"/>
      <c r="N1953" s="517"/>
      <c r="O1953" s="517"/>
      <c r="P1953" s="517"/>
      <c r="Q1953" s="517"/>
    </row>
    <row r="1954" spans="1:17">
      <c r="A1954" s="472"/>
      <c r="B1954" s="496"/>
      <c r="C1954" s="475"/>
      <c r="D1954" s="477"/>
      <c r="E1954" s="496"/>
      <c r="F1954" s="496"/>
      <c r="G1954" s="496"/>
      <c r="H1954" s="477"/>
      <c r="I1954" s="496"/>
      <c r="J1954" s="477"/>
      <c r="K1954" s="494"/>
      <c r="L1954" s="494"/>
      <c r="M1954" s="517"/>
      <c r="N1954" s="517"/>
      <c r="O1954" s="517"/>
      <c r="P1954" s="517"/>
      <c r="Q1954" s="517"/>
    </row>
    <row r="1955" spans="1:17">
      <c r="A1955" s="472"/>
      <c r="B1955" s="496"/>
      <c r="C1955" s="475"/>
      <c r="D1955" s="477"/>
      <c r="E1955" s="496"/>
      <c r="F1955" s="496"/>
      <c r="G1955" s="496"/>
      <c r="H1955" s="477"/>
      <c r="I1955" s="496"/>
      <c r="J1955" s="477"/>
      <c r="K1955" s="494"/>
      <c r="L1955" s="494"/>
      <c r="M1955" s="517"/>
      <c r="N1955" s="517"/>
      <c r="O1955" s="517"/>
      <c r="P1955" s="517"/>
      <c r="Q1955" s="517"/>
    </row>
    <row r="1956" spans="1:17">
      <c r="A1956" s="472"/>
      <c r="B1956" s="496"/>
      <c r="C1956" s="475"/>
      <c r="D1956" s="477"/>
      <c r="E1956" s="496"/>
      <c r="F1956" s="496"/>
      <c r="G1956" s="496"/>
      <c r="H1956" s="477"/>
      <c r="I1956" s="496"/>
      <c r="J1956" s="477"/>
      <c r="K1956" s="494"/>
      <c r="L1956" s="494"/>
      <c r="M1956" s="517"/>
      <c r="N1956" s="517"/>
      <c r="O1956" s="517"/>
      <c r="P1956" s="517"/>
      <c r="Q1956" s="517"/>
    </row>
    <row r="1957" spans="1:17">
      <c r="A1957" s="472"/>
      <c r="B1957" s="496"/>
      <c r="C1957" s="475"/>
      <c r="D1957" s="477"/>
      <c r="E1957" s="496"/>
      <c r="F1957" s="496"/>
      <c r="G1957" s="496"/>
      <c r="H1957" s="477"/>
      <c r="I1957" s="496"/>
      <c r="J1957" s="477"/>
      <c r="K1957" s="494"/>
      <c r="L1957" s="494"/>
      <c r="M1957" s="517"/>
      <c r="N1957" s="517"/>
      <c r="O1957" s="517"/>
      <c r="P1957" s="517"/>
      <c r="Q1957" s="517"/>
    </row>
    <row r="1958" spans="1:17">
      <c r="A1958" s="472"/>
      <c r="B1958" s="496"/>
      <c r="C1958" s="475"/>
      <c r="D1958" s="477"/>
      <c r="E1958" s="496"/>
      <c r="F1958" s="496"/>
      <c r="G1958" s="496"/>
      <c r="H1958" s="477"/>
      <c r="I1958" s="496"/>
      <c r="J1958" s="477"/>
      <c r="K1958" s="494"/>
      <c r="L1958" s="494"/>
      <c r="M1958" s="517"/>
      <c r="N1958" s="517"/>
      <c r="O1958" s="517"/>
      <c r="P1958" s="517"/>
      <c r="Q1958" s="517"/>
    </row>
    <row r="1959" spans="1:17">
      <c r="A1959" s="472"/>
      <c r="B1959" s="496"/>
      <c r="C1959" s="475"/>
      <c r="D1959" s="477"/>
      <c r="E1959" s="496"/>
      <c r="F1959" s="496"/>
      <c r="G1959" s="496"/>
      <c r="H1959" s="477"/>
      <c r="I1959" s="496"/>
      <c r="J1959" s="477"/>
      <c r="K1959" s="494"/>
      <c r="L1959" s="494"/>
      <c r="M1959" s="517"/>
      <c r="N1959" s="517"/>
      <c r="O1959" s="517"/>
      <c r="P1959" s="517"/>
      <c r="Q1959" s="517"/>
    </row>
    <row r="1960" spans="1:17">
      <c r="A1960" s="472"/>
      <c r="B1960" s="496"/>
      <c r="C1960" s="475"/>
      <c r="D1960" s="477"/>
      <c r="E1960" s="496"/>
      <c r="F1960" s="496"/>
      <c r="G1960" s="496"/>
      <c r="H1960" s="477"/>
      <c r="I1960" s="496"/>
      <c r="J1960" s="477"/>
      <c r="K1960" s="494"/>
      <c r="L1960" s="494"/>
      <c r="M1960" s="517"/>
      <c r="N1960" s="517"/>
      <c r="O1960" s="517"/>
      <c r="P1960" s="517"/>
      <c r="Q1960" s="517"/>
    </row>
    <row r="1961" spans="1:17">
      <c r="A1961" s="472"/>
      <c r="B1961" s="496"/>
      <c r="C1961" s="475"/>
      <c r="D1961" s="477"/>
      <c r="E1961" s="496"/>
      <c r="F1961" s="496"/>
      <c r="G1961" s="496"/>
      <c r="H1961" s="477"/>
      <c r="I1961" s="496"/>
      <c r="J1961" s="477"/>
      <c r="K1961" s="494"/>
      <c r="L1961" s="494"/>
      <c r="M1961" s="517"/>
      <c r="N1961" s="517"/>
      <c r="O1961" s="517"/>
      <c r="P1961" s="517"/>
      <c r="Q1961" s="517"/>
    </row>
    <row r="1962" spans="1:17">
      <c r="A1962" s="472"/>
      <c r="B1962" s="496"/>
      <c r="C1962" s="475"/>
      <c r="D1962" s="477"/>
      <c r="E1962" s="496"/>
      <c r="F1962" s="496"/>
      <c r="G1962" s="496"/>
      <c r="H1962" s="477"/>
      <c r="I1962" s="496"/>
      <c r="J1962" s="477"/>
      <c r="K1962" s="494"/>
      <c r="L1962" s="494"/>
      <c r="M1962" s="517"/>
      <c r="N1962" s="517"/>
      <c r="O1962" s="517"/>
      <c r="P1962" s="517"/>
      <c r="Q1962" s="517"/>
    </row>
    <row r="1963" spans="1:17">
      <c r="A1963" s="472"/>
      <c r="B1963" s="496"/>
      <c r="C1963" s="475"/>
      <c r="D1963" s="477"/>
      <c r="E1963" s="496"/>
      <c r="F1963" s="496"/>
      <c r="G1963" s="496"/>
      <c r="H1963" s="477"/>
      <c r="I1963" s="496"/>
      <c r="J1963" s="477"/>
      <c r="K1963" s="494"/>
      <c r="L1963" s="494"/>
      <c r="M1963" s="517"/>
      <c r="N1963" s="517"/>
      <c r="O1963" s="517"/>
      <c r="P1963" s="517"/>
      <c r="Q1963" s="517"/>
    </row>
    <row r="1964" spans="1:17">
      <c r="A1964" s="472"/>
      <c r="B1964" s="496"/>
      <c r="C1964" s="475"/>
      <c r="D1964" s="477"/>
      <c r="E1964" s="496"/>
      <c r="F1964" s="496"/>
      <c r="G1964" s="496"/>
      <c r="H1964" s="477"/>
      <c r="I1964" s="496"/>
      <c r="J1964" s="477"/>
      <c r="K1964" s="494"/>
      <c r="L1964" s="494"/>
      <c r="M1964" s="517"/>
      <c r="N1964" s="517"/>
      <c r="O1964" s="517"/>
      <c r="P1964" s="517"/>
      <c r="Q1964" s="517"/>
    </row>
    <row r="1965" spans="1:17">
      <c r="A1965" s="472"/>
      <c r="B1965" s="496"/>
      <c r="C1965" s="475"/>
      <c r="D1965" s="477"/>
      <c r="E1965" s="496"/>
      <c r="F1965" s="496"/>
      <c r="G1965" s="496"/>
      <c r="H1965" s="477"/>
      <c r="I1965" s="496"/>
      <c r="J1965" s="477"/>
      <c r="K1965" s="494"/>
      <c r="L1965" s="494"/>
      <c r="M1965" s="517"/>
      <c r="N1965" s="517"/>
      <c r="O1965" s="517"/>
      <c r="P1965" s="517"/>
      <c r="Q1965" s="517"/>
    </row>
    <row r="1966" spans="1:17">
      <c r="A1966" s="472"/>
      <c r="B1966" s="496"/>
      <c r="C1966" s="475"/>
      <c r="D1966" s="477"/>
      <c r="E1966" s="496"/>
      <c r="F1966" s="496"/>
      <c r="G1966" s="496"/>
      <c r="H1966" s="477"/>
      <c r="I1966" s="496"/>
      <c r="J1966" s="477"/>
      <c r="K1966" s="494"/>
      <c r="L1966" s="494"/>
      <c r="M1966" s="517"/>
      <c r="N1966" s="517"/>
      <c r="O1966" s="517"/>
      <c r="P1966" s="517"/>
      <c r="Q1966" s="517"/>
    </row>
    <row r="1967" spans="1:17">
      <c r="A1967" s="472"/>
      <c r="B1967" s="496"/>
      <c r="C1967" s="475"/>
      <c r="D1967" s="477"/>
      <c r="E1967" s="496"/>
      <c r="F1967" s="496"/>
      <c r="G1967" s="496"/>
      <c r="H1967" s="477"/>
      <c r="I1967" s="496"/>
      <c r="J1967" s="477"/>
      <c r="K1967" s="494"/>
      <c r="L1967" s="494"/>
      <c r="M1967" s="517"/>
      <c r="N1967" s="517"/>
      <c r="O1967" s="517"/>
      <c r="P1967" s="517"/>
      <c r="Q1967" s="517"/>
    </row>
    <row r="1968" spans="1:17">
      <c r="A1968" s="472"/>
      <c r="B1968" s="496"/>
      <c r="C1968" s="475"/>
      <c r="D1968" s="477"/>
      <c r="E1968" s="496"/>
      <c r="F1968" s="496"/>
      <c r="G1968" s="496"/>
      <c r="H1968" s="477"/>
      <c r="I1968" s="496"/>
      <c r="J1968" s="477"/>
      <c r="K1968" s="494"/>
      <c r="L1968" s="494"/>
      <c r="M1968" s="517"/>
      <c r="N1968" s="517"/>
      <c r="O1968" s="517"/>
      <c r="P1968" s="517"/>
      <c r="Q1968" s="517"/>
    </row>
    <row r="1969" spans="1:17">
      <c r="A1969" s="472"/>
      <c r="B1969" s="496"/>
      <c r="C1969" s="475"/>
      <c r="D1969" s="477"/>
      <c r="E1969" s="496"/>
      <c r="F1969" s="496"/>
      <c r="G1969" s="496"/>
      <c r="H1969" s="477"/>
      <c r="I1969" s="496"/>
      <c r="J1969" s="477"/>
      <c r="K1969" s="494"/>
      <c r="L1969" s="494"/>
      <c r="M1969" s="517"/>
      <c r="N1969" s="517"/>
      <c r="O1969" s="517"/>
      <c r="P1969" s="517"/>
      <c r="Q1969" s="517"/>
    </row>
    <row r="1970" spans="1:17">
      <c r="A1970" s="472"/>
      <c r="B1970" s="496"/>
      <c r="C1970" s="475"/>
      <c r="D1970" s="477"/>
      <c r="E1970" s="496"/>
      <c r="F1970" s="496"/>
      <c r="G1970" s="496"/>
      <c r="H1970" s="477"/>
      <c r="I1970" s="496"/>
      <c r="J1970" s="477"/>
      <c r="K1970" s="494"/>
      <c r="L1970" s="494"/>
      <c r="M1970" s="517"/>
      <c r="N1970" s="517"/>
      <c r="O1970" s="517"/>
      <c r="P1970" s="517"/>
      <c r="Q1970" s="517"/>
    </row>
    <row r="1971" spans="1:17">
      <c r="A1971" s="472"/>
      <c r="B1971" s="496"/>
      <c r="C1971" s="475"/>
      <c r="D1971" s="477"/>
      <c r="E1971" s="496"/>
      <c r="F1971" s="496"/>
      <c r="G1971" s="496"/>
      <c r="H1971" s="477"/>
      <c r="I1971" s="496"/>
      <c r="J1971" s="477"/>
      <c r="K1971" s="494"/>
      <c r="L1971" s="494"/>
      <c r="M1971" s="517"/>
      <c r="N1971" s="517"/>
      <c r="O1971" s="517"/>
      <c r="P1971" s="517"/>
      <c r="Q1971" s="517"/>
    </row>
    <row r="1972" spans="1:17">
      <c r="A1972" s="472"/>
      <c r="B1972" s="496"/>
      <c r="C1972" s="475"/>
      <c r="D1972" s="477"/>
      <c r="E1972" s="496"/>
      <c r="F1972" s="496"/>
      <c r="G1972" s="496"/>
      <c r="H1972" s="477"/>
      <c r="I1972" s="496"/>
      <c r="J1972" s="477"/>
      <c r="K1972" s="494"/>
      <c r="L1972" s="494"/>
      <c r="M1972" s="517"/>
      <c r="N1972" s="517"/>
      <c r="O1972" s="517"/>
      <c r="P1972" s="517"/>
      <c r="Q1972" s="517"/>
    </row>
    <row r="1973" spans="1:17">
      <c r="A1973" s="472"/>
      <c r="B1973" s="496"/>
      <c r="C1973" s="475"/>
      <c r="D1973" s="477"/>
      <c r="E1973" s="496"/>
      <c r="F1973" s="496"/>
      <c r="G1973" s="496"/>
      <c r="H1973" s="477"/>
      <c r="I1973" s="496"/>
      <c r="J1973" s="477"/>
      <c r="K1973" s="494"/>
      <c r="L1973" s="494"/>
      <c r="M1973" s="517"/>
      <c r="N1973" s="517"/>
      <c r="O1973" s="517"/>
      <c r="P1973" s="517"/>
      <c r="Q1973" s="517"/>
    </row>
    <row r="1974" spans="1:17">
      <c r="A1974" s="472"/>
      <c r="B1974" s="496"/>
      <c r="C1974" s="475"/>
      <c r="D1974" s="477"/>
      <c r="E1974" s="496"/>
      <c r="F1974" s="496"/>
      <c r="G1974" s="496"/>
      <c r="H1974" s="477"/>
      <c r="I1974" s="496"/>
      <c r="J1974" s="477"/>
      <c r="K1974" s="494"/>
      <c r="L1974" s="494"/>
      <c r="M1974" s="517"/>
      <c r="N1974" s="517"/>
      <c r="O1974" s="517"/>
      <c r="P1974" s="517"/>
      <c r="Q1974" s="517"/>
    </row>
    <row r="1975" spans="1:17">
      <c r="A1975" s="472"/>
      <c r="B1975" s="496"/>
      <c r="C1975" s="475"/>
      <c r="D1975" s="477"/>
      <c r="E1975" s="496"/>
      <c r="F1975" s="496"/>
      <c r="G1975" s="496"/>
      <c r="H1975" s="477"/>
      <c r="I1975" s="496"/>
      <c r="J1975" s="477"/>
      <c r="K1975" s="494"/>
      <c r="L1975" s="494"/>
      <c r="M1975" s="517"/>
      <c r="N1975" s="517"/>
      <c r="O1975" s="517"/>
      <c r="P1975" s="517"/>
      <c r="Q1975" s="517"/>
    </row>
    <row r="1976" spans="1:17">
      <c r="A1976" s="472"/>
      <c r="B1976" s="496"/>
      <c r="C1976" s="475"/>
      <c r="D1976" s="477"/>
      <c r="E1976" s="496"/>
      <c r="F1976" s="496"/>
      <c r="G1976" s="496"/>
      <c r="H1976" s="477"/>
      <c r="I1976" s="496"/>
      <c r="J1976" s="477"/>
      <c r="K1976" s="494"/>
      <c r="L1976" s="494"/>
      <c r="M1976" s="517"/>
      <c r="N1976" s="517"/>
      <c r="O1976" s="517"/>
      <c r="P1976" s="517"/>
      <c r="Q1976" s="517"/>
    </row>
    <row r="1977" spans="1:17">
      <c r="A1977" s="472"/>
      <c r="B1977" s="496"/>
      <c r="C1977" s="475"/>
      <c r="D1977" s="477"/>
      <c r="E1977" s="496"/>
      <c r="F1977" s="496"/>
      <c r="G1977" s="496"/>
      <c r="H1977" s="477"/>
      <c r="I1977" s="496"/>
      <c r="J1977" s="477"/>
      <c r="K1977" s="494"/>
      <c r="L1977" s="494"/>
      <c r="M1977" s="517"/>
      <c r="N1977" s="517"/>
      <c r="O1977" s="517"/>
      <c r="P1977" s="517"/>
      <c r="Q1977" s="517"/>
    </row>
    <row r="1978" spans="1:17">
      <c r="A1978" s="472"/>
      <c r="B1978" s="496"/>
      <c r="C1978" s="475"/>
      <c r="D1978" s="477"/>
      <c r="E1978" s="496"/>
      <c r="F1978" s="496"/>
      <c r="G1978" s="496"/>
      <c r="H1978" s="477"/>
      <c r="I1978" s="496"/>
      <c r="J1978" s="477"/>
      <c r="K1978" s="494"/>
      <c r="L1978" s="494"/>
      <c r="M1978" s="517"/>
      <c r="N1978" s="517"/>
      <c r="O1978" s="517"/>
      <c r="P1978" s="517"/>
      <c r="Q1978" s="517"/>
    </row>
    <row r="1979" spans="1:17">
      <c r="A1979" s="472"/>
      <c r="B1979" s="496"/>
      <c r="C1979" s="475"/>
      <c r="D1979" s="477"/>
      <c r="E1979" s="496"/>
      <c r="F1979" s="496"/>
      <c r="G1979" s="496"/>
      <c r="H1979" s="477"/>
      <c r="I1979" s="496"/>
      <c r="J1979" s="477"/>
      <c r="K1979" s="494"/>
      <c r="L1979" s="494"/>
      <c r="M1979" s="517"/>
      <c r="N1979" s="517"/>
      <c r="O1979" s="517"/>
      <c r="P1979" s="517"/>
      <c r="Q1979" s="517"/>
    </row>
    <row r="1980" spans="1:17">
      <c r="A1980" s="472"/>
      <c r="B1980" s="496"/>
      <c r="C1980" s="475"/>
      <c r="D1980" s="477"/>
      <c r="E1980" s="496"/>
      <c r="F1980" s="496"/>
      <c r="G1980" s="496"/>
      <c r="H1980" s="477"/>
      <c r="I1980" s="496"/>
      <c r="J1980" s="477"/>
      <c r="K1980" s="494"/>
      <c r="L1980" s="494"/>
      <c r="M1980" s="517"/>
      <c r="N1980" s="517"/>
      <c r="O1980" s="517"/>
      <c r="P1980" s="517"/>
      <c r="Q1980" s="517"/>
    </row>
    <row r="1981" spans="1:17">
      <c r="A1981" s="472"/>
      <c r="B1981" s="496"/>
      <c r="C1981" s="475"/>
      <c r="D1981" s="477"/>
      <c r="E1981" s="496"/>
      <c r="F1981" s="496"/>
      <c r="G1981" s="496"/>
      <c r="H1981" s="477"/>
      <c r="I1981" s="496"/>
      <c r="J1981" s="477"/>
      <c r="K1981" s="494"/>
      <c r="L1981" s="494"/>
      <c r="M1981" s="517"/>
      <c r="N1981" s="517"/>
      <c r="O1981" s="517"/>
      <c r="P1981" s="517"/>
      <c r="Q1981" s="517"/>
    </row>
    <row r="1982" spans="1:17">
      <c r="A1982" s="472"/>
      <c r="B1982" s="496"/>
      <c r="C1982" s="475"/>
      <c r="D1982" s="477"/>
      <c r="E1982" s="496"/>
      <c r="F1982" s="496"/>
      <c r="G1982" s="496"/>
      <c r="H1982" s="477"/>
      <c r="I1982" s="496"/>
      <c r="J1982" s="477"/>
      <c r="K1982" s="494"/>
      <c r="L1982" s="494"/>
      <c r="M1982" s="517"/>
      <c r="N1982" s="517"/>
      <c r="O1982" s="517"/>
      <c r="P1982" s="517"/>
      <c r="Q1982" s="517"/>
    </row>
    <row r="1983" spans="1:17">
      <c r="A1983" s="472"/>
      <c r="B1983" s="496"/>
      <c r="C1983" s="475"/>
      <c r="D1983" s="477"/>
      <c r="E1983" s="496"/>
      <c r="F1983" s="496"/>
      <c r="G1983" s="496"/>
      <c r="H1983" s="477"/>
      <c r="I1983" s="496"/>
      <c r="J1983" s="477"/>
      <c r="K1983" s="494"/>
      <c r="L1983" s="494"/>
      <c r="M1983" s="517"/>
      <c r="N1983" s="517"/>
      <c r="O1983" s="517"/>
      <c r="P1983" s="517"/>
      <c r="Q1983" s="517"/>
    </row>
    <row r="1984" spans="1:17">
      <c r="A1984" s="472"/>
      <c r="B1984" s="496"/>
      <c r="C1984" s="475"/>
      <c r="D1984" s="477"/>
      <c r="E1984" s="496"/>
      <c r="F1984" s="496"/>
      <c r="G1984" s="496"/>
      <c r="H1984" s="477"/>
      <c r="I1984" s="496"/>
      <c r="J1984" s="477"/>
      <c r="K1984" s="494"/>
      <c r="L1984" s="494"/>
      <c r="M1984" s="517"/>
      <c r="N1984" s="517"/>
      <c r="O1984" s="517"/>
      <c r="P1984" s="517"/>
      <c r="Q1984" s="517"/>
    </row>
    <row r="1985" spans="1:17">
      <c r="A1985" s="472"/>
      <c r="B1985" s="496"/>
      <c r="C1985" s="475"/>
      <c r="D1985" s="477"/>
      <c r="E1985" s="496"/>
      <c r="F1985" s="496"/>
      <c r="G1985" s="496"/>
      <c r="H1985" s="477"/>
      <c r="I1985" s="496"/>
      <c r="J1985" s="477"/>
      <c r="K1985" s="494"/>
      <c r="L1985" s="494"/>
      <c r="M1985" s="517"/>
      <c r="N1985" s="517"/>
      <c r="O1985" s="517"/>
      <c r="P1985" s="517"/>
      <c r="Q1985" s="517"/>
    </row>
    <row r="1986" spans="1:17">
      <c r="A1986" s="472"/>
      <c r="B1986" s="496"/>
      <c r="C1986" s="475"/>
      <c r="D1986" s="477"/>
      <c r="E1986" s="496"/>
      <c r="F1986" s="496"/>
      <c r="G1986" s="496"/>
      <c r="H1986" s="477"/>
      <c r="I1986" s="496"/>
      <c r="J1986" s="477"/>
      <c r="K1986" s="494"/>
      <c r="L1986" s="494"/>
      <c r="M1986" s="517"/>
      <c r="N1986" s="517"/>
      <c r="O1986" s="517"/>
      <c r="P1986" s="517"/>
      <c r="Q1986" s="517"/>
    </row>
    <row r="1987" spans="1:17">
      <c r="A1987" s="472"/>
      <c r="B1987" s="496"/>
      <c r="C1987" s="475"/>
      <c r="D1987" s="477"/>
      <c r="E1987" s="496"/>
      <c r="F1987" s="496"/>
      <c r="G1987" s="496"/>
      <c r="H1987" s="477"/>
      <c r="I1987" s="496"/>
      <c r="J1987" s="477"/>
      <c r="K1987" s="494"/>
      <c r="L1987" s="494"/>
      <c r="M1987" s="517"/>
      <c r="N1987" s="517"/>
      <c r="O1987" s="517"/>
      <c r="P1987" s="517"/>
      <c r="Q1987" s="517"/>
    </row>
    <row r="1988" spans="1:17">
      <c r="A1988" s="472"/>
      <c r="B1988" s="496"/>
      <c r="C1988" s="475"/>
      <c r="D1988" s="477"/>
      <c r="E1988" s="496"/>
      <c r="F1988" s="496"/>
      <c r="G1988" s="496"/>
      <c r="H1988" s="477"/>
      <c r="I1988" s="496"/>
      <c r="J1988" s="477"/>
      <c r="K1988" s="494"/>
      <c r="L1988" s="494"/>
      <c r="M1988" s="517"/>
      <c r="N1988" s="517"/>
      <c r="O1988" s="517"/>
      <c r="P1988" s="517"/>
      <c r="Q1988" s="517"/>
    </row>
    <row r="1989" spans="1:17">
      <c r="A1989" s="472"/>
      <c r="B1989" s="496"/>
      <c r="C1989" s="475"/>
      <c r="D1989" s="477"/>
      <c r="E1989" s="496"/>
      <c r="F1989" s="496"/>
      <c r="G1989" s="496"/>
      <c r="H1989" s="477"/>
      <c r="I1989" s="496"/>
      <c r="J1989" s="477"/>
      <c r="K1989" s="494"/>
      <c r="L1989" s="494"/>
      <c r="M1989" s="517"/>
      <c r="N1989" s="517"/>
      <c r="O1989" s="517"/>
      <c r="P1989" s="517"/>
      <c r="Q1989" s="517"/>
    </row>
    <row r="1990" spans="1:17">
      <c r="A1990" s="472"/>
      <c r="B1990" s="496"/>
      <c r="C1990" s="475"/>
      <c r="D1990" s="477"/>
      <c r="E1990" s="496"/>
      <c r="F1990" s="496"/>
      <c r="G1990" s="496"/>
      <c r="H1990" s="477"/>
      <c r="I1990" s="496"/>
      <c r="J1990" s="477"/>
      <c r="K1990" s="494"/>
      <c r="L1990" s="494"/>
      <c r="M1990" s="517"/>
      <c r="N1990" s="517"/>
      <c r="O1990" s="517"/>
      <c r="P1990" s="517"/>
      <c r="Q1990" s="517"/>
    </row>
    <row r="1991" spans="1:17">
      <c r="A1991" s="472"/>
      <c r="B1991" s="496"/>
      <c r="C1991" s="475"/>
      <c r="D1991" s="477"/>
      <c r="E1991" s="496"/>
      <c r="F1991" s="496"/>
      <c r="G1991" s="496"/>
      <c r="H1991" s="477"/>
      <c r="I1991" s="496"/>
      <c r="J1991" s="477"/>
      <c r="K1991" s="494"/>
      <c r="L1991" s="494"/>
      <c r="M1991" s="517"/>
      <c r="N1991" s="517"/>
      <c r="O1991" s="517"/>
      <c r="P1991" s="517"/>
      <c r="Q1991" s="517"/>
    </row>
    <row r="1992" spans="1:17">
      <c r="A1992" s="472"/>
      <c r="B1992" s="496"/>
      <c r="C1992" s="475"/>
      <c r="D1992" s="477"/>
      <c r="E1992" s="496"/>
      <c r="F1992" s="496"/>
      <c r="G1992" s="496"/>
      <c r="H1992" s="477"/>
      <c r="I1992" s="496"/>
      <c r="J1992" s="477"/>
      <c r="K1992" s="494"/>
      <c r="L1992" s="494"/>
      <c r="M1992" s="517"/>
      <c r="N1992" s="517"/>
      <c r="O1992" s="517"/>
      <c r="P1992" s="517"/>
      <c r="Q1992" s="517"/>
    </row>
    <row r="1993" spans="1:17">
      <c r="A1993" s="472"/>
      <c r="B1993" s="496"/>
      <c r="C1993" s="475"/>
      <c r="D1993" s="477"/>
      <c r="E1993" s="496"/>
      <c r="F1993" s="496"/>
      <c r="G1993" s="496"/>
      <c r="H1993" s="477"/>
      <c r="I1993" s="496"/>
      <c r="J1993" s="477"/>
      <c r="K1993" s="494"/>
      <c r="L1993" s="494"/>
      <c r="M1993" s="517"/>
      <c r="N1993" s="517"/>
      <c r="O1993" s="517"/>
      <c r="P1993" s="517"/>
      <c r="Q1993" s="517"/>
    </row>
    <row r="1994" spans="1:17">
      <c r="A1994" s="472"/>
      <c r="B1994" s="496"/>
      <c r="C1994" s="475"/>
      <c r="D1994" s="477"/>
      <c r="E1994" s="496"/>
      <c r="F1994" s="496"/>
      <c r="G1994" s="496"/>
      <c r="H1994" s="477"/>
      <c r="I1994" s="496"/>
      <c r="J1994" s="477"/>
      <c r="K1994" s="494"/>
      <c r="L1994" s="494"/>
      <c r="M1994" s="517"/>
      <c r="N1994" s="517"/>
      <c r="O1994" s="517"/>
      <c r="P1994" s="517"/>
      <c r="Q1994" s="517"/>
    </row>
    <row r="1995" spans="1:17">
      <c r="A1995" s="472"/>
      <c r="B1995" s="496"/>
      <c r="C1995" s="475"/>
      <c r="D1995" s="477"/>
      <c r="E1995" s="496"/>
      <c r="F1995" s="496"/>
      <c r="G1995" s="496"/>
      <c r="H1995" s="477"/>
      <c r="I1995" s="496"/>
      <c r="J1995" s="477"/>
      <c r="K1995" s="494"/>
      <c r="L1995" s="494"/>
      <c r="M1995" s="517"/>
      <c r="N1995" s="517"/>
      <c r="O1995" s="517"/>
      <c r="P1995" s="517"/>
      <c r="Q1995" s="517"/>
    </row>
    <row r="1996" spans="1:17">
      <c r="A1996" s="472"/>
      <c r="B1996" s="496"/>
      <c r="C1996" s="475"/>
      <c r="D1996" s="477"/>
      <c r="E1996" s="496"/>
      <c r="F1996" s="496"/>
      <c r="G1996" s="496"/>
      <c r="H1996" s="477"/>
      <c r="I1996" s="496"/>
      <c r="J1996" s="477"/>
      <c r="K1996" s="494"/>
      <c r="L1996" s="494"/>
      <c r="M1996" s="517"/>
      <c r="N1996" s="517"/>
      <c r="O1996" s="517"/>
      <c r="P1996" s="517"/>
      <c r="Q1996" s="517"/>
    </row>
    <row r="1997" spans="1:17">
      <c r="A1997" s="472"/>
      <c r="B1997" s="496"/>
      <c r="C1997" s="475"/>
      <c r="D1997" s="477"/>
      <c r="E1997" s="496"/>
      <c r="F1997" s="496"/>
      <c r="G1997" s="496"/>
      <c r="H1997" s="477"/>
      <c r="I1997" s="496"/>
      <c r="J1997" s="477"/>
      <c r="K1997" s="494"/>
      <c r="L1997" s="494"/>
      <c r="M1997" s="517"/>
      <c r="N1997" s="517"/>
      <c r="O1997" s="517"/>
      <c r="P1997" s="517"/>
      <c r="Q1997" s="517"/>
    </row>
    <row r="1998" spans="1:17">
      <c r="A1998" s="472"/>
      <c r="B1998" s="496"/>
      <c r="C1998" s="475"/>
      <c r="D1998" s="477"/>
      <c r="E1998" s="496"/>
      <c r="F1998" s="496"/>
      <c r="G1998" s="496"/>
      <c r="H1998" s="477"/>
      <c r="I1998" s="496"/>
      <c r="J1998" s="477"/>
      <c r="K1998" s="494"/>
      <c r="L1998" s="494"/>
      <c r="M1998" s="517"/>
      <c r="N1998" s="517"/>
      <c r="O1998" s="517"/>
      <c r="P1998" s="517"/>
      <c r="Q1998" s="517"/>
    </row>
    <row r="1999" spans="1:17">
      <c r="A1999" s="472"/>
      <c r="B1999" s="496"/>
      <c r="C1999" s="475"/>
      <c r="D1999" s="477"/>
      <c r="E1999" s="496"/>
      <c r="F1999" s="496"/>
      <c r="G1999" s="496"/>
      <c r="H1999" s="477"/>
      <c r="I1999" s="496"/>
      <c r="J1999" s="477"/>
      <c r="K1999" s="494"/>
      <c r="L1999" s="494"/>
      <c r="M1999" s="517"/>
      <c r="N1999" s="517"/>
      <c r="O1999" s="517"/>
      <c r="P1999" s="517"/>
      <c r="Q1999" s="517"/>
    </row>
    <row r="2000" spans="1:17">
      <c r="A2000" s="472"/>
      <c r="B2000" s="496"/>
      <c r="C2000" s="475"/>
      <c r="D2000" s="477"/>
      <c r="E2000" s="496"/>
      <c r="F2000" s="496"/>
      <c r="G2000" s="496"/>
      <c r="H2000" s="477"/>
      <c r="I2000" s="496"/>
      <c r="J2000" s="477"/>
      <c r="K2000" s="494"/>
      <c r="L2000" s="494"/>
      <c r="M2000" s="517"/>
      <c r="N2000" s="517"/>
      <c r="O2000" s="517"/>
      <c r="P2000" s="517"/>
      <c r="Q2000" s="517"/>
    </row>
    <row r="2001" spans="1:17">
      <c r="A2001" s="472"/>
      <c r="B2001" s="496"/>
      <c r="C2001" s="475"/>
      <c r="D2001" s="477"/>
      <c r="E2001" s="496"/>
      <c r="F2001" s="496"/>
      <c r="G2001" s="496"/>
      <c r="H2001" s="477"/>
      <c r="I2001" s="496"/>
      <c r="J2001" s="477"/>
      <c r="K2001" s="494"/>
      <c r="L2001" s="494"/>
      <c r="M2001" s="517"/>
      <c r="N2001" s="517"/>
      <c r="O2001" s="517"/>
      <c r="P2001" s="517"/>
      <c r="Q2001" s="517"/>
    </row>
    <row r="2002" spans="1:17">
      <c r="A2002" s="472"/>
      <c r="B2002" s="496"/>
      <c r="C2002" s="475"/>
      <c r="D2002" s="477"/>
      <c r="E2002" s="496"/>
      <c r="F2002" s="496"/>
      <c r="G2002" s="496"/>
      <c r="H2002" s="477"/>
      <c r="I2002" s="496"/>
      <c r="J2002" s="477"/>
      <c r="K2002" s="494"/>
      <c r="L2002" s="494"/>
      <c r="M2002" s="517"/>
      <c r="N2002" s="517"/>
      <c r="O2002" s="517"/>
      <c r="P2002" s="517"/>
      <c r="Q2002" s="517"/>
    </row>
    <row r="2003" spans="1:17">
      <c r="A2003" s="472"/>
      <c r="B2003" s="496"/>
      <c r="C2003" s="475"/>
      <c r="D2003" s="477"/>
      <c r="E2003" s="496"/>
      <c r="F2003" s="496"/>
      <c r="G2003" s="496"/>
      <c r="H2003" s="477"/>
      <c r="I2003" s="496"/>
      <c r="J2003" s="477"/>
      <c r="K2003" s="494"/>
      <c r="L2003" s="494"/>
      <c r="M2003" s="517"/>
      <c r="N2003" s="517"/>
      <c r="O2003" s="517"/>
      <c r="P2003" s="517"/>
      <c r="Q2003" s="517"/>
    </row>
    <row r="2004" spans="1:17">
      <c r="A2004" s="472"/>
      <c r="B2004" s="496"/>
      <c r="C2004" s="475"/>
      <c r="D2004" s="477"/>
      <c r="E2004" s="496"/>
      <c r="F2004" s="496"/>
      <c r="G2004" s="496"/>
      <c r="H2004" s="477"/>
      <c r="I2004" s="496"/>
      <c r="J2004" s="477"/>
      <c r="K2004" s="494"/>
      <c r="L2004" s="494"/>
      <c r="M2004" s="517"/>
      <c r="N2004" s="517"/>
      <c r="O2004" s="517"/>
      <c r="P2004" s="517"/>
      <c r="Q2004" s="517"/>
    </row>
    <row r="2005" spans="1:17">
      <c r="A2005" s="472"/>
      <c r="B2005" s="496"/>
      <c r="C2005" s="475"/>
      <c r="D2005" s="477"/>
      <c r="E2005" s="496"/>
      <c r="F2005" s="496"/>
      <c r="G2005" s="496"/>
      <c r="H2005" s="477"/>
      <c r="I2005" s="496"/>
      <c r="J2005" s="477"/>
      <c r="K2005" s="494"/>
      <c r="L2005" s="494"/>
      <c r="M2005" s="517"/>
      <c r="N2005" s="517"/>
      <c r="O2005" s="517"/>
      <c r="P2005" s="517"/>
      <c r="Q2005" s="517"/>
    </row>
    <row r="2006" spans="1:17">
      <c r="A2006" s="472"/>
      <c r="B2006" s="496"/>
      <c r="C2006" s="475"/>
      <c r="D2006" s="477"/>
      <c r="E2006" s="496"/>
      <c r="F2006" s="496"/>
      <c r="G2006" s="496"/>
      <c r="H2006" s="477"/>
      <c r="I2006" s="496"/>
      <c r="J2006" s="477"/>
      <c r="K2006" s="494"/>
      <c r="L2006" s="494"/>
      <c r="M2006" s="517"/>
      <c r="N2006" s="517"/>
      <c r="O2006" s="517"/>
      <c r="P2006" s="517"/>
      <c r="Q2006" s="517"/>
    </row>
    <row r="2007" spans="1:17">
      <c r="A2007" s="472"/>
      <c r="B2007" s="496"/>
      <c r="C2007" s="475"/>
      <c r="D2007" s="477"/>
      <c r="E2007" s="496"/>
      <c r="F2007" s="496"/>
      <c r="G2007" s="496"/>
      <c r="H2007" s="477"/>
      <c r="I2007" s="496"/>
      <c r="J2007" s="477"/>
      <c r="K2007" s="494"/>
      <c r="L2007" s="494"/>
      <c r="M2007" s="517"/>
      <c r="N2007" s="517"/>
      <c r="O2007" s="517"/>
      <c r="P2007" s="517"/>
      <c r="Q2007" s="517"/>
    </row>
    <row r="2008" spans="1:17">
      <c r="A2008" s="472"/>
      <c r="B2008" s="496"/>
      <c r="C2008" s="475"/>
      <c r="D2008" s="477"/>
      <c r="E2008" s="496"/>
      <c r="F2008" s="496"/>
      <c r="G2008" s="496"/>
      <c r="H2008" s="477"/>
      <c r="I2008" s="496"/>
      <c r="J2008" s="477"/>
      <c r="K2008" s="494"/>
      <c r="L2008" s="494"/>
      <c r="M2008" s="517"/>
      <c r="N2008" s="517"/>
      <c r="O2008" s="517"/>
      <c r="P2008" s="517"/>
      <c r="Q2008" s="517"/>
    </row>
    <row r="2009" spans="1:17">
      <c r="A2009" s="472"/>
      <c r="B2009" s="496"/>
      <c r="C2009" s="475"/>
      <c r="D2009" s="477"/>
      <c r="E2009" s="496"/>
      <c r="F2009" s="496"/>
      <c r="G2009" s="496"/>
      <c r="H2009" s="477"/>
      <c r="I2009" s="496"/>
      <c r="J2009" s="477"/>
      <c r="K2009" s="494"/>
      <c r="L2009" s="494"/>
      <c r="M2009" s="517"/>
      <c r="N2009" s="517"/>
      <c r="O2009" s="517"/>
      <c r="P2009" s="517"/>
      <c r="Q2009" s="517"/>
    </row>
    <row r="2010" spans="1:17">
      <c r="A2010" s="472"/>
      <c r="B2010" s="496"/>
      <c r="C2010" s="475"/>
      <c r="D2010" s="477"/>
      <c r="E2010" s="496"/>
      <c r="F2010" s="496"/>
      <c r="G2010" s="496"/>
      <c r="H2010" s="477"/>
      <c r="I2010" s="496"/>
      <c r="J2010" s="477"/>
      <c r="K2010" s="494"/>
      <c r="L2010" s="494"/>
      <c r="M2010" s="517"/>
      <c r="N2010" s="517"/>
      <c r="O2010" s="517"/>
      <c r="P2010" s="517"/>
      <c r="Q2010" s="517"/>
    </row>
    <row r="2011" spans="1:17">
      <c r="A2011" s="472"/>
      <c r="B2011" s="496"/>
      <c r="C2011" s="475"/>
      <c r="D2011" s="477"/>
      <c r="E2011" s="496"/>
      <c r="F2011" s="496"/>
      <c r="G2011" s="496"/>
      <c r="H2011" s="477"/>
      <c r="I2011" s="496"/>
      <c r="J2011" s="477"/>
      <c r="K2011" s="494"/>
      <c r="L2011" s="494"/>
      <c r="M2011" s="517"/>
      <c r="N2011" s="517"/>
      <c r="O2011" s="517"/>
      <c r="P2011" s="517"/>
      <c r="Q2011" s="517"/>
    </row>
    <row r="2012" spans="1:17">
      <c r="A2012" s="472"/>
      <c r="B2012" s="496"/>
      <c r="C2012" s="475"/>
      <c r="D2012" s="477"/>
      <c r="E2012" s="496"/>
      <c r="F2012" s="496"/>
      <c r="G2012" s="496"/>
      <c r="H2012" s="477"/>
      <c r="I2012" s="496"/>
      <c r="J2012" s="477"/>
      <c r="K2012" s="494"/>
      <c r="L2012" s="494"/>
      <c r="M2012" s="517"/>
      <c r="N2012" s="516"/>
      <c r="O2012" s="516"/>
      <c r="P2012" s="517"/>
      <c r="Q2012" s="517"/>
    </row>
    <row r="2013" spans="1:17">
      <c r="A2013" s="472"/>
      <c r="B2013" s="496"/>
      <c r="C2013" s="475"/>
      <c r="D2013" s="477"/>
      <c r="E2013" s="496"/>
      <c r="F2013" s="496"/>
      <c r="G2013" s="496"/>
      <c r="H2013" s="477"/>
      <c r="I2013" s="496"/>
      <c r="J2013" s="477"/>
      <c r="K2013" s="494"/>
      <c r="L2013" s="494"/>
      <c r="M2013" s="517"/>
      <c r="N2013" s="516"/>
      <c r="O2013" s="516"/>
      <c r="P2013" s="517"/>
      <c r="Q2013" s="517"/>
    </row>
    <row r="2014" spans="1:17">
      <c r="A2014" s="472"/>
      <c r="B2014" s="496"/>
      <c r="C2014" s="475"/>
      <c r="D2014" s="477"/>
      <c r="E2014" s="496"/>
      <c r="F2014" s="496"/>
      <c r="G2014" s="496"/>
      <c r="H2014" s="477"/>
      <c r="I2014" s="496"/>
      <c r="J2014" s="477"/>
      <c r="K2014" s="494"/>
      <c r="L2014" s="494"/>
      <c r="M2014" s="517"/>
      <c r="N2014" s="516"/>
      <c r="O2014" s="516"/>
      <c r="P2014" s="517"/>
      <c r="Q2014" s="517"/>
    </row>
    <row r="2015" spans="1:17">
      <c r="A2015" s="472"/>
      <c r="B2015" s="496"/>
      <c r="C2015" s="475"/>
      <c r="D2015" s="477"/>
      <c r="E2015" s="496"/>
      <c r="F2015" s="496"/>
      <c r="G2015" s="496"/>
      <c r="H2015" s="477"/>
      <c r="I2015" s="496"/>
      <c r="J2015" s="477"/>
      <c r="K2015" s="494"/>
      <c r="L2015" s="494"/>
      <c r="M2015" s="517"/>
      <c r="N2015" s="516"/>
      <c r="O2015" s="516"/>
      <c r="P2015" s="517"/>
      <c r="Q2015" s="517"/>
    </row>
    <row r="2016" spans="1:17">
      <c r="A2016" s="472"/>
      <c r="B2016" s="496"/>
      <c r="C2016" s="475"/>
      <c r="D2016" s="477"/>
      <c r="E2016" s="496"/>
      <c r="F2016" s="496"/>
      <c r="G2016" s="496"/>
      <c r="H2016" s="477"/>
      <c r="I2016" s="496"/>
      <c r="J2016" s="477"/>
      <c r="K2016" s="494"/>
      <c r="L2016" s="494"/>
      <c r="M2016" s="517"/>
      <c r="N2016" s="516"/>
      <c r="O2016" s="516"/>
      <c r="P2016" s="517"/>
      <c r="Q2016" s="517"/>
    </row>
    <row r="2017" spans="1:17">
      <c r="A2017" s="472"/>
      <c r="B2017" s="496"/>
      <c r="C2017" s="475"/>
      <c r="D2017" s="477"/>
      <c r="E2017" s="496"/>
      <c r="F2017" s="496"/>
      <c r="G2017" s="496"/>
      <c r="H2017" s="477"/>
      <c r="I2017" s="496"/>
      <c r="J2017" s="477"/>
      <c r="K2017" s="494"/>
      <c r="L2017" s="494"/>
      <c r="M2017" s="517"/>
      <c r="N2017" s="516"/>
      <c r="O2017" s="516"/>
      <c r="P2017" s="517"/>
      <c r="Q2017" s="517"/>
    </row>
    <row r="2018" spans="1:17">
      <c r="A2018" s="472"/>
      <c r="B2018" s="496"/>
      <c r="C2018" s="475"/>
      <c r="D2018" s="477"/>
      <c r="E2018" s="496"/>
      <c r="F2018" s="496"/>
      <c r="G2018" s="496"/>
      <c r="H2018" s="477"/>
      <c r="I2018" s="496"/>
      <c r="J2018" s="477"/>
      <c r="K2018" s="494"/>
      <c r="L2018" s="494"/>
      <c r="M2018" s="517"/>
      <c r="N2018" s="516"/>
      <c r="O2018" s="516"/>
      <c r="P2018" s="517"/>
      <c r="Q2018" s="517"/>
    </row>
    <row r="2019" spans="1:17">
      <c r="A2019" s="472"/>
      <c r="B2019" s="496"/>
      <c r="C2019" s="475"/>
      <c r="D2019" s="477"/>
      <c r="E2019" s="496"/>
      <c r="F2019" s="496"/>
      <c r="G2019" s="496"/>
      <c r="H2019" s="477"/>
      <c r="I2019" s="496"/>
      <c r="J2019" s="477"/>
      <c r="K2019" s="494"/>
      <c r="L2019" s="494"/>
      <c r="M2019" s="517"/>
      <c r="N2019" s="516"/>
      <c r="O2019" s="516"/>
      <c r="P2019" s="517"/>
      <c r="Q2019" s="517"/>
    </row>
    <row r="2020" spans="1:17">
      <c r="A2020" s="472"/>
      <c r="B2020" s="496"/>
      <c r="C2020" s="475"/>
      <c r="D2020" s="477"/>
      <c r="E2020" s="496"/>
      <c r="F2020" s="496"/>
      <c r="G2020" s="496"/>
      <c r="H2020" s="477"/>
      <c r="I2020" s="496"/>
      <c r="J2020" s="477"/>
      <c r="K2020" s="494"/>
      <c r="L2020" s="494"/>
      <c r="M2020" s="517"/>
      <c r="N2020" s="516"/>
      <c r="O2020" s="516"/>
      <c r="P2020" s="517"/>
      <c r="Q2020" s="517"/>
    </row>
    <row r="2021" spans="1:17">
      <c r="A2021" s="472"/>
      <c r="B2021" s="496"/>
      <c r="C2021" s="475"/>
      <c r="D2021" s="477"/>
      <c r="E2021" s="496"/>
      <c r="F2021" s="496"/>
      <c r="G2021" s="496"/>
      <c r="H2021" s="477"/>
      <c r="I2021" s="496"/>
      <c r="J2021" s="477"/>
      <c r="K2021" s="494"/>
      <c r="L2021" s="494"/>
      <c r="M2021" s="517"/>
      <c r="N2021" s="516"/>
      <c r="O2021" s="516"/>
      <c r="P2021" s="517"/>
      <c r="Q2021" s="517"/>
    </row>
    <row r="2022" spans="1:17">
      <c r="A2022" s="472"/>
      <c r="B2022" s="496"/>
      <c r="C2022" s="475"/>
      <c r="D2022" s="477"/>
      <c r="E2022" s="496"/>
      <c r="F2022" s="496"/>
      <c r="G2022" s="496"/>
      <c r="H2022" s="477"/>
      <c r="I2022" s="496"/>
      <c r="J2022" s="477"/>
      <c r="K2022" s="494"/>
      <c r="L2022" s="494"/>
      <c r="M2022" s="517"/>
      <c r="N2022" s="516"/>
      <c r="O2022" s="516"/>
      <c r="P2022" s="517"/>
      <c r="Q2022" s="517"/>
    </row>
    <row r="2023" spans="1:17">
      <c r="A2023" s="472"/>
      <c r="B2023" s="496"/>
      <c r="C2023" s="475"/>
      <c r="D2023" s="477"/>
      <c r="E2023" s="496"/>
      <c r="F2023" s="496"/>
      <c r="G2023" s="496"/>
      <c r="H2023" s="477"/>
      <c r="I2023" s="496"/>
      <c r="J2023" s="477"/>
      <c r="K2023" s="494"/>
      <c r="L2023" s="494"/>
      <c r="M2023" s="517"/>
      <c r="N2023" s="516"/>
      <c r="O2023" s="516"/>
      <c r="P2023" s="517"/>
      <c r="Q2023" s="517"/>
    </row>
    <row r="2024" spans="1:17">
      <c r="A2024" s="472"/>
      <c r="B2024" s="496"/>
      <c r="C2024" s="475"/>
      <c r="D2024" s="477"/>
      <c r="E2024" s="496"/>
      <c r="F2024" s="496"/>
      <c r="G2024" s="496"/>
      <c r="H2024" s="477"/>
      <c r="I2024" s="496"/>
      <c r="J2024" s="477"/>
      <c r="K2024" s="494"/>
      <c r="L2024" s="494"/>
      <c r="M2024" s="517"/>
      <c r="N2024" s="516"/>
      <c r="O2024" s="516"/>
      <c r="P2024" s="517"/>
      <c r="Q2024" s="517"/>
    </row>
    <row r="2025" spans="1:17">
      <c r="A2025" s="472"/>
      <c r="B2025" s="496"/>
      <c r="C2025" s="475"/>
      <c r="D2025" s="477"/>
      <c r="E2025" s="496"/>
      <c r="F2025" s="496"/>
      <c r="G2025" s="496"/>
      <c r="H2025" s="477"/>
      <c r="I2025" s="496"/>
      <c r="J2025" s="477"/>
      <c r="K2025" s="494"/>
      <c r="L2025" s="494"/>
      <c r="M2025" s="517"/>
      <c r="N2025" s="516"/>
      <c r="O2025" s="516"/>
      <c r="P2025" s="517"/>
      <c r="Q2025" s="517"/>
    </row>
    <row r="2026" spans="1:17">
      <c r="A2026" s="472"/>
      <c r="B2026" s="496"/>
      <c r="C2026" s="475"/>
      <c r="D2026" s="477"/>
      <c r="E2026" s="496"/>
      <c r="F2026" s="496"/>
      <c r="G2026" s="496"/>
      <c r="H2026" s="477"/>
      <c r="I2026" s="496"/>
      <c r="J2026" s="477"/>
      <c r="K2026" s="494"/>
      <c r="L2026" s="494"/>
      <c r="M2026" s="517"/>
      <c r="N2026" s="516"/>
      <c r="O2026" s="516"/>
      <c r="P2026" s="517"/>
      <c r="Q2026" s="517"/>
    </row>
    <row r="2027" spans="1:17">
      <c r="A2027" s="472"/>
      <c r="B2027" s="496"/>
      <c r="C2027" s="475"/>
      <c r="D2027" s="477"/>
      <c r="E2027" s="496"/>
      <c r="F2027" s="496"/>
      <c r="G2027" s="496"/>
      <c r="H2027" s="477"/>
      <c r="I2027" s="496"/>
      <c r="J2027" s="477"/>
      <c r="K2027" s="494"/>
      <c r="L2027" s="494"/>
      <c r="M2027" s="517"/>
      <c r="N2027" s="516"/>
      <c r="O2027" s="516"/>
      <c r="P2027" s="517"/>
      <c r="Q2027" s="517"/>
    </row>
    <row r="2028" spans="1:17">
      <c r="A2028" s="472"/>
      <c r="B2028" s="496"/>
      <c r="C2028" s="475"/>
      <c r="D2028" s="477"/>
      <c r="E2028" s="496"/>
      <c r="F2028" s="496"/>
      <c r="G2028" s="496"/>
      <c r="H2028" s="477"/>
      <c r="I2028" s="496"/>
      <c r="J2028" s="477"/>
      <c r="K2028" s="494"/>
      <c r="L2028" s="494"/>
      <c r="M2028" s="517"/>
      <c r="N2028" s="516"/>
      <c r="O2028" s="516"/>
      <c r="P2028" s="517"/>
      <c r="Q2028" s="517"/>
    </row>
    <row r="2029" spans="1:17">
      <c r="A2029" s="472"/>
      <c r="B2029" s="496"/>
      <c r="C2029" s="475"/>
      <c r="D2029" s="477"/>
      <c r="E2029" s="496"/>
      <c r="F2029" s="496"/>
      <c r="G2029" s="496"/>
      <c r="H2029" s="477"/>
      <c r="I2029" s="496"/>
      <c r="J2029" s="477"/>
      <c r="K2029" s="494"/>
      <c r="L2029" s="494"/>
      <c r="M2029" s="517"/>
      <c r="N2029" s="516"/>
      <c r="O2029" s="516"/>
      <c r="P2029" s="517"/>
      <c r="Q2029" s="517"/>
    </row>
    <row r="2030" spans="1:17">
      <c r="A2030" s="472"/>
      <c r="B2030" s="496"/>
      <c r="C2030" s="475"/>
      <c r="D2030" s="477"/>
      <c r="E2030" s="496"/>
      <c r="F2030" s="496"/>
      <c r="G2030" s="496"/>
      <c r="H2030" s="477"/>
      <c r="I2030" s="496"/>
      <c r="J2030" s="477"/>
      <c r="K2030" s="494"/>
      <c r="L2030" s="494"/>
      <c r="M2030" s="517"/>
      <c r="N2030" s="516"/>
      <c r="O2030" s="516"/>
      <c r="P2030" s="517"/>
      <c r="Q2030" s="517"/>
    </row>
    <row r="2031" spans="1:17">
      <c r="A2031" s="472"/>
      <c r="B2031" s="496"/>
      <c r="C2031" s="475"/>
      <c r="D2031" s="477"/>
      <c r="E2031" s="496"/>
      <c r="F2031" s="496"/>
      <c r="G2031" s="496"/>
      <c r="H2031" s="477"/>
      <c r="I2031" s="496"/>
      <c r="J2031" s="477"/>
      <c r="K2031" s="494"/>
      <c r="L2031" s="494"/>
      <c r="M2031" s="517"/>
      <c r="N2031" s="516"/>
      <c r="O2031" s="516"/>
      <c r="P2031" s="517"/>
      <c r="Q2031" s="517"/>
    </row>
    <row r="2032" spans="1:17">
      <c r="A2032" s="472"/>
      <c r="B2032" s="496"/>
      <c r="C2032" s="475"/>
      <c r="D2032" s="477"/>
      <c r="E2032" s="496"/>
      <c r="F2032" s="496"/>
      <c r="G2032" s="496"/>
      <c r="H2032" s="477"/>
      <c r="I2032" s="496"/>
      <c r="J2032" s="477"/>
      <c r="K2032" s="494"/>
      <c r="L2032" s="494"/>
      <c r="M2032" s="517"/>
      <c r="N2032" s="516"/>
      <c r="O2032" s="516"/>
      <c r="P2032" s="517"/>
      <c r="Q2032" s="517"/>
    </row>
    <row r="2033" spans="1:17">
      <c r="A2033" s="472"/>
      <c r="B2033" s="496"/>
      <c r="C2033" s="475"/>
      <c r="D2033" s="477"/>
      <c r="E2033" s="496"/>
      <c r="F2033" s="496"/>
      <c r="G2033" s="496"/>
      <c r="H2033" s="477"/>
      <c r="I2033" s="496"/>
      <c r="J2033" s="477"/>
      <c r="K2033" s="494"/>
      <c r="L2033" s="494"/>
      <c r="M2033" s="517"/>
      <c r="N2033" s="516"/>
      <c r="O2033" s="516"/>
      <c r="P2033" s="517"/>
      <c r="Q2033" s="517"/>
    </row>
    <row r="2034" spans="1:17">
      <c r="A2034" s="472"/>
      <c r="B2034" s="496"/>
      <c r="C2034" s="475"/>
      <c r="D2034" s="477"/>
      <c r="E2034" s="496"/>
      <c r="F2034" s="496"/>
      <c r="G2034" s="496"/>
      <c r="H2034" s="477"/>
      <c r="I2034" s="496"/>
      <c r="J2034" s="477"/>
      <c r="K2034" s="494"/>
      <c r="L2034" s="494"/>
      <c r="M2034" s="517"/>
      <c r="N2034" s="516"/>
      <c r="O2034" s="516"/>
      <c r="P2034" s="517"/>
      <c r="Q2034" s="517"/>
    </row>
    <row r="2035" spans="1:17">
      <c r="A2035" s="472"/>
      <c r="B2035" s="496"/>
      <c r="C2035" s="475"/>
      <c r="D2035" s="477"/>
      <c r="E2035" s="496"/>
      <c r="F2035" s="496"/>
      <c r="G2035" s="496"/>
      <c r="H2035" s="477"/>
      <c r="I2035" s="496"/>
      <c r="J2035" s="477"/>
      <c r="K2035" s="494"/>
      <c r="L2035" s="494"/>
      <c r="M2035" s="517"/>
      <c r="N2035" s="516"/>
      <c r="O2035" s="516"/>
      <c r="P2035" s="517"/>
      <c r="Q2035" s="517"/>
    </row>
    <row r="2036" spans="1:17">
      <c r="A2036" s="472"/>
      <c r="B2036" s="496"/>
      <c r="C2036" s="475"/>
      <c r="D2036" s="477"/>
      <c r="E2036" s="496"/>
      <c r="F2036" s="496"/>
      <c r="G2036" s="496"/>
      <c r="H2036" s="477"/>
      <c r="I2036" s="496"/>
      <c r="J2036" s="477"/>
      <c r="K2036" s="494"/>
      <c r="L2036" s="494"/>
      <c r="M2036" s="517"/>
      <c r="N2036" s="516"/>
      <c r="O2036" s="516"/>
      <c r="P2036" s="517"/>
      <c r="Q2036" s="517"/>
    </row>
    <row r="2037" spans="1:17">
      <c r="A2037" s="472"/>
      <c r="B2037" s="496"/>
      <c r="C2037" s="475"/>
      <c r="D2037" s="477"/>
      <c r="E2037" s="496"/>
      <c r="F2037" s="496"/>
      <c r="G2037" s="496"/>
      <c r="H2037" s="477"/>
      <c r="I2037" s="496"/>
      <c r="J2037" s="477"/>
      <c r="K2037" s="494"/>
      <c r="L2037" s="494"/>
      <c r="M2037" s="517"/>
      <c r="N2037" s="516"/>
      <c r="O2037" s="516"/>
      <c r="P2037" s="517"/>
      <c r="Q2037" s="517"/>
    </row>
    <row r="2038" spans="1:17">
      <c r="A2038" s="472"/>
      <c r="B2038" s="496"/>
      <c r="C2038" s="475"/>
      <c r="D2038" s="477"/>
      <c r="E2038" s="496"/>
      <c r="F2038" s="496"/>
      <c r="G2038" s="496"/>
      <c r="H2038" s="477"/>
      <c r="I2038" s="496"/>
      <c r="J2038" s="477"/>
      <c r="K2038" s="494"/>
      <c r="L2038" s="494"/>
      <c r="M2038" s="517"/>
      <c r="N2038" s="516"/>
      <c r="O2038" s="516"/>
      <c r="P2038" s="517"/>
      <c r="Q2038" s="517"/>
    </row>
    <row r="2039" spans="1:17">
      <c r="A2039" s="472"/>
      <c r="B2039" s="496"/>
      <c r="C2039" s="475"/>
      <c r="D2039" s="477"/>
      <c r="E2039" s="496"/>
      <c r="F2039" s="496"/>
      <c r="G2039" s="496"/>
      <c r="H2039" s="477"/>
      <c r="I2039" s="496"/>
      <c r="J2039" s="477"/>
      <c r="K2039" s="494"/>
      <c r="L2039" s="494"/>
      <c r="M2039" s="517"/>
      <c r="N2039" s="516"/>
      <c r="O2039" s="516"/>
      <c r="P2039" s="517"/>
      <c r="Q2039" s="517"/>
    </row>
    <row r="2040" spans="1:17">
      <c r="A2040" s="472"/>
      <c r="B2040" s="496"/>
      <c r="C2040" s="475"/>
      <c r="D2040" s="477"/>
      <c r="E2040" s="496"/>
      <c r="F2040" s="496"/>
      <c r="G2040" s="496"/>
      <c r="H2040" s="477"/>
      <c r="I2040" s="496"/>
      <c r="J2040" s="477"/>
      <c r="K2040" s="494"/>
      <c r="L2040" s="494"/>
      <c r="M2040" s="517"/>
      <c r="N2040" s="516"/>
      <c r="O2040" s="516"/>
      <c r="P2040" s="517"/>
      <c r="Q2040" s="517"/>
    </row>
    <row r="2041" spans="1:17">
      <c r="A2041" s="472"/>
      <c r="B2041" s="496"/>
      <c r="C2041" s="475"/>
      <c r="D2041" s="477"/>
      <c r="E2041" s="496"/>
      <c r="F2041" s="496"/>
      <c r="G2041" s="496"/>
      <c r="H2041" s="477"/>
      <c r="I2041" s="496"/>
      <c r="J2041" s="477"/>
      <c r="K2041" s="494"/>
      <c r="L2041" s="494"/>
      <c r="M2041" s="517"/>
      <c r="N2041" s="516"/>
      <c r="O2041" s="516"/>
      <c r="P2041" s="517"/>
      <c r="Q2041" s="517"/>
    </row>
    <row r="2042" spans="1:17">
      <c r="A2042" s="472"/>
      <c r="B2042" s="496"/>
      <c r="C2042" s="475"/>
      <c r="D2042" s="477"/>
      <c r="E2042" s="496"/>
      <c r="F2042" s="496"/>
      <c r="G2042" s="496"/>
      <c r="H2042" s="477"/>
      <c r="I2042" s="496"/>
      <c r="J2042" s="477"/>
      <c r="K2042" s="494"/>
      <c r="L2042" s="494"/>
      <c r="M2042" s="517"/>
      <c r="N2042" s="516"/>
      <c r="O2042" s="516"/>
      <c r="P2042" s="517"/>
      <c r="Q2042" s="517"/>
    </row>
    <row r="2043" spans="1:17">
      <c r="A2043" s="472"/>
      <c r="B2043" s="496"/>
      <c r="C2043" s="475"/>
      <c r="D2043" s="477"/>
      <c r="E2043" s="496"/>
      <c r="F2043" s="496"/>
      <c r="G2043" s="496"/>
      <c r="H2043" s="477"/>
      <c r="I2043" s="496"/>
      <c r="J2043" s="477"/>
      <c r="K2043" s="494"/>
      <c r="L2043" s="494"/>
      <c r="M2043" s="517"/>
      <c r="N2043" s="516"/>
      <c r="O2043" s="516"/>
      <c r="P2043" s="517"/>
      <c r="Q2043" s="517"/>
    </row>
    <row r="2044" spans="1:17">
      <c r="A2044" s="472"/>
      <c r="B2044" s="496"/>
      <c r="C2044" s="475"/>
      <c r="D2044" s="477"/>
      <c r="E2044" s="496"/>
      <c r="F2044" s="496"/>
      <c r="G2044" s="496"/>
      <c r="H2044" s="477"/>
      <c r="I2044" s="496"/>
      <c r="J2044" s="477"/>
      <c r="K2044" s="494"/>
      <c r="L2044" s="494"/>
      <c r="M2044" s="517"/>
      <c r="N2044" s="516"/>
      <c r="O2044" s="516"/>
      <c r="P2044" s="517"/>
      <c r="Q2044" s="517"/>
    </row>
    <row r="2045" spans="1:17">
      <c r="A2045" s="472"/>
      <c r="B2045" s="496"/>
      <c r="C2045" s="475"/>
      <c r="D2045" s="477"/>
      <c r="E2045" s="496"/>
      <c r="F2045" s="496"/>
      <c r="G2045" s="496"/>
      <c r="H2045" s="477"/>
      <c r="I2045" s="496"/>
      <c r="J2045" s="477"/>
      <c r="K2045" s="494"/>
      <c r="L2045" s="494"/>
      <c r="M2045" s="517"/>
      <c r="N2045" s="516"/>
      <c r="O2045" s="516"/>
      <c r="P2045" s="517"/>
      <c r="Q2045" s="517"/>
    </row>
    <row r="2046" spans="1:17">
      <c r="A2046" s="472"/>
      <c r="B2046" s="496"/>
      <c r="C2046" s="475"/>
      <c r="D2046" s="477"/>
      <c r="E2046" s="496"/>
      <c r="F2046" s="496"/>
      <c r="G2046" s="496"/>
      <c r="H2046" s="477"/>
      <c r="I2046" s="496"/>
      <c r="J2046" s="477"/>
      <c r="K2046" s="494"/>
      <c r="L2046" s="494"/>
      <c r="M2046" s="517"/>
      <c r="N2046" s="516"/>
      <c r="O2046" s="516"/>
      <c r="P2046" s="517"/>
      <c r="Q2046" s="517"/>
    </row>
    <row r="2047" spans="1:17">
      <c r="A2047" s="472"/>
      <c r="B2047" s="496"/>
      <c r="C2047" s="475"/>
      <c r="D2047" s="477"/>
      <c r="E2047" s="496"/>
      <c r="F2047" s="496"/>
      <c r="G2047" s="496"/>
      <c r="H2047" s="477"/>
      <c r="I2047" s="496"/>
      <c r="J2047" s="477"/>
      <c r="K2047" s="494"/>
      <c r="L2047" s="494"/>
      <c r="M2047" s="517"/>
      <c r="N2047" s="516"/>
      <c r="O2047" s="516"/>
      <c r="P2047" s="517"/>
      <c r="Q2047" s="517"/>
    </row>
    <row r="2048" spans="1:17">
      <c r="A2048" s="472"/>
      <c r="B2048" s="496"/>
      <c r="C2048" s="475"/>
      <c r="D2048" s="477"/>
      <c r="E2048" s="496"/>
      <c r="F2048" s="496"/>
      <c r="G2048" s="496"/>
      <c r="H2048" s="477"/>
      <c r="I2048" s="496"/>
      <c r="J2048" s="477"/>
      <c r="K2048" s="494"/>
      <c r="L2048" s="494"/>
      <c r="M2048" s="517"/>
      <c r="N2048" s="516"/>
      <c r="O2048" s="516"/>
      <c r="P2048" s="517"/>
      <c r="Q2048" s="517"/>
    </row>
    <row r="2049" spans="1:17">
      <c r="A2049" s="472"/>
      <c r="B2049" s="496"/>
      <c r="C2049" s="475"/>
      <c r="D2049" s="477"/>
      <c r="E2049" s="496"/>
      <c r="F2049" s="496"/>
      <c r="G2049" s="496"/>
      <c r="H2049" s="477"/>
      <c r="I2049" s="496"/>
      <c r="J2049" s="477"/>
      <c r="K2049" s="494"/>
      <c r="L2049" s="494"/>
      <c r="M2049" s="517"/>
      <c r="N2049" s="516"/>
      <c r="O2049" s="516"/>
      <c r="P2049" s="517"/>
      <c r="Q2049" s="517"/>
    </row>
    <row r="2050" spans="1:17">
      <c r="A2050" s="472"/>
      <c r="B2050" s="496"/>
      <c r="C2050" s="475"/>
      <c r="D2050" s="477"/>
      <c r="E2050" s="496"/>
      <c r="F2050" s="496"/>
      <c r="G2050" s="496"/>
      <c r="H2050" s="477"/>
      <c r="I2050" s="496"/>
      <c r="J2050" s="477"/>
      <c r="K2050" s="494"/>
      <c r="L2050" s="494"/>
      <c r="M2050" s="517"/>
      <c r="N2050" s="516"/>
      <c r="O2050" s="516"/>
      <c r="P2050" s="517"/>
      <c r="Q2050" s="517"/>
    </row>
    <row r="2051" spans="1:17">
      <c r="A2051" s="472"/>
      <c r="B2051" s="496"/>
      <c r="C2051" s="475"/>
      <c r="D2051" s="477"/>
      <c r="E2051" s="496"/>
      <c r="F2051" s="496"/>
      <c r="G2051" s="496"/>
      <c r="H2051" s="477"/>
      <c r="I2051" s="496"/>
      <c r="J2051" s="477"/>
      <c r="K2051" s="494"/>
      <c r="L2051" s="494"/>
      <c r="M2051" s="517"/>
      <c r="N2051" s="516"/>
      <c r="O2051" s="516"/>
      <c r="P2051" s="517"/>
      <c r="Q2051" s="517"/>
    </row>
    <row r="2052" spans="1:17">
      <c r="A2052" s="472"/>
      <c r="B2052" s="496"/>
      <c r="C2052" s="475"/>
      <c r="D2052" s="477"/>
      <c r="E2052" s="496"/>
      <c r="F2052" s="496"/>
      <c r="G2052" s="496"/>
      <c r="H2052" s="477"/>
      <c r="I2052" s="496"/>
      <c r="J2052" s="477"/>
      <c r="K2052" s="494"/>
      <c r="L2052" s="494"/>
      <c r="M2052" s="517"/>
      <c r="N2052" s="516"/>
      <c r="O2052" s="516"/>
      <c r="P2052" s="517"/>
      <c r="Q2052" s="517"/>
    </row>
    <row r="2053" spans="1:17">
      <c r="A2053" s="472"/>
      <c r="B2053" s="496"/>
      <c r="C2053" s="475"/>
      <c r="D2053" s="477"/>
      <c r="E2053" s="496"/>
      <c r="F2053" s="496"/>
      <c r="G2053" s="496"/>
      <c r="H2053" s="477"/>
      <c r="I2053" s="496"/>
      <c r="J2053" s="477"/>
      <c r="K2053" s="494"/>
      <c r="L2053" s="494"/>
      <c r="M2053" s="517"/>
      <c r="N2053" s="516"/>
      <c r="O2053" s="516"/>
      <c r="P2053" s="517"/>
      <c r="Q2053" s="517"/>
    </row>
    <row r="2054" spans="1:17">
      <c r="A2054" s="472"/>
      <c r="B2054" s="496"/>
      <c r="C2054" s="475"/>
      <c r="D2054" s="477"/>
      <c r="E2054" s="496"/>
      <c r="F2054" s="496"/>
      <c r="G2054" s="496"/>
      <c r="H2054" s="477"/>
      <c r="I2054" s="496"/>
      <c r="J2054" s="477"/>
      <c r="K2054" s="494"/>
      <c r="L2054" s="494"/>
      <c r="M2054" s="517"/>
      <c r="N2054" s="516"/>
      <c r="O2054" s="516"/>
      <c r="P2054" s="517"/>
      <c r="Q2054" s="517"/>
    </row>
    <row r="2055" spans="1:17">
      <c r="A2055" s="472"/>
      <c r="B2055" s="496"/>
      <c r="C2055" s="475"/>
      <c r="D2055" s="477"/>
      <c r="E2055" s="496"/>
      <c r="F2055" s="496"/>
      <c r="G2055" s="496"/>
      <c r="H2055" s="477"/>
      <c r="I2055" s="496"/>
      <c r="J2055" s="477"/>
      <c r="K2055" s="494"/>
      <c r="L2055" s="494"/>
      <c r="M2055" s="517"/>
      <c r="N2055" s="516"/>
      <c r="O2055" s="516"/>
      <c r="P2055" s="517"/>
      <c r="Q2055" s="517"/>
    </row>
    <row r="2056" spans="1:17">
      <c r="A2056" s="472"/>
      <c r="B2056" s="496"/>
      <c r="C2056" s="475"/>
      <c r="D2056" s="477"/>
      <c r="E2056" s="496"/>
      <c r="F2056" s="496"/>
      <c r="G2056" s="496"/>
      <c r="H2056" s="477"/>
      <c r="I2056" s="496"/>
      <c r="J2056" s="477"/>
      <c r="K2056" s="494"/>
      <c r="L2056" s="494"/>
      <c r="M2056" s="517"/>
      <c r="N2056" s="516"/>
      <c r="O2056" s="516"/>
      <c r="P2056" s="517"/>
      <c r="Q2056" s="517"/>
    </row>
    <row r="2057" spans="1:17">
      <c r="A2057" s="472"/>
      <c r="B2057" s="496"/>
      <c r="C2057" s="475"/>
      <c r="D2057" s="477"/>
      <c r="E2057" s="496"/>
      <c r="F2057" s="496"/>
      <c r="G2057" s="496"/>
      <c r="H2057" s="477"/>
      <c r="I2057" s="496"/>
      <c r="J2057" s="477"/>
      <c r="K2057" s="494"/>
      <c r="L2057" s="494"/>
      <c r="M2057" s="517"/>
      <c r="N2057" s="516"/>
      <c r="O2057" s="516"/>
      <c r="P2057" s="517"/>
      <c r="Q2057" s="517"/>
    </row>
    <row r="2058" spans="1:17">
      <c r="A2058" s="472"/>
      <c r="B2058" s="496"/>
      <c r="C2058" s="475"/>
      <c r="D2058" s="477"/>
      <c r="E2058" s="496"/>
      <c r="F2058" s="496"/>
      <c r="G2058" s="496"/>
      <c r="H2058" s="477"/>
      <c r="I2058" s="496"/>
      <c r="J2058" s="477"/>
      <c r="K2058" s="494"/>
      <c r="L2058" s="494"/>
      <c r="M2058" s="517"/>
      <c r="N2058" s="516"/>
      <c r="O2058" s="516"/>
      <c r="P2058" s="517"/>
      <c r="Q2058" s="517"/>
    </row>
    <row r="2059" spans="1:17">
      <c r="A2059" s="472"/>
      <c r="B2059" s="496"/>
      <c r="C2059" s="475"/>
      <c r="D2059" s="477"/>
      <c r="E2059" s="496"/>
      <c r="F2059" s="496"/>
      <c r="G2059" s="496"/>
      <c r="H2059" s="477"/>
      <c r="I2059" s="496"/>
      <c r="J2059" s="477"/>
      <c r="K2059" s="494"/>
      <c r="L2059" s="494"/>
      <c r="M2059" s="517"/>
      <c r="N2059" s="516"/>
      <c r="O2059" s="516"/>
      <c r="P2059" s="517"/>
      <c r="Q2059" s="517"/>
    </row>
    <row r="2060" spans="1:17">
      <c r="A2060" s="472"/>
      <c r="B2060" s="496"/>
      <c r="C2060" s="475"/>
      <c r="D2060" s="477"/>
      <c r="E2060" s="496"/>
      <c r="F2060" s="496"/>
      <c r="G2060" s="496"/>
      <c r="H2060" s="477"/>
      <c r="I2060" s="496"/>
      <c r="J2060" s="477"/>
      <c r="K2060" s="494"/>
      <c r="L2060" s="494"/>
      <c r="M2060" s="517"/>
      <c r="N2060" s="516"/>
      <c r="O2060" s="516"/>
      <c r="P2060" s="517"/>
      <c r="Q2060" s="517"/>
    </row>
    <row r="2061" spans="1:17">
      <c r="A2061" s="472"/>
      <c r="B2061" s="496"/>
      <c r="C2061" s="475"/>
      <c r="D2061" s="477"/>
      <c r="E2061" s="496"/>
      <c r="F2061" s="496"/>
      <c r="G2061" s="496"/>
      <c r="H2061" s="477"/>
      <c r="I2061" s="496"/>
      <c r="J2061" s="477"/>
      <c r="K2061" s="494"/>
      <c r="L2061" s="494"/>
      <c r="M2061" s="517"/>
      <c r="N2061" s="516"/>
      <c r="O2061" s="516"/>
      <c r="P2061" s="517"/>
      <c r="Q2061" s="517"/>
    </row>
    <row r="2062" spans="1:17">
      <c r="A2062" s="472"/>
      <c r="B2062" s="496"/>
      <c r="C2062" s="475"/>
      <c r="D2062" s="477"/>
      <c r="E2062" s="496"/>
      <c r="F2062" s="496"/>
      <c r="G2062" s="496"/>
      <c r="H2062" s="477"/>
      <c r="I2062" s="496"/>
      <c r="J2062" s="477"/>
      <c r="K2062" s="494"/>
      <c r="L2062" s="494"/>
      <c r="M2062" s="517"/>
      <c r="N2062" s="516"/>
      <c r="O2062" s="516"/>
      <c r="P2062" s="517"/>
      <c r="Q2062" s="517"/>
    </row>
    <row r="2063" spans="1:17">
      <c r="A2063" s="472"/>
      <c r="B2063" s="496"/>
      <c r="C2063" s="475"/>
      <c r="D2063" s="477"/>
      <c r="E2063" s="496"/>
      <c r="F2063" s="496"/>
      <c r="G2063" s="496"/>
      <c r="H2063" s="477"/>
      <c r="I2063" s="496"/>
      <c r="J2063" s="477"/>
      <c r="K2063" s="494"/>
      <c r="L2063" s="494"/>
      <c r="M2063" s="517"/>
      <c r="N2063" s="516"/>
      <c r="O2063" s="516"/>
      <c r="P2063" s="517"/>
      <c r="Q2063" s="517"/>
    </row>
    <row r="2064" spans="1:17">
      <c r="A2064" s="472"/>
      <c r="B2064" s="496"/>
      <c r="C2064" s="475"/>
      <c r="D2064" s="477"/>
      <c r="E2064" s="496"/>
      <c r="F2064" s="496"/>
      <c r="G2064" s="496"/>
      <c r="H2064" s="477"/>
      <c r="I2064" s="496"/>
      <c r="J2064" s="477"/>
      <c r="K2064" s="494"/>
      <c r="L2064" s="494"/>
      <c r="M2064" s="517"/>
      <c r="N2064" s="516"/>
      <c r="O2064" s="516"/>
      <c r="P2064" s="517"/>
      <c r="Q2064" s="517"/>
    </row>
    <row r="2065" spans="1:17">
      <c r="A2065" s="472"/>
      <c r="B2065" s="496"/>
      <c r="C2065" s="475"/>
      <c r="D2065" s="477"/>
      <c r="E2065" s="496"/>
      <c r="F2065" s="496"/>
      <c r="G2065" s="496"/>
      <c r="H2065" s="477"/>
      <c r="I2065" s="496"/>
      <c r="J2065" s="477"/>
      <c r="K2065" s="494"/>
      <c r="L2065" s="494"/>
      <c r="M2065" s="517"/>
      <c r="N2065" s="516"/>
      <c r="O2065" s="516"/>
      <c r="P2065" s="517"/>
      <c r="Q2065" s="517"/>
    </row>
    <row r="2066" spans="1:17">
      <c r="A2066" s="472"/>
      <c r="B2066" s="496"/>
      <c r="C2066" s="475"/>
      <c r="D2066" s="477"/>
      <c r="E2066" s="496"/>
      <c r="F2066" s="496"/>
      <c r="G2066" s="496"/>
      <c r="H2066" s="477"/>
      <c r="I2066" s="496"/>
      <c r="J2066" s="477"/>
      <c r="K2066" s="494"/>
      <c r="L2066" s="494"/>
      <c r="M2066" s="517"/>
      <c r="N2066" s="516"/>
      <c r="O2066" s="516"/>
      <c r="P2066" s="517"/>
      <c r="Q2066" s="517"/>
    </row>
    <row r="2067" spans="1:17">
      <c r="A2067" s="472"/>
      <c r="B2067" s="496"/>
      <c r="C2067" s="475"/>
      <c r="D2067" s="477"/>
      <c r="E2067" s="496"/>
      <c r="F2067" s="496"/>
      <c r="G2067" s="496"/>
      <c r="H2067" s="477"/>
      <c r="I2067" s="496"/>
      <c r="J2067" s="477"/>
      <c r="K2067" s="494"/>
      <c r="L2067" s="494"/>
      <c r="M2067" s="517"/>
      <c r="N2067" s="516"/>
      <c r="O2067" s="516"/>
      <c r="P2067" s="517"/>
      <c r="Q2067" s="517"/>
    </row>
    <row r="2068" spans="1:17">
      <c r="A2068" s="472"/>
      <c r="B2068" s="496"/>
      <c r="C2068" s="475"/>
      <c r="D2068" s="477"/>
      <c r="E2068" s="496"/>
      <c r="F2068" s="496"/>
      <c r="G2068" s="496"/>
      <c r="H2068" s="477"/>
      <c r="I2068" s="496"/>
      <c r="J2068" s="477"/>
      <c r="K2068" s="494"/>
      <c r="L2068" s="494"/>
      <c r="M2068" s="517"/>
      <c r="N2068" s="516"/>
      <c r="O2068" s="516"/>
      <c r="P2068" s="517"/>
      <c r="Q2068" s="517"/>
    </row>
    <row r="2069" spans="1:17">
      <c r="A2069" s="472"/>
      <c r="B2069" s="496"/>
      <c r="C2069" s="475"/>
      <c r="D2069" s="477"/>
      <c r="E2069" s="496"/>
      <c r="F2069" s="496"/>
      <c r="G2069" s="496"/>
      <c r="H2069" s="477"/>
      <c r="I2069" s="496"/>
      <c r="J2069" s="477"/>
      <c r="K2069" s="494"/>
      <c r="L2069" s="494"/>
      <c r="M2069" s="517"/>
      <c r="N2069" s="516"/>
      <c r="O2069" s="516"/>
      <c r="P2069" s="517"/>
      <c r="Q2069" s="517"/>
    </row>
    <row r="2070" spans="1:17">
      <c r="A2070" s="472"/>
      <c r="B2070" s="496"/>
      <c r="C2070" s="475"/>
      <c r="D2070" s="477"/>
      <c r="E2070" s="496"/>
      <c r="F2070" s="496"/>
      <c r="G2070" s="496"/>
      <c r="H2070" s="477"/>
      <c r="I2070" s="496"/>
      <c r="J2070" s="477"/>
      <c r="K2070" s="494"/>
      <c r="L2070" s="494"/>
      <c r="M2070" s="517"/>
      <c r="N2070" s="516"/>
      <c r="O2070" s="516"/>
      <c r="P2070" s="517"/>
      <c r="Q2070" s="517"/>
    </row>
    <row r="2071" spans="1:17">
      <c r="A2071" s="472"/>
      <c r="B2071" s="496"/>
      <c r="C2071" s="475"/>
      <c r="D2071" s="477"/>
      <c r="E2071" s="496"/>
      <c r="F2071" s="496"/>
      <c r="G2071" s="496"/>
      <c r="H2071" s="477"/>
      <c r="I2071" s="496"/>
      <c r="J2071" s="477"/>
      <c r="K2071" s="494"/>
      <c r="L2071" s="494"/>
      <c r="M2071" s="517"/>
      <c r="N2071" s="516"/>
      <c r="O2071" s="516"/>
      <c r="P2071" s="517"/>
      <c r="Q2071" s="517"/>
    </row>
    <row r="2072" spans="1:17">
      <c r="A2072" s="472"/>
      <c r="B2072" s="496"/>
      <c r="C2072" s="475"/>
      <c r="D2072" s="477"/>
      <c r="E2072" s="496"/>
      <c r="F2072" s="496"/>
      <c r="G2072" s="496"/>
      <c r="H2072" s="477"/>
      <c r="I2072" s="496"/>
      <c r="J2072" s="477"/>
      <c r="K2072" s="494"/>
      <c r="L2072" s="494"/>
      <c r="M2072" s="517"/>
      <c r="N2072" s="516"/>
      <c r="O2072" s="516"/>
      <c r="P2072" s="517"/>
      <c r="Q2072" s="517"/>
    </row>
    <row r="2073" spans="1:17">
      <c r="A2073" s="472"/>
      <c r="B2073" s="496"/>
      <c r="C2073" s="475"/>
      <c r="D2073" s="477"/>
      <c r="E2073" s="496"/>
      <c r="F2073" s="496"/>
      <c r="G2073" s="496"/>
      <c r="H2073" s="477"/>
      <c r="I2073" s="496"/>
      <c r="J2073" s="477"/>
      <c r="K2073" s="494"/>
      <c r="L2073" s="494"/>
      <c r="M2073" s="517"/>
      <c r="N2073" s="516"/>
      <c r="O2073" s="516"/>
      <c r="P2073" s="517"/>
      <c r="Q2073" s="517"/>
    </row>
    <row r="2074" spans="1:17">
      <c r="A2074" s="472"/>
      <c r="B2074" s="496"/>
      <c r="C2074" s="475"/>
      <c r="D2074" s="477"/>
      <c r="E2074" s="496"/>
      <c r="F2074" s="496"/>
      <c r="G2074" s="496"/>
      <c r="H2074" s="477"/>
      <c r="I2074" s="496"/>
      <c r="J2074" s="477"/>
      <c r="K2074" s="494"/>
      <c r="L2074" s="494"/>
      <c r="M2074" s="517"/>
      <c r="N2074" s="516"/>
      <c r="O2074" s="516"/>
      <c r="P2074" s="517"/>
      <c r="Q2074" s="517"/>
    </row>
    <row r="2075" spans="1:17">
      <c r="A2075" s="472"/>
      <c r="B2075" s="496"/>
      <c r="C2075" s="475"/>
      <c r="D2075" s="477"/>
      <c r="E2075" s="496"/>
      <c r="F2075" s="496"/>
      <c r="G2075" s="496"/>
      <c r="H2075" s="477"/>
      <c r="I2075" s="496"/>
      <c r="J2075" s="477"/>
      <c r="K2075" s="494"/>
      <c r="L2075" s="494"/>
      <c r="M2075" s="517"/>
      <c r="N2075" s="516"/>
      <c r="O2075" s="516"/>
      <c r="P2075" s="517"/>
      <c r="Q2075" s="517"/>
    </row>
    <row r="2076" spans="1:17">
      <c r="A2076" s="472"/>
      <c r="B2076" s="496"/>
      <c r="C2076" s="475"/>
      <c r="D2076" s="477"/>
      <c r="E2076" s="496"/>
      <c r="F2076" s="496"/>
      <c r="G2076" s="496"/>
      <c r="H2076" s="477"/>
      <c r="I2076" s="496"/>
      <c r="J2076" s="477"/>
      <c r="K2076" s="494"/>
      <c r="L2076" s="494"/>
      <c r="M2076" s="517"/>
      <c r="N2076" s="516"/>
      <c r="O2076" s="516"/>
      <c r="P2076" s="517"/>
      <c r="Q2076" s="517"/>
    </row>
    <row r="2077" spans="1:17">
      <c r="A2077" s="472"/>
      <c r="B2077" s="496"/>
      <c r="C2077" s="475"/>
      <c r="D2077" s="477"/>
      <c r="E2077" s="496"/>
      <c r="F2077" s="496"/>
      <c r="G2077" s="496"/>
      <c r="H2077" s="477"/>
      <c r="I2077" s="496"/>
      <c r="J2077" s="477"/>
      <c r="K2077" s="494"/>
      <c r="L2077" s="494"/>
      <c r="M2077" s="517"/>
      <c r="N2077" s="516"/>
      <c r="O2077" s="516"/>
      <c r="P2077" s="517"/>
      <c r="Q2077" s="517"/>
    </row>
    <row r="2078" spans="1:17">
      <c r="A2078" s="472"/>
      <c r="B2078" s="496"/>
      <c r="C2078" s="475"/>
      <c r="D2078" s="477"/>
      <c r="E2078" s="496"/>
      <c r="F2078" s="496"/>
      <c r="G2078" s="496"/>
      <c r="H2078" s="477"/>
      <c r="I2078" s="496"/>
      <c r="J2078" s="477"/>
      <c r="K2078" s="494"/>
      <c r="L2078" s="494"/>
      <c r="M2078" s="517"/>
      <c r="N2078" s="516"/>
      <c r="O2078" s="516"/>
      <c r="P2078" s="517"/>
      <c r="Q2078" s="517"/>
    </row>
    <row r="2079" spans="1:17">
      <c r="A2079" s="472"/>
      <c r="B2079" s="496"/>
      <c r="C2079" s="475"/>
      <c r="D2079" s="477"/>
      <c r="E2079" s="496"/>
      <c r="F2079" s="496"/>
      <c r="G2079" s="496"/>
      <c r="H2079" s="477"/>
      <c r="I2079" s="496"/>
      <c r="J2079" s="477"/>
      <c r="K2079" s="494"/>
      <c r="L2079" s="494"/>
      <c r="M2079" s="517"/>
      <c r="N2079" s="516"/>
      <c r="O2079" s="516"/>
      <c r="P2079" s="517"/>
      <c r="Q2079" s="517"/>
    </row>
    <row r="2080" spans="1:17">
      <c r="A2080" s="472"/>
      <c r="B2080" s="496"/>
      <c r="C2080" s="475"/>
      <c r="D2080" s="477"/>
      <c r="E2080" s="496"/>
      <c r="F2080" s="496"/>
      <c r="G2080" s="496"/>
      <c r="H2080" s="477"/>
      <c r="I2080" s="496"/>
      <c r="J2080" s="477"/>
      <c r="K2080" s="494"/>
      <c r="L2080" s="494"/>
      <c r="M2080" s="517"/>
      <c r="N2080" s="516"/>
      <c r="O2080" s="516"/>
      <c r="P2080" s="517"/>
      <c r="Q2080" s="517"/>
    </row>
    <row r="2081" spans="1:17">
      <c r="A2081" s="472"/>
      <c r="B2081" s="496"/>
      <c r="C2081" s="475"/>
      <c r="D2081" s="477"/>
      <c r="E2081" s="496"/>
      <c r="F2081" s="496"/>
      <c r="G2081" s="496"/>
      <c r="H2081" s="477"/>
      <c r="I2081" s="496"/>
      <c r="J2081" s="477"/>
      <c r="K2081" s="494"/>
      <c r="L2081" s="494"/>
      <c r="M2081" s="517"/>
      <c r="N2081" s="516"/>
      <c r="O2081" s="516"/>
      <c r="P2081" s="517"/>
      <c r="Q2081" s="517"/>
    </row>
    <row r="2082" spans="1:17">
      <c r="A2082" s="472"/>
      <c r="B2082" s="496"/>
      <c r="C2082" s="475"/>
      <c r="D2082" s="477"/>
      <c r="E2082" s="496"/>
      <c r="F2082" s="496"/>
      <c r="G2082" s="496"/>
      <c r="H2082" s="477"/>
      <c r="I2082" s="496"/>
      <c r="J2082" s="477"/>
      <c r="K2082" s="494"/>
      <c r="L2082" s="494"/>
      <c r="M2082" s="517"/>
      <c r="N2082" s="516"/>
      <c r="O2082" s="516"/>
      <c r="P2082" s="517"/>
      <c r="Q2082" s="517"/>
    </row>
    <row r="2083" spans="1:17">
      <c r="A2083" s="472"/>
      <c r="B2083" s="496"/>
      <c r="C2083" s="475"/>
      <c r="D2083" s="477"/>
      <c r="E2083" s="496"/>
      <c r="F2083" s="496"/>
      <c r="G2083" s="496"/>
      <c r="H2083" s="477"/>
      <c r="I2083" s="496"/>
      <c r="J2083" s="477"/>
      <c r="K2083" s="494"/>
      <c r="L2083" s="494"/>
      <c r="M2083" s="517"/>
      <c r="N2083" s="516"/>
      <c r="O2083" s="516"/>
      <c r="P2083" s="517"/>
      <c r="Q2083" s="517"/>
    </row>
    <row r="2084" spans="1:17">
      <c r="A2084" s="472"/>
      <c r="B2084" s="496"/>
      <c r="C2084" s="475"/>
      <c r="D2084" s="477"/>
      <c r="E2084" s="496"/>
      <c r="F2084" s="496"/>
      <c r="G2084" s="496"/>
      <c r="H2084" s="477"/>
      <c r="I2084" s="496"/>
      <c r="J2084" s="477"/>
      <c r="K2084" s="494"/>
      <c r="L2084" s="494"/>
      <c r="M2084" s="517"/>
      <c r="N2084" s="516"/>
      <c r="O2084" s="516"/>
      <c r="P2084" s="517"/>
      <c r="Q2084" s="517"/>
    </row>
    <row r="2085" spans="1:17">
      <c r="A2085" s="472"/>
      <c r="B2085" s="496"/>
      <c r="C2085" s="475"/>
      <c r="D2085" s="477"/>
      <c r="E2085" s="496"/>
      <c r="F2085" s="496"/>
      <c r="G2085" s="496"/>
      <c r="H2085" s="477"/>
      <c r="I2085" s="496"/>
      <c r="J2085" s="477"/>
      <c r="K2085" s="494"/>
      <c r="L2085" s="494"/>
      <c r="M2085" s="517"/>
      <c r="N2085" s="516"/>
      <c r="O2085" s="516"/>
      <c r="P2085" s="517"/>
      <c r="Q2085" s="517"/>
    </row>
    <row r="2086" spans="1:17">
      <c r="A2086" s="472"/>
      <c r="B2086" s="496"/>
      <c r="C2086" s="475"/>
      <c r="D2086" s="477"/>
      <c r="E2086" s="496"/>
      <c r="F2086" s="496"/>
      <c r="G2086" s="496"/>
      <c r="H2086" s="477"/>
      <c r="I2086" s="496"/>
      <c r="J2086" s="477"/>
      <c r="K2086" s="494"/>
      <c r="L2086" s="494"/>
      <c r="M2086" s="517"/>
      <c r="N2086" s="516"/>
      <c r="O2086" s="516"/>
      <c r="P2086" s="517"/>
      <c r="Q2086" s="517"/>
    </row>
    <row r="2087" spans="1:17">
      <c r="A2087" s="472"/>
      <c r="B2087" s="496"/>
      <c r="C2087" s="475"/>
      <c r="D2087" s="477"/>
      <c r="E2087" s="496"/>
      <c r="F2087" s="496"/>
      <c r="G2087" s="496"/>
      <c r="H2087" s="477"/>
      <c r="I2087" s="496"/>
      <c r="J2087" s="477"/>
      <c r="K2087" s="494"/>
      <c r="L2087" s="494"/>
      <c r="M2087" s="517"/>
      <c r="N2087" s="516"/>
      <c r="O2087" s="516"/>
      <c r="P2087" s="517"/>
      <c r="Q2087" s="517"/>
    </row>
    <row r="2088" spans="1:17">
      <c r="A2088" s="472"/>
      <c r="B2088" s="496"/>
      <c r="C2088" s="475"/>
      <c r="D2088" s="477"/>
      <c r="E2088" s="496"/>
      <c r="F2088" s="496"/>
      <c r="G2088" s="496"/>
      <c r="H2088" s="477"/>
      <c r="I2088" s="496"/>
      <c r="J2088" s="477"/>
      <c r="K2088" s="494"/>
      <c r="L2088" s="494"/>
      <c r="M2088" s="517"/>
      <c r="N2088" s="516"/>
      <c r="O2088" s="516"/>
      <c r="P2088" s="517"/>
      <c r="Q2088" s="517"/>
    </row>
    <row r="2089" spans="1:17">
      <c r="A2089" s="472"/>
      <c r="B2089" s="496"/>
      <c r="C2089" s="475"/>
      <c r="D2089" s="477"/>
      <c r="E2089" s="496"/>
      <c r="F2089" s="496"/>
      <c r="G2089" s="496"/>
      <c r="H2089" s="477"/>
      <c r="I2089" s="496"/>
      <c r="J2089" s="477"/>
      <c r="K2089" s="494"/>
      <c r="L2089" s="494"/>
      <c r="M2089" s="517"/>
      <c r="N2089" s="516"/>
      <c r="O2089" s="516"/>
      <c r="P2089" s="517"/>
      <c r="Q2089" s="517"/>
    </row>
    <row r="2090" spans="1:17">
      <c r="A2090" s="472"/>
      <c r="B2090" s="496"/>
      <c r="C2090" s="475"/>
      <c r="D2090" s="477"/>
      <c r="E2090" s="496"/>
      <c r="F2090" s="496"/>
      <c r="G2090" s="496"/>
      <c r="H2090" s="477"/>
      <c r="I2090" s="496"/>
      <c r="J2090" s="477"/>
      <c r="K2090" s="494"/>
      <c r="L2090" s="494"/>
      <c r="M2090" s="517"/>
      <c r="N2090" s="516"/>
      <c r="O2090" s="516"/>
      <c r="P2090" s="517"/>
      <c r="Q2090" s="517"/>
    </row>
    <row r="2091" spans="1:17">
      <c r="A2091" s="472"/>
      <c r="B2091" s="496"/>
      <c r="C2091" s="475"/>
      <c r="D2091" s="477"/>
      <c r="E2091" s="496"/>
      <c r="F2091" s="496"/>
      <c r="G2091" s="496"/>
      <c r="H2091" s="477"/>
      <c r="I2091" s="496"/>
      <c r="J2091" s="477"/>
      <c r="K2091" s="494"/>
      <c r="L2091" s="494"/>
      <c r="M2091" s="517"/>
      <c r="N2091" s="516"/>
      <c r="O2091" s="516"/>
      <c r="P2091" s="517"/>
      <c r="Q2091" s="517"/>
    </row>
    <row r="2092" spans="1:17">
      <c r="A2092" s="472"/>
      <c r="B2092" s="496"/>
      <c r="C2092" s="475"/>
      <c r="D2092" s="477"/>
      <c r="E2092" s="496"/>
      <c r="F2092" s="496"/>
      <c r="G2092" s="496"/>
      <c r="H2092" s="477"/>
      <c r="I2092" s="496"/>
      <c r="J2092" s="477"/>
      <c r="K2092" s="494"/>
      <c r="L2092" s="494"/>
      <c r="M2092" s="517"/>
      <c r="N2092" s="516"/>
      <c r="O2092" s="516"/>
      <c r="P2092" s="517"/>
      <c r="Q2092" s="517"/>
    </row>
    <row r="2093" spans="1:17">
      <c r="A2093" s="472"/>
      <c r="B2093" s="496"/>
      <c r="C2093" s="475"/>
      <c r="D2093" s="477"/>
      <c r="E2093" s="496"/>
      <c r="F2093" s="496"/>
      <c r="G2093" s="496"/>
      <c r="H2093" s="477"/>
      <c r="I2093" s="496"/>
      <c r="J2093" s="477"/>
      <c r="K2093" s="494"/>
      <c r="L2093" s="494"/>
      <c r="M2093" s="517"/>
      <c r="N2093" s="516"/>
      <c r="O2093" s="516"/>
      <c r="P2093" s="517"/>
      <c r="Q2093" s="517"/>
    </row>
    <row r="2094" spans="1:17">
      <c r="A2094" s="472"/>
      <c r="B2094" s="496"/>
      <c r="C2094" s="475"/>
      <c r="D2094" s="477"/>
      <c r="E2094" s="496"/>
      <c r="F2094" s="496"/>
      <c r="G2094" s="496"/>
      <c r="H2094" s="477"/>
      <c r="I2094" s="496"/>
      <c r="J2094" s="477"/>
      <c r="K2094" s="494"/>
      <c r="L2094" s="494"/>
      <c r="M2094" s="517"/>
      <c r="N2094" s="516"/>
      <c r="O2094" s="516"/>
      <c r="P2094" s="517"/>
      <c r="Q2094" s="517"/>
    </row>
    <row r="2095" spans="1:17">
      <c r="A2095" s="472"/>
      <c r="B2095" s="496"/>
      <c r="C2095" s="475"/>
      <c r="D2095" s="477"/>
      <c r="E2095" s="496"/>
      <c r="F2095" s="496"/>
      <c r="G2095" s="496"/>
      <c r="H2095" s="477"/>
      <c r="I2095" s="496"/>
      <c r="J2095" s="477"/>
      <c r="K2095" s="494"/>
      <c r="L2095" s="494"/>
      <c r="M2095" s="517"/>
      <c r="N2095" s="516"/>
      <c r="O2095" s="516"/>
      <c r="P2095" s="517"/>
      <c r="Q2095" s="517"/>
    </row>
    <row r="2096" spans="1:17">
      <c r="A2096" s="472"/>
      <c r="B2096" s="496"/>
      <c r="C2096" s="475"/>
      <c r="D2096" s="477"/>
      <c r="E2096" s="496"/>
      <c r="F2096" s="496"/>
      <c r="G2096" s="496"/>
      <c r="H2096" s="477"/>
      <c r="I2096" s="496"/>
      <c r="J2096" s="477"/>
      <c r="K2096" s="494"/>
      <c r="L2096" s="494"/>
      <c r="M2096" s="517"/>
      <c r="N2096" s="516"/>
      <c r="O2096" s="516"/>
      <c r="P2096" s="517"/>
      <c r="Q2096" s="517"/>
    </row>
    <row r="2097" spans="1:17">
      <c r="A2097" s="472"/>
      <c r="B2097" s="496"/>
      <c r="C2097" s="475"/>
      <c r="D2097" s="477"/>
      <c r="E2097" s="496"/>
      <c r="F2097" s="496"/>
      <c r="G2097" s="496"/>
      <c r="H2097" s="477"/>
      <c r="I2097" s="496"/>
      <c r="J2097" s="477"/>
      <c r="K2097" s="494"/>
      <c r="L2097" s="494"/>
      <c r="M2097" s="517"/>
      <c r="N2097" s="516"/>
      <c r="O2097" s="516"/>
      <c r="P2097" s="517"/>
      <c r="Q2097" s="517"/>
    </row>
    <row r="2098" spans="1:17">
      <c r="A2098" s="472"/>
      <c r="B2098" s="496"/>
      <c r="C2098" s="475"/>
      <c r="D2098" s="477"/>
      <c r="E2098" s="496"/>
      <c r="F2098" s="496"/>
      <c r="G2098" s="496"/>
      <c r="H2098" s="477"/>
      <c r="I2098" s="496"/>
      <c r="J2098" s="477"/>
      <c r="K2098" s="494"/>
      <c r="L2098" s="494"/>
      <c r="M2098" s="517"/>
      <c r="N2098" s="516"/>
      <c r="O2098" s="516"/>
      <c r="P2098" s="517"/>
      <c r="Q2098" s="517"/>
    </row>
    <row r="2099" spans="1:17">
      <c r="A2099" s="472"/>
      <c r="B2099" s="496"/>
      <c r="C2099" s="475"/>
      <c r="D2099" s="477"/>
      <c r="E2099" s="496"/>
      <c r="F2099" s="496"/>
      <c r="G2099" s="496"/>
      <c r="H2099" s="477"/>
      <c r="I2099" s="496"/>
      <c r="J2099" s="477"/>
      <c r="K2099" s="494"/>
      <c r="L2099" s="494"/>
      <c r="M2099" s="517"/>
      <c r="N2099" s="516"/>
      <c r="O2099" s="516"/>
      <c r="P2099" s="517"/>
      <c r="Q2099" s="517"/>
    </row>
    <row r="2100" spans="1:17">
      <c r="A2100" s="472"/>
      <c r="B2100" s="496"/>
      <c r="C2100" s="475"/>
      <c r="D2100" s="477"/>
      <c r="E2100" s="496"/>
      <c r="F2100" s="496"/>
      <c r="G2100" s="496"/>
      <c r="H2100" s="477"/>
      <c r="I2100" s="496"/>
      <c r="J2100" s="477"/>
      <c r="K2100" s="494"/>
      <c r="L2100" s="494"/>
      <c r="M2100" s="517"/>
      <c r="N2100" s="516"/>
      <c r="O2100" s="516"/>
      <c r="P2100" s="517"/>
      <c r="Q2100" s="517"/>
    </row>
    <row r="2101" spans="1:17">
      <c r="A2101" s="472"/>
      <c r="B2101" s="496"/>
      <c r="C2101" s="475"/>
      <c r="D2101" s="477"/>
      <c r="E2101" s="496"/>
      <c r="F2101" s="496"/>
      <c r="G2101" s="496"/>
      <c r="H2101" s="477"/>
      <c r="I2101" s="496"/>
      <c r="J2101" s="477"/>
      <c r="K2101" s="494"/>
      <c r="L2101" s="494"/>
      <c r="M2101" s="517"/>
      <c r="N2101" s="516"/>
      <c r="O2101" s="516"/>
      <c r="P2101" s="517"/>
      <c r="Q2101" s="517"/>
    </row>
    <row r="2102" spans="1:17">
      <c r="A2102" s="472"/>
      <c r="B2102" s="496"/>
      <c r="C2102" s="475"/>
      <c r="D2102" s="477"/>
      <c r="E2102" s="496"/>
      <c r="F2102" s="496"/>
      <c r="G2102" s="496"/>
      <c r="H2102" s="477"/>
      <c r="I2102" s="496"/>
      <c r="J2102" s="477"/>
      <c r="K2102" s="494"/>
      <c r="L2102" s="494"/>
      <c r="M2102" s="517"/>
      <c r="N2102" s="516"/>
      <c r="O2102" s="516"/>
      <c r="P2102" s="517"/>
      <c r="Q2102" s="517"/>
    </row>
    <row r="2103" spans="1:17">
      <c r="A2103" s="472"/>
      <c r="B2103" s="496"/>
      <c r="C2103" s="475"/>
      <c r="D2103" s="477"/>
      <c r="E2103" s="496"/>
      <c r="F2103" s="496"/>
      <c r="G2103" s="496"/>
      <c r="H2103" s="477"/>
      <c r="I2103" s="496"/>
      <c r="J2103" s="477"/>
      <c r="K2103" s="494"/>
      <c r="L2103" s="494"/>
      <c r="M2103" s="517"/>
      <c r="N2103" s="516"/>
      <c r="O2103" s="516"/>
      <c r="P2103" s="517"/>
      <c r="Q2103" s="517"/>
    </row>
    <row r="2104" spans="1:17">
      <c r="A2104" s="472"/>
      <c r="B2104" s="496"/>
      <c r="C2104" s="475"/>
      <c r="D2104" s="477"/>
      <c r="E2104" s="496"/>
      <c r="F2104" s="496"/>
      <c r="G2104" s="496"/>
      <c r="H2104" s="477"/>
      <c r="I2104" s="496"/>
      <c r="J2104" s="477"/>
      <c r="K2104" s="494"/>
      <c r="L2104" s="494"/>
      <c r="M2104" s="517"/>
      <c r="N2104" s="516"/>
      <c r="O2104" s="516"/>
      <c r="P2104" s="517"/>
      <c r="Q2104" s="517"/>
    </row>
    <row r="2105" spans="1:17">
      <c r="A2105" s="472"/>
      <c r="B2105" s="496"/>
      <c r="C2105" s="475"/>
      <c r="D2105" s="477"/>
      <c r="E2105" s="496"/>
      <c r="F2105" s="496"/>
      <c r="G2105" s="496"/>
      <c r="H2105" s="477"/>
      <c r="I2105" s="496"/>
      <c r="J2105" s="477"/>
      <c r="K2105" s="494"/>
      <c r="L2105" s="494"/>
      <c r="M2105" s="517"/>
      <c r="N2105" s="516"/>
      <c r="O2105" s="516"/>
      <c r="P2105" s="517"/>
      <c r="Q2105" s="517"/>
    </row>
    <row r="2106" spans="1:17">
      <c r="A2106" s="472"/>
      <c r="B2106" s="496"/>
      <c r="C2106" s="475"/>
      <c r="D2106" s="477"/>
      <c r="E2106" s="496"/>
      <c r="F2106" s="496"/>
      <c r="G2106" s="496"/>
      <c r="H2106" s="477"/>
      <c r="I2106" s="496"/>
      <c r="J2106" s="477"/>
      <c r="K2106" s="494"/>
      <c r="L2106" s="494"/>
      <c r="M2106" s="517"/>
      <c r="N2106" s="516"/>
      <c r="O2106" s="516"/>
      <c r="P2106" s="517"/>
      <c r="Q2106" s="517"/>
    </row>
    <row r="2107" spans="1:17">
      <c r="A2107" s="472"/>
      <c r="B2107" s="496"/>
      <c r="C2107" s="475"/>
      <c r="D2107" s="477"/>
      <c r="E2107" s="496"/>
      <c r="F2107" s="496"/>
      <c r="G2107" s="496"/>
      <c r="H2107" s="477"/>
      <c r="I2107" s="496"/>
      <c r="J2107" s="477"/>
      <c r="K2107" s="494"/>
      <c r="L2107" s="494"/>
      <c r="M2107" s="517"/>
      <c r="N2107" s="516"/>
      <c r="O2107" s="516"/>
      <c r="P2107" s="517"/>
      <c r="Q2107" s="517"/>
    </row>
    <row r="2108" spans="1:17">
      <c r="A2108" s="472"/>
      <c r="B2108" s="496"/>
      <c r="C2108" s="475"/>
      <c r="D2108" s="477"/>
      <c r="E2108" s="496"/>
      <c r="F2108" s="496"/>
      <c r="G2108" s="496"/>
      <c r="H2108" s="477"/>
      <c r="I2108" s="496"/>
      <c r="J2108" s="477"/>
      <c r="K2108" s="494"/>
      <c r="L2108" s="494"/>
      <c r="M2108" s="517"/>
      <c r="N2108" s="516"/>
      <c r="O2108" s="516"/>
      <c r="P2108" s="517"/>
      <c r="Q2108" s="517"/>
    </row>
    <row r="2109" spans="1:17">
      <c r="A2109" s="472"/>
      <c r="B2109" s="496"/>
      <c r="C2109" s="475"/>
      <c r="D2109" s="477"/>
      <c r="E2109" s="496"/>
      <c r="F2109" s="496"/>
      <c r="G2109" s="496"/>
      <c r="H2109" s="477"/>
      <c r="I2109" s="496"/>
      <c r="J2109" s="477"/>
      <c r="K2109" s="494"/>
      <c r="L2109" s="494"/>
      <c r="M2109" s="517"/>
      <c r="N2109" s="516"/>
      <c r="O2109" s="516"/>
      <c r="P2109" s="517"/>
      <c r="Q2109" s="517"/>
    </row>
    <row r="2110" spans="1:17">
      <c r="A2110" s="472"/>
      <c r="B2110" s="496"/>
      <c r="C2110" s="475"/>
      <c r="D2110" s="477"/>
      <c r="E2110" s="496"/>
      <c r="F2110" s="496"/>
      <c r="G2110" s="496"/>
      <c r="H2110" s="477"/>
      <c r="I2110" s="496"/>
      <c r="J2110" s="477"/>
      <c r="K2110" s="494"/>
      <c r="L2110" s="494"/>
      <c r="M2110" s="517"/>
      <c r="N2110" s="516"/>
      <c r="O2110" s="516"/>
      <c r="P2110" s="517"/>
      <c r="Q2110" s="517"/>
    </row>
    <row r="2111" spans="1:17">
      <c r="A2111" s="472"/>
      <c r="B2111" s="496"/>
      <c r="C2111" s="475"/>
      <c r="D2111" s="477"/>
      <c r="E2111" s="496"/>
      <c r="F2111" s="496"/>
      <c r="G2111" s="496"/>
      <c r="H2111" s="477"/>
      <c r="I2111" s="496"/>
      <c r="J2111" s="477"/>
      <c r="K2111" s="494"/>
      <c r="L2111" s="494"/>
      <c r="M2111" s="517"/>
      <c r="N2111" s="516"/>
      <c r="O2111" s="516"/>
      <c r="P2111" s="517"/>
      <c r="Q2111" s="517"/>
    </row>
    <row r="2112" spans="1:17">
      <c r="A2112" s="472"/>
      <c r="B2112" s="496"/>
      <c r="C2112" s="475"/>
      <c r="D2112" s="477"/>
      <c r="E2112" s="496"/>
      <c r="F2112" s="496"/>
      <c r="G2112" s="496"/>
      <c r="H2112" s="477"/>
      <c r="I2112" s="496"/>
      <c r="J2112" s="477"/>
      <c r="K2112" s="494"/>
      <c r="L2112" s="494"/>
      <c r="M2112" s="517"/>
      <c r="N2112" s="516"/>
      <c r="O2112" s="516"/>
      <c r="P2112" s="517"/>
      <c r="Q2112" s="517"/>
    </row>
    <row r="2113" spans="1:17">
      <c r="A2113" s="472"/>
      <c r="B2113" s="496"/>
      <c r="C2113" s="475"/>
      <c r="D2113" s="477"/>
      <c r="E2113" s="496"/>
      <c r="F2113" s="496"/>
      <c r="G2113" s="496"/>
      <c r="H2113" s="477"/>
      <c r="I2113" s="496"/>
      <c r="J2113" s="477"/>
      <c r="K2113" s="494"/>
      <c r="L2113" s="494"/>
      <c r="M2113" s="517"/>
      <c r="N2113" s="516"/>
      <c r="O2113" s="516"/>
      <c r="P2113" s="517"/>
      <c r="Q2113" s="517"/>
    </row>
    <row r="2114" spans="1:17">
      <c r="A2114" s="472"/>
      <c r="B2114" s="496"/>
      <c r="C2114" s="475"/>
      <c r="D2114" s="477"/>
      <c r="E2114" s="496"/>
      <c r="F2114" s="496"/>
      <c r="G2114" s="496"/>
      <c r="H2114" s="477"/>
      <c r="I2114" s="496"/>
      <c r="J2114" s="477"/>
      <c r="K2114" s="494"/>
      <c r="L2114" s="494"/>
      <c r="M2114" s="517"/>
      <c r="N2114" s="516"/>
      <c r="O2114" s="516"/>
      <c r="P2114" s="517"/>
      <c r="Q2114" s="517"/>
    </row>
    <row r="2115" spans="1:17">
      <c r="A2115" s="472"/>
      <c r="B2115" s="496"/>
      <c r="C2115" s="475"/>
      <c r="D2115" s="477"/>
      <c r="E2115" s="496"/>
      <c r="F2115" s="496"/>
      <c r="G2115" s="496"/>
      <c r="H2115" s="477"/>
      <c r="I2115" s="496"/>
      <c r="J2115" s="477"/>
      <c r="K2115" s="494"/>
      <c r="L2115" s="494"/>
      <c r="M2115" s="517"/>
      <c r="N2115" s="516"/>
      <c r="O2115" s="516"/>
      <c r="P2115" s="517"/>
      <c r="Q2115" s="517"/>
    </row>
    <row r="2116" spans="1:17">
      <c r="A2116" s="472"/>
      <c r="B2116" s="496"/>
      <c r="C2116" s="475"/>
      <c r="D2116" s="477"/>
      <c r="E2116" s="496"/>
      <c r="F2116" s="496"/>
      <c r="G2116" s="496"/>
      <c r="H2116" s="477"/>
      <c r="I2116" s="496"/>
      <c r="J2116" s="477"/>
      <c r="K2116" s="494"/>
      <c r="L2116" s="494"/>
      <c r="M2116" s="517"/>
      <c r="N2116" s="516"/>
      <c r="O2116" s="516"/>
      <c r="P2116" s="517"/>
      <c r="Q2116" s="517"/>
    </row>
    <row r="2117" spans="1:17">
      <c r="A2117" s="472"/>
      <c r="B2117" s="496"/>
      <c r="C2117" s="475"/>
      <c r="D2117" s="477"/>
      <c r="E2117" s="496"/>
      <c r="F2117" s="496"/>
      <c r="G2117" s="496"/>
      <c r="H2117" s="477"/>
      <c r="I2117" s="496"/>
      <c r="J2117" s="477"/>
      <c r="K2117" s="494"/>
      <c r="L2117" s="494"/>
      <c r="M2117" s="517"/>
      <c r="N2117" s="516"/>
      <c r="O2117" s="516"/>
      <c r="P2117" s="517"/>
      <c r="Q2117" s="517"/>
    </row>
    <row r="2118" spans="1:17">
      <c r="A2118" s="472"/>
      <c r="B2118" s="496"/>
      <c r="C2118" s="475"/>
      <c r="D2118" s="477"/>
      <c r="E2118" s="496"/>
      <c r="F2118" s="496"/>
      <c r="G2118" s="496"/>
      <c r="H2118" s="477"/>
      <c r="I2118" s="496"/>
      <c r="J2118" s="477"/>
      <c r="K2118" s="494"/>
      <c r="L2118" s="494"/>
      <c r="M2118" s="517"/>
      <c r="N2118" s="516"/>
      <c r="O2118" s="516"/>
      <c r="P2118" s="517"/>
      <c r="Q2118" s="517"/>
    </row>
    <row r="2119" spans="1:17">
      <c r="A2119" s="472"/>
      <c r="B2119" s="496"/>
      <c r="C2119" s="475"/>
      <c r="D2119" s="477"/>
      <c r="E2119" s="496"/>
      <c r="F2119" s="496"/>
      <c r="G2119" s="496"/>
      <c r="H2119" s="477"/>
      <c r="I2119" s="496"/>
      <c r="J2119" s="477"/>
      <c r="K2119" s="494"/>
      <c r="L2119" s="494"/>
      <c r="M2119" s="517"/>
      <c r="N2119" s="516"/>
      <c r="O2119" s="516"/>
      <c r="P2119" s="517"/>
      <c r="Q2119" s="517"/>
    </row>
    <row r="2120" spans="1:17">
      <c r="A2120" s="472"/>
      <c r="B2120" s="496"/>
      <c r="C2120" s="475"/>
      <c r="D2120" s="477"/>
      <c r="E2120" s="496"/>
      <c r="F2120" s="496"/>
      <c r="G2120" s="496"/>
      <c r="H2120" s="477"/>
      <c r="I2120" s="496"/>
      <c r="J2120" s="477"/>
      <c r="K2120" s="494"/>
      <c r="L2120" s="494"/>
      <c r="M2120" s="517"/>
      <c r="N2120" s="516"/>
      <c r="O2120" s="516"/>
      <c r="P2120" s="517"/>
      <c r="Q2120" s="517"/>
    </row>
    <row r="2121" spans="1:17">
      <c r="A2121" s="472"/>
      <c r="B2121" s="496"/>
      <c r="C2121" s="475"/>
      <c r="D2121" s="477"/>
      <c r="E2121" s="496"/>
      <c r="F2121" s="496"/>
      <c r="G2121" s="496"/>
      <c r="H2121" s="477"/>
      <c r="I2121" s="496"/>
      <c r="J2121" s="477"/>
      <c r="K2121" s="494"/>
      <c r="L2121" s="494"/>
      <c r="M2121" s="517"/>
      <c r="N2121" s="516"/>
      <c r="O2121" s="516"/>
      <c r="P2121" s="517"/>
      <c r="Q2121" s="517"/>
    </row>
    <row r="2122" spans="1:17">
      <c r="A2122" s="472"/>
      <c r="B2122" s="496"/>
      <c r="C2122" s="475"/>
      <c r="D2122" s="477"/>
      <c r="E2122" s="496"/>
      <c r="F2122" s="496"/>
      <c r="G2122" s="496"/>
      <c r="H2122" s="477"/>
      <c r="I2122" s="496"/>
      <c r="J2122" s="477"/>
      <c r="K2122" s="494"/>
      <c r="L2122" s="494"/>
      <c r="M2122" s="517"/>
      <c r="N2122" s="516"/>
      <c r="O2122" s="516"/>
      <c r="P2122" s="517"/>
      <c r="Q2122" s="517"/>
    </row>
    <row r="2123" spans="1:17">
      <c r="A2123" s="472"/>
      <c r="B2123" s="496"/>
      <c r="C2123" s="475"/>
      <c r="D2123" s="477"/>
      <c r="E2123" s="496"/>
      <c r="F2123" s="496"/>
      <c r="G2123" s="496"/>
      <c r="H2123" s="477"/>
      <c r="I2123" s="496"/>
      <c r="J2123" s="477"/>
      <c r="K2123" s="494"/>
      <c r="L2123" s="494"/>
      <c r="M2123" s="517"/>
      <c r="N2123" s="516"/>
      <c r="O2123" s="516"/>
      <c r="P2123" s="517"/>
      <c r="Q2123" s="517"/>
    </row>
    <row r="2124" spans="1:17">
      <c r="A2124" s="472"/>
      <c r="B2124" s="496"/>
      <c r="C2124" s="475"/>
      <c r="D2124" s="477"/>
      <c r="E2124" s="496"/>
      <c r="F2124" s="496"/>
      <c r="G2124" s="496"/>
      <c r="H2124" s="477"/>
      <c r="I2124" s="496"/>
      <c r="J2124" s="477"/>
      <c r="K2124" s="494"/>
      <c r="L2124" s="494"/>
      <c r="M2124" s="517"/>
      <c r="N2124" s="516"/>
      <c r="O2124" s="516"/>
      <c r="P2124" s="517"/>
      <c r="Q2124" s="517"/>
    </row>
    <row r="2125" spans="1:17">
      <c r="A2125" s="472"/>
      <c r="B2125" s="496"/>
      <c r="C2125" s="475"/>
      <c r="D2125" s="477"/>
      <c r="E2125" s="496"/>
      <c r="F2125" s="496"/>
      <c r="G2125" s="496"/>
      <c r="H2125" s="477"/>
      <c r="I2125" s="496"/>
      <c r="J2125" s="477"/>
      <c r="K2125" s="494"/>
      <c r="L2125" s="494"/>
      <c r="M2125" s="517"/>
      <c r="N2125" s="516"/>
      <c r="O2125" s="516"/>
      <c r="P2125" s="517"/>
      <c r="Q2125" s="517"/>
    </row>
    <row r="2126" spans="1:17">
      <c r="A2126" s="472"/>
      <c r="B2126" s="496"/>
      <c r="C2126" s="475"/>
      <c r="D2126" s="477"/>
      <c r="E2126" s="496"/>
      <c r="F2126" s="496"/>
      <c r="G2126" s="496"/>
      <c r="H2126" s="477"/>
      <c r="I2126" s="496"/>
      <c r="J2126" s="477"/>
      <c r="K2126" s="494"/>
      <c r="L2126" s="494"/>
      <c r="M2126" s="517"/>
      <c r="N2126" s="516"/>
      <c r="O2126" s="516"/>
      <c r="P2126" s="517"/>
      <c r="Q2126" s="517"/>
    </row>
    <row r="2127" spans="1:17">
      <c r="A2127" s="472"/>
      <c r="B2127" s="496"/>
      <c r="C2127" s="475"/>
      <c r="D2127" s="477"/>
      <c r="E2127" s="496"/>
      <c r="F2127" s="496"/>
      <c r="G2127" s="496"/>
      <c r="H2127" s="477"/>
      <c r="I2127" s="496"/>
      <c r="J2127" s="477"/>
      <c r="K2127" s="494"/>
      <c r="L2127" s="494"/>
      <c r="M2127" s="517"/>
      <c r="N2127" s="516"/>
      <c r="O2127" s="516"/>
      <c r="P2127" s="517"/>
      <c r="Q2127" s="517"/>
    </row>
    <row r="2128" spans="1:17">
      <c r="A2128" s="472"/>
      <c r="B2128" s="496"/>
      <c r="C2128" s="475"/>
      <c r="D2128" s="477"/>
      <c r="E2128" s="496"/>
      <c r="F2128" s="496"/>
      <c r="G2128" s="496"/>
      <c r="H2128" s="477"/>
      <c r="I2128" s="496"/>
      <c r="J2128" s="477"/>
      <c r="K2128" s="494"/>
      <c r="L2128" s="494"/>
      <c r="M2128" s="517"/>
      <c r="N2128" s="516"/>
      <c r="O2128" s="516"/>
      <c r="P2128" s="517"/>
      <c r="Q2128" s="517"/>
    </row>
    <row r="2129" spans="1:17">
      <c r="A2129" s="472"/>
      <c r="B2129" s="496"/>
      <c r="C2129" s="475"/>
      <c r="D2129" s="477"/>
      <c r="E2129" s="496"/>
      <c r="F2129" s="496"/>
      <c r="G2129" s="496"/>
      <c r="H2129" s="477"/>
      <c r="I2129" s="496"/>
      <c r="J2129" s="477"/>
      <c r="K2129" s="494"/>
      <c r="L2129" s="494"/>
      <c r="M2129" s="517"/>
      <c r="N2129" s="516"/>
      <c r="O2129" s="516"/>
      <c r="P2129" s="517"/>
      <c r="Q2129" s="517"/>
    </row>
    <row r="2130" spans="1:17">
      <c r="A2130" s="472"/>
      <c r="B2130" s="496"/>
      <c r="C2130" s="475"/>
      <c r="D2130" s="477"/>
      <c r="E2130" s="496"/>
      <c r="F2130" s="496"/>
      <c r="G2130" s="496"/>
      <c r="H2130" s="477"/>
      <c r="I2130" s="496"/>
      <c r="J2130" s="477"/>
      <c r="K2130" s="494"/>
      <c r="L2130" s="494"/>
      <c r="M2130" s="517"/>
      <c r="N2130" s="516"/>
      <c r="O2130" s="516"/>
      <c r="P2130" s="517"/>
      <c r="Q2130" s="517"/>
    </row>
    <row r="2131" spans="1:17">
      <c r="A2131" s="472"/>
      <c r="B2131" s="496"/>
      <c r="C2131" s="475"/>
      <c r="D2131" s="477"/>
      <c r="E2131" s="496"/>
      <c r="F2131" s="496"/>
      <c r="G2131" s="496"/>
      <c r="H2131" s="477"/>
      <c r="I2131" s="496"/>
      <c r="J2131" s="477"/>
      <c r="K2131" s="494"/>
      <c r="L2131" s="494"/>
      <c r="M2131" s="517"/>
      <c r="N2131" s="516"/>
      <c r="O2131" s="516"/>
      <c r="P2131" s="517"/>
      <c r="Q2131" s="517"/>
    </row>
    <row r="2132" spans="1:17">
      <c r="A2132" s="472"/>
      <c r="B2132" s="496"/>
      <c r="C2132" s="475"/>
      <c r="D2132" s="477"/>
      <c r="E2132" s="496"/>
      <c r="F2132" s="496"/>
      <c r="G2132" s="496"/>
      <c r="H2132" s="477"/>
      <c r="I2132" s="496"/>
      <c r="J2132" s="477"/>
      <c r="K2132" s="494"/>
      <c r="L2132" s="494"/>
      <c r="M2132" s="517"/>
      <c r="N2132" s="516"/>
      <c r="O2132" s="516"/>
      <c r="P2132" s="517"/>
      <c r="Q2132" s="517"/>
    </row>
    <row r="2133" spans="1:17">
      <c r="A2133" s="472"/>
      <c r="B2133" s="496"/>
      <c r="C2133" s="475"/>
      <c r="D2133" s="477"/>
      <c r="E2133" s="496"/>
      <c r="F2133" s="496"/>
      <c r="G2133" s="496"/>
      <c r="H2133" s="477"/>
      <c r="I2133" s="496"/>
      <c r="J2133" s="477"/>
      <c r="K2133" s="494"/>
      <c r="L2133" s="494"/>
      <c r="M2133" s="517"/>
      <c r="N2133" s="516"/>
      <c r="O2133" s="516"/>
      <c r="P2133" s="517"/>
      <c r="Q2133" s="517"/>
    </row>
    <row r="2134" spans="1:17">
      <c r="A2134" s="472"/>
      <c r="B2134" s="496"/>
      <c r="C2134" s="475"/>
      <c r="D2134" s="477"/>
      <c r="E2134" s="496"/>
      <c r="F2134" s="496"/>
      <c r="G2134" s="496"/>
      <c r="H2134" s="477"/>
      <c r="I2134" s="496"/>
      <c r="J2134" s="477"/>
      <c r="K2134" s="494"/>
      <c r="L2134" s="494"/>
      <c r="M2134" s="517"/>
      <c r="N2134" s="516"/>
      <c r="O2134" s="516"/>
      <c r="P2134" s="517"/>
      <c r="Q2134" s="517"/>
    </row>
    <row r="2135" spans="1:17">
      <c r="A2135" s="472"/>
      <c r="B2135" s="496"/>
      <c r="C2135" s="475"/>
      <c r="D2135" s="477"/>
      <c r="E2135" s="496"/>
      <c r="F2135" s="496"/>
      <c r="G2135" s="496"/>
      <c r="H2135" s="477"/>
      <c r="I2135" s="496"/>
      <c r="J2135" s="477"/>
      <c r="K2135" s="494"/>
      <c r="L2135" s="494"/>
      <c r="M2135" s="517"/>
      <c r="N2135" s="516"/>
      <c r="O2135" s="516"/>
      <c r="P2135" s="517"/>
      <c r="Q2135" s="517"/>
    </row>
    <row r="2136" spans="1:17">
      <c r="A2136" s="472"/>
      <c r="B2136" s="496"/>
      <c r="C2136" s="475"/>
      <c r="D2136" s="477"/>
      <c r="E2136" s="496"/>
      <c r="F2136" s="496"/>
      <c r="G2136" s="496"/>
      <c r="H2136" s="477"/>
      <c r="I2136" s="496"/>
      <c r="J2136" s="477"/>
      <c r="K2136" s="494"/>
      <c r="L2136" s="494"/>
      <c r="M2136" s="517"/>
      <c r="N2136" s="516"/>
      <c r="O2136" s="516"/>
      <c r="P2136" s="517"/>
      <c r="Q2136" s="517"/>
    </row>
    <row r="2137" spans="1:17">
      <c r="A2137" s="472"/>
      <c r="B2137" s="496"/>
      <c r="C2137" s="475"/>
      <c r="D2137" s="477"/>
      <c r="E2137" s="496"/>
      <c r="F2137" s="496"/>
      <c r="G2137" s="496"/>
      <c r="H2137" s="477"/>
      <c r="I2137" s="496"/>
      <c r="J2137" s="477"/>
      <c r="K2137" s="494"/>
      <c r="L2137" s="494"/>
      <c r="M2137" s="517"/>
      <c r="N2137" s="516"/>
      <c r="O2137" s="516"/>
      <c r="P2137" s="517"/>
      <c r="Q2137" s="517"/>
    </row>
    <row r="2138" spans="1:17">
      <c r="A2138" s="472"/>
      <c r="B2138" s="496"/>
      <c r="C2138" s="475"/>
      <c r="D2138" s="477"/>
      <c r="E2138" s="496"/>
      <c r="F2138" s="496"/>
      <c r="G2138" s="496"/>
      <c r="H2138" s="477"/>
      <c r="I2138" s="496"/>
      <c r="J2138" s="477"/>
      <c r="K2138" s="494"/>
      <c r="L2138" s="494"/>
      <c r="M2138" s="517"/>
      <c r="N2138" s="516"/>
      <c r="O2138" s="516"/>
      <c r="P2138" s="517"/>
      <c r="Q2138" s="517"/>
    </row>
    <row r="2139" spans="1:17">
      <c r="A2139" s="472"/>
      <c r="B2139" s="496"/>
      <c r="C2139" s="475"/>
      <c r="D2139" s="477"/>
      <c r="E2139" s="496"/>
      <c r="F2139" s="496"/>
      <c r="G2139" s="496"/>
      <c r="H2139" s="477"/>
      <c r="I2139" s="496"/>
      <c r="J2139" s="477"/>
      <c r="K2139" s="494"/>
      <c r="L2139" s="494"/>
      <c r="M2139" s="517"/>
      <c r="N2139" s="516"/>
      <c r="O2139" s="516"/>
      <c r="P2139" s="517"/>
      <c r="Q2139" s="517"/>
    </row>
    <row r="2140" spans="1:17">
      <c r="A2140" s="472"/>
      <c r="B2140" s="496"/>
      <c r="C2140" s="475"/>
      <c r="D2140" s="477"/>
      <c r="E2140" s="496"/>
      <c r="F2140" s="496"/>
      <c r="G2140" s="496"/>
      <c r="H2140" s="477"/>
      <c r="I2140" s="496"/>
      <c r="J2140" s="477"/>
      <c r="K2140" s="494"/>
      <c r="L2140" s="494"/>
      <c r="M2140" s="517"/>
      <c r="N2140" s="516"/>
      <c r="O2140" s="516"/>
      <c r="P2140" s="517"/>
      <c r="Q2140" s="517"/>
    </row>
    <row r="2141" spans="1:17">
      <c r="A2141" s="472"/>
      <c r="B2141" s="496"/>
      <c r="C2141" s="475"/>
      <c r="D2141" s="477"/>
      <c r="E2141" s="496"/>
      <c r="F2141" s="496"/>
      <c r="G2141" s="496"/>
      <c r="H2141" s="477"/>
      <c r="I2141" s="496"/>
      <c r="J2141" s="477"/>
      <c r="K2141" s="494"/>
      <c r="L2141" s="494"/>
      <c r="M2141" s="517"/>
      <c r="N2141" s="516"/>
      <c r="O2141" s="516"/>
      <c r="P2141" s="517"/>
      <c r="Q2141" s="517"/>
    </row>
    <row r="2142" spans="1:17">
      <c r="A2142" s="472"/>
      <c r="B2142" s="496"/>
      <c r="C2142" s="475"/>
      <c r="D2142" s="477"/>
      <c r="E2142" s="496"/>
      <c r="F2142" s="496"/>
      <c r="G2142" s="496"/>
      <c r="H2142" s="477"/>
      <c r="I2142" s="496"/>
      <c r="J2142" s="477"/>
      <c r="K2142" s="494"/>
      <c r="L2142" s="494"/>
      <c r="M2142" s="517"/>
      <c r="N2142" s="516"/>
      <c r="O2142" s="516"/>
      <c r="P2142" s="517"/>
      <c r="Q2142" s="517"/>
    </row>
    <row r="2143" spans="1:17">
      <c r="A2143" s="472"/>
      <c r="B2143" s="496"/>
      <c r="C2143" s="475"/>
      <c r="D2143" s="477"/>
      <c r="E2143" s="496"/>
      <c r="F2143" s="496"/>
      <c r="G2143" s="496"/>
      <c r="H2143" s="477"/>
      <c r="I2143" s="496"/>
      <c r="J2143" s="477"/>
      <c r="K2143" s="494"/>
      <c r="L2143" s="494"/>
      <c r="M2143" s="517"/>
      <c r="N2143" s="516"/>
      <c r="O2143" s="516"/>
      <c r="P2143" s="517"/>
      <c r="Q2143" s="517"/>
    </row>
    <row r="2144" spans="1:17">
      <c r="A2144" s="472"/>
      <c r="B2144" s="496"/>
      <c r="C2144" s="475"/>
      <c r="D2144" s="477"/>
      <c r="E2144" s="496"/>
      <c r="F2144" s="496"/>
      <c r="G2144" s="496"/>
      <c r="H2144" s="477"/>
      <c r="I2144" s="496"/>
      <c r="J2144" s="477"/>
      <c r="K2144" s="494"/>
      <c r="L2144" s="494"/>
      <c r="M2144" s="517"/>
      <c r="N2144" s="516"/>
      <c r="O2144" s="516"/>
      <c r="P2144" s="517"/>
      <c r="Q2144" s="517"/>
    </row>
    <row r="2145" spans="1:17">
      <c r="A2145" s="472"/>
      <c r="B2145" s="496"/>
      <c r="C2145" s="475"/>
      <c r="D2145" s="477"/>
      <c r="E2145" s="496"/>
      <c r="F2145" s="496"/>
      <c r="G2145" s="496"/>
      <c r="H2145" s="477"/>
      <c r="I2145" s="496"/>
      <c r="J2145" s="477"/>
      <c r="K2145" s="494"/>
      <c r="L2145" s="494"/>
      <c r="M2145" s="517"/>
      <c r="N2145" s="516"/>
      <c r="O2145" s="516"/>
      <c r="P2145" s="517"/>
      <c r="Q2145" s="517"/>
    </row>
    <row r="2146" spans="1:17">
      <c r="A2146" s="472"/>
      <c r="B2146" s="496"/>
      <c r="C2146" s="475"/>
      <c r="D2146" s="477"/>
      <c r="E2146" s="496"/>
      <c r="F2146" s="496"/>
      <c r="G2146" s="496"/>
      <c r="H2146" s="477"/>
      <c r="I2146" s="496"/>
      <c r="J2146" s="477"/>
      <c r="K2146" s="494"/>
      <c r="L2146" s="494"/>
      <c r="M2146" s="517"/>
      <c r="N2146" s="516"/>
      <c r="O2146" s="516"/>
      <c r="P2146" s="517"/>
      <c r="Q2146" s="517"/>
    </row>
    <row r="2147" spans="1:17">
      <c r="A2147" s="472"/>
      <c r="B2147" s="496"/>
      <c r="C2147" s="475"/>
      <c r="D2147" s="477"/>
      <c r="E2147" s="496"/>
      <c r="F2147" s="496"/>
      <c r="G2147" s="496"/>
      <c r="H2147" s="477"/>
      <c r="I2147" s="496"/>
      <c r="J2147" s="477"/>
      <c r="K2147" s="494"/>
      <c r="L2147" s="494"/>
      <c r="M2147" s="517"/>
      <c r="N2147" s="516"/>
      <c r="O2147" s="516"/>
      <c r="P2147" s="517"/>
      <c r="Q2147" s="517"/>
    </row>
    <row r="2148" spans="1:17">
      <c r="A2148" s="472"/>
      <c r="B2148" s="496"/>
      <c r="C2148" s="475"/>
      <c r="D2148" s="477"/>
      <c r="E2148" s="496"/>
      <c r="F2148" s="496"/>
      <c r="G2148" s="496"/>
      <c r="H2148" s="477"/>
      <c r="I2148" s="496"/>
      <c r="J2148" s="477"/>
      <c r="K2148" s="494"/>
      <c r="L2148" s="494"/>
      <c r="M2148" s="517"/>
      <c r="N2148" s="516"/>
      <c r="O2148" s="516"/>
      <c r="P2148" s="517"/>
      <c r="Q2148" s="517"/>
    </row>
    <row r="2149" spans="1:17">
      <c r="A2149" s="472"/>
      <c r="B2149" s="496"/>
      <c r="C2149" s="475"/>
      <c r="D2149" s="477"/>
      <c r="E2149" s="496"/>
      <c r="F2149" s="496"/>
      <c r="G2149" s="496"/>
      <c r="H2149" s="477"/>
      <c r="I2149" s="496"/>
      <c r="J2149" s="477"/>
      <c r="K2149" s="494"/>
      <c r="L2149" s="494"/>
      <c r="M2149" s="517"/>
      <c r="N2149" s="516"/>
      <c r="O2149" s="516"/>
      <c r="P2149" s="517"/>
      <c r="Q2149" s="517"/>
    </row>
    <row r="2150" spans="1:17">
      <c r="A2150" s="472"/>
      <c r="B2150" s="496"/>
      <c r="C2150" s="475"/>
      <c r="D2150" s="477"/>
      <c r="E2150" s="496"/>
      <c r="F2150" s="496"/>
      <c r="G2150" s="496"/>
      <c r="H2150" s="477"/>
      <c r="I2150" s="496"/>
      <c r="J2150" s="477"/>
      <c r="K2150" s="494"/>
      <c r="L2150" s="494"/>
      <c r="M2150" s="517"/>
      <c r="N2150" s="516"/>
      <c r="O2150" s="516"/>
      <c r="P2150" s="517"/>
      <c r="Q2150" s="517"/>
    </row>
    <row r="2151" spans="1:17">
      <c r="A2151" s="472"/>
      <c r="B2151" s="496"/>
      <c r="C2151" s="475"/>
      <c r="D2151" s="477"/>
      <c r="E2151" s="496"/>
      <c r="F2151" s="496"/>
      <c r="G2151" s="496"/>
      <c r="H2151" s="477"/>
      <c r="I2151" s="496"/>
      <c r="J2151" s="477"/>
      <c r="K2151" s="494"/>
      <c r="L2151" s="494"/>
      <c r="M2151" s="517"/>
      <c r="N2151" s="516"/>
      <c r="O2151" s="516"/>
      <c r="P2151" s="517"/>
      <c r="Q2151" s="517"/>
    </row>
    <row r="2152" spans="1:17">
      <c r="A2152" s="472"/>
      <c r="B2152" s="496"/>
      <c r="C2152" s="475"/>
      <c r="D2152" s="477"/>
      <c r="E2152" s="496"/>
      <c r="F2152" s="496"/>
      <c r="G2152" s="496"/>
      <c r="H2152" s="477"/>
      <c r="I2152" s="496"/>
      <c r="J2152" s="477"/>
      <c r="K2152" s="494"/>
      <c r="L2152" s="494"/>
      <c r="M2152" s="517"/>
      <c r="N2152" s="516"/>
      <c r="O2152" s="516"/>
      <c r="P2152" s="517"/>
      <c r="Q2152" s="517"/>
    </row>
    <row r="2153" spans="1:17">
      <c r="A2153" s="472"/>
      <c r="B2153" s="496"/>
      <c r="C2153" s="475"/>
      <c r="D2153" s="477"/>
      <c r="E2153" s="496"/>
      <c r="F2153" s="496"/>
      <c r="G2153" s="496"/>
      <c r="H2153" s="477"/>
      <c r="I2153" s="496"/>
      <c r="J2153" s="477"/>
      <c r="K2153" s="494"/>
      <c r="L2153" s="494"/>
      <c r="M2153" s="517"/>
      <c r="N2153" s="516"/>
      <c r="O2153" s="516"/>
      <c r="P2153" s="517"/>
      <c r="Q2153" s="517"/>
    </row>
    <row r="2154" spans="1:17">
      <c r="A2154" s="472"/>
      <c r="B2154" s="496"/>
      <c r="C2154" s="475"/>
      <c r="D2154" s="477"/>
      <c r="E2154" s="496"/>
      <c r="F2154" s="496"/>
      <c r="G2154" s="496"/>
      <c r="H2154" s="477"/>
      <c r="I2154" s="496"/>
      <c r="J2154" s="477"/>
      <c r="K2154" s="494"/>
      <c r="L2154" s="494"/>
      <c r="M2154" s="517"/>
      <c r="N2154" s="516"/>
      <c r="O2154" s="516"/>
      <c r="P2154" s="517"/>
      <c r="Q2154" s="517"/>
    </row>
    <row r="2155" spans="1:17">
      <c r="A2155" s="472"/>
      <c r="B2155" s="496"/>
      <c r="C2155" s="475"/>
      <c r="D2155" s="477"/>
      <c r="E2155" s="496"/>
      <c r="F2155" s="496"/>
      <c r="G2155" s="496"/>
      <c r="H2155" s="477"/>
      <c r="I2155" s="496"/>
      <c r="J2155" s="477"/>
      <c r="K2155" s="494"/>
      <c r="L2155" s="494"/>
      <c r="M2155" s="517"/>
      <c r="N2155" s="516"/>
      <c r="O2155" s="516"/>
      <c r="P2155" s="517"/>
      <c r="Q2155" s="517"/>
    </row>
    <row r="2156" spans="1:17">
      <c r="A2156" s="472"/>
      <c r="B2156" s="496"/>
      <c r="C2156" s="475"/>
      <c r="D2156" s="477"/>
      <c r="E2156" s="496"/>
      <c r="F2156" s="496"/>
      <c r="G2156" s="496"/>
      <c r="H2156" s="477"/>
      <c r="I2156" s="496"/>
      <c r="J2156" s="477"/>
      <c r="K2156" s="494"/>
      <c r="L2156" s="494"/>
      <c r="M2156" s="517"/>
      <c r="N2156" s="516"/>
      <c r="O2156" s="516"/>
      <c r="P2156" s="517"/>
      <c r="Q2156" s="517"/>
    </row>
    <row r="2157" spans="1:17">
      <c r="A2157" s="472"/>
      <c r="B2157" s="496"/>
      <c r="C2157" s="475"/>
      <c r="D2157" s="477"/>
      <c r="E2157" s="496"/>
      <c r="F2157" s="496"/>
      <c r="G2157" s="496"/>
      <c r="H2157" s="477"/>
      <c r="I2157" s="496"/>
      <c r="J2157" s="477"/>
      <c r="K2157" s="494"/>
      <c r="L2157" s="494"/>
      <c r="M2157" s="517"/>
      <c r="N2157" s="516"/>
      <c r="O2157" s="516"/>
      <c r="P2157" s="517"/>
      <c r="Q2157" s="517"/>
    </row>
    <row r="2158" spans="1:17">
      <c r="A2158" s="472"/>
      <c r="B2158" s="496"/>
      <c r="C2158" s="475"/>
      <c r="D2158" s="477"/>
      <c r="E2158" s="496"/>
      <c r="F2158" s="496"/>
      <c r="G2158" s="496"/>
      <c r="H2158" s="477"/>
      <c r="I2158" s="496"/>
      <c r="J2158" s="477"/>
      <c r="K2158" s="494"/>
      <c r="L2158" s="494"/>
      <c r="M2158" s="517"/>
      <c r="N2158" s="516"/>
      <c r="O2158" s="516"/>
      <c r="P2158" s="517"/>
      <c r="Q2158" s="517"/>
    </row>
    <row r="2159" spans="1:17">
      <c r="A2159" s="472"/>
      <c r="B2159" s="496"/>
      <c r="C2159" s="475"/>
      <c r="D2159" s="477"/>
      <c r="E2159" s="496"/>
      <c r="F2159" s="496"/>
      <c r="G2159" s="496"/>
      <c r="H2159" s="477"/>
      <c r="I2159" s="496"/>
      <c r="J2159" s="477"/>
      <c r="K2159" s="494"/>
      <c r="L2159" s="494"/>
      <c r="M2159" s="517"/>
      <c r="N2159" s="516"/>
      <c r="O2159" s="516"/>
      <c r="P2159" s="517"/>
      <c r="Q2159" s="517"/>
    </row>
    <row r="2160" spans="1:17">
      <c r="A2160" s="472"/>
      <c r="B2160" s="496"/>
      <c r="C2160" s="475"/>
      <c r="D2160" s="477"/>
      <c r="E2160" s="496"/>
      <c r="F2160" s="496"/>
      <c r="G2160" s="496"/>
      <c r="H2160" s="477"/>
      <c r="I2160" s="496"/>
      <c r="J2160" s="477"/>
      <c r="K2160" s="494"/>
      <c r="L2160" s="494"/>
      <c r="M2160" s="517"/>
      <c r="N2160" s="516"/>
      <c r="O2160" s="516"/>
      <c r="P2160" s="517"/>
      <c r="Q2160" s="517"/>
    </row>
    <row r="2161" spans="1:17">
      <c r="A2161" s="472"/>
      <c r="B2161" s="496"/>
      <c r="C2161" s="475"/>
      <c r="D2161" s="477"/>
      <c r="E2161" s="496"/>
      <c r="F2161" s="496"/>
      <c r="G2161" s="496"/>
      <c r="H2161" s="477"/>
      <c r="I2161" s="496"/>
      <c r="J2161" s="477"/>
      <c r="K2161" s="494"/>
      <c r="L2161" s="494"/>
      <c r="M2161" s="517"/>
      <c r="N2161" s="516"/>
      <c r="O2161" s="516"/>
      <c r="P2161" s="517"/>
      <c r="Q2161" s="517"/>
    </row>
    <row r="2162" spans="1:17">
      <c r="A2162" s="472"/>
      <c r="B2162" s="496"/>
      <c r="C2162" s="475"/>
      <c r="D2162" s="477"/>
      <c r="E2162" s="496"/>
      <c r="F2162" s="496"/>
      <c r="G2162" s="496"/>
      <c r="H2162" s="477"/>
      <c r="I2162" s="496"/>
      <c r="J2162" s="477"/>
      <c r="K2162" s="494"/>
      <c r="L2162" s="494"/>
      <c r="M2162" s="517"/>
      <c r="N2162" s="516"/>
      <c r="O2162" s="516"/>
      <c r="P2162" s="517"/>
      <c r="Q2162" s="517"/>
    </row>
    <row r="2163" spans="1:17">
      <c r="A2163" s="472"/>
      <c r="B2163" s="496"/>
      <c r="C2163" s="475"/>
      <c r="D2163" s="477"/>
      <c r="E2163" s="496"/>
      <c r="F2163" s="496"/>
      <c r="G2163" s="496"/>
      <c r="H2163" s="477"/>
      <c r="I2163" s="496"/>
      <c r="J2163" s="477"/>
      <c r="K2163" s="494"/>
      <c r="L2163" s="494"/>
      <c r="M2163" s="517"/>
      <c r="N2163" s="516"/>
      <c r="O2163" s="516"/>
      <c r="P2163" s="517"/>
      <c r="Q2163" s="517"/>
    </row>
    <row r="2164" spans="1:17">
      <c r="A2164" s="472"/>
      <c r="B2164" s="496"/>
      <c r="C2164" s="475"/>
      <c r="D2164" s="477"/>
      <c r="E2164" s="496"/>
      <c r="F2164" s="496"/>
      <c r="G2164" s="496"/>
      <c r="H2164" s="477"/>
      <c r="I2164" s="496"/>
      <c r="J2164" s="477"/>
      <c r="K2164" s="494"/>
      <c r="L2164" s="494"/>
      <c r="M2164" s="517"/>
      <c r="N2164" s="516"/>
      <c r="O2164" s="516"/>
      <c r="P2164" s="517"/>
      <c r="Q2164" s="517"/>
    </row>
    <row r="2165" spans="1:17">
      <c r="A2165" s="472"/>
      <c r="B2165" s="496"/>
      <c r="C2165" s="475"/>
      <c r="D2165" s="477"/>
      <c r="E2165" s="496"/>
      <c r="F2165" s="496"/>
      <c r="G2165" s="496"/>
      <c r="H2165" s="477"/>
      <c r="I2165" s="496"/>
      <c r="J2165" s="477"/>
      <c r="K2165" s="494"/>
      <c r="L2165" s="494"/>
      <c r="M2165" s="517"/>
      <c r="N2165" s="516"/>
      <c r="O2165" s="516"/>
      <c r="P2165" s="517"/>
      <c r="Q2165" s="517"/>
    </row>
    <row r="2166" spans="1:17">
      <c r="A2166" s="472"/>
      <c r="B2166" s="496"/>
      <c r="C2166" s="475"/>
      <c r="D2166" s="477"/>
      <c r="E2166" s="496"/>
      <c r="F2166" s="496"/>
      <c r="G2166" s="496"/>
      <c r="H2166" s="477"/>
      <c r="I2166" s="496"/>
      <c r="J2166" s="477"/>
      <c r="K2166" s="494"/>
      <c r="L2166" s="494"/>
      <c r="M2166" s="517"/>
      <c r="N2166" s="516"/>
      <c r="O2166" s="516"/>
      <c r="P2166" s="517"/>
      <c r="Q2166" s="517"/>
    </row>
    <row r="2167" spans="1:17">
      <c r="A2167" s="472"/>
      <c r="B2167" s="496"/>
      <c r="C2167" s="475"/>
      <c r="D2167" s="477"/>
      <c r="E2167" s="496"/>
      <c r="F2167" s="496"/>
      <c r="G2167" s="496"/>
      <c r="H2167" s="477"/>
      <c r="I2167" s="496"/>
      <c r="J2167" s="477"/>
      <c r="K2167" s="494"/>
      <c r="L2167" s="494"/>
      <c r="M2167" s="517"/>
      <c r="N2167" s="516"/>
      <c r="O2167" s="516"/>
      <c r="P2167" s="517"/>
      <c r="Q2167" s="517"/>
    </row>
    <row r="2168" spans="1:17">
      <c r="A2168" s="472"/>
      <c r="B2168" s="496"/>
      <c r="C2168" s="475"/>
      <c r="D2168" s="477"/>
      <c r="E2168" s="496"/>
      <c r="F2168" s="496"/>
      <c r="G2168" s="496"/>
      <c r="H2168" s="477"/>
      <c r="I2168" s="496"/>
      <c r="J2168" s="477"/>
      <c r="K2168" s="494"/>
      <c r="L2168" s="494"/>
      <c r="M2168" s="517"/>
      <c r="N2168" s="516"/>
      <c r="O2168" s="516"/>
      <c r="P2168" s="517"/>
      <c r="Q2168" s="517"/>
    </row>
    <row r="2169" spans="1:17">
      <c r="A2169" s="472"/>
      <c r="B2169" s="496"/>
      <c r="C2169" s="475"/>
      <c r="D2169" s="477"/>
      <c r="E2169" s="496"/>
      <c r="F2169" s="496"/>
      <c r="G2169" s="496"/>
      <c r="H2169" s="477"/>
      <c r="I2169" s="496"/>
      <c r="J2169" s="477"/>
      <c r="K2169" s="494"/>
      <c r="L2169" s="494"/>
      <c r="M2169" s="517"/>
      <c r="N2169" s="516"/>
      <c r="O2169" s="516"/>
      <c r="P2169" s="517"/>
      <c r="Q2169" s="517"/>
    </row>
    <row r="2170" spans="1:17">
      <c r="A2170" s="472"/>
      <c r="B2170" s="496"/>
      <c r="C2170" s="475"/>
      <c r="D2170" s="477"/>
      <c r="E2170" s="496"/>
      <c r="F2170" s="496"/>
      <c r="G2170" s="496"/>
      <c r="H2170" s="477"/>
      <c r="I2170" s="496"/>
      <c r="J2170" s="477"/>
      <c r="K2170" s="494"/>
      <c r="L2170" s="494"/>
      <c r="M2170" s="517"/>
      <c r="N2170" s="516"/>
      <c r="O2170" s="516"/>
      <c r="P2170" s="517"/>
      <c r="Q2170" s="517"/>
    </row>
    <row r="2171" spans="1:17">
      <c r="A2171" s="472"/>
      <c r="B2171" s="496"/>
      <c r="C2171" s="475"/>
      <c r="D2171" s="477"/>
      <c r="E2171" s="496"/>
      <c r="F2171" s="496"/>
      <c r="G2171" s="496"/>
      <c r="H2171" s="477"/>
      <c r="I2171" s="496"/>
      <c r="J2171" s="477"/>
      <c r="K2171" s="494"/>
      <c r="L2171" s="494"/>
      <c r="M2171" s="517"/>
      <c r="N2171" s="516"/>
      <c r="O2171" s="516"/>
      <c r="P2171" s="517"/>
      <c r="Q2171" s="517"/>
    </row>
    <row r="2172" spans="1:17">
      <c r="A2172" s="472"/>
      <c r="B2172" s="496"/>
      <c r="C2172" s="475"/>
      <c r="D2172" s="477"/>
      <c r="E2172" s="496"/>
      <c r="F2172" s="496"/>
      <c r="G2172" s="496"/>
      <c r="H2172" s="477"/>
      <c r="I2172" s="496"/>
      <c r="J2172" s="477"/>
      <c r="K2172" s="494"/>
      <c r="L2172" s="494"/>
      <c r="M2172" s="517"/>
      <c r="N2172" s="516"/>
      <c r="O2172" s="516"/>
      <c r="P2172" s="517"/>
      <c r="Q2172" s="517"/>
    </row>
    <row r="2173" spans="1:17">
      <c r="A2173" s="472"/>
      <c r="B2173" s="496"/>
      <c r="C2173" s="475"/>
      <c r="D2173" s="477"/>
      <c r="E2173" s="496"/>
      <c r="F2173" s="496"/>
      <c r="G2173" s="496"/>
      <c r="H2173" s="477"/>
      <c r="I2173" s="496"/>
      <c r="J2173" s="477"/>
      <c r="K2173" s="494"/>
      <c r="L2173" s="494"/>
      <c r="M2173" s="517"/>
      <c r="N2173" s="516"/>
      <c r="O2173" s="516"/>
      <c r="P2173" s="517"/>
      <c r="Q2173" s="517"/>
    </row>
    <row r="2174" spans="1:17">
      <c r="A2174" s="472"/>
      <c r="B2174" s="496"/>
      <c r="C2174" s="475"/>
      <c r="D2174" s="477"/>
      <c r="E2174" s="496"/>
      <c r="F2174" s="496"/>
      <c r="G2174" s="496"/>
      <c r="H2174" s="477"/>
      <c r="I2174" s="496"/>
      <c r="J2174" s="477"/>
      <c r="K2174" s="494"/>
      <c r="L2174" s="494"/>
      <c r="M2174" s="517"/>
      <c r="N2174" s="516"/>
      <c r="O2174" s="516"/>
      <c r="P2174" s="517"/>
      <c r="Q2174" s="517"/>
    </row>
    <row r="2175" spans="1:17">
      <c r="A2175" s="472"/>
      <c r="B2175" s="496"/>
      <c r="C2175" s="475"/>
      <c r="D2175" s="477"/>
      <c r="E2175" s="496"/>
      <c r="F2175" s="496"/>
      <c r="G2175" s="496"/>
      <c r="H2175" s="477"/>
      <c r="I2175" s="496"/>
      <c r="J2175" s="477"/>
      <c r="K2175" s="494"/>
      <c r="L2175" s="494"/>
      <c r="M2175" s="517"/>
      <c r="N2175" s="516"/>
      <c r="O2175" s="516"/>
      <c r="P2175" s="517"/>
      <c r="Q2175" s="517"/>
    </row>
    <row r="2176" spans="1:17">
      <c r="A2176" s="472"/>
      <c r="B2176" s="496"/>
      <c r="C2176" s="475"/>
      <c r="D2176" s="477"/>
      <c r="E2176" s="496"/>
      <c r="F2176" s="496"/>
      <c r="G2176" s="496"/>
      <c r="H2176" s="477"/>
      <c r="I2176" s="496"/>
      <c r="J2176" s="477"/>
      <c r="K2176" s="494"/>
      <c r="L2176" s="494"/>
      <c r="M2176" s="517"/>
      <c r="N2176" s="516"/>
      <c r="O2176" s="516"/>
      <c r="P2176" s="517"/>
      <c r="Q2176" s="517"/>
    </row>
    <row r="2177" spans="1:17">
      <c r="A2177" s="472"/>
      <c r="B2177" s="496"/>
      <c r="C2177" s="475"/>
      <c r="D2177" s="477"/>
      <c r="E2177" s="496"/>
      <c r="F2177" s="496"/>
      <c r="G2177" s="496"/>
      <c r="H2177" s="477"/>
      <c r="I2177" s="496"/>
      <c r="J2177" s="477"/>
      <c r="K2177" s="494"/>
      <c r="L2177" s="494"/>
      <c r="M2177" s="517"/>
      <c r="N2177" s="516"/>
      <c r="O2177" s="516"/>
      <c r="P2177" s="517"/>
      <c r="Q2177" s="517"/>
    </row>
    <row r="2178" spans="1:17">
      <c r="A2178" s="472"/>
      <c r="B2178" s="496"/>
      <c r="C2178" s="475"/>
      <c r="D2178" s="477"/>
      <c r="E2178" s="496"/>
      <c r="F2178" s="496"/>
      <c r="G2178" s="496"/>
      <c r="H2178" s="477"/>
      <c r="I2178" s="496"/>
      <c r="J2178" s="477"/>
      <c r="K2178" s="494"/>
      <c r="L2178" s="494"/>
      <c r="M2178" s="517"/>
      <c r="N2178" s="516"/>
      <c r="O2178" s="516"/>
      <c r="P2178" s="517"/>
      <c r="Q2178" s="517"/>
    </row>
    <row r="2179" spans="1:17">
      <c r="A2179" s="472"/>
      <c r="B2179" s="496"/>
      <c r="C2179" s="475"/>
      <c r="D2179" s="477"/>
      <c r="E2179" s="496"/>
      <c r="F2179" s="496"/>
      <c r="G2179" s="496"/>
      <c r="H2179" s="477"/>
      <c r="I2179" s="496"/>
      <c r="J2179" s="477"/>
      <c r="K2179" s="494"/>
      <c r="L2179" s="494"/>
      <c r="M2179" s="517"/>
      <c r="N2179" s="516"/>
      <c r="O2179" s="516"/>
      <c r="P2179" s="517"/>
      <c r="Q2179" s="517"/>
    </row>
    <row r="2180" spans="1:17">
      <c r="A2180" s="472"/>
      <c r="B2180" s="496"/>
      <c r="C2180" s="475"/>
      <c r="D2180" s="477"/>
      <c r="E2180" s="496"/>
      <c r="F2180" s="496"/>
      <c r="G2180" s="496"/>
      <c r="H2180" s="477"/>
      <c r="I2180" s="496"/>
      <c r="J2180" s="477"/>
      <c r="K2180" s="494"/>
      <c r="L2180" s="494"/>
      <c r="M2180" s="517"/>
      <c r="N2180" s="516"/>
      <c r="O2180" s="516"/>
      <c r="P2180" s="517"/>
      <c r="Q2180" s="517"/>
    </row>
    <row r="2181" spans="1:17">
      <c r="A2181" s="472"/>
      <c r="B2181" s="496"/>
      <c r="C2181" s="475"/>
      <c r="D2181" s="477"/>
      <c r="E2181" s="496"/>
      <c r="F2181" s="496"/>
      <c r="G2181" s="496"/>
      <c r="H2181" s="477"/>
      <c r="I2181" s="496"/>
      <c r="J2181" s="477"/>
      <c r="K2181" s="494"/>
      <c r="L2181" s="494"/>
      <c r="M2181" s="517"/>
      <c r="N2181" s="516"/>
      <c r="O2181" s="516"/>
      <c r="P2181" s="517"/>
      <c r="Q2181" s="517"/>
    </row>
    <row r="2182" spans="1:17">
      <c r="A2182" s="472"/>
      <c r="B2182" s="496"/>
      <c r="C2182" s="475"/>
      <c r="D2182" s="477"/>
      <c r="E2182" s="496"/>
      <c r="F2182" s="496"/>
      <c r="G2182" s="496"/>
      <c r="H2182" s="477"/>
      <c r="I2182" s="496"/>
      <c r="J2182" s="477"/>
      <c r="K2182" s="494"/>
      <c r="L2182" s="494"/>
      <c r="M2182" s="517"/>
      <c r="N2182" s="516"/>
      <c r="O2182" s="516"/>
      <c r="P2182" s="517"/>
      <c r="Q2182" s="517"/>
    </row>
    <row r="2183" spans="1:17">
      <c r="A2183" s="472"/>
      <c r="B2183" s="496"/>
      <c r="C2183" s="475"/>
      <c r="D2183" s="477"/>
      <c r="E2183" s="496"/>
      <c r="F2183" s="496"/>
      <c r="G2183" s="496"/>
      <c r="H2183" s="477"/>
      <c r="I2183" s="496"/>
      <c r="J2183" s="477"/>
      <c r="K2183" s="494"/>
      <c r="L2183" s="494"/>
      <c r="M2183" s="517"/>
      <c r="N2183" s="516"/>
      <c r="O2183" s="516"/>
      <c r="P2183" s="517"/>
      <c r="Q2183" s="517"/>
    </row>
    <row r="2184" spans="1:17">
      <c r="A2184" s="472"/>
      <c r="B2184" s="496"/>
      <c r="C2184" s="475"/>
      <c r="D2184" s="477"/>
      <c r="E2184" s="496"/>
      <c r="F2184" s="496"/>
      <c r="G2184" s="496"/>
      <c r="H2184" s="477"/>
      <c r="I2184" s="496"/>
      <c r="J2184" s="477"/>
      <c r="K2184" s="494"/>
      <c r="L2184" s="494"/>
      <c r="M2184" s="517"/>
      <c r="N2184" s="516"/>
      <c r="O2184" s="516"/>
      <c r="P2184" s="517"/>
      <c r="Q2184" s="517"/>
    </row>
    <row r="2185" spans="1:17">
      <c r="A2185" s="472"/>
      <c r="B2185" s="496"/>
      <c r="C2185" s="475"/>
      <c r="D2185" s="477"/>
      <c r="E2185" s="496"/>
      <c r="F2185" s="496"/>
      <c r="G2185" s="496"/>
      <c r="H2185" s="477"/>
      <c r="I2185" s="496"/>
      <c r="J2185" s="477"/>
      <c r="K2185" s="494"/>
      <c r="L2185" s="494"/>
      <c r="M2185" s="517"/>
      <c r="N2185" s="516"/>
      <c r="O2185" s="516"/>
      <c r="P2185" s="517"/>
      <c r="Q2185" s="517"/>
    </row>
    <row r="2186" spans="1:17">
      <c r="A2186" s="472"/>
      <c r="B2186" s="496"/>
      <c r="C2186" s="475"/>
      <c r="D2186" s="477"/>
      <c r="E2186" s="496"/>
      <c r="F2186" s="496"/>
      <c r="G2186" s="496"/>
      <c r="H2186" s="477"/>
      <c r="I2186" s="496"/>
      <c r="J2186" s="477"/>
      <c r="K2186" s="494"/>
      <c r="L2186" s="494"/>
      <c r="M2186" s="517"/>
      <c r="N2186" s="516"/>
      <c r="O2186" s="516"/>
      <c r="P2186" s="517"/>
      <c r="Q2186" s="517"/>
    </row>
    <row r="2187" spans="1:17">
      <c r="A2187" s="472"/>
      <c r="B2187" s="496"/>
      <c r="C2187" s="475"/>
      <c r="D2187" s="477"/>
      <c r="E2187" s="496"/>
      <c r="F2187" s="496"/>
      <c r="G2187" s="496"/>
      <c r="H2187" s="477"/>
      <c r="I2187" s="496"/>
      <c r="J2187" s="477"/>
      <c r="K2187" s="494"/>
      <c r="L2187" s="494"/>
      <c r="M2187" s="517"/>
      <c r="N2187" s="516"/>
      <c r="O2187" s="516"/>
      <c r="P2187" s="517"/>
      <c r="Q2187" s="517"/>
    </row>
    <row r="2188" spans="1:17">
      <c r="A2188" s="472"/>
      <c r="B2188" s="496"/>
      <c r="C2188" s="475"/>
      <c r="D2188" s="477"/>
      <c r="E2188" s="496"/>
      <c r="F2188" s="496"/>
      <c r="G2188" s="496"/>
      <c r="H2188" s="477"/>
      <c r="I2188" s="496"/>
      <c r="J2188" s="477"/>
      <c r="K2188" s="494"/>
      <c r="L2188" s="494"/>
      <c r="M2188" s="517"/>
      <c r="N2188" s="516"/>
      <c r="O2188" s="516"/>
      <c r="P2188" s="517"/>
      <c r="Q2188" s="517"/>
    </row>
    <row r="2189" spans="1:17">
      <c r="A2189" s="472"/>
      <c r="B2189" s="496"/>
      <c r="C2189" s="475"/>
      <c r="D2189" s="477"/>
      <c r="E2189" s="496"/>
      <c r="F2189" s="496"/>
      <c r="G2189" s="496"/>
      <c r="H2189" s="477"/>
      <c r="I2189" s="496"/>
      <c r="J2189" s="477"/>
      <c r="K2189" s="494"/>
      <c r="L2189" s="494"/>
      <c r="M2189" s="517"/>
      <c r="N2189" s="516"/>
      <c r="O2189" s="516"/>
      <c r="P2189" s="517"/>
      <c r="Q2189" s="517"/>
    </row>
    <row r="2190" spans="1:17">
      <c r="A2190" s="472"/>
      <c r="B2190" s="496"/>
      <c r="C2190" s="475"/>
      <c r="D2190" s="477"/>
      <c r="E2190" s="496"/>
      <c r="F2190" s="496"/>
      <c r="G2190" s="496"/>
      <c r="H2190" s="477"/>
      <c r="I2190" s="496"/>
      <c r="J2190" s="477"/>
      <c r="K2190" s="494"/>
      <c r="L2190" s="494"/>
      <c r="M2190" s="517"/>
      <c r="N2190" s="516"/>
      <c r="O2190" s="516"/>
      <c r="P2190" s="517"/>
      <c r="Q2190" s="517"/>
    </row>
    <row r="2191" spans="1:17">
      <c r="A2191" s="472"/>
      <c r="B2191" s="496"/>
      <c r="C2191" s="475"/>
      <c r="D2191" s="477"/>
      <c r="E2191" s="496"/>
      <c r="F2191" s="496"/>
      <c r="G2191" s="496"/>
      <c r="H2191" s="477"/>
      <c r="I2191" s="496"/>
      <c r="J2191" s="477"/>
      <c r="K2191" s="494"/>
      <c r="L2191" s="494"/>
      <c r="M2191" s="517"/>
      <c r="N2191" s="516"/>
      <c r="O2191" s="516"/>
      <c r="P2191" s="517"/>
      <c r="Q2191" s="517"/>
    </row>
    <row r="2192" spans="1:17">
      <c r="A2192" s="472"/>
      <c r="B2192" s="496"/>
      <c r="C2192" s="475"/>
      <c r="D2192" s="477"/>
      <c r="E2192" s="496"/>
      <c r="F2192" s="496"/>
      <c r="G2192" s="496"/>
      <c r="H2192" s="477"/>
      <c r="I2192" s="496"/>
      <c r="J2192" s="477"/>
      <c r="K2192" s="494"/>
      <c r="L2192" s="494"/>
      <c r="M2192" s="517"/>
      <c r="N2192" s="516"/>
      <c r="O2192" s="516"/>
      <c r="P2192" s="517"/>
      <c r="Q2192" s="517"/>
    </row>
    <row r="2193" spans="1:17">
      <c r="A2193" s="472"/>
      <c r="B2193" s="496"/>
      <c r="C2193" s="475"/>
      <c r="D2193" s="477"/>
      <c r="E2193" s="496"/>
      <c r="F2193" s="496"/>
      <c r="G2193" s="496"/>
      <c r="H2193" s="477"/>
      <c r="I2193" s="496"/>
      <c r="J2193" s="477"/>
      <c r="K2193" s="494"/>
      <c r="L2193" s="494"/>
      <c r="M2193" s="517"/>
      <c r="N2193" s="516"/>
      <c r="O2193" s="516"/>
      <c r="P2193" s="517"/>
      <c r="Q2193" s="517"/>
    </row>
    <row r="2194" spans="1:17">
      <c r="A2194" s="472"/>
      <c r="B2194" s="496"/>
      <c r="C2194" s="475"/>
      <c r="D2194" s="477"/>
      <c r="E2194" s="496"/>
      <c r="F2194" s="496"/>
      <c r="G2194" s="496"/>
      <c r="H2194" s="477"/>
      <c r="I2194" s="496"/>
      <c r="J2194" s="477"/>
      <c r="K2194" s="494"/>
      <c r="L2194" s="494"/>
      <c r="M2194" s="517"/>
      <c r="N2194" s="516"/>
      <c r="O2194" s="516"/>
      <c r="P2194" s="517"/>
      <c r="Q2194" s="517"/>
    </row>
    <row r="2195" spans="1:17">
      <c r="A2195" s="472"/>
      <c r="B2195" s="496"/>
      <c r="C2195" s="475"/>
      <c r="D2195" s="477"/>
      <c r="E2195" s="496"/>
      <c r="F2195" s="496"/>
      <c r="G2195" s="496"/>
      <c r="H2195" s="477"/>
      <c r="I2195" s="496"/>
      <c r="J2195" s="477"/>
      <c r="K2195" s="494"/>
      <c r="L2195" s="494"/>
      <c r="M2195" s="517"/>
      <c r="N2195" s="516"/>
      <c r="O2195" s="516"/>
      <c r="P2195" s="517"/>
      <c r="Q2195" s="517"/>
    </row>
    <row r="2196" spans="1:17">
      <c r="A2196" s="472"/>
      <c r="B2196" s="496"/>
      <c r="C2196" s="475"/>
      <c r="D2196" s="477"/>
      <c r="E2196" s="496"/>
      <c r="F2196" s="496"/>
      <c r="G2196" s="496"/>
      <c r="H2196" s="477"/>
      <c r="I2196" s="496"/>
      <c r="J2196" s="477"/>
      <c r="K2196" s="494"/>
      <c r="L2196" s="494"/>
      <c r="M2196" s="517"/>
      <c r="N2196" s="516"/>
      <c r="O2196" s="516"/>
      <c r="P2196" s="517"/>
      <c r="Q2196" s="517"/>
    </row>
    <row r="2197" spans="1:17">
      <c r="A2197" s="472"/>
      <c r="B2197" s="496"/>
      <c r="C2197" s="475"/>
      <c r="D2197" s="477"/>
      <c r="E2197" s="496"/>
      <c r="F2197" s="496"/>
      <c r="G2197" s="496"/>
      <c r="H2197" s="477"/>
      <c r="I2197" s="496"/>
      <c r="J2197" s="477"/>
      <c r="K2197" s="494"/>
      <c r="L2197" s="494"/>
      <c r="M2197" s="517"/>
      <c r="N2197" s="516"/>
      <c r="O2197" s="516"/>
      <c r="P2197" s="517"/>
      <c r="Q2197" s="517"/>
    </row>
    <row r="2198" spans="1:17">
      <c r="A2198" s="472"/>
      <c r="B2198" s="496"/>
      <c r="C2198" s="475"/>
      <c r="D2198" s="477"/>
      <c r="E2198" s="496"/>
      <c r="F2198" s="496"/>
      <c r="G2198" s="496"/>
      <c r="H2198" s="477"/>
      <c r="I2198" s="496"/>
      <c r="J2198" s="477"/>
      <c r="K2198" s="494"/>
      <c r="L2198" s="494"/>
      <c r="M2198" s="517"/>
      <c r="N2198" s="516"/>
      <c r="O2198" s="516"/>
      <c r="P2198" s="517"/>
      <c r="Q2198" s="517"/>
    </row>
    <row r="2199" spans="1:17">
      <c r="A2199" s="472"/>
      <c r="B2199" s="496"/>
      <c r="C2199" s="475"/>
      <c r="D2199" s="477"/>
      <c r="E2199" s="496"/>
      <c r="F2199" s="496"/>
      <c r="G2199" s="496"/>
      <c r="H2199" s="477"/>
      <c r="I2199" s="496"/>
      <c r="J2199" s="477"/>
      <c r="K2199" s="494"/>
      <c r="L2199" s="494"/>
      <c r="M2199" s="517"/>
      <c r="N2199" s="516"/>
      <c r="O2199" s="516"/>
      <c r="P2199" s="517"/>
      <c r="Q2199" s="517"/>
    </row>
    <row r="2200" spans="1:17">
      <c r="A2200" s="472"/>
      <c r="B2200" s="496"/>
      <c r="C2200" s="475"/>
      <c r="D2200" s="477"/>
      <c r="E2200" s="496"/>
      <c r="F2200" s="496"/>
      <c r="G2200" s="496"/>
      <c r="H2200" s="477"/>
      <c r="I2200" s="496"/>
      <c r="J2200" s="477"/>
      <c r="K2200" s="494"/>
      <c r="L2200" s="494"/>
      <c r="M2200" s="517"/>
      <c r="N2200" s="516"/>
      <c r="O2200" s="516"/>
      <c r="P2200" s="517"/>
      <c r="Q2200" s="517"/>
    </row>
    <row r="2201" spans="1:17">
      <c r="A2201" s="472"/>
      <c r="B2201" s="496"/>
      <c r="C2201" s="475"/>
      <c r="D2201" s="477"/>
      <c r="E2201" s="496"/>
      <c r="F2201" s="496"/>
      <c r="G2201" s="496"/>
      <c r="H2201" s="477"/>
      <c r="I2201" s="496"/>
      <c r="J2201" s="477"/>
      <c r="K2201" s="494"/>
      <c r="L2201" s="494"/>
      <c r="M2201" s="517"/>
      <c r="N2201" s="516"/>
      <c r="O2201" s="516"/>
      <c r="P2201" s="517"/>
      <c r="Q2201" s="517"/>
    </row>
    <row r="2202" spans="1:17">
      <c r="A2202" s="472"/>
      <c r="B2202" s="496"/>
      <c r="C2202" s="475"/>
      <c r="D2202" s="477"/>
      <c r="E2202" s="496"/>
      <c r="F2202" s="496"/>
      <c r="G2202" s="496"/>
      <c r="H2202" s="477"/>
      <c r="I2202" s="496"/>
      <c r="J2202" s="477"/>
      <c r="K2202" s="494"/>
      <c r="L2202" s="494"/>
      <c r="M2202" s="517"/>
      <c r="N2202" s="516"/>
      <c r="O2202" s="516"/>
      <c r="P2202" s="517"/>
      <c r="Q2202" s="517"/>
    </row>
    <row r="2203" spans="1:17">
      <c r="A2203" s="472"/>
      <c r="B2203" s="496"/>
      <c r="C2203" s="475"/>
      <c r="D2203" s="477"/>
      <c r="E2203" s="496"/>
      <c r="F2203" s="496"/>
      <c r="G2203" s="496"/>
      <c r="H2203" s="477"/>
      <c r="I2203" s="496"/>
      <c r="J2203" s="477"/>
      <c r="K2203" s="494"/>
      <c r="L2203" s="494"/>
      <c r="M2203" s="517"/>
      <c r="N2203" s="516"/>
      <c r="O2203" s="516"/>
      <c r="P2203" s="517"/>
      <c r="Q2203" s="517"/>
    </row>
    <row r="2204" spans="1:17">
      <c r="A2204" s="472"/>
      <c r="B2204" s="496"/>
      <c r="C2204" s="475"/>
      <c r="D2204" s="477"/>
      <c r="E2204" s="496"/>
      <c r="F2204" s="496"/>
      <c r="G2204" s="496"/>
      <c r="H2204" s="477"/>
      <c r="I2204" s="496"/>
      <c r="J2204" s="477"/>
      <c r="K2204" s="494"/>
      <c r="L2204" s="494"/>
      <c r="M2204" s="517"/>
      <c r="N2204" s="516"/>
      <c r="O2204" s="516"/>
      <c r="P2204" s="517"/>
      <c r="Q2204" s="517"/>
    </row>
    <row r="2205" spans="1:17">
      <c r="A2205" s="472"/>
      <c r="B2205" s="496"/>
      <c r="C2205" s="475"/>
      <c r="D2205" s="477"/>
      <c r="E2205" s="496"/>
      <c r="F2205" s="496"/>
      <c r="G2205" s="496"/>
      <c r="H2205" s="477"/>
      <c r="I2205" s="496"/>
      <c r="J2205" s="477"/>
      <c r="K2205" s="494"/>
      <c r="L2205" s="494"/>
      <c r="M2205" s="517"/>
      <c r="N2205" s="516"/>
      <c r="O2205" s="516"/>
      <c r="P2205" s="517"/>
      <c r="Q2205" s="517"/>
    </row>
    <row r="2206" spans="1:17">
      <c r="A2206" s="472"/>
      <c r="B2206" s="496"/>
      <c r="C2206" s="475"/>
      <c r="D2206" s="477"/>
      <c r="E2206" s="496"/>
      <c r="F2206" s="496"/>
      <c r="G2206" s="496"/>
      <c r="H2206" s="477"/>
      <c r="I2206" s="496"/>
      <c r="J2206" s="477"/>
      <c r="K2206" s="494"/>
      <c r="L2206" s="494"/>
      <c r="M2206" s="517"/>
      <c r="N2206" s="516"/>
      <c r="O2206" s="516"/>
      <c r="P2206" s="517"/>
      <c r="Q2206" s="517"/>
    </row>
    <row r="2207" spans="1:17">
      <c r="A2207" s="472"/>
      <c r="B2207" s="496"/>
      <c r="C2207" s="475"/>
      <c r="D2207" s="477"/>
      <c r="E2207" s="496"/>
      <c r="F2207" s="496"/>
      <c r="G2207" s="496"/>
      <c r="H2207" s="477"/>
      <c r="I2207" s="496"/>
      <c r="J2207" s="477"/>
      <c r="K2207" s="494"/>
      <c r="L2207" s="494"/>
      <c r="M2207" s="517"/>
      <c r="N2207" s="516"/>
      <c r="O2207" s="516"/>
      <c r="P2207" s="517"/>
      <c r="Q2207" s="517"/>
    </row>
    <row r="2208" spans="1:17">
      <c r="A2208" s="472"/>
      <c r="B2208" s="496"/>
      <c r="C2208" s="475"/>
      <c r="D2208" s="477"/>
      <c r="E2208" s="496"/>
      <c r="F2208" s="496"/>
      <c r="G2208" s="496"/>
      <c r="H2208" s="477"/>
      <c r="I2208" s="496"/>
      <c r="J2208" s="477"/>
      <c r="K2208" s="494"/>
      <c r="L2208" s="494"/>
      <c r="M2208" s="517"/>
      <c r="N2208" s="516"/>
      <c r="O2208" s="516"/>
      <c r="P2208" s="517"/>
      <c r="Q2208" s="517"/>
    </row>
    <row r="2209" spans="1:17">
      <c r="A2209" s="472"/>
      <c r="B2209" s="496"/>
      <c r="C2209" s="475"/>
      <c r="D2209" s="477"/>
      <c r="E2209" s="496"/>
      <c r="F2209" s="496"/>
      <c r="G2209" s="496"/>
      <c r="H2209" s="477"/>
      <c r="I2209" s="496"/>
      <c r="J2209" s="477"/>
      <c r="K2209" s="494"/>
      <c r="L2209" s="494"/>
      <c r="M2209" s="517"/>
      <c r="N2209" s="516"/>
      <c r="O2209" s="516"/>
      <c r="P2209" s="517"/>
      <c r="Q2209" s="517"/>
    </row>
    <row r="2210" spans="1:17">
      <c r="A2210" s="472"/>
      <c r="B2210" s="496"/>
      <c r="C2210" s="475"/>
      <c r="D2210" s="477"/>
      <c r="E2210" s="496"/>
      <c r="F2210" s="496"/>
      <c r="G2210" s="496"/>
      <c r="H2210" s="477"/>
      <c r="I2210" s="496"/>
      <c r="J2210" s="477"/>
      <c r="K2210" s="494"/>
      <c r="L2210" s="494"/>
      <c r="M2210" s="517"/>
      <c r="N2210" s="516"/>
      <c r="O2210" s="516"/>
      <c r="P2210" s="517"/>
      <c r="Q2210" s="517"/>
    </row>
    <row r="2211" spans="1:17">
      <c r="A2211" s="472"/>
      <c r="B2211" s="496"/>
      <c r="C2211" s="475"/>
      <c r="D2211" s="477"/>
      <c r="E2211" s="496"/>
      <c r="F2211" s="496"/>
      <c r="G2211" s="496"/>
      <c r="H2211" s="477"/>
      <c r="I2211" s="496"/>
      <c r="J2211" s="477"/>
      <c r="K2211" s="494"/>
      <c r="L2211" s="494"/>
      <c r="M2211" s="517"/>
      <c r="N2211" s="516"/>
      <c r="O2211" s="516"/>
      <c r="P2211" s="517"/>
      <c r="Q2211" s="517"/>
    </row>
    <row r="2212" spans="1:17">
      <c r="A2212" s="472"/>
      <c r="B2212" s="496"/>
      <c r="C2212" s="475"/>
      <c r="D2212" s="477"/>
      <c r="E2212" s="496"/>
      <c r="F2212" s="496"/>
      <c r="G2212" s="496"/>
      <c r="H2212" s="477"/>
      <c r="I2212" s="496"/>
      <c r="J2212" s="477"/>
      <c r="K2212" s="494"/>
      <c r="L2212" s="494"/>
      <c r="M2212" s="517"/>
      <c r="N2212" s="516"/>
      <c r="O2212" s="516"/>
      <c r="P2212" s="517"/>
      <c r="Q2212" s="517"/>
    </row>
    <row r="2213" spans="1:17">
      <c r="A2213" s="472"/>
      <c r="B2213" s="496"/>
      <c r="C2213" s="475"/>
      <c r="D2213" s="477"/>
      <c r="E2213" s="496"/>
      <c r="F2213" s="496"/>
      <c r="G2213" s="496"/>
      <c r="H2213" s="477"/>
      <c r="I2213" s="496"/>
      <c r="J2213" s="477"/>
      <c r="K2213" s="494"/>
      <c r="L2213" s="494"/>
      <c r="M2213" s="517"/>
      <c r="N2213" s="516"/>
      <c r="O2213" s="516"/>
      <c r="P2213" s="517"/>
      <c r="Q2213" s="517"/>
    </row>
    <row r="2214" spans="1:17">
      <c r="A2214" s="472"/>
      <c r="B2214" s="496"/>
      <c r="C2214" s="475"/>
      <c r="D2214" s="477"/>
      <c r="E2214" s="496"/>
      <c r="F2214" s="496"/>
      <c r="G2214" s="496"/>
      <c r="H2214" s="477"/>
      <c r="I2214" s="496"/>
      <c r="J2214" s="477"/>
      <c r="K2214" s="494"/>
      <c r="L2214" s="494"/>
      <c r="M2214" s="517"/>
      <c r="N2214" s="516"/>
      <c r="O2214" s="516"/>
      <c r="P2214" s="517"/>
      <c r="Q2214" s="517"/>
    </row>
    <row r="2215" spans="1:17">
      <c r="A2215" s="472"/>
      <c r="B2215" s="496"/>
      <c r="C2215" s="475"/>
      <c r="D2215" s="477"/>
      <c r="E2215" s="496"/>
      <c r="F2215" s="496"/>
      <c r="G2215" s="496"/>
      <c r="H2215" s="477"/>
      <c r="I2215" s="496"/>
      <c r="J2215" s="477"/>
      <c r="K2215" s="494"/>
      <c r="L2215" s="494"/>
      <c r="M2215" s="517"/>
      <c r="N2215" s="516"/>
      <c r="O2215" s="516"/>
      <c r="P2215" s="517"/>
      <c r="Q2215" s="517"/>
    </row>
    <row r="2216" spans="1:17">
      <c r="A2216" s="472"/>
      <c r="B2216" s="496"/>
      <c r="C2216" s="475"/>
      <c r="D2216" s="477"/>
      <c r="E2216" s="496"/>
      <c r="F2216" s="496"/>
      <c r="G2216" s="496"/>
      <c r="H2216" s="477"/>
      <c r="I2216" s="496"/>
      <c r="J2216" s="477"/>
      <c r="K2216" s="494"/>
      <c r="L2216" s="494"/>
      <c r="M2216" s="517"/>
      <c r="N2216" s="516"/>
      <c r="O2216" s="516"/>
      <c r="P2216" s="517"/>
      <c r="Q2216" s="517"/>
    </row>
    <row r="2217" spans="1:17">
      <c r="A2217" s="472"/>
      <c r="B2217" s="496"/>
      <c r="C2217" s="475"/>
      <c r="D2217" s="477"/>
      <c r="E2217" s="496"/>
      <c r="F2217" s="496"/>
      <c r="G2217" s="496"/>
      <c r="H2217" s="477"/>
      <c r="I2217" s="496"/>
      <c r="J2217" s="477"/>
      <c r="K2217" s="494"/>
      <c r="L2217" s="494"/>
      <c r="M2217" s="517"/>
      <c r="N2217" s="516"/>
      <c r="O2217" s="516"/>
      <c r="P2217" s="517"/>
      <c r="Q2217" s="517"/>
    </row>
    <row r="2218" spans="1:17">
      <c r="A2218" s="472"/>
      <c r="B2218" s="496"/>
      <c r="C2218" s="475"/>
      <c r="D2218" s="477"/>
      <c r="E2218" s="496"/>
      <c r="F2218" s="496"/>
      <c r="G2218" s="496"/>
      <c r="H2218" s="477"/>
      <c r="I2218" s="496"/>
      <c r="J2218" s="477"/>
      <c r="K2218" s="494"/>
      <c r="L2218" s="494"/>
      <c r="M2218" s="517"/>
      <c r="N2218" s="516"/>
      <c r="O2218" s="516"/>
      <c r="P2218" s="517"/>
      <c r="Q2218" s="517"/>
    </row>
    <row r="2219" spans="1:17">
      <c r="A2219" s="472"/>
      <c r="B2219" s="496"/>
      <c r="C2219" s="475"/>
      <c r="D2219" s="477"/>
      <c r="E2219" s="496"/>
      <c r="F2219" s="496"/>
      <c r="G2219" s="496"/>
      <c r="H2219" s="477"/>
      <c r="I2219" s="496"/>
      <c r="J2219" s="477"/>
      <c r="K2219" s="494"/>
      <c r="L2219" s="494"/>
      <c r="M2219" s="517"/>
      <c r="N2219" s="516"/>
      <c r="O2219" s="516"/>
      <c r="P2219" s="517"/>
      <c r="Q2219" s="517"/>
    </row>
    <row r="2220" spans="1:17">
      <c r="A2220" s="472"/>
      <c r="B2220" s="496"/>
      <c r="C2220" s="475"/>
      <c r="D2220" s="477"/>
      <c r="E2220" s="496"/>
      <c r="F2220" s="496"/>
      <c r="G2220" s="496"/>
      <c r="H2220" s="477"/>
      <c r="I2220" s="496"/>
      <c r="J2220" s="477"/>
      <c r="K2220" s="494"/>
      <c r="L2220" s="494"/>
      <c r="M2220" s="517"/>
      <c r="N2220" s="516"/>
      <c r="O2220" s="516"/>
      <c r="P2220" s="517"/>
      <c r="Q2220" s="517"/>
    </row>
    <row r="2221" spans="1:17">
      <c r="A2221" s="472"/>
      <c r="B2221" s="496"/>
      <c r="C2221" s="475"/>
      <c r="D2221" s="477"/>
      <c r="E2221" s="496"/>
      <c r="F2221" s="496"/>
      <c r="G2221" s="496"/>
      <c r="H2221" s="477"/>
      <c r="I2221" s="496"/>
      <c r="J2221" s="477"/>
      <c r="K2221" s="494"/>
      <c r="L2221" s="494"/>
      <c r="M2221" s="517"/>
      <c r="N2221" s="516"/>
      <c r="O2221" s="516"/>
      <c r="P2221" s="517"/>
      <c r="Q2221" s="517"/>
    </row>
    <row r="2222" spans="1:17">
      <c r="A2222" s="472"/>
      <c r="B2222" s="496"/>
      <c r="C2222" s="475"/>
      <c r="D2222" s="477"/>
      <c r="E2222" s="496"/>
      <c r="F2222" s="496"/>
      <c r="G2222" s="496"/>
      <c r="H2222" s="477"/>
      <c r="I2222" s="496"/>
      <c r="J2222" s="477"/>
      <c r="K2222" s="494"/>
      <c r="L2222" s="494"/>
      <c r="M2222" s="517"/>
      <c r="N2222" s="516"/>
      <c r="O2222" s="516"/>
      <c r="P2222" s="517"/>
      <c r="Q2222" s="517"/>
    </row>
    <row r="2223" spans="1:17">
      <c r="A2223" s="472"/>
      <c r="B2223" s="496"/>
      <c r="C2223" s="475"/>
      <c r="D2223" s="477"/>
      <c r="E2223" s="496"/>
      <c r="F2223" s="496"/>
      <c r="G2223" s="496"/>
      <c r="H2223" s="477"/>
      <c r="I2223" s="496"/>
      <c r="J2223" s="477"/>
      <c r="K2223" s="494"/>
      <c r="L2223" s="494"/>
      <c r="M2223" s="517"/>
      <c r="N2223" s="516"/>
      <c r="O2223" s="516"/>
      <c r="P2223" s="517"/>
      <c r="Q2223" s="517"/>
    </row>
    <row r="2224" spans="1:17">
      <c r="A2224" s="472"/>
      <c r="B2224" s="496"/>
      <c r="C2224" s="475"/>
      <c r="D2224" s="477"/>
      <c r="E2224" s="496"/>
      <c r="F2224" s="496"/>
      <c r="G2224" s="496"/>
      <c r="H2224" s="477"/>
      <c r="I2224" s="496"/>
      <c r="J2224" s="477"/>
      <c r="K2224" s="494"/>
      <c r="L2224" s="494"/>
      <c r="M2224" s="517"/>
      <c r="N2224" s="516"/>
      <c r="O2224" s="516"/>
      <c r="P2224" s="517"/>
      <c r="Q2224" s="517"/>
    </row>
    <row r="2225" spans="1:17">
      <c r="A2225" s="472"/>
      <c r="B2225" s="496"/>
      <c r="C2225" s="475"/>
      <c r="D2225" s="477"/>
      <c r="E2225" s="496"/>
      <c r="F2225" s="496"/>
      <c r="G2225" s="496"/>
      <c r="H2225" s="477"/>
      <c r="I2225" s="496"/>
      <c r="J2225" s="477"/>
      <c r="K2225" s="494"/>
      <c r="L2225" s="494"/>
      <c r="M2225" s="517"/>
      <c r="N2225" s="516"/>
      <c r="O2225" s="516"/>
      <c r="P2225" s="517"/>
      <c r="Q2225" s="517"/>
    </row>
    <row r="2226" spans="1:17">
      <c r="A2226" s="472"/>
      <c r="B2226" s="496"/>
      <c r="C2226" s="475"/>
      <c r="D2226" s="477"/>
      <c r="E2226" s="496"/>
      <c r="F2226" s="496"/>
      <c r="G2226" s="496"/>
      <c r="H2226" s="477"/>
      <c r="I2226" s="496"/>
      <c r="J2226" s="477"/>
      <c r="K2226" s="494"/>
      <c r="L2226" s="494"/>
      <c r="M2226" s="517"/>
      <c r="N2226" s="516"/>
      <c r="O2226" s="516"/>
      <c r="P2226" s="517"/>
      <c r="Q2226" s="517"/>
    </row>
    <row r="2227" spans="1:17">
      <c r="A2227" s="472"/>
      <c r="B2227" s="496"/>
      <c r="C2227" s="475"/>
      <c r="D2227" s="477"/>
      <c r="E2227" s="496"/>
      <c r="F2227" s="496"/>
      <c r="G2227" s="496"/>
      <c r="H2227" s="477"/>
      <c r="I2227" s="496"/>
      <c r="J2227" s="477"/>
      <c r="K2227" s="494"/>
      <c r="L2227" s="494"/>
      <c r="M2227" s="517"/>
      <c r="N2227" s="516"/>
      <c r="O2227" s="516"/>
      <c r="P2227" s="517"/>
      <c r="Q2227" s="517"/>
    </row>
    <row r="2228" spans="1:17">
      <c r="A2228" s="472"/>
      <c r="B2228" s="496"/>
      <c r="C2228" s="475"/>
      <c r="D2228" s="477"/>
      <c r="E2228" s="496"/>
      <c r="F2228" s="496"/>
      <c r="G2228" s="496"/>
      <c r="H2228" s="477"/>
      <c r="I2228" s="496"/>
      <c r="J2228" s="477"/>
      <c r="K2228" s="494"/>
      <c r="L2228" s="494"/>
      <c r="M2228" s="517"/>
      <c r="N2228" s="516"/>
      <c r="O2228" s="516"/>
      <c r="P2228" s="517"/>
      <c r="Q2228" s="517"/>
    </row>
    <row r="2229" spans="1:17">
      <c r="A2229" s="472"/>
      <c r="B2229" s="496"/>
      <c r="C2229" s="475"/>
      <c r="D2229" s="477"/>
      <c r="E2229" s="496"/>
      <c r="F2229" s="496"/>
      <c r="G2229" s="496"/>
      <c r="H2229" s="477"/>
      <c r="I2229" s="496"/>
      <c r="J2229" s="477"/>
      <c r="K2229" s="494"/>
      <c r="L2229" s="494"/>
      <c r="M2229" s="517"/>
      <c r="N2229" s="516"/>
      <c r="O2229" s="516"/>
      <c r="P2229" s="517"/>
      <c r="Q2229" s="517"/>
    </row>
    <row r="2230" spans="1:17">
      <c r="A2230" s="472"/>
      <c r="B2230" s="496"/>
      <c r="C2230" s="475"/>
      <c r="D2230" s="477"/>
      <c r="E2230" s="496"/>
      <c r="F2230" s="496"/>
      <c r="G2230" s="496"/>
      <c r="H2230" s="477"/>
      <c r="I2230" s="496"/>
      <c r="J2230" s="477"/>
      <c r="K2230" s="494"/>
      <c r="L2230" s="494"/>
      <c r="M2230" s="517"/>
      <c r="N2230" s="516"/>
      <c r="O2230" s="516"/>
      <c r="P2230" s="517"/>
      <c r="Q2230" s="517"/>
    </row>
    <row r="2231" spans="1:17">
      <c r="A2231" s="472"/>
      <c r="B2231" s="496"/>
      <c r="C2231" s="475"/>
      <c r="D2231" s="477"/>
      <c r="E2231" s="496"/>
      <c r="F2231" s="496"/>
      <c r="G2231" s="496"/>
      <c r="H2231" s="477"/>
      <c r="I2231" s="496"/>
      <c r="J2231" s="477"/>
      <c r="K2231" s="494"/>
      <c r="L2231" s="494"/>
      <c r="M2231" s="517"/>
      <c r="N2231" s="516"/>
      <c r="O2231" s="516"/>
      <c r="P2231" s="517"/>
      <c r="Q2231" s="517"/>
    </row>
    <row r="2232" spans="1:17">
      <c r="A2232" s="472"/>
      <c r="B2232" s="496"/>
      <c r="C2232" s="475"/>
      <c r="D2232" s="477"/>
      <c r="E2232" s="496"/>
      <c r="F2232" s="496"/>
      <c r="G2232" s="496"/>
      <c r="H2232" s="477"/>
      <c r="I2232" s="496"/>
      <c r="J2232" s="477"/>
      <c r="K2232" s="494"/>
      <c r="L2232" s="494"/>
      <c r="M2232" s="517"/>
      <c r="N2232" s="516"/>
      <c r="O2232" s="516"/>
      <c r="P2232" s="517"/>
      <c r="Q2232" s="517"/>
    </row>
    <row r="2233" spans="1:17">
      <c r="A2233" s="472"/>
      <c r="B2233" s="496"/>
      <c r="C2233" s="475"/>
      <c r="D2233" s="477"/>
      <c r="E2233" s="496"/>
      <c r="F2233" s="496"/>
      <c r="G2233" s="496"/>
      <c r="H2233" s="477"/>
      <c r="I2233" s="496"/>
      <c r="J2233" s="477"/>
      <c r="K2233" s="494"/>
      <c r="L2233" s="494"/>
      <c r="M2233" s="517"/>
      <c r="N2233" s="516"/>
      <c r="O2233" s="516"/>
      <c r="P2233" s="517"/>
      <c r="Q2233" s="517"/>
    </row>
    <row r="2234" spans="1:17">
      <c r="A2234" s="472"/>
      <c r="B2234" s="496"/>
      <c r="C2234" s="475"/>
      <c r="D2234" s="477"/>
      <c r="E2234" s="496"/>
      <c r="F2234" s="496"/>
      <c r="G2234" s="496"/>
      <c r="H2234" s="477"/>
      <c r="I2234" s="496"/>
      <c r="J2234" s="477"/>
      <c r="K2234" s="494"/>
      <c r="L2234" s="494"/>
      <c r="M2234" s="517"/>
      <c r="N2234" s="516"/>
      <c r="O2234" s="516"/>
      <c r="P2234" s="517"/>
      <c r="Q2234" s="517"/>
    </row>
    <row r="2235" spans="1:17">
      <c r="A2235" s="472"/>
      <c r="B2235" s="496"/>
      <c r="C2235" s="475"/>
      <c r="D2235" s="477"/>
      <c r="E2235" s="496"/>
      <c r="F2235" s="496"/>
      <c r="G2235" s="496"/>
      <c r="H2235" s="477"/>
      <c r="I2235" s="496"/>
      <c r="J2235" s="477"/>
      <c r="K2235" s="494"/>
      <c r="L2235" s="494"/>
      <c r="M2235" s="517"/>
      <c r="N2235" s="516"/>
      <c r="O2235" s="516"/>
      <c r="P2235" s="517"/>
      <c r="Q2235" s="517"/>
    </row>
    <row r="2236" spans="1:17">
      <c r="A2236" s="472"/>
      <c r="B2236" s="496"/>
      <c r="C2236" s="475"/>
      <c r="D2236" s="477"/>
      <c r="E2236" s="496"/>
      <c r="F2236" s="496"/>
      <c r="G2236" s="496"/>
      <c r="H2236" s="477"/>
      <c r="I2236" s="496"/>
      <c r="J2236" s="477"/>
      <c r="K2236" s="494"/>
      <c r="L2236" s="494"/>
      <c r="M2236" s="517"/>
      <c r="N2236" s="516"/>
      <c r="O2236" s="516"/>
      <c r="P2236" s="517"/>
      <c r="Q2236" s="517"/>
    </row>
    <row r="2237" spans="1:17">
      <c r="A2237" s="472"/>
      <c r="B2237" s="496"/>
      <c r="C2237" s="475"/>
      <c r="D2237" s="477"/>
      <c r="E2237" s="496"/>
      <c r="F2237" s="496"/>
      <c r="G2237" s="496"/>
      <c r="H2237" s="477"/>
      <c r="I2237" s="496"/>
      <c r="J2237" s="477"/>
      <c r="K2237" s="494"/>
      <c r="L2237" s="494"/>
      <c r="M2237" s="517"/>
      <c r="N2237" s="516"/>
      <c r="O2237" s="516"/>
      <c r="P2237" s="517"/>
      <c r="Q2237" s="517"/>
    </row>
    <row r="2238" spans="1:17">
      <c r="A2238" s="472"/>
      <c r="B2238" s="496"/>
      <c r="C2238" s="475"/>
      <c r="D2238" s="477"/>
      <c r="E2238" s="496"/>
      <c r="F2238" s="496"/>
      <c r="G2238" s="496"/>
      <c r="H2238" s="477"/>
      <c r="I2238" s="496"/>
      <c r="J2238" s="477"/>
      <c r="K2238" s="494"/>
      <c r="L2238" s="494"/>
      <c r="M2238" s="517"/>
      <c r="N2238" s="516"/>
      <c r="O2238" s="516"/>
      <c r="P2238" s="517"/>
      <c r="Q2238" s="517"/>
    </row>
    <row r="2239" spans="1:17">
      <c r="A2239" s="472"/>
      <c r="B2239" s="496"/>
      <c r="C2239" s="475"/>
      <c r="D2239" s="477"/>
      <c r="E2239" s="496"/>
      <c r="F2239" s="496"/>
      <c r="G2239" s="496"/>
      <c r="H2239" s="477"/>
      <c r="I2239" s="496"/>
      <c r="J2239" s="477"/>
      <c r="K2239" s="494"/>
      <c r="L2239" s="494"/>
      <c r="M2239" s="517"/>
      <c r="N2239" s="516"/>
      <c r="O2239" s="516"/>
      <c r="P2239" s="517"/>
      <c r="Q2239" s="517"/>
    </row>
    <row r="2240" spans="1:17">
      <c r="A2240" s="472"/>
      <c r="B2240" s="496"/>
      <c r="C2240" s="475"/>
      <c r="D2240" s="477"/>
      <c r="E2240" s="496"/>
      <c r="F2240" s="496"/>
      <c r="G2240" s="496"/>
      <c r="H2240" s="477"/>
      <c r="I2240" s="496"/>
      <c r="J2240" s="477"/>
      <c r="K2240" s="494"/>
      <c r="L2240" s="494"/>
      <c r="M2240" s="517"/>
      <c r="N2240" s="516"/>
      <c r="O2240" s="516"/>
      <c r="P2240" s="517"/>
      <c r="Q2240" s="517"/>
    </row>
    <row r="2241" spans="1:17">
      <c r="A2241" s="472"/>
      <c r="B2241" s="496"/>
      <c r="C2241" s="475"/>
      <c r="D2241" s="477"/>
      <c r="E2241" s="496"/>
      <c r="F2241" s="496"/>
      <c r="G2241" s="496"/>
      <c r="H2241" s="477"/>
      <c r="I2241" s="496"/>
      <c r="J2241" s="477"/>
      <c r="K2241" s="494"/>
      <c r="L2241" s="494"/>
      <c r="M2241" s="517"/>
      <c r="N2241" s="516"/>
      <c r="O2241" s="516"/>
      <c r="P2241" s="517"/>
      <c r="Q2241" s="517"/>
    </row>
    <row r="2242" spans="1:17">
      <c r="A2242" s="472"/>
      <c r="B2242" s="496"/>
      <c r="C2242" s="475"/>
      <c r="D2242" s="477"/>
      <c r="E2242" s="496"/>
      <c r="F2242" s="496"/>
      <c r="G2242" s="496"/>
      <c r="H2242" s="477"/>
      <c r="I2242" s="496"/>
      <c r="J2242" s="477"/>
      <c r="K2242" s="494"/>
      <c r="L2242" s="494"/>
      <c r="M2242" s="517"/>
      <c r="N2242" s="516"/>
      <c r="O2242" s="516"/>
      <c r="P2242" s="517"/>
      <c r="Q2242" s="517"/>
    </row>
    <row r="2243" spans="1:17">
      <c r="A2243" s="472"/>
      <c r="B2243" s="496"/>
      <c r="C2243" s="475"/>
      <c r="D2243" s="477"/>
      <c r="E2243" s="496"/>
      <c r="F2243" s="496"/>
      <c r="G2243" s="496"/>
      <c r="H2243" s="477"/>
      <c r="I2243" s="496"/>
      <c r="J2243" s="477"/>
      <c r="K2243" s="494"/>
      <c r="L2243" s="494"/>
      <c r="M2243" s="517"/>
      <c r="N2243" s="516"/>
      <c r="O2243" s="516"/>
      <c r="P2243" s="517"/>
      <c r="Q2243" s="517"/>
    </row>
    <row r="2244" spans="1:17">
      <c r="A2244" s="472"/>
      <c r="B2244" s="496"/>
      <c r="C2244" s="475"/>
      <c r="D2244" s="477"/>
      <c r="E2244" s="496"/>
      <c r="F2244" s="496"/>
      <c r="G2244" s="496"/>
      <c r="H2244" s="477"/>
      <c r="I2244" s="496"/>
      <c r="J2244" s="477"/>
      <c r="K2244" s="494"/>
      <c r="L2244" s="494"/>
      <c r="M2244" s="517"/>
      <c r="N2244" s="516"/>
      <c r="O2244" s="516"/>
      <c r="P2244" s="517"/>
      <c r="Q2244" s="517"/>
    </row>
    <row r="2245" spans="1:17">
      <c r="A2245" s="472"/>
      <c r="B2245" s="496"/>
      <c r="C2245" s="475"/>
      <c r="D2245" s="477"/>
      <c r="E2245" s="496"/>
      <c r="F2245" s="496"/>
      <c r="G2245" s="496"/>
      <c r="H2245" s="477"/>
      <c r="I2245" s="496"/>
      <c r="J2245" s="477"/>
      <c r="K2245" s="494"/>
      <c r="L2245" s="494"/>
      <c r="M2245" s="517"/>
      <c r="N2245" s="516"/>
      <c r="O2245" s="516"/>
      <c r="P2245" s="517"/>
      <c r="Q2245" s="517"/>
    </row>
    <row r="2246" spans="1:17">
      <c r="A2246" s="472"/>
      <c r="B2246" s="496"/>
      <c r="C2246" s="475"/>
      <c r="D2246" s="477"/>
      <c r="E2246" s="496"/>
      <c r="F2246" s="496"/>
      <c r="G2246" s="496"/>
      <c r="H2246" s="477"/>
      <c r="I2246" s="496"/>
      <c r="J2246" s="477"/>
      <c r="K2246" s="494"/>
      <c r="L2246" s="494"/>
      <c r="M2246" s="517"/>
      <c r="N2246" s="516"/>
      <c r="O2246" s="516"/>
      <c r="P2246" s="517"/>
      <c r="Q2246" s="517"/>
    </row>
    <row r="2247" spans="1:17">
      <c r="A2247" s="472"/>
      <c r="B2247" s="496"/>
      <c r="C2247" s="475"/>
      <c r="D2247" s="477"/>
      <c r="E2247" s="496"/>
      <c r="F2247" s="496"/>
      <c r="G2247" s="496"/>
      <c r="H2247" s="477"/>
      <c r="I2247" s="496"/>
      <c r="J2247" s="477"/>
      <c r="K2247" s="494"/>
      <c r="L2247" s="494"/>
      <c r="M2247" s="517"/>
      <c r="N2247" s="516"/>
      <c r="O2247" s="516"/>
      <c r="P2247" s="517"/>
      <c r="Q2247" s="517"/>
    </row>
    <row r="2248" spans="1:17">
      <c r="A2248" s="472"/>
      <c r="B2248" s="496"/>
      <c r="C2248" s="475"/>
      <c r="D2248" s="477"/>
      <c r="E2248" s="496"/>
      <c r="F2248" s="496"/>
      <c r="G2248" s="496"/>
      <c r="H2248" s="477"/>
      <c r="I2248" s="496"/>
      <c r="J2248" s="477"/>
      <c r="K2248" s="494"/>
      <c r="L2248" s="494"/>
      <c r="M2248" s="517"/>
      <c r="N2248" s="516"/>
      <c r="O2248" s="516"/>
      <c r="P2248" s="517"/>
      <c r="Q2248" s="517"/>
    </row>
    <row r="2249" spans="1:17">
      <c r="A2249" s="472"/>
      <c r="B2249" s="496"/>
      <c r="C2249" s="475"/>
      <c r="D2249" s="477"/>
      <c r="E2249" s="496"/>
      <c r="F2249" s="496"/>
      <c r="G2249" s="496"/>
      <c r="H2249" s="477"/>
      <c r="I2249" s="496"/>
      <c r="J2249" s="477"/>
      <c r="K2249" s="494"/>
      <c r="L2249" s="494"/>
      <c r="M2249" s="517"/>
      <c r="N2249" s="516"/>
      <c r="O2249" s="516"/>
      <c r="P2249" s="517"/>
      <c r="Q2249" s="517"/>
    </row>
    <row r="2250" spans="1:17">
      <c r="A2250" s="472"/>
      <c r="B2250" s="496"/>
      <c r="C2250" s="475"/>
      <c r="D2250" s="477"/>
      <c r="E2250" s="496"/>
      <c r="F2250" s="496"/>
      <c r="G2250" s="496"/>
      <c r="H2250" s="477"/>
      <c r="I2250" s="496"/>
      <c r="J2250" s="477"/>
      <c r="K2250" s="494"/>
      <c r="L2250" s="494"/>
      <c r="M2250" s="517"/>
      <c r="N2250" s="516"/>
      <c r="O2250" s="516"/>
      <c r="P2250" s="517"/>
      <c r="Q2250" s="517"/>
    </row>
    <row r="2251" spans="1:17">
      <c r="A2251" s="472"/>
      <c r="B2251" s="496"/>
      <c r="C2251" s="475"/>
      <c r="D2251" s="477"/>
      <c r="E2251" s="496"/>
      <c r="F2251" s="496"/>
      <c r="G2251" s="496"/>
      <c r="H2251" s="477"/>
      <c r="I2251" s="496"/>
      <c r="J2251" s="477"/>
      <c r="K2251" s="494"/>
      <c r="L2251" s="494"/>
      <c r="M2251" s="517"/>
      <c r="N2251" s="516"/>
      <c r="O2251" s="516"/>
      <c r="P2251" s="517"/>
      <c r="Q2251" s="517"/>
    </row>
    <row r="2252" spans="1:17">
      <c r="A2252" s="472"/>
      <c r="B2252" s="496"/>
      <c r="C2252" s="475"/>
      <c r="D2252" s="477"/>
      <c r="E2252" s="496"/>
      <c r="F2252" s="496"/>
      <c r="G2252" s="496"/>
      <c r="H2252" s="477"/>
      <c r="I2252" s="496"/>
      <c r="J2252" s="477"/>
      <c r="K2252" s="494"/>
      <c r="L2252" s="494"/>
      <c r="M2252" s="517"/>
      <c r="N2252" s="516"/>
      <c r="O2252" s="516"/>
      <c r="P2252" s="517"/>
      <c r="Q2252" s="517"/>
    </row>
    <row r="2253" spans="1:17">
      <c r="A2253" s="472"/>
      <c r="B2253" s="496"/>
      <c r="C2253" s="475"/>
      <c r="D2253" s="477"/>
      <c r="E2253" s="496"/>
      <c r="F2253" s="496"/>
      <c r="G2253" s="496"/>
      <c r="H2253" s="477"/>
      <c r="I2253" s="496"/>
      <c r="J2253" s="477"/>
      <c r="K2253" s="494"/>
      <c r="L2253" s="494"/>
      <c r="M2253" s="517"/>
      <c r="N2253" s="516"/>
      <c r="O2253" s="516"/>
      <c r="P2253" s="517"/>
      <c r="Q2253" s="517"/>
    </row>
    <row r="2254" spans="1:17">
      <c r="A2254" s="472"/>
      <c r="B2254" s="496"/>
      <c r="C2254" s="475"/>
      <c r="D2254" s="477"/>
      <c r="E2254" s="496"/>
      <c r="F2254" s="496"/>
      <c r="G2254" s="496"/>
      <c r="H2254" s="477"/>
      <c r="I2254" s="496"/>
      <c r="J2254" s="477"/>
      <c r="K2254" s="494"/>
      <c r="L2254" s="494"/>
      <c r="M2254" s="517"/>
      <c r="N2254" s="516"/>
      <c r="O2254" s="516"/>
      <c r="P2254" s="517"/>
      <c r="Q2254" s="517"/>
    </row>
    <row r="2255" spans="1:17">
      <c r="A2255" s="472"/>
      <c r="B2255" s="496"/>
      <c r="C2255" s="475"/>
      <c r="D2255" s="477"/>
      <c r="E2255" s="496"/>
      <c r="F2255" s="496"/>
      <c r="G2255" s="496"/>
      <c r="H2255" s="477"/>
      <c r="I2255" s="496"/>
      <c r="J2255" s="477"/>
      <c r="K2255" s="494"/>
      <c r="L2255" s="494"/>
      <c r="M2255" s="517"/>
      <c r="N2255" s="516"/>
      <c r="O2255" s="516"/>
      <c r="P2255" s="517"/>
      <c r="Q2255" s="517"/>
    </row>
    <row r="2256" spans="1:17">
      <c r="A2256" s="472"/>
      <c r="B2256" s="496"/>
      <c r="C2256" s="475"/>
      <c r="D2256" s="477"/>
      <c r="E2256" s="496"/>
      <c r="F2256" s="496"/>
      <c r="G2256" s="496"/>
      <c r="H2256" s="477"/>
      <c r="I2256" s="496"/>
      <c r="J2256" s="477"/>
      <c r="K2256" s="494"/>
      <c r="L2256" s="494"/>
      <c r="M2256" s="517"/>
      <c r="N2256" s="516"/>
      <c r="O2256" s="516"/>
      <c r="P2256" s="517"/>
      <c r="Q2256" s="517"/>
    </row>
    <row r="2257" spans="1:17">
      <c r="A2257" s="472"/>
      <c r="B2257" s="496"/>
      <c r="C2257" s="475"/>
      <c r="D2257" s="477"/>
      <c r="E2257" s="496"/>
      <c r="F2257" s="496"/>
      <c r="G2257" s="496"/>
      <c r="H2257" s="477"/>
      <c r="I2257" s="496"/>
      <c r="J2257" s="477"/>
      <c r="K2257" s="494"/>
      <c r="L2257" s="494"/>
      <c r="M2257" s="517"/>
      <c r="N2257" s="516"/>
      <c r="O2257" s="516"/>
      <c r="P2257" s="517"/>
      <c r="Q2257" s="517"/>
    </row>
    <row r="2258" spans="1:17">
      <c r="A2258" s="472"/>
      <c r="B2258" s="496"/>
      <c r="C2258" s="475"/>
      <c r="D2258" s="477"/>
      <c r="E2258" s="496"/>
      <c r="F2258" s="496"/>
      <c r="G2258" s="496"/>
      <c r="H2258" s="477"/>
      <c r="I2258" s="496"/>
      <c r="J2258" s="477"/>
      <c r="K2258" s="494"/>
      <c r="L2258" s="494"/>
      <c r="M2258" s="517"/>
      <c r="N2258" s="516"/>
      <c r="O2258" s="516"/>
      <c r="P2258" s="517"/>
      <c r="Q2258" s="517"/>
    </row>
    <row r="2259" spans="1:17">
      <c r="A2259" s="472"/>
      <c r="B2259" s="496"/>
      <c r="C2259" s="475"/>
      <c r="D2259" s="477"/>
      <c r="E2259" s="496"/>
      <c r="F2259" s="496"/>
      <c r="G2259" s="496"/>
      <c r="H2259" s="477"/>
      <c r="I2259" s="496"/>
      <c r="J2259" s="477"/>
      <c r="K2259" s="494"/>
      <c r="L2259" s="494"/>
      <c r="M2259" s="517"/>
      <c r="N2259" s="516"/>
      <c r="O2259" s="516"/>
      <c r="P2259" s="517"/>
      <c r="Q2259" s="517"/>
    </row>
    <row r="2260" spans="1:17">
      <c r="A2260" s="472"/>
      <c r="B2260" s="496"/>
      <c r="C2260" s="475"/>
      <c r="D2260" s="477"/>
      <c r="E2260" s="496"/>
      <c r="F2260" s="496"/>
      <c r="G2260" s="496"/>
      <c r="H2260" s="477"/>
      <c r="I2260" s="496"/>
      <c r="J2260" s="477"/>
      <c r="K2260" s="494"/>
      <c r="L2260" s="494"/>
      <c r="M2260" s="517"/>
      <c r="N2260" s="516"/>
      <c r="O2260" s="516"/>
      <c r="P2260" s="517"/>
      <c r="Q2260" s="517"/>
    </row>
    <row r="2261" spans="1:17">
      <c r="A2261" s="472"/>
      <c r="B2261" s="496"/>
      <c r="C2261" s="475"/>
      <c r="D2261" s="477"/>
      <c r="E2261" s="496"/>
      <c r="F2261" s="496"/>
      <c r="G2261" s="496"/>
      <c r="H2261" s="477"/>
      <c r="I2261" s="496"/>
      <c r="J2261" s="477"/>
      <c r="K2261" s="494"/>
      <c r="L2261" s="494"/>
      <c r="M2261" s="517"/>
      <c r="N2261" s="516"/>
      <c r="O2261" s="516"/>
      <c r="P2261" s="517"/>
      <c r="Q2261" s="517"/>
    </row>
    <row r="2262" spans="1:17">
      <c r="A2262" s="472"/>
      <c r="B2262" s="496"/>
      <c r="C2262" s="475"/>
      <c r="D2262" s="477"/>
      <c r="E2262" s="496"/>
      <c r="F2262" s="496"/>
      <c r="G2262" s="496"/>
      <c r="H2262" s="477"/>
      <c r="I2262" s="496"/>
      <c r="J2262" s="477"/>
      <c r="K2262" s="494"/>
      <c r="L2262" s="494"/>
      <c r="M2262" s="517"/>
      <c r="N2262" s="516"/>
      <c r="O2262" s="516"/>
      <c r="P2262" s="517"/>
      <c r="Q2262" s="517"/>
    </row>
    <row r="2263" spans="1:17">
      <c r="A2263" s="472"/>
      <c r="B2263" s="496"/>
      <c r="C2263" s="475"/>
      <c r="D2263" s="477"/>
      <c r="E2263" s="496"/>
      <c r="F2263" s="496"/>
      <c r="G2263" s="496"/>
      <c r="H2263" s="477"/>
      <c r="I2263" s="496"/>
      <c r="J2263" s="477"/>
      <c r="K2263" s="494"/>
      <c r="L2263" s="494"/>
      <c r="M2263" s="517"/>
      <c r="N2263" s="516"/>
      <c r="O2263" s="516"/>
      <c r="P2263" s="517"/>
      <c r="Q2263" s="517"/>
    </row>
    <row r="2264" spans="1:17">
      <c r="A2264" s="472"/>
      <c r="B2264" s="496"/>
      <c r="C2264" s="475"/>
      <c r="D2264" s="477"/>
      <c r="E2264" s="496"/>
      <c r="F2264" s="496"/>
      <c r="G2264" s="496"/>
      <c r="H2264" s="477"/>
      <c r="I2264" s="496"/>
      <c r="J2264" s="477"/>
      <c r="K2264" s="494"/>
      <c r="L2264" s="494"/>
      <c r="M2264" s="517"/>
      <c r="N2264" s="516"/>
      <c r="O2264" s="516"/>
      <c r="P2264" s="517"/>
      <c r="Q2264" s="517"/>
    </row>
    <row r="2265" spans="1:17">
      <c r="A2265" s="472"/>
      <c r="B2265" s="496"/>
      <c r="C2265" s="475"/>
      <c r="D2265" s="477"/>
      <c r="E2265" s="496"/>
      <c r="F2265" s="496"/>
      <c r="G2265" s="496"/>
      <c r="H2265" s="477"/>
      <c r="I2265" s="496"/>
      <c r="J2265" s="477"/>
      <c r="K2265" s="494"/>
      <c r="L2265" s="494"/>
      <c r="M2265" s="517"/>
      <c r="N2265" s="516"/>
      <c r="O2265" s="516"/>
      <c r="P2265" s="517"/>
      <c r="Q2265" s="517"/>
    </row>
    <row r="2266" spans="1:17">
      <c r="A2266" s="472"/>
      <c r="B2266" s="496"/>
      <c r="C2266" s="475"/>
      <c r="D2266" s="477"/>
      <c r="E2266" s="496"/>
      <c r="F2266" s="496"/>
      <c r="G2266" s="496"/>
      <c r="H2266" s="477"/>
      <c r="I2266" s="496"/>
      <c r="J2266" s="477"/>
      <c r="K2266" s="494"/>
      <c r="L2266" s="494"/>
      <c r="M2266" s="517"/>
      <c r="N2266" s="516"/>
      <c r="O2266" s="516"/>
      <c r="P2266" s="517"/>
      <c r="Q2266" s="517"/>
    </row>
    <row r="2267" spans="1:17">
      <c r="A2267" s="472"/>
      <c r="B2267" s="496"/>
      <c r="C2267" s="475"/>
      <c r="D2267" s="477"/>
      <c r="E2267" s="496"/>
      <c r="F2267" s="496"/>
      <c r="G2267" s="496"/>
      <c r="H2267" s="477"/>
      <c r="I2267" s="496"/>
      <c r="J2267" s="477"/>
      <c r="K2267" s="494"/>
      <c r="L2267" s="494"/>
      <c r="M2267" s="517"/>
      <c r="N2267" s="516"/>
      <c r="O2267" s="516"/>
      <c r="P2267" s="517"/>
      <c r="Q2267" s="517"/>
    </row>
    <row r="2268" spans="1:17">
      <c r="A2268" s="472"/>
      <c r="B2268" s="496"/>
      <c r="C2268" s="475"/>
      <c r="D2268" s="477"/>
      <c r="E2268" s="496"/>
      <c r="F2268" s="496"/>
      <c r="G2268" s="496"/>
      <c r="H2268" s="477"/>
      <c r="I2268" s="496"/>
      <c r="J2268" s="477"/>
      <c r="K2268" s="494"/>
      <c r="L2268" s="494"/>
      <c r="M2268" s="517"/>
      <c r="N2268" s="516"/>
      <c r="O2268" s="516"/>
      <c r="P2268" s="517"/>
      <c r="Q2268" s="517"/>
    </row>
    <row r="2269" spans="1:17">
      <c r="A2269" s="472"/>
      <c r="B2269" s="496"/>
      <c r="C2269" s="475"/>
      <c r="D2269" s="477"/>
      <c r="E2269" s="496"/>
      <c r="F2269" s="496"/>
      <c r="G2269" s="496"/>
      <c r="H2269" s="477"/>
      <c r="I2269" s="496"/>
      <c r="J2269" s="477"/>
      <c r="K2269" s="494"/>
      <c r="L2269" s="494"/>
      <c r="M2269" s="517"/>
      <c r="N2269" s="516"/>
      <c r="O2269" s="516"/>
      <c r="P2269" s="517"/>
      <c r="Q2269" s="517"/>
    </row>
    <row r="2270" spans="1:17">
      <c r="A2270" s="472"/>
      <c r="B2270" s="496"/>
      <c r="C2270" s="475"/>
      <c r="D2270" s="477"/>
      <c r="E2270" s="496"/>
      <c r="F2270" s="496"/>
      <c r="G2270" s="496"/>
      <c r="H2270" s="477"/>
      <c r="I2270" s="496"/>
      <c r="J2270" s="477"/>
      <c r="K2270" s="494"/>
      <c r="L2270" s="494"/>
      <c r="M2270" s="517"/>
      <c r="N2270" s="516"/>
      <c r="O2270" s="516"/>
      <c r="P2270" s="517"/>
      <c r="Q2270" s="517"/>
    </row>
    <row r="2271" spans="1:17">
      <c r="A2271" s="472"/>
      <c r="B2271" s="496"/>
      <c r="C2271" s="475"/>
      <c r="D2271" s="477"/>
      <c r="E2271" s="496"/>
      <c r="F2271" s="496"/>
      <c r="G2271" s="496"/>
      <c r="H2271" s="477"/>
      <c r="I2271" s="496"/>
      <c r="J2271" s="477"/>
      <c r="K2271" s="494"/>
      <c r="L2271" s="494"/>
      <c r="M2271" s="517"/>
      <c r="N2271" s="516"/>
      <c r="O2271" s="516"/>
      <c r="P2271" s="517"/>
      <c r="Q2271" s="517"/>
    </row>
    <row r="2272" spans="1:17">
      <c r="A2272" s="472"/>
      <c r="B2272" s="496"/>
      <c r="C2272" s="475"/>
      <c r="D2272" s="477"/>
      <c r="E2272" s="496"/>
      <c r="F2272" s="496"/>
      <c r="G2272" s="496"/>
      <c r="H2272" s="477"/>
      <c r="I2272" s="496"/>
      <c r="J2272" s="477"/>
      <c r="K2272" s="494"/>
      <c r="L2272" s="494"/>
      <c r="M2272" s="517"/>
      <c r="N2272" s="516"/>
      <c r="O2272" s="516"/>
      <c r="P2272" s="517"/>
      <c r="Q2272" s="517"/>
    </row>
    <row r="2273" spans="1:17">
      <c r="A2273" s="472"/>
      <c r="B2273" s="496"/>
      <c r="C2273" s="475"/>
      <c r="D2273" s="477"/>
      <c r="E2273" s="496"/>
      <c r="F2273" s="496"/>
      <c r="G2273" s="496"/>
      <c r="H2273" s="477"/>
      <c r="I2273" s="496"/>
      <c r="J2273" s="477"/>
      <c r="K2273" s="494"/>
      <c r="L2273" s="494"/>
      <c r="M2273" s="517"/>
      <c r="N2273" s="516"/>
      <c r="O2273" s="516"/>
      <c r="P2273" s="517"/>
      <c r="Q2273" s="517"/>
    </row>
    <row r="2274" spans="1:17">
      <c r="A2274" s="472"/>
      <c r="B2274" s="496"/>
      <c r="C2274" s="475"/>
      <c r="D2274" s="477"/>
      <c r="E2274" s="496"/>
      <c r="F2274" s="496"/>
      <c r="G2274" s="496"/>
      <c r="H2274" s="477"/>
      <c r="I2274" s="496"/>
      <c r="J2274" s="477"/>
      <c r="K2274" s="494"/>
      <c r="L2274" s="494"/>
      <c r="M2274" s="517"/>
      <c r="N2274" s="516"/>
      <c r="O2274" s="516"/>
      <c r="P2274" s="517"/>
      <c r="Q2274" s="517"/>
    </row>
    <row r="2275" spans="1:17">
      <c r="A2275" s="472"/>
      <c r="B2275" s="496"/>
      <c r="C2275" s="475"/>
      <c r="D2275" s="477"/>
      <c r="E2275" s="496"/>
      <c r="F2275" s="496"/>
      <c r="G2275" s="496"/>
      <c r="H2275" s="477"/>
      <c r="I2275" s="496"/>
      <c r="J2275" s="477"/>
      <c r="K2275" s="494"/>
      <c r="L2275" s="494"/>
      <c r="M2275" s="517"/>
      <c r="N2275" s="516"/>
      <c r="O2275" s="516"/>
      <c r="P2275" s="517"/>
      <c r="Q2275" s="517"/>
    </row>
    <row r="2276" spans="1:17">
      <c r="A2276" s="472"/>
      <c r="B2276" s="496"/>
      <c r="C2276" s="475"/>
      <c r="D2276" s="477"/>
      <c r="E2276" s="496"/>
      <c r="F2276" s="496"/>
      <c r="G2276" s="496"/>
      <c r="H2276" s="477"/>
      <c r="I2276" s="496"/>
      <c r="J2276" s="477"/>
      <c r="K2276" s="494"/>
      <c r="L2276" s="494"/>
      <c r="M2276" s="517"/>
      <c r="N2276" s="516"/>
      <c r="O2276" s="516"/>
      <c r="P2276" s="517"/>
      <c r="Q2276" s="517"/>
    </row>
    <row r="2277" spans="1:17">
      <c r="A2277" s="472"/>
      <c r="B2277" s="496"/>
      <c r="C2277" s="475"/>
      <c r="D2277" s="477"/>
      <c r="E2277" s="496"/>
      <c r="F2277" s="496"/>
      <c r="G2277" s="496"/>
      <c r="H2277" s="477"/>
      <c r="I2277" s="496"/>
      <c r="J2277" s="477"/>
      <c r="K2277" s="494"/>
      <c r="L2277" s="494"/>
      <c r="M2277" s="517"/>
      <c r="N2277" s="516"/>
      <c r="O2277" s="516"/>
      <c r="P2277" s="517"/>
      <c r="Q2277" s="517"/>
    </row>
    <row r="2278" spans="1:17">
      <c r="A2278" s="472"/>
      <c r="B2278" s="496"/>
      <c r="C2278" s="475"/>
      <c r="D2278" s="477"/>
      <c r="E2278" s="496"/>
      <c r="F2278" s="496"/>
      <c r="G2278" s="496"/>
      <c r="H2278" s="477"/>
      <c r="I2278" s="496"/>
      <c r="J2278" s="477"/>
      <c r="K2278" s="494"/>
      <c r="L2278" s="494"/>
      <c r="M2278" s="517"/>
      <c r="N2278" s="516"/>
      <c r="O2278" s="516"/>
      <c r="P2278" s="517"/>
      <c r="Q2278" s="517"/>
    </row>
    <row r="2279" spans="1:17">
      <c r="A2279" s="472"/>
      <c r="B2279" s="496"/>
      <c r="C2279" s="475"/>
      <c r="D2279" s="477"/>
      <c r="E2279" s="496"/>
      <c r="F2279" s="496"/>
      <c r="G2279" s="496"/>
      <c r="H2279" s="477"/>
      <c r="I2279" s="496"/>
      <c r="J2279" s="477"/>
      <c r="K2279" s="494"/>
      <c r="L2279" s="494"/>
      <c r="M2279" s="517"/>
      <c r="N2279" s="516"/>
      <c r="O2279" s="516"/>
      <c r="P2279" s="517"/>
      <c r="Q2279" s="517"/>
    </row>
    <row r="2280" spans="1:17">
      <c r="A2280" s="472"/>
      <c r="B2280" s="496"/>
      <c r="C2280" s="475"/>
      <c r="D2280" s="477"/>
      <c r="E2280" s="496"/>
      <c r="F2280" s="496"/>
      <c r="G2280" s="496"/>
      <c r="H2280" s="477"/>
      <c r="I2280" s="496"/>
      <c r="J2280" s="477"/>
      <c r="K2280" s="494"/>
      <c r="L2280" s="494"/>
      <c r="M2280" s="517"/>
      <c r="N2280" s="516"/>
      <c r="O2280" s="516"/>
      <c r="P2280" s="517"/>
      <c r="Q2280" s="517"/>
    </row>
    <row r="2281" spans="1:17">
      <c r="A2281" s="472"/>
      <c r="B2281" s="496"/>
      <c r="C2281" s="475"/>
      <c r="D2281" s="477"/>
      <c r="E2281" s="496"/>
      <c r="F2281" s="496"/>
      <c r="G2281" s="496"/>
      <c r="H2281" s="477"/>
      <c r="I2281" s="496"/>
      <c r="J2281" s="477"/>
      <c r="K2281" s="494"/>
      <c r="L2281" s="494"/>
      <c r="M2281" s="517"/>
      <c r="N2281" s="516"/>
      <c r="O2281" s="516"/>
      <c r="P2281" s="517"/>
      <c r="Q2281" s="517"/>
    </row>
    <row r="2282" spans="1:17">
      <c r="A2282" s="472"/>
      <c r="B2282" s="496"/>
      <c r="C2282" s="475"/>
      <c r="D2282" s="477"/>
      <c r="E2282" s="496"/>
      <c r="F2282" s="496"/>
      <c r="G2282" s="496"/>
      <c r="H2282" s="477"/>
      <c r="I2282" s="496"/>
      <c r="J2282" s="477"/>
      <c r="K2282" s="494"/>
      <c r="L2282" s="494"/>
      <c r="M2282" s="517"/>
      <c r="N2282" s="516"/>
      <c r="O2282" s="516"/>
      <c r="P2282" s="517"/>
      <c r="Q2282" s="517"/>
    </row>
    <row r="2283" spans="1:17">
      <c r="A2283" s="472"/>
      <c r="B2283" s="496"/>
      <c r="C2283" s="475"/>
      <c r="D2283" s="477"/>
      <c r="E2283" s="496"/>
      <c r="F2283" s="496"/>
      <c r="G2283" s="496"/>
      <c r="H2283" s="477"/>
      <c r="I2283" s="496"/>
      <c r="J2283" s="477"/>
      <c r="K2283" s="494"/>
      <c r="L2283" s="494"/>
      <c r="M2283" s="517"/>
      <c r="N2283" s="516"/>
      <c r="O2283" s="516"/>
      <c r="P2283" s="517"/>
      <c r="Q2283" s="517"/>
    </row>
    <row r="2284" spans="1:17">
      <c r="A2284" s="472"/>
      <c r="B2284" s="496"/>
      <c r="C2284" s="475"/>
      <c r="D2284" s="477"/>
      <c r="E2284" s="496"/>
      <c r="F2284" s="496"/>
      <c r="G2284" s="496"/>
      <c r="H2284" s="477"/>
      <c r="I2284" s="496"/>
      <c r="J2284" s="477"/>
      <c r="K2284" s="494"/>
      <c r="L2284" s="494"/>
      <c r="M2284" s="517"/>
      <c r="N2284" s="516"/>
      <c r="O2284" s="516"/>
      <c r="P2284" s="517"/>
      <c r="Q2284" s="517"/>
    </row>
    <row r="2285" spans="1:17">
      <c r="A2285" s="472"/>
      <c r="B2285" s="496"/>
      <c r="C2285" s="475"/>
      <c r="D2285" s="477"/>
      <c r="E2285" s="496"/>
      <c r="F2285" s="496"/>
      <c r="G2285" s="496"/>
      <c r="H2285" s="477"/>
      <c r="I2285" s="496"/>
      <c r="J2285" s="477"/>
      <c r="K2285" s="494"/>
      <c r="L2285" s="494"/>
      <c r="M2285" s="517"/>
      <c r="N2285" s="516"/>
      <c r="O2285" s="516"/>
      <c r="P2285" s="517"/>
      <c r="Q2285" s="517"/>
    </row>
    <row r="2286" spans="1:17">
      <c r="A2286" s="472"/>
      <c r="B2286" s="496"/>
      <c r="C2286" s="475"/>
      <c r="D2286" s="477"/>
      <c r="E2286" s="496"/>
      <c r="F2286" s="496"/>
      <c r="G2286" s="496"/>
      <c r="H2286" s="477"/>
      <c r="I2286" s="496"/>
      <c r="J2286" s="477"/>
      <c r="K2286" s="494"/>
      <c r="L2286" s="494"/>
      <c r="M2286" s="517"/>
      <c r="N2286" s="516"/>
      <c r="O2286" s="516"/>
      <c r="P2286" s="517"/>
      <c r="Q2286" s="517"/>
    </row>
    <row r="2287" spans="1:17">
      <c r="A2287" s="472"/>
      <c r="B2287" s="496"/>
      <c r="C2287" s="475"/>
      <c r="D2287" s="477"/>
      <c r="E2287" s="496"/>
      <c r="F2287" s="496"/>
      <c r="G2287" s="496"/>
      <c r="H2287" s="477"/>
      <c r="I2287" s="496"/>
      <c r="J2287" s="477"/>
      <c r="K2287" s="494"/>
      <c r="L2287" s="494"/>
      <c r="M2287" s="517"/>
      <c r="N2287" s="516"/>
      <c r="O2287" s="516"/>
      <c r="P2287" s="517"/>
      <c r="Q2287" s="517"/>
    </row>
    <row r="2288" spans="1:17">
      <c r="A2288" s="472"/>
      <c r="B2288" s="496"/>
      <c r="C2288" s="475"/>
      <c r="D2288" s="477"/>
      <c r="E2288" s="496"/>
      <c r="F2288" s="496"/>
      <c r="G2288" s="496"/>
      <c r="H2288" s="477"/>
      <c r="I2288" s="496"/>
      <c r="J2288" s="477"/>
      <c r="K2288" s="494"/>
      <c r="L2288" s="494"/>
      <c r="M2288" s="517"/>
      <c r="N2288" s="516"/>
      <c r="O2288" s="516"/>
      <c r="P2288" s="517"/>
      <c r="Q2288" s="517"/>
    </row>
    <row r="2289" spans="1:17">
      <c r="A2289" s="472"/>
      <c r="B2289" s="496"/>
      <c r="C2289" s="475"/>
      <c r="D2289" s="477"/>
      <c r="E2289" s="496"/>
      <c r="F2289" s="496"/>
      <c r="G2289" s="496"/>
      <c r="H2289" s="477"/>
      <c r="I2289" s="496"/>
      <c r="J2289" s="477"/>
      <c r="K2289" s="494"/>
      <c r="L2289" s="494"/>
      <c r="M2289" s="517"/>
      <c r="N2289" s="516"/>
      <c r="O2289" s="516"/>
      <c r="P2289" s="517"/>
      <c r="Q2289" s="517"/>
    </row>
    <row r="2290" spans="1:17">
      <c r="A2290" s="472"/>
      <c r="B2290" s="496"/>
      <c r="C2290" s="475"/>
      <c r="D2290" s="477"/>
      <c r="E2290" s="496"/>
      <c r="F2290" s="496"/>
      <c r="G2290" s="496"/>
      <c r="H2290" s="477"/>
      <c r="I2290" s="496"/>
      <c r="J2290" s="477"/>
      <c r="K2290" s="494"/>
      <c r="L2290" s="494"/>
      <c r="M2290" s="517"/>
      <c r="N2290" s="516"/>
      <c r="O2290" s="516"/>
      <c r="P2290" s="517"/>
      <c r="Q2290" s="517"/>
    </row>
    <row r="2291" spans="1:17">
      <c r="A2291" s="472"/>
      <c r="B2291" s="496"/>
      <c r="C2291" s="475"/>
      <c r="D2291" s="477"/>
      <c r="E2291" s="496"/>
      <c r="F2291" s="496"/>
      <c r="G2291" s="496"/>
      <c r="H2291" s="477"/>
      <c r="I2291" s="496"/>
      <c r="J2291" s="477"/>
      <c r="K2291" s="494"/>
      <c r="L2291" s="494"/>
      <c r="M2291" s="517"/>
      <c r="N2291" s="516"/>
      <c r="O2291" s="516"/>
      <c r="P2291" s="517"/>
      <c r="Q2291" s="517"/>
    </row>
    <row r="2292" spans="1:17">
      <c r="A2292" s="472"/>
      <c r="B2292" s="496"/>
      <c r="C2292" s="475"/>
      <c r="D2292" s="477"/>
      <c r="E2292" s="496"/>
      <c r="F2292" s="496"/>
      <c r="G2292" s="496"/>
      <c r="H2292" s="477"/>
      <c r="I2292" s="496"/>
      <c r="J2292" s="477"/>
      <c r="K2292" s="494"/>
      <c r="L2292" s="494"/>
      <c r="M2292" s="517"/>
      <c r="N2292" s="516"/>
      <c r="O2292" s="516"/>
      <c r="P2292" s="517"/>
      <c r="Q2292" s="517"/>
    </row>
    <row r="2293" spans="1:17">
      <c r="A2293" s="472"/>
      <c r="B2293" s="496"/>
      <c r="C2293" s="475"/>
      <c r="D2293" s="477"/>
      <c r="E2293" s="496"/>
      <c r="F2293" s="496"/>
      <c r="G2293" s="496"/>
      <c r="H2293" s="477"/>
      <c r="I2293" s="496"/>
      <c r="J2293" s="477"/>
      <c r="K2293" s="494"/>
      <c r="L2293" s="494"/>
      <c r="M2293" s="517"/>
      <c r="N2293" s="516"/>
      <c r="O2293" s="516"/>
      <c r="P2293" s="517"/>
      <c r="Q2293" s="517"/>
    </row>
    <row r="2294" spans="1:17">
      <c r="A2294" s="472"/>
      <c r="B2294" s="496"/>
      <c r="C2294" s="475"/>
      <c r="D2294" s="477"/>
      <c r="E2294" s="496"/>
      <c r="F2294" s="496"/>
      <c r="G2294" s="496"/>
      <c r="H2294" s="477"/>
      <c r="I2294" s="496"/>
      <c r="J2294" s="477"/>
      <c r="K2294" s="494"/>
      <c r="L2294" s="494"/>
      <c r="M2294" s="517"/>
      <c r="N2294" s="516"/>
      <c r="O2294" s="516"/>
      <c r="P2294" s="517"/>
      <c r="Q2294" s="517"/>
    </row>
    <row r="2295" spans="1:17">
      <c r="A2295" s="472"/>
      <c r="B2295" s="496"/>
      <c r="C2295" s="475"/>
      <c r="D2295" s="477"/>
      <c r="E2295" s="496"/>
      <c r="F2295" s="496"/>
      <c r="G2295" s="496"/>
      <c r="H2295" s="477"/>
      <c r="I2295" s="496"/>
      <c r="J2295" s="477"/>
      <c r="K2295" s="494"/>
      <c r="L2295" s="494"/>
      <c r="M2295" s="517"/>
      <c r="N2295" s="516"/>
      <c r="O2295" s="516"/>
      <c r="P2295" s="517"/>
      <c r="Q2295" s="517"/>
    </row>
    <row r="2296" spans="1:17">
      <c r="A2296" s="472"/>
      <c r="B2296" s="496"/>
      <c r="C2296" s="475"/>
      <c r="D2296" s="477"/>
      <c r="E2296" s="496"/>
      <c r="F2296" s="496"/>
      <c r="G2296" s="496"/>
      <c r="H2296" s="477"/>
      <c r="I2296" s="496"/>
      <c r="J2296" s="477"/>
      <c r="K2296" s="494"/>
      <c r="L2296" s="494"/>
      <c r="M2296" s="517"/>
      <c r="N2296" s="516"/>
      <c r="O2296" s="516"/>
      <c r="P2296" s="517"/>
      <c r="Q2296" s="517"/>
    </row>
    <row r="2297" spans="1:17">
      <c r="A2297" s="472"/>
      <c r="B2297" s="496"/>
      <c r="C2297" s="475"/>
      <c r="D2297" s="477"/>
      <c r="E2297" s="496"/>
      <c r="F2297" s="496"/>
      <c r="G2297" s="496"/>
      <c r="H2297" s="477"/>
      <c r="I2297" s="496"/>
      <c r="J2297" s="477"/>
      <c r="K2297" s="494"/>
      <c r="L2297" s="494"/>
      <c r="M2297" s="517"/>
      <c r="N2297" s="516"/>
      <c r="O2297" s="516"/>
      <c r="P2297" s="517"/>
      <c r="Q2297" s="517"/>
    </row>
    <row r="2298" spans="1:17">
      <c r="A2298" s="472"/>
      <c r="B2298" s="496"/>
      <c r="C2298" s="475"/>
      <c r="D2298" s="477"/>
      <c r="E2298" s="496"/>
      <c r="F2298" s="496"/>
      <c r="G2298" s="496"/>
      <c r="H2298" s="477"/>
      <c r="I2298" s="496"/>
      <c r="J2298" s="477"/>
      <c r="K2298" s="494"/>
      <c r="L2298" s="494"/>
      <c r="M2298" s="517"/>
      <c r="N2298" s="516"/>
      <c r="O2298" s="516"/>
      <c r="P2298" s="517"/>
      <c r="Q2298" s="517"/>
    </row>
    <row r="2299" spans="1:17">
      <c r="A2299" s="472"/>
      <c r="B2299" s="496"/>
      <c r="C2299" s="475"/>
      <c r="D2299" s="477"/>
      <c r="E2299" s="496"/>
      <c r="F2299" s="496"/>
      <c r="G2299" s="496"/>
      <c r="H2299" s="477"/>
      <c r="I2299" s="496"/>
      <c r="J2299" s="477"/>
      <c r="K2299" s="494"/>
      <c r="L2299" s="494"/>
      <c r="M2299" s="517"/>
      <c r="N2299" s="516"/>
      <c r="O2299" s="516"/>
      <c r="P2299" s="517"/>
      <c r="Q2299" s="517"/>
    </row>
    <row r="2300" spans="1:17">
      <c r="A2300" s="472"/>
      <c r="B2300" s="496"/>
      <c r="C2300" s="475"/>
      <c r="D2300" s="477"/>
      <c r="E2300" s="496"/>
      <c r="F2300" s="496"/>
      <c r="G2300" s="496"/>
      <c r="H2300" s="477"/>
      <c r="I2300" s="496"/>
      <c r="J2300" s="477"/>
      <c r="K2300" s="494"/>
      <c r="L2300" s="494"/>
      <c r="M2300" s="517"/>
      <c r="N2300" s="516"/>
      <c r="O2300" s="516"/>
      <c r="P2300" s="517"/>
      <c r="Q2300" s="517"/>
    </row>
    <row r="2301" spans="1:17">
      <c r="A2301" s="472"/>
      <c r="B2301" s="496"/>
      <c r="C2301" s="475"/>
      <c r="D2301" s="477"/>
      <c r="E2301" s="496"/>
      <c r="F2301" s="496"/>
      <c r="G2301" s="496"/>
      <c r="H2301" s="477"/>
      <c r="I2301" s="496"/>
      <c r="J2301" s="477"/>
      <c r="K2301" s="494"/>
      <c r="L2301" s="494"/>
      <c r="M2301" s="517"/>
      <c r="N2301" s="516"/>
      <c r="O2301" s="516"/>
      <c r="P2301" s="517"/>
      <c r="Q2301" s="517"/>
    </row>
    <row r="2302" spans="1:17">
      <c r="A2302" s="472"/>
      <c r="B2302" s="496"/>
      <c r="C2302" s="475"/>
      <c r="D2302" s="477"/>
      <c r="E2302" s="496"/>
      <c r="F2302" s="496"/>
      <c r="G2302" s="496"/>
      <c r="H2302" s="477"/>
      <c r="I2302" s="496"/>
      <c r="J2302" s="477"/>
      <c r="K2302" s="494"/>
      <c r="L2302" s="494"/>
      <c r="M2302" s="517"/>
      <c r="N2302" s="516"/>
      <c r="O2302" s="516"/>
      <c r="P2302" s="517"/>
      <c r="Q2302" s="517"/>
    </row>
    <row r="2303" spans="1:17">
      <c r="A2303" s="472"/>
      <c r="B2303" s="496"/>
      <c r="C2303" s="475"/>
      <c r="D2303" s="477"/>
      <c r="E2303" s="496"/>
      <c r="F2303" s="496"/>
      <c r="G2303" s="496"/>
      <c r="H2303" s="477"/>
      <c r="I2303" s="496"/>
      <c r="J2303" s="477"/>
      <c r="K2303" s="494"/>
      <c r="L2303" s="494"/>
      <c r="M2303" s="517"/>
      <c r="N2303" s="516"/>
      <c r="O2303" s="516"/>
      <c r="P2303" s="517"/>
      <c r="Q2303" s="517"/>
    </row>
    <row r="2304" spans="1:17">
      <c r="A2304" s="472"/>
      <c r="B2304" s="496"/>
      <c r="C2304" s="475"/>
      <c r="D2304" s="477"/>
      <c r="E2304" s="496"/>
      <c r="F2304" s="496"/>
      <c r="G2304" s="496"/>
      <c r="H2304" s="477"/>
      <c r="I2304" s="496"/>
      <c r="J2304" s="477"/>
      <c r="K2304" s="494"/>
      <c r="L2304" s="494"/>
      <c r="M2304" s="517"/>
      <c r="N2304" s="516"/>
      <c r="O2304" s="516"/>
      <c r="P2304" s="517"/>
      <c r="Q2304" s="517"/>
    </row>
    <row r="2305" spans="1:17">
      <c r="A2305" s="472"/>
      <c r="B2305" s="496"/>
      <c r="C2305" s="475"/>
      <c r="D2305" s="477"/>
      <c r="E2305" s="496"/>
      <c r="F2305" s="496"/>
      <c r="G2305" s="496"/>
      <c r="H2305" s="477"/>
      <c r="I2305" s="496"/>
      <c r="J2305" s="477"/>
      <c r="K2305" s="494"/>
      <c r="L2305" s="494"/>
      <c r="M2305" s="517"/>
      <c r="N2305" s="516"/>
      <c r="O2305" s="516"/>
      <c r="P2305" s="517"/>
      <c r="Q2305" s="517"/>
    </row>
    <row r="2306" spans="1:17">
      <c r="A2306" s="472"/>
      <c r="B2306" s="496"/>
      <c r="C2306" s="475"/>
      <c r="D2306" s="477"/>
      <c r="E2306" s="496"/>
      <c r="F2306" s="496"/>
      <c r="G2306" s="496"/>
      <c r="H2306" s="477"/>
      <c r="I2306" s="496"/>
      <c r="J2306" s="477"/>
      <c r="K2306" s="494"/>
      <c r="L2306" s="494"/>
      <c r="M2306" s="517"/>
      <c r="N2306" s="516"/>
      <c r="O2306" s="516"/>
      <c r="P2306" s="517"/>
      <c r="Q2306" s="517"/>
    </row>
    <row r="2307" spans="1:17">
      <c r="A2307" s="472"/>
      <c r="B2307" s="496"/>
      <c r="C2307" s="475"/>
      <c r="D2307" s="477"/>
      <c r="E2307" s="496"/>
      <c r="F2307" s="496"/>
      <c r="G2307" s="496"/>
      <c r="H2307" s="477"/>
      <c r="I2307" s="496"/>
      <c r="J2307" s="477"/>
      <c r="K2307" s="494"/>
      <c r="L2307" s="494"/>
      <c r="M2307" s="517"/>
      <c r="N2307" s="516"/>
      <c r="O2307" s="516"/>
      <c r="P2307" s="517"/>
      <c r="Q2307" s="517"/>
    </row>
    <row r="2308" spans="1:17">
      <c r="A2308" s="472"/>
      <c r="B2308" s="496"/>
      <c r="C2308" s="475"/>
      <c r="D2308" s="477"/>
      <c r="E2308" s="496"/>
      <c r="F2308" s="496"/>
      <c r="G2308" s="496"/>
      <c r="H2308" s="477"/>
      <c r="I2308" s="496"/>
      <c r="J2308" s="477"/>
      <c r="K2308" s="494"/>
      <c r="L2308" s="494"/>
      <c r="M2308" s="517"/>
      <c r="N2308" s="516"/>
      <c r="O2308" s="516"/>
      <c r="P2308" s="517"/>
      <c r="Q2308" s="517"/>
    </row>
    <row r="2309" spans="1:17">
      <c r="A2309" s="472"/>
      <c r="B2309" s="496"/>
      <c r="C2309" s="475"/>
      <c r="D2309" s="477"/>
      <c r="E2309" s="496"/>
      <c r="F2309" s="496"/>
      <c r="G2309" s="496"/>
      <c r="H2309" s="477"/>
      <c r="I2309" s="496"/>
      <c r="J2309" s="477"/>
      <c r="K2309" s="494"/>
      <c r="L2309" s="494"/>
      <c r="M2309" s="517"/>
      <c r="N2309" s="516"/>
      <c r="O2309" s="516"/>
      <c r="P2309" s="517"/>
      <c r="Q2309" s="517"/>
    </row>
    <row r="2310" spans="1:17">
      <c r="A2310" s="472"/>
      <c r="B2310" s="496"/>
      <c r="C2310" s="475"/>
      <c r="D2310" s="477"/>
      <c r="E2310" s="496"/>
      <c r="F2310" s="496"/>
      <c r="G2310" s="496"/>
      <c r="H2310" s="477"/>
      <c r="I2310" s="496"/>
      <c r="J2310" s="477"/>
      <c r="K2310" s="494"/>
      <c r="L2310" s="494"/>
      <c r="M2310" s="517"/>
      <c r="N2310" s="516"/>
      <c r="O2310" s="516"/>
      <c r="P2310" s="517"/>
      <c r="Q2310" s="517"/>
    </row>
    <row r="2311" spans="1:17">
      <c r="A2311" s="472"/>
      <c r="B2311" s="496"/>
      <c r="C2311" s="475"/>
      <c r="D2311" s="477"/>
      <c r="E2311" s="496"/>
      <c r="F2311" s="496"/>
      <c r="G2311" s="496"/>
      <c r="H2311" s="477"/>
      <c r="I2311" s="496"/>
      <c r="J2311" s="477"/>
      <c r="K2311" s="494"/>
      <c r="L2311" s="494"/>
      <c r="M2311" s="517"/>
      <c r="N2311" s="516"/>
      <c r="O2311" s="516"/>
      <c r="P2311" s="517"/>
      <c r="Q2311" s="517"/>
    </row>
    <row r="2312" spans="1:17">
      <c r="A2312" s="472"/>
      <c r="B2312" s="496"/>
      <c r="C2312" s="475"/>
      <c r="D2312" s="477"/>
      <c r="E2312" s="496"/>
      <c r="F2312" s="496"/>
      <c r="G2312" s="496"/>
      <c r="H2312" s="477"/>
      <c r="I2312" s="496"/>
      <c r="J2312" s="477"/>
      <c r="K2312" s="494"/>
      <c r="L2312" s="494"/>
      <c r="M2312" s="517"/>
      <c r="N2312" s="516"/>
      <c r="O2312" s="516"/>
      <c r="P2312" s="517"/>
      <c r="Q2312" s="517"/>
    </row>
    <row r="2313" spans="1:17">
      <c r="A2313" s="472"/>
      <c r="B2313" s="496"/>
      <c r="C2313" s="475"/>
      <c r="D2313" s="477"/>
      <c r="E2313" s="496"/>
      <c r="F2313" s="496"/>
      <c r="G2313" s="496"/>
      <c r="H2313" s="477"/>
      <c r="I2313" s="496"/>
      <c r="J2313" s="477"/>
      <c r="K2313" s="494"/>
      <c r="L2313" s="494"/>
      <c r="M2313" s="517"/>
      <c r="N2313" s="516"/>
      <c r="O2313" s="516"/>
      <c r="P2313" s="517"/>
      <c r="Q2313" s="517"/>
    </row>
    <row r="2314" spans="1:17">
      <c r="A2314" s="472"/>
      <c r="B2314" s="496"/>
      <c r="C2314" s="475"/>
      <c r="D2314" s="477"/>
      <c r="E2314" s="496"/>
      <c r="F2314" s="496"/>
      <c r="G2314" s="496"/>
      <c r="H2314" s="477"/>
      <c r="I2314" s="496"/>
      <c r="J2314" s="477"/>
      <c r="K2314" s="494"/>
      <c r="L2314" s="494"/>
      <c r="M2314" s="517"/>
      <c r="N2314" s="516"/>
      <c r="O2314" s="516"/>
      <c r="P2314" s="517"/>
      <c r="Q2314" s="517"/>
    </row>
    <row r="2315" spans="1:17">
      <c r="A2315" s="472"/>
      <c r="B2315" s="496"/>
      <c r="C2315" s="475"/>
      <c r="D2315" s="477"/>
      <c r="E2315" s="496"/>
      <c r="F2315" s="496"/>
      <c r="G2315" s="496"/>
      <c r="H2315" s="477"/>
      <c r="I2315" s="496"/>
      <c r="J2315" s="477"/>
      <c r="K2315" s="494"/>
      <c r="L2315" s="494"/>
      <c r="M2315" s="517"/>
      <c r="N2315" s="516"/>
      <c r="O2315" s="516"/>
      <c r="P2315" s="517"/>
      <c r="Q2315" s="517"/>
    </row>
    <row r="2316" spans="1:17">
      <c r="A2316" s="472"/>
      <c r="B2316" s="496"/>
      <c r="C2316" s="475"/>
      <c r="D2316" s="477"/>
      <c r="E2316" s="496"/>
      <c r="F2316" s="496"/>
      <c r="G2316" s="496"/>
      <c r="H2316" s="477"/>
      <c r="I2316" s="496"/>
      <c r="J2316" s="477"/>
      <c r="K2316" s="494"/>
      <c r="L2316" s="494"/>
      <c r="M2316" s="517"/>
      <c r="N2316" s="516"/>
      <c r="O2316" s="516"/>
      <c r="P2316" s="517"/>
      <c r="Q2316" s="517"/>
    </row>
    <row r="2317" spans="1:17">
      <c r="A2317" s="472"/>
      <c r="B2317" s="496"/>
      <c r="C2317" s="475"/>
      <c r="D2317" s="477"/>
      <c r="E2317" s="496"/>
      <c r="F2317" s="496"/>
      <c r="G2317" s="496"/>
      <c r="H2317" s="477"/>
      <c r="I2317" s="496"/>
      <c r="J2317" s="477"/>
      <c r="K2317" s="494"/>
      <c r="L2317" s="494"/>
      <c r="M2317" s="517"/>
      <c r="N2317" s="516"/>
      <c r="O2317" s="516"/>
      <c r="P2317" s="517"/>
      <c r="Q2317" s="517"/>
    </row>
    <row r="2318" spans="1:17">
      <c r="A2318" s="472"/>
      <c r="B2318" s="496"/>
      <c r="C2318" s="475"/>
      <c r="D2318" s="477"/>
      <c r="E2318" s="496"/>
      <c r="F2318" s="496"/>
      <c r="G2318" s="496"/>
      <c r="H2318" s="477"/>
      <c r="I2318" s="496"/>
      <c r="J2318" s="477"/>
      <c r="K2318" s="494"/>
      <c r="L2318" s="494"/>
      <c r="M2318" s="517"/>
      <c r="N2318" s="516"/>
      <c r="O2318" s="516"/>
      <c r="P2318" s="517"/>
      <c r="Q2318" s="517"/>
    </row>
    <row r="2319" spans="1:17">
      <c r="A2319" s="472"/>
      <c r="B2319" s="496"/>
      <c r="C2319" s="475"/>
      <c r="D2319" s="477"/>
      <c r="E2319" s="496"/>
      <c r="F2319" s="496"/>
      <c r="G2319" s="496"/>
      <c r="H2319" s="477"/>
      <c r="I2319" s="496"/>
      <c r="J2319" s="477"/>
      <c r="K2319" s="494"/>
      <c r="L2319" s="494"/>
      <c r="M2319" s="517"/>
      <c r="N2319" s="516"/>
      <c r="O2319" s="516"/>
      <c r="P2319" s="517"/>
      <c r="Q2319" s="517"/>
    </row>
    <row r="2320" spans="1:17">
      <c r="A2320" s="472"/>
      <c r="B2320" s="496"/>
      <c r="C2320" s="475"/>
      <c r="D2320" s="477"/>
      <c r="E2320" s="496"/>
      <c r="F2320" s="496"/>
      <c r="G2320" s="496"/>
      <c r="H2320" s="477"/>
      <c r="I2320" s="496"/>
      <c r="J2320" s="477"/>
      <c r="K2320" s="494"/>
      <c r="L2320" s="494"/>
      <c r="M2320" s="517"/>
      <c r="N2320" s="516"/>
      <c r="O2320" s="516"/>
      <c r="P2320" s="517"/>
      <c r="Q2320" s="517"/>
    </row>
    <row r="2321" spans="1:17">
      <c r="A2321" s="472"/>
      <c r="B2321" s="496"/>
      <c r="C2321" s="475"/>
      <c r="D2321" s="477"/>
      <c r="E2321" s="496"/>
      <c r="F2321" s="496"/>
      <c r="G2321" s="496"/>
      <c r="H2321" s="477"/>
      <c r="I2321" s="496"/>
      <c r="J2321" s="477"/>
      <c r="K2321" s="494"/>
      <c r="L2321" s="494"/>
      <c r="M2321" s="517"/>
      <c r="N2321" s="516"/>
      <c r="O2321" s="516"/>
      <c r="P2321" s="517"/>
      <c r="Q2321" s="517"/>
    </row>
    <row r="2322" spans="1:17">
      <c r="A2322" s="472"/>
      <c r="B2322" s="496"/>
      <c r="C2322" s="475"/>
      <c r="D2322" s="477"/>
      <c r="E2322" s="496"/>
      <c r="F2322" s="496"/>
      <c r="G2322" s="496"/>
      <c r="H2322" s="477"/>
      <c r="I2322" s="496"/>
      <c r="J2322" s="477"/>
      <c r="K2322" s="494"/>
      <c r="L2322" s="494"/>
      <c r="M2322" s="517"/>
      <c r="N2322" s="516"/>
      <c r="O2322" s="516"/>
      <c r="P2322" s="517"/>
      <c r="Q2322" s="517"/>
    </row>
    <row r="2323" spans="1:17">
      <c r="A2323" s="472"/>
      <c r="B2323" s="496"/>
      <c r="C2323" s="475"/>
      <c r="D2323" s="477"/>
      <c r="E2323" s="496"/>
      <c r="F2323" s="496"/>
      <c r="G2323" s="496"/>
      <c r="H2323" s="477"/>
      <c r="I2323" s="496"/>
      <c r="J2323" s="477"/>
      <c r="K2323" s="494"/>
      <c r="L2323" s="494"/>
      <c r="M2323" s="517"/>
      <c r="N2323" s="516"/>
      <c r="O2323" s="516"/>
      <c r="P2323" s="517"/>
      <c r="Q2323" s="517"/>
    </row>
    <row r="2324" spans="1:17">
      <c r="A2324" s="472"/>
      <c r="B2324" s="496"/>
      <c r="C2324" s="475"/>
      <c r="D2324" s="477"/>
      <c r="E2324" s="496"/>
      <c r="F2324" s="496"/>
      <c r="G2324" s="496"/>
      <c r="H2324" s="477"/>
      <c r="I2324" s="496"/>
      <c r="J2324" s="477"/>
      <c r="K2324" s="494"/>
      <c r="L2324" s="494"/>
      <c r="M2324" s="517"/>
      <c r="N2324" s="516"/>
      <c r="O2324" s="516"/>
      <c r="P2324" s="517"/>
      <c r="Q2324" s="517"/>
    </row>
    <row r="2325" spans="1:17">
      <c r="A2325" s="472"/>
      <c r="B2325" s="496"/>
      <c r="C2325" s="475"/>
      <c r="D2325" s="477"/>
      <c r="E2325" s="496"/>
      <c r="F2325" s="496"/>
      <c r="G2325" s="496"/>
      <c r="H2325" s="477"/>
      <c r="I2325" s="496"/>
      <c r="J2325" s="477"/>
      <c r="K2325" s="494"/>
      <c r="L2325" s="494"/>
      <c r="M2325" s="517"/>
      <c r="N2325" s="516"/>
      <c r="O2325" s="516"/>
      <c r="P2325" s="517"/>
      <c r="Q2325" s="517"/>
    </row>
    <row r="2326" spans="1:17">
      <c r="A2326" s="472"/>
      <c r="B2326" s="496"/>
      <c r="C2326" s="475"/>
      <c r="D2326" s="477"/>
      <c r="E2326" s="496"/>
      <c r="F2326" s="496"/>
      <c r="G2326" s="496"/>
      <c r="H2326" s="477"/>
      <c r="I2326" s="496"/>
      <c r="J2326" s="477"/>
      <c r="K2326" s="494"/>
      <c r="L2326" s="494"/>
      <c r="M2326" s="517"/>
      <c r="N2326" s="516"/>
      <c r="O2326" s="516"/>
      <c r="P2326" s="517"/>
      <c r="Q2326" s="517"/>
    </row>
    <row r="2327" spans="1:17">
      <c r="A2327" s="472"/>
      <c r="B2327" s="496"/>
      <c r="C2327" s="475"/>
      <c r="D2327" s="477"/>
      <c r="E2327" s="496"/>
      <c r="F2327" s="496"/>
      <c r="G2327" s="496"/>
      <c r="H2327" s="477"/>
      <c r="I2327" s="496"/>
      <c r="J2327" s="477"/>
      <c r="K2327" s="494"/>
      <c r="L2327" s="494"/>
      <c r="M2327" s="517"/>
      <c r="N2327" s="516"/>
      <c r="O2327" s="516"/>
      <c r="P2327" s="517"/>
      <c r="Q2327" s="517"/>
    </row>
    <row r="2328" spans="1:17">
      <c r="A2328" s="472"/>
      <c r="B2328" s="496"/>
      <c r="C2328" s="475"/>
      <c r="D2328" s="477"/>
      <c r="E2328" s="496"/>
      <c r="F2328" s="496"/>
      <c r="G2328" s="496"/>
      <c r="H2328" s="477"/>
      <c r="I2328" s="496"/>
      <c r="J2328" s="477"/>
      <c r="K2328" s="494"/>
      <c r="L2328" s="494"/>
      <c r="M2328" s="517"/>
      <c r="N2328" s="516"/>
      <c r="O2328" s="516"/>
      <c r="P2328" s="517"/>
      <c r="Q2328" s="517"/>
    </row>
    <row r="2329" spans="1:17">
      <c r="A2329" s="472"/>
      <c r="B2329" s="496"/>
      <c r="C2329" s="475"/>
      <c r="D2329" s="477"/>
      <c r="E2329" s="496"/>
      <c r="F2329" s="496"/>
      <c r="G2329" s="496"/>
      <c r="H2329" s="477"/>
      <c r="I2329" s="496"/>
      <c r="J2329" s="477"/>
      <c r="K2329" s="494"/>
      <c r="L2329" s="494"/>
      <c r="M2329" s="517"/>
      <c r="N2329" s="516"/>
      <c r="O2329" s="516"/>
      <c r="P2329" s="517"/>
      <c r="Q2329" s="517"/>
    </row>
    <row r="2330" spans="1:17">
      <c r="A2330" s="472"/>
      <c r="B2330" s="496"/>
      <c r="C2330" s="475"/>
      <c r="D2330" s="477"/>
      <c r="E2330" s="496"/>
      <c r="F2330" s="496"/>
      <c r="G2330" s="496"/>
      <c r="H2330" s="477"/>
      <c r="I2330" s="496"/>
      <c r="J2330" s="477"/>
      <c r="K2330" s="494"/>
      <c r="L2330" s="494"/>
      <c r="M2330" s="517"/>
      <c r="N2330" s="516"/>
      <c r="O2330" s="516"/>
      <c r="P2330" s="517"/>
      <c r="Q2330" s="517"/>
    </row>
    <row r="2331" spans="1:17">
      <c r="A2331" s="472"/>
      <c r="B2331" s="496"/>
      <c r="C2331" s="475"/>
      <c r="D2331" s="477"/>
      <c r="E2331" s="496"/>
      <c r="F2331" s="496"/>
      <c r="G2331" s="496"/>
      <c r="H2331" s="477"/>
      <c r="I2331" s="496"/>
      <c r="J2331" s="477"/>
      <c r="K2331" s="494"/>
      <c r="L2331" s="494"/>
      <c r="M2331" s="517"/>
      <c r="N2331" s="516"/>
      <c r="O2331" s="516"/>
      <c r="P2331" s="517"/>
      <c r="Q2331" s="517"/>
    </row>
    <row r="2332" spans="1:17">
      <c r="A2332" s="472"/>
      <c r="B2332" s="496"/>
      <c r="C2332" s="475"/>
      <c r="D2332" s="477"/>
      <c r="E2332" s="496"/>
      <c r="F2332" s="496"/>
      <c r="G2332" s="496"/>
      <c r="H2332" s="477"/>
      <c r="I2332" s="496"/>
      <c r="J2332" s="477"/>
      <c r="K2332" s="494"/>
      <c r="L2332" s="494"/>
      <c r="M2332" s="517"/>
      <c r="N2332" s="516"/>
      <c r="O2332" s="516"/>
      <c r="P2332" s="517"/>
      <c r="Q2332" s="517"/>
    </row>
    <row r="2333" spans="1:17">
      <c r="A2333" s="472"/>
      <c r="B2333" s="496"/>
      <c r="C2333" s="475"/>
      <c r="D2333" s="477"/>
      <c r="E2333" s="496"/>
      <c r="F2333" s="496"/>
      <c r="G2333" s="496"/>
      <c r="H2333" s="477"/>
      <c r="I2333" s="496"/>
      <c r="J2333" s="477"/>
      <c r="K2333" s="494"/>
      <c r="L2333" s="494"/>
      <c r="M2333" s="517"/>
      <c r="N2333" s="516"/>
      <c r="O2333" s="516"/>
      <c r="P2333" s="517"/>
      <c r="Q2333" s="517"/>
    </row>
    <row r="2334" spans="1:17">
      <c r="A2334" s="472"/>
      <c r="B2334" s="496"/>
      <c r="C2334" s="475"/>
      <c r="D2334" s="477"/>
      <c r="E2334" s="496"/>
      <c r="F2334" s="496"/>
      <c r="G2334" s="496"/>
      <c r="H2334" s="477"/>
      <c r="I2334" s="496"/>
      <c r="J2334" s="477"/>
      <c r="K2334" s="494"/>
      <c r="L2334" s="494"/>
      <c r="M2334" s="517"/>
      <c r="N2334" s="516"/>
      <c r="O2334" s="516"/>
      <c r="P2334" s="517"/>
      <c r="Q2334" s="517"/>
    </row>
    <row r="2335" spans="1:17">
      <c r="A2335" s="472"/>
      <c r="B2335" s="496"/>
      <c r="C2335" s="475"/>
      <c r="D2335" s="477"/>
      <c r="E2335" s="496"/>
      <c r="F2335" s="496"/>
      <c r="G2335" s="496"/>
      <c r="H2335" s="477"/>
      <c r="I2335" s="496"/>
      <c r="J2335" s="477"/>
      <c r="K2335" s="494"/>
      <c r="L2335" s="494"/>
      <c r="M2335" s="517"/>
      <c r="N2335" s="516"/>
      <c r="O2335" s="516"/>
      <c r="P2335" s="517"/>
      <c r="Q2335" s="517"/>
    </row>
    <row r="2336" spans="1:17">
      <c r="A2336" s="472"/>
      <c r="B2336" s="496"/>
      <c r="C2336" s="475"/>
      <c r="D2336" s="477"/>
      <c r="E2336" s="496"/>
      <c r="F2336" s="496"/>
      <c r="G2336" s="496"/>
      <c r="H2336" s="477"/>
      <c r="I2336" s="496"/>
      <c r="J2336" s="477"/>
      <c r="K2336" s="494"/>
      <c r="L2336" s="494"/>
      <c r="M2336" s="517"/>
      <c r="N2336" s="516"/>
      <c r="O2336" s="516"/>
      <c r="P2336" s="517"/>
      <c r="Q2336" s="517"/>
    </row>
    <row r="2337" spans="1:17">
      <c r="A2337" s="472"/>
      <c r="B2337" s="496"/>
      <c r="C2337" s="475"/>
      <c r="D2337" s="477"/>
      <c r="E2337" s="496"/>
      <c r="F2337" s="496"/>
      <c r="G2337" s="496"/>
      <c r="H2337" s="477"/>
      <c r="I2337" s="496"/>
      <c r="J2337" s="477"/>
      <c r="K2337" s="494"/>
      <c r="L2337" s="494"/>
      <c r="M2337" s="517"/>
      <c r="N2337" s="516"/>
      <c r="O2337" s="516"/>
      <c r="P2337" s="517"/>
      <c r="Q2337" s="517"/>
    </row>
    <row r="2338" spans="1:17">
      <c r="A2338" s="472"/>
      <c r="B2338" s="496"/>
      <c r="C2338" s="475"/>
      <c r="D2338" s="477"/>
      <c r="E2338" s="496"/>
      <c r="F2338" s="496"/>
      <c r="G2338" s="496"/>
      <c r="H2338" s="477"/>
      <c r="I2338" s="496"/>
      <c r="J2338" s="477"/>
      <c r="K2338" s="494"/>
      <c r="L2338" s="494"/>
      <c r="M2338" s="517"/>
      <c r="N2338" s="516"/>
      <c r="O2338" s="516"/>
      <c r="P2338" s="517"/>
      <c r="Q2338" s="517"/>
    </row>
    <row r="2339" spans="1:17">
      <c r="A2339" s="472"/>
      <c r="B2339" s="496"/>
      <c r="C2339" s="475"/>
      <c r="D2339" s="477"/>
      <c r="E2339" s="496"/>
      <c r="F2339" s="496"/>
      <c r="G2339" s="496"/>
      <c r="H2339" s="477"/>
      <c r="I2339" s="496"/>
      <c r="J2339" s="477"/>
      <c r="K2339" s="494"/>
      <c r="L2339" s="494"/>
      <c r="M2339" s="517"/>
      <c r="N2339" s="516"/>
      <c r="O2339" s="516"/>
      <c r="P2339" s="517"/>
      <c r="Q2339" s="517"/>
    </row>
    <row r="2340" spans="1:17">
      <c r="A2340" s="472"/>
      <c r="B2340" s="496"/>
      <c r="C2340" s="475"/>
      <c r="D2340" s="477"/>
      <c r="E2340" s="496"/>
      <c r="F2340" s="496"/>
      <c r="G2340" s="496"/>
      <c r="H2340" s="477"/>
      <c r="I2340" s="496"/>
      <c r="J2340" s="477"/>
      <c r="K2340" s="494"/>
      <c r="L2340" s="494"/>
      <c r="M2340" s="517"/>
      <c r="N2340" s="516"/>
      <c r="O2340" s="516"/>
      <c r="P2340" s="517"/>
      <c r="Q2340" s="517"/>
    </row>
    <row r="2341" spans="1:17">
      <c r="A2341" s="472"/>
      <c r="B2341" s="496"/>
      <c r="C2341" s="475"/>
      <c r="D2341" s="477"/>
      <c r="E2341" s="496"/>
      <c r="F2341" s="496"/>
      <c r="G2341" s="496"/>
      <c r="H2341" s="477"/>
      <c r="I2341" s="496"/>
      <c r="J2341" s="477"/>
      <c r="K2341" s="494"/>
      <c r="L2341" s="494"/>
      <c r="M2341" s="517"/>
      <c r="N2341" s="516"/>
      <c r="O2341" s="516"/>
      <c r="P2341" s="517"/>
      <c r="Q2341" s="517"/>
    </row>
    <row r="2342" spans="1:17">
      <c r="A2342" s="472"/>
      <c r="B2342" s="496"/>
      <c r="C2342" s="475"/>
      <c r="D2342" s="477"/>
      <c r="E2342" s="496"/>
      <c r="F2342" s="496"/>
      <c r="G2342" s="496"/>
      <c r="H2342" s="477"/>
      <c r="I2342" s="496"/>
      <c r="J2342" s="477"/>
      <c r="K2342" s="494"/>
      <c r="L2342" s="494"/>
      <c r="M2342" s="517"/>
      <c r="N2342" s="516"/>
      <c r="O2342" s="516"/>
      <c r="P2342" s="517"/>
      <c r="Q2342" s="517"/>
    </row>
    <row r="2343" spans="1:17">
      <c r="A2343" s="472"/>
      <c r="B2343" s="496"/>
      <c r="C2343" s="475"/>
      <c r="D2343" s="477"/>
      <c r="E2343" s="496"/>
      <c r="F2343" s="496"/>
      <c r="G2343" s="496"/>
      <c r="H2343" s="477"/>
      <c r="I2343" s="496"/>
      <c r="J2343" s="477"/>
      <c r="K2343" s="494"/>
      <c r="L2343" s="494"/>
      <c r="M2343" s="517"/>
      <c r="N2343" s="516"/>
      <c r="O2343" s="516"/>
      <c r="P2343" s="517"/>
      <c r="Q2343" s="517"/>
    </row>
    <row r="2344" spans="1:17">
      <c r="A2344" s="472"/>
      <c r="B2344" s="496"/>
      <c r="C2344" s="475"/>
      <c r="D2344" s="477"/>
      <c r="E2344" s="496"/>
      <c r="F2344" s="496"/>
      <c r="G2344" s="496"/>
      <c r="H2344" s="477"/>
      <c r="I2344" s="496"/>
      <c r="J2344" s="477"/>
      <c r="K2344" s="494"/>
      <c r="L2344" s="494"/>
      <c r="M2344" s="517"/>
      <c r="N2344" s="516"/>
      <c r="O2344" s="516"/>
      <c r="P2344" s="517"/>
      <c r="Q2344" s="517"/>
    </row>
    <row r="2345" spans="1:17">
      <c r="A2345" s="472"/>
      <c r="B2345" s="496"/>
      <c r="C2345" s="475"/>
      <c r="D2345" s="477"/>
      <c r="E2345" s="496"/>
      <c r="F2345" s="496"/>
      <c r="G2345" s="496"/>
      <c r="H2345" s="477"/>
      <c r="I2345" s="496"/>
      <c r="J2345" s="477"/>
      <c r="K2345" s="494"/>
      <c r="L2345" s="494"/>
      <c r="M2345" s="517"/>
      <c r="N2345" s="516"/>
      <c r="O2345" s="516"/>
      <c r="P2345" s="517"/>
      <c r="Q2345" s="517"/>
    </row>
    <row r="2346" spans="1:17">
      <c r="A2346" s="472"/>
      <c r="B2346" s="496"/>
      <c r="C2346" s="475"/>
      <c r="D2346" s="477"/>
      <c r="E2346" s="496"/>
      <c r="F2346" s="496"/>
      <c r="G2346" s="496"/>
      <c r="H2346" s="477"/>
      <c r="I2346" s="496"/>
      <c r="J2346" s="477"/>
      <c r="K2346" s="494"/>
      <c r="L2346" s="494"/>
      <c r="M2346" s="517"/>
      <c r="N2346" s="516"/>
      <c r="O2346" s="516"/>
      <c r="P2346" s="517"/>
      <c r="Q2346" s="517"/>
    </row>
    <row r="2347" spans="1:17">
      <c r="A2347" s="472"/>
      <c r="B2347" s="496"/>
      <c r="C2347" s="475"/>
      <c r="D2347" s="477"/>
      <c r="E2347" s="496"/>
      <c r="F2347" s="496"/>
      <c r="G2347" s="496"/>
      <c r="H2347" s="477"/>
      <c r="I2347" s="496"/>
      <c r="J2347" s="477"/>
      <c r="K2347" s="494"/>
      <c r="L2347" s="494"/>
      <c r="M2347" s="517"/>
      <c r="N2347" s="516"/>
      <c r="O2347" s="516"/>
      <c r="P2347" s="517"/>
      <c r="Q2347" s="517"/>
    </row>
    <row r="2348" spans="1:17">
      <c r="A2348" s="472"/>
      <c r="B2348" s="496"/>
      <c r="C2348" s="475"/>
      <c r="D2348" s="477"/>
      <c r="E2348" s="496"/>
      <c r="F2348" s="496"/>
      <c r="G2348" s="496"/>
      <c r="H2348" s="477"/>
      <c r="I2348" s="496"/>
      <c r="J2348" s="477"/>
      <c r="K2348" s="494"/>
      <c r="L2348" s="494"/>
      <c r="M2348" s="517"/>
      <c r="N2348" s="516"/>
      <c r="O2348" s="516"/>
      <c r="P2348" s="517"/>
      <c r="Q2348" s="517"/>
    </row>
    <row r="2349" spans="1:17">
      <c r="A2349" s="472"/>
      <c r="B2349" s="496"/>
      <c r="C2349" s="475"/>
      <c r="D2349" s="477"/>
      <c r="E2349" s="496"/>
      <c r="F2349" s="496"/>
      <c r="G2349" s="496"/>
      <c r="H2349" s="477"/>
      <c r="I2349" s="496"/>
      <c r="J2349" s="477"/>
      <c r="K2349" s="494"/>
      <c r="L2349" s="494"/>
      <c r="M2349" s="517"/>
      <c r="N2349" s="516"/>
      <c r="O2349" s="516"/>
      <c r="P2349" s="517"/>
      <c r="Q2349" s="517"/>
    </row>
    <row r="2350" spans="1:17">
      <c r="A2350" s="472"/>
      <c r="B2350" s="496"/>
      <c r="C2350" s="475"/>
      <c r="D2350" s="477"/>
      <c r="E2350" s="496"/>
      <c r="F2350" s="496"/>
      <c r="G2350" s="496"/>
      <c r="H2350" s="477"/>
      <c r="I2350" s="496"/>
      <c r="J2350" s="477"/>
      <c r="K2350" s="494"/>
      <c r="L2350" s="494"/>
      <c r="M2350" s="517"/>
      <c r="N2350" s="516"/>
      <c r="O2350" s="516"/>
      <c r="P2350" s="517"/>
      <c r="Q2350" s="517"/>
    </row>
    <row r="2351" spans="1:17">
      <c r="A2351" s="472"/>
      <c r="B2351" s="496"/>
      <c r="C2351" s="475"/>
      <c r="D2351" s="477"/>
      <c r="E2351" s="496"/>
      <c r="F2351" s="496"/>
      <c r="G2351" s="496"/>
      <c r="H2351" s="477"/>
      <c r="I2351" s="496"/>
      <c r="J2351" s="477"/>
      <c r="K2351" s="494"/>
      <c r="L2351" s="494"/>
      <c r="M2351" s="517"/>
      <c r="N2351" s="516"/>
      <c r="O2351" s="516"/>
      <c r="P2351" s="517"/>
      <c r="Q2351" s="517"/>
    </row>
    <row r="2352" spans="1:17">
      <c r="A2352" s="472"/>
      <c r="B2352" s="496"/>
      <c r="C2352" s="475"/>
      <c r="D2352" s="477"/>
      <c r="E2352" s="496"/>
      <c r="F2352" s="496"/>
      <c r="G2352" s="496"/>
      <c r="H2352" s="477"/>
      <c r="I2352" s="496"/>
      <c r="J2352" s="477"/>
      <c r="K2352" s="494"/>
      <c r="L2352" s="494"/>
      <c r="M2352" s="517"/>
      <c r="N2352" s="516"/>
      <c r="O2352" s="516"/>
      <c r="P2352" s="517"/>
      <c r="Q2352" s="517"/>
    </row>
    <row r="2353" spans="1:17">
      <c r="A2353" s="472"/>
      <c r="B2353" s="496"/>
      <c r="C2353" s="475"/>
      <c r="D2353" s="477"/>
      <c r="E2353" s="496"/>
      <c r="F2353" s="496"/>
      <c r="G2353" s="496"/>
      <c r="H2353" s="477"/>
      <c r="I2353" s="496"/>
      <c r="J2353" s="477"/>
      <c r="K2353" s="494"/>
      <c r="L2353" s="494"/>
      <c r="M2353" s="517"/>
      <c r="N2353" s="516"/>
      <c r="O2353" s="516"/>
      <c r="P2353" s="517"/>
      <c r="Q2353" s="517"/>
    </row>
    <row r="2354" spans="1:17">
      <c r="A2354" s="472"/>
      <c r="B2354" s="496"/>
      <c r="C2354" s="475"/>
      <c r="D2354" s="477"/>
      <c r="E2354" s="496"/>
      <c r="F2354" s="496"/>
      <c r="G2354" s="496"/>
      <c r="H2354" s="477"/>
      <c r="I2354" s="496"/>
      <c r="J2354" s="477"/>
      <c r="K2354" s="494"/>
      <c r="L2354" s="494"/>
      <c r="M2354" s="517"/>
      <c r="N2354" s="516"/>
      <c r="O2354" s="516"/>
      <c r="P2354" s="517"/>
      <c r="Q2354" s="517"/>
    </row>
    <row r="2355" spans="1:17">
      <c r="A2355" s="472"/>
      <c r="B2355" s="496"/>
      <c r="C2355" s="475"/>
      <c r="D2355" s="477"/>
      <c r="E2355" s="496"/>
      <c r="F2355" s="496"/>
      <c r="G2355" s="496"/>
      <c r="H2355" s="477"/>
      <c r="I2355" s="496"/>
      <c r="J2355" s="477"/>
      <c r="K2355" s="494"/>
      <c r="L2355" s="494"/>
      <c r="M2355" s="517"/>
      <c r="N2355" s="516"/>
      <c r="O2355" s="516"/>
      <c r="P2355" s="517"/>
      <c r="Q2355" s="517"/>
    </row>
    <row r="2356" spans="1:17">
      <c r="A2356" s="472"/>
      <c r="B2356" s="496"/>
      <c r="C2356" s="475"/>
      <c r="D2356" s="477"/>
      <c r="E2356" s="496"/>
      <c r="F2356" s="496"/>
      <c r="G2356" s="496"/>
      <c r="H2356" s="477"/>
      <c r="I2356" s="496"/>
      <c r="J2356" s="477"/>
      <c r="K2356" s="494"/>
      <c r="L2356" s="494"/>
      <c r="M2356" s="517"/>
      <c r="N2356" s="516"/>
      <c r="O2356" s="516"/>
      <c r="P2356" s="517"/>
      <c r="Q2356" s="517"/>
    </row>
    <row r="2357" spans="1:17">
      <c r="A2357" s="472"/>
      <c r="B2357" s="496"/>
      <c r="C2357" s="475"/>
      <c r="D2357" s="477"/>
      <c r="E2357" s="496"/>
      <c r="F2357" s="496"/>
      <c r="G2357" s="496"/>
      <c r="H2357" s="477"/>
      <c r="I2357" s="496"/>
      <c r="J2357" s="477"/>
      <c r="K2357" s="494"/>
      <c r="L2357" s="494"/>
      <c r="M2357" s="517"/>
      <c r="N2357" s="516"/>
      <c r="O2357" s="516"/>
      <c r="P2357" s="517"/>
      <c r="Q2357" s="517"/>
    </row>
    <row r="2358" spans="1:17">
      <c r="A2358" s="472"/>
      <c r="B2358" s="496"/>
      <c r="C2358" s="475"/>
      <c r="D2358" s="477"/>
      <c r="E2358" s="496"/>
      <c r="F2358" s="496"/>
      <c r="G2358" s="496"/>
      <c r="H2358" s="477"/>
      <c r="I2358" s="496"/>
      <c r="J2358" s="477"/>
      <c r="K2358" s="494"/>
      <c r="L2358" s="494"/>
      <c r="M2358" s="517"/>
      <c r="N2358" s="516"/>
      <c r="O2358" s="516"/>
      <c r="P2358" s="517"/>
      <c r="Q2358" s="517"/>
    </row>
    <row r="2359" spans="1:17">
      <c r="A2359" s="472"/>
      <c r="B2359" s="496"/>
      <c r="C2359" s="475"/>
      <c r="D2359" s="477"/>
      <c r="E2359" s="496"/>
      <c r="F2359" s="496"/>
      <c r="G2359" s="496"/>
      <c r="H2359" s="477"/>
      <c r="I2359" s="496"/>
      <c r="J2359" s="477"/>
      <c r="K2359" s="494"/>
      <c r="L2359" s="494"/>
      <c r="M2359" s="517"/>
      <c r="N2359" s="516"/>
      <c r="O2359" s="516"/>
      <c r="P2359" s="517"/>
      <c r="Q2359" s="517"/>
    </row>
    <row r="2360" spans="1:17">
      <c r="A2360" s="472"/>
      <c r="B2360" s="496"/>
      <c r="C2360" s="475"/>
      <c r="D2360" s="477"/>
      <c r="E2360" s="496"/>
      <c r="F2360" s="496"/>
      <c r="G2360" s="496"/>
      <c r="H2360" s="477"/>
      <c r="I2360" s="496"/>
      <c r="J2360" s="477"/>
      <c r="K2360" s="494"/>
      <c r="L2360" s="494"/>
      <c r="M2360" s="517"/>
      <c r="N2360" s="516"/>
      <c r="O2360" s="516"/>
      <c r="P2360" s="517"/>
      <c r="Q2360" s="517"/>
    </row>
    <row r="2361" spans="1:17">
      <c r="A2361" s="472"/>
      <c r="B2361" s="496"/>
      <c r="C2361" s="475"/>
      <c r="D2361" s="477"/>
      <c r="E2361" s="496"/>
      <c r="F2361" s="496"/>
      <c r="G2361" s="496"/>
      <c r="H2361" s="477"/>
      <c r="I2361" s="496"/>
      <c r="J2361" s="477"/>
      <c r="K2361" s="494"/>
      <c r="L2361" s="494"/>
      <c r="M2361" s="517"/>
      <c r="N2361" s="516"/>
      <c r="O2361" s="516"/>
      <c r="P2361" s="517"/>
      <c r="Q2361" s="517"/>
    </row>
    <row r="2362" spans="1:17">
      <c r="A2362" s="472"/>
      <c r="B2362" s="496"/>
      <c r="C2362" s="475"/>
      <c r="D2362" s="477"/>
      <c r="E2362" s="496"/>
      <c r="F2362" s="496"/>
      <c r="G2362" s="496"/>
      <c r="H2362" s="477"/>
      <c r="I2362" s="496"/>
      <c r="J2362" s="477"/>
      <c r="K2362" s="494"/>
      <c r="L2362" s="494"/>
      <c r="M2362" s="517"/>
      <c r="N2362" s="516"/>
      <c r="O2362" s="516"/>
      <c r="P2362" s="517"/>
      <c r="Q2362" s="517"/>
    </row>
    <row r="2363" spans="1:17">
      <c r="A2363" s="472"/>
      <c r="B2363" s="496"/>
      <c r="C2363" s="475"/>
      <c r="D2363" s="477"/>
      <c r="E2363" s="496"/>
      <c r="F2363" s="496"/>
      <c r="G2363" s="496"/>
      <c r="H2363" s="477"/>
      <c r="I2363" s="496"/>
      <c r="J2363" s="477"/>
      <c r="K2363" s="494"/>
      <c r="L2363" s="494"/>
      <c r="M2363" s="517"/>
      <c r="N2363" s="516"/>
      <c r="O2363" s="516"/>
      <c r="P2363" s="517"/>
      <c r="Q2363" s="517"/>
    </row>
    <row r="2364" spans="1:17">
      <c r="A2364" s="472"/>
      <c r="B2364" s="496"/>
      <c r="C2364" s="475"/>
      <c r="D2364" s="477"/>
      <c r="E2364" s="496"/>
      <c r="F2364" s="496"/>
      <c r="G2364" s="496"/>
      <c r="H2364" s="477"/>
      <c r="I2364" s="496"/>
      <c r="J2364" s="477"/>
      <c r="K2364" s="494"/>
      <c r="L2364" s="494"/>
      <c r="M2364" s="517"/>
      <c r="N2364" s="516"/>
      <c r="O2364" s="516"/>
      <c r="P2364" s="517"/>
      <c r="Q2364" s="517"/>
    </row>
    <row r="2365" spans="1:17">
      <c r="A2365" s="472"/>
      <c r="B2365" s="496"/>
      <c r="C2365" s="475"/>
      <c r="D2365" s="477"/>
      <c r="E2365" s="496"/>
      <c r="F2365" s="496"/>
      <c r="G2365" s="496"/>
      <c r="H2365" s="477"/>
      <c r="I2365" s="496"/>
      <c r="J2365" s="477"/>
      <c r="K2365" s="494"/>
      <c r="L2365" s="494"/>
      <c r="M2365" s="517"/>
      <c r="N2365" s="516"/>
      <c r="O2365" s="516"/>
      <c r="P2365" s="517"/>
      <c r="Q2365" s="517"/>
    </row>
    <row r="2366" spans="1:17">
      <c r="A2366" s="472"/>
      <c r="B2366" s="496"/>
      <c r="C2366" s="475"/>
      <c r="D2366" s="477"/>
      <c r="E2366" s="496"/>
      <c r="F2366" s="496"/>
      <c r="G2366" s="496"/>
      <c r="H2366" s="477"/>
      <c r="I2366" s="496"/>
      <c r="J2366" s="477"/>
      <c r="K2366" s="494"/>
      <c r="L2366" s="494"/>
      <c r="M2366" s="517"/>
      <c r="N2366" s="516"/>
      <c r="O2366" s="516"/>
      <c r="P2366" s="517"/>
      <c r="Q2366" s="517"/>
    </row>
    <row r="2367" spans="1:17">
      <c r="A2367" s="472"/>
      <c r="B2367" s="496"/>
      <c r="C2367" s="475"/>
      <c r="D2367" s="477"/>
      <c r="E2367" s="496"/>
      <c r="F2367" s="496"/>
      <c r="G2367" s="496"/>
      <c r="H2367" s="477"/>
      <c r="I2367" s="496"/>
      <c r="J2367" s="477"/>
      <c r="K2367" s="494"/>
      <c r="L2367" s="494"/>
      <c r="M2367" s="517"/>
      <c r="N2367" s="516"/>
      <c r="O2367" s="516"/>
      <c r="P2367" s="517"/>
      <c r="Q2367" s="517"/>
    </row>
    <row r="2368" spans="1:17">
      <c r="A2368" s="472"/>
      <c r="B2368" s="496"/>
      <c r="C2368" s="475"/>
      <c r="D2368" s="477"/>
      <c r="E2368" s="496"/>
      <c r="F2368" s="496"/>
      <c r="G2368" s="496"/>
      <c r="H2368" s="477"/>
      <c r="I2368" s="496"/>
      <c r="J2368" s="477"/>
      <c r="K2368" s="494"/>
      <c r="L2368" s="494"/>
      <c r="M2368" s="517"/>
      <c r="N2368" s="516"/>
      <c r="O2368" s="516"/>
      <c r="P2368" s="517"/>
      <c r="Q2368" s="517"/>
    </row>
    <row r="2369" spans="1:17">
      <c r="A2369" s="472"/>
      <c r="B2369" s="496"/>
      <c r="C2369" s="475"/>
      <c r="D2369" s="477"/>
      <c r="E2369" s="496"/>
      <c r="F2369" s="496"/>
      <c r="G2369" s="496"/>
      <c r="H2369" s="477"/>
      <c r="I2369" s="496"/>
      <c r="J2369" s="477"/>
      <c r="K2369" s="494"/>
      <c r="L2369" s="494"/>
      <c r="M2369" s="517"/>
      <c r="N2369" s="516"/>
      <c r="O2369" s="516"/>
      <c r="P2369" s="517"/>
      <c r="Q2369" s="517"/>
    </row>
    <row r="2370" spans="1:17">
      <c r="A2370" s="472"/>
      <c r="B2370" s="496"/>
      <c r="C2370" s="475"/>
      <c r="D2370" s="477"/>
      <c r="E2370" s="496"/>
      <c r="F2370" s="496"/>
      <c r="G2370" s="496"/>
      <c r="H2370" s="477"/>
      <c r="I2370" s="496"/>
      <c r="J2370" s="477"/>
      <c r="K2370" s="494"/>
      <c r="L2370" s="494"/>
      <c r="M2370" s="517"/>
      <c r="N2370" s="516"/>
      <c r="O2370" s="516"/>
      <c r="P2370" s="517"/>
      <c r="Q2370" s="517"/>
    </row>
    <row r="2371" spans="1:17">
      <c r="A2371" s="472"/>
      <c r="B2371" s="496"/>
      <c r="C2371" s="475"/>
      <c r="D2371" s="477"/>
      <c r="E2371" s="496"/>
      <c r="F2371" s="496"/>
      <c r="G2371" s="496"/>
      <c r="H2371" s="477"/>
      <c r="I2371" s="496"/>
      <c r="J2371" s="477"/>
      <c r="K2371" s="494"/>
      <c r="L2371" s="494"/>
      <c r="M2371" s="517"/>
      <c r="N2371" s="516"/>
      <c r="O2371" s="516"/>
      <c r="P2371" s="517"/>
      <c r="Q2371" s="517"/>
    </row>
    <row r="2372" spans="1:17">
      <c r="A2372" s="472"/>
      <c r="B2372" s="496"/>
      <c r="C2372" s="475"/>
      <c r="D2372" s="477"/>
      <c r="E2372" s="496"/>
      <c r="F2372" s="496"/>
      <c r="G2372" s="496"/>
      <c r="H2372" s="477"/>
      <c r="I2372" s="496"/>
      <c r="J2372" s="477"/>
      <c r="K2372" s="494"/>
      <c r="L2372" s="494"/>
      <c r="M2372" s="517"/>
      <c r="N2372" s="516"/>
      <c r="O2372" s="516"/>
      <c r="P2372" s="517"/>
      <c r="Q2372" s="517"/>
    </row>
    <row r="2373" spans="1:17">
      <c r="A2373" s="472"/>
      <c r="B2373" s="496"/>
      <c r="C2373" s="475"/>
      <c r="D2373" s="477"/>
      <c r="E2373" s="496"/>
      <c r="F2373" s="496"/>
      <c r="G2373" s="496"/>
      <c r="H2373" s="477"/>
      <c r="I2373" s="496"/>
      <c r="J2373" s="477"/>
      <c r="K2373" s="494"/>
      <c r="L2373" s="494"/>
      <c r="M2373" s="517"/>
      <c r="N2373" s="516"/>
      <c r="O2373" s="516"/>
      <c r="P2373" s="517"/>
      <c r="Q2373" s="517"/>
    </row>
    <row r="2374" spans="1:17">
      <c r="A2374" s="472"/>
      <c r="B2374" s="496"/>
      <c r="C2374" s="475"/>
      <c r="D2374" s="477"/>
      <c r="E2374" s="496"/>
      <c r="F2374" s="496"/>
      <c r="G2374" s="496"/>
      <c r="H2374" s="477"/>
      <c r="I2374" s="496"/>
      <c r="J2374" s="477"/>
      <c r="K2374" s="494"/>
      <c r="L2374" s="494"/>
      <c r="M2374" s="517"/>
      <c r="N2374" s="516"/>
      <c r="O2374" s="516"/>
      <c r="P2374" s="517"/>
      <c r="Q2374" s="517"/>
    </row>
    <row r="2375" spans="1:17">
      <c r="A2375" s="472"/>
      <c r="B2375" s="496"/>
      <c r="C2375" s="475"/>
      <c r="D2375" s="477"/>
      <c r="E2375" s="496"/>
      <c r="F2375" s="496"/>
      <c r="G2375" s="496"/>
      <c r="H2375" s="477"/>
      <c r="I2375" s="496"/>
      <c r="J2375" s="477"/>
      <c r="K2375" s="494"/>
      <c r="L2375" s="494"/>
      <c r="M2375" s="517"/>
      <c r="N2375" s="516"/>
      <c r="O2375" s="516"/>
      <c r="P2375" s="517"/>
      <c r="Q2375" s="517"/>
    </row>
    <row r="2376" spans="1:17">
      <c r="A2376" s="472"/>
      <c r="B2376" s="496"/>
      <c r="C2376" s="475"/>
      <c r="D2376" s="477"/>
      <c r="E2376" s="496"/>
      <c r="F2376" s="496"/>
      <c r="G2376" s="496"/>
      <c r="H2376" s="477"/>
      <c r="I2376" s="496"/>
      <c r="J2376" s="477"/>
      <c r="K2376" s="494"/>
      <c r="L2376" s="494"/>
      <c r="M2376" s="517"/>
      <c r="N2376" s="516"/>
      <c r="O2376" s="516"/>
      <c r="P2376" s="517"/>
      <c r="Q2376" s="517"/>
    </row>
    <row r="2377" spans="1:17">
      <c r="A2377" s="472"/>
      <c r="B2377" s="496"/>
      <c r="C2377" s="475"/>
      <c r="D2377" s="477"/>
      <c r="E2377" s="496"/>
      <c r="F2377" s="496"/>
      <c r="G2377" s="496"/>
      <c r="H2377" s="477"/>
      <c r="I2377" s="496"/>
      <c r="J2377" s="477"/>
      <c r="K2377" s="494"/>
      <c r="L2377" s="494"/>
      <c r="M2377" s="517"/>
      <c r="N2377" s="516"/>
      <c r="O2377" s="516"/>
      <c r="P2377" s="517"/>
      <c r="Q2377" s="517"/>
    </row>
    <row r="2378" spans="1:17">
      <c r="A2378" s="472"/>
      <c r="B2378" s="496"/>
      <c r="C2378" s="475"/>
      <c r="D2378" s="477"/>
      <c r="E2378" s="496"/>
      <c r="F2378" s="496"/>
      <c r="G2378" s="496"/>
      <c r="H2378" s="477"/>
      <c r="I2378" s="496"/>
      <c r="J2378" s="477"/>
      <c r="K2378" s="494"/>
      <c r="L2378" s="494"/>
      <c r="M2378" s="517"/>
      <c r="N2378" s="516"/>
      <c r="O2378" s="516"/>
      <c r="P2378" s="517"/>
      <c r="Q2378" s="517"/>
    </row>
    <row r="2379" spans="1:17">
      <c r="A2379" s="472"/>
      <c r="B2379" s="496"/>
      <c r="C2379" s="475"/>
      <c r="D2379" s="477"/>
      <c r="E2379" s="496"/>
      <c r="F2379" s="496"/>
      <c r="G2379" s="496"/>
      <c r="H2379" s="477"/>
      <c r="I2379" s="496"/>
      <c r="J2379" s="477"/>
      <c r="K2379" s="494"/>
      <c r="L2379" s="494"/>
      <c r="M2379" s="517"/>
      <c r="N2379" s="516"/>
      <c r="O2379" s="516"/>
      <c r="P2379" s="517"/>
      <c r="Q2379" s="517"/>
    </row>
    <row r="2380" spans="1:17">
      <c r="A2380" s="472"/>
      <c r="B2380" s="496"/>
      <c r="C2380" s="475"/>
      <c r="D2380" s="477"/>
      <c r="E2380" s="496"/>
      <c r="F2380" s="496"/>
      <c r="G2380" s="496"/>
      <c r="H2380" s="477"/>
      <c r="I2380" s="496"/>
      <c r="J2380" s="477"/>
      <c r="K2380" s="494"/>
      <c r="L2380" s="494"/>
      <c r="M2380" s="517"/>
      <c r="N2380" s="516"/>
      <c r="O2380" s="516"/>
      <c r="P2380" s="517"/>
      <c r="Q2380" s="517"/>
    </row>
    <row r="2381" spans="1:17">
      <c r="A2381" s="472"/>
      <c r="B2381" s="496"/>
      <c r="C2381" s="475"/>
      <c r="D2381" s="477"/>
      <c r="E2381" s="496"/>
      <c r="F2381" s="496"/>
      <c r="G2381" s="496"/>
      <c r="H2381" s="477"/>
      <c r="I2381" s="496"/>
      <c r="J2381" s="477"/>
      <c r="K2381" s="494"/>
      <c r="L2381" s="494"/>
      <c r="M2381" s="517"/>
      <c r="N2381" s="516"/>
      <c r="O2381" s="516"/>
      <c r="P2381" s="517"/>
      <c r="Q2381" s="517"/>
    </row>
    <row r="2382" spans="1:17">
      <c r="A2382" s="472"/>
      <c r="B2382" s="496"/>
      <c r="C2382" s="475"/>
      <c r="D2382" s="477"/>
      <c r="E2382" s="496"/>
      <c r="F2382" s="496"/>
      <c r="G2382" s="496"/>
      <c r="H2382" s="477"/>
      <c r="I2382" s="496"/>
      <c r="J2382" s="477"/>
      <c r="K2382" s="494"/>
      <c r="L2382" s="494"/>
      <c r="M2382" s="517"/>
      <c r="N2382" s="516"/>
      <c r="O2382" s="516"/>
      <c r="P2382" s="517"/>
      <c r="Q2382" s="517"/>
    </row>
    <row r="2383" spans="1:17">
      <c r="A2383" s="472"/>
      <c r="B2383" s="496"/>
      <c r="C2383" s="475"/>
      <c r="D2383" s="477"/>
      <c r="E2383" s="496"/>
      <c r="F2383" s="496"/>
      <c r="G2383" s="496"/>
      <c r="H2383" s="477"/>
      <c r="I2383" s="496"/>
      <c r="J2383" s="477"/>
      <c r="K2383" s="494"/>
      <c r="L2383" s="494"/>
      <c r="M2383" s="517"/>
      <c r="N2383" s="516"/>
      <c r="O2383" s="516"/>
      <c r="P2383" s="517"/>
      <c r="Q2383" s="517"/>
    </row>
    <row r="2384" spans="1:17">
      <c r="A2384" s="472"/>
      <c r="B2384" s="496"/>
      <c r="C2384" s="475"/>
      <c r="D2384" s="477"/>
      <c r="E2384" s="496"/>
      <c r="F2384" s="496"/>
      <c r="G2384" s="496"/>
      <c r="H2384" s="477"/>
      <c r="I2384" s="496"/>
      <c r="J2384" s="477"/>
      <c r="K2384" s="494"/>
      <c r="L2384" s="494"/>
      <c r="M2384" s="517"/>
      <c r="N2384" s="516"/>
      <c r="O2384" s="516"/>
      <c r="P2384" s="517"/>
      <c r="Q2384" s="517"/>
    </row>
    <row r="2385" spans="1:17">
      <c r="A2385" s="472"/>
      <c r="B2385" s="496"/>
      <c r="C2385" s="475"/>
      <c r="D2385" s="477"/>
      <c r="E2385" s="496"/>
      <c r="F2385" s="496"/>
      <c r="G2385" s="496"/>
      <c r="H2385" s="477"/>
      <c r="I2385" s="496"/>
      <c r="J2385" s="477"/>
      <c r="K2385" s="494"/>
      <c r="L2385" s="494"/>
      <c r="M2385" s="517"/>
      <c r="N2385" s="516"/>
      <c r="O2385" s="516"/>
      <c r="P2385" s="517"/>
      <c r="Q2385" s="517"/>
    </row>
    <row r="2386" spans="1:17">
      <c r="A2386" s="472"/>
      <c r="B2386" s="496"/>
      <c r="C2386" s="475"/>
      <c r="D2386" s="477"/>
      <c r="E2386" s="496"/>
      <c r="F2386" s="496"/>
      <c r="G2386" s="496"/>
      <c r="H2386" s="477"/>
      <c r="I2386" s="496"/>
      <c r="J2386" s="477"/>
      <c r="K2386" s="494"/>
      <c r="L2386" s="494"/>
      <c r="M2386" s="517"/>
      <c r="N2386" s="516"/>
      <c r="O2386" s="516"/>
      <c r="P2386" s="517"/>
      <c r="Q2386" s="517"/>
    </row>
    <row r="2387" spans="1:17">
      <c r="A2387" s="472"/>
      <c r="B2387" s="496"/>
      <c r="C2387" s="475"/>
      <c r="D2387" s="477"/>
      <c r="E2387" s="496"/>
      <c r="F2387" s="496"/>
      <c r="G2387" s="496"/>
      <c r="H2387" s="477"/>
      <c r="I2387" s="496"/>
      <c r="J2387" s="477"/>
      <c r="K2387" s="494"/>
      <c r="L2387" s="494"/>
      <c r="M2387" s="517"/>
      <c r="N2387" s="516"/>
      <c r="O2387" s="516"/>
      <c r="P2387" s="517"/>
      <c r="Q2387" s="517"/>
    </row>
    <row r="2388" spans="1:17">
      <c r="A2388" s="472"/>
      <c r="B2388" s="496"/>
      <c r="C2388" s="475"/>
      <c r="D2388" s="477"/>
      <c r="E2388" s="496"/>
      <c r="F2388" s="496"/>
      <c r="G2388" s="496"/>
      <c r="H2388" s="477"/>
      <c r="I2388" s="496"/>
      <c r="J2388" s="477"/>
      <c r="K2388" s="494"/>
      <c r="L2388" s="494"/>
      <c r="M2388" s="517"/>
      <c r="N2388" s="516"/>
      <c r="O2388" s="516"/>
      <c r="P2388" s="517"/>
      <c r="Q2388" s="517"/>
    </row>
    <row r="2389" spans="1:17">
      <c r="A2389" s="472"/>
      <c r="B2389" s="496"/>
      <c r="C2389" s="475"/>
      <c r="D2389" s="477"/>
      <c r="E2389" s="496"/>
      <c r="F2389" s="496"/>
      <c r="G2389" s="496"/>
      <c r="H2389" s="477"/>
      <c r="I2389" s="496"/>
      <c r="J2389" s="477"/>
      <c r="K2389" s="494"/>
      <c r="L2389" s="494"/>
      <c r="M2389" s="517"/>
      <c r="N2389" s="516"/>
      <c r="O2389" s="516"/>
      <c r="P2389" s="517"/>
      <c r="Q2389" s="517"/>
    </row>
    <row r="2390" spans="1:17">
      <c r="A2390" s="472"/>
      <c r="B2390" s="496"/>
      <c r="C2390" s="475"/>
      <c r="D2390" s="477"/>
      <c r="E2390" s="496"/>
      <c r="F2390" s="496"/>
      <c r="G2390" s="496"/>
      <c r="H2390" s="477"/>
      <c r="I2390" s="496"/>
      <c r="J2390" s="477"/>
      <c r="K2390" s="494"/>
      <c r="L2390" s="494"/>
      <c r="M2390" s="517"/>
      <c r="N2390" s="516"/>
      <c r="O2390" s="516"/>
      <c r="P2390" s="517"/>
      <c r="Q2390" s="517"/>
    </row>
    <row r="2391" spans="1:17">
      <c r="A2391" s="472"/>
      <c r="B2391" s="496"/>
      <c r="C2391" s="475"/>
      <c r="D2391" s="477"/>
      <c r="E2391" s="496"/>
      <c r="F2391" s="496"/>
      <c r="G2391" s="496"/>
      <c r="H2391" s="477"/>
      <c r="I2391" s="496"/>
      <c r="J2391" s="477"/>
      <c r="K2391" s="494"/>
      <c r="L2391" s="494"/>
      <c r="M2391" s="517"/>
      <c r="N2391" s="516"/>
      <c r="O2391" s="516"/>
      <c r="P2391" s="517"/>
      <c r="Q2391" s="517"/>
    </row>
    <row r="2392" spans="1:17">
      <c r="A2392" s="472"/>
      <c r="B2392" s="496"/>
      <c r="C2392" s="475"/>
      <c r="D2392" s="477"/>
      <c r="E2392" s="496"/>
      <c r="F2392" s="496"/>
      <c r="G2392" s="496"/>
      <c r="H2392" s="477"/>
      <c r="I2392" s="496"/>
      <c r="J2392" s="477"/>
      <c r="K2392" s="494"/>
      <c r="L2392" s="494"/>
      <c r="M2392" s="517"/>
      <c r="N2392" s="516"/>
      <c r="O2392" s="516"/>
      <c r="P2392" s="517"/>
      <c r="Q2392" s="517"/>
    </row>
    <row r="2393" spans="1:17">
      <c r="A2393" s="472"/>
      <c r="B2393" s="496"/>
      <c r="C2393" s="475"/>
      <c r="D2393" s="477"/>
      <c r="E2393" s="496"/>
      <c r="F2393" s="496"/>
      <c r="G2393" s="496"/>
      <c r="H2393" s="477"/>
      <c r="I2393" s="496"/>
      <c r="J2393" s="477"/>
      <c r="K2393" s="494"/>
      <c r="L2393" s="494"/>
      <c r="M2393" s="517"/>
      <c r="N2393" s="516"/>
      <c r="O2393" s="516"/>
      <c r="P2393" s="517"/>
      <c r="Q2393" s="517"/>
    </row>
    <row r="2394" spans="1:17">
      <c r="A2394" s="472"/>
      <c r="B2394" s="496"/>
      <c r="C2394" s="475"/>
      <c r="D2394" s="477"/>
      <c r="E2394" s="496"/>
      <c r="F2394" s="496"/>
      <c r="G2394" s="496"/>
      <c r="H2394" s="477"/>
      <c r="I2394" s="496"/>
      <c r="J2394" s="477"/>
      <c r="K2394" s="494"/>
      <c r="L2394" s="494"/>
      <c r="M2394" s="517"/>
      <c r="N2394" s="516"/>
      <c r="O2394" s="516"/>
      <c r="P2394" s="517"/>
      <c r="Q2394" s="517"/>
    </row>
    <row r="2395" spans="1:17">
      <c r="A2395" s="472"/>
      <c r="B2395" s="496"/>
      <c r="C2395" s="475"/>
      <c r="D2395" s="477"/>
      <c r="E2395" s="496"/>
      <c r="F2395" s="496"/>
      <c r="G2395" s="496"/>
      <c r="H2395" s="477"/>
      <c r="I2395" s="496"/>
      <c r="J2395" s="477"/>
      <c r="K2395" s="494"/>
      <c r="L2395" s="494"/>
      <c r="M2395" s="517"/>
      <c r="N2395" s="516"/>
      <c r="O2395" s="516"/>
      <c r="P2395" s="517"/>
      <c r="Q2395" s="517"/>
    </row>
    <row r="2396" spans="1:17">
      <c r="A2396" s="472"/>
      <c r="B2396" s="496"/>
      <c r="C2396" s="475"/>
      <c r="D2396" s="477"/>
      <c r="E2396" s="496"/>
      <c r="F2396" s="496"/>
      <c r="G2396" s="496"/>
      <c r="H2396" s="477"/>
      <c r="I2396" s="496"/>
      <c r="J2396" s="477"/>
      <c r="K2396" s="494"/>
      <c r="L2396" s="494"/>
      <c r="M2396" s="517"/>
      <c r="N2396" s="516"/>
      <c r="O2396" s="516"/>
      <c r="P2396" s="517"/>
      <c r="Q2396" s="517"/>
    </row>
    <row r="2397" spans="1:17">
      <c r="A2397" s="472"/>
      <c r="B2397" s="496"/>
      <c r="C2397" s="475"/>
      <c r="D2397" s="477"/>
      <c r="E2397" s="496"/>
      <c r="F2397" s="496"/>
      <c r="G2397" s="496"/>
      <c r="H2397" s="477"/>
      <c r="I2397" s="496"/>
      <c r="J2397" s="477"/>
      <c r="K2397" s="494"/>
      <c r="L2397" s="494"/>
      <c r="M2397" s="517"/>
      <c r="N2397" s="516"/>
      <c r="O2397" s="516"/>
      <c r="P2397" s="517"/>
      <c r="Q2397" s="517"/>
    </row>
    <row r="2398" spans="1:17">
      <c r="A2398" s="472"/>
      <c r="B2398" s="496"/>
      <c r="C2398" s="475"/>
      <c r="D2398" s="477"/>
      <c r="E2398" s="496"/>
      <c r="F2398" s="496"/>
      <c r="G2398" s="496"/>
      <c r="H2398" s="477"/>
      <c r="I2398" s="496"/>
      <c r="J2398" s="477"/>
      <c r="K2398" s="494"/>
      <c r="L2398" s="494"/>
      <c r="M2398" s="517"/>
      <c r="N2398" s="516"/>
      <c r="O2398" s="516"/>
      <c r="P2398" s="517"/>
      <c r="Q2398" s="517"/>
    </row>
    <row r="2399" spans="1:17">
      <c r="A2399" s="472"/>
      <c r="B2399" s="496"/>
      <c r="C2399" s="475"/>
      <c r="D2399" s="477"/>
      <c r="E2399" s="496"/>
      <c r="F2399" s="496"/>
      <c r="G2399" s="496"/>
      <c r="H2399" s="477"/>
      <c r="I2399" s="496"/>
      <c r="J2399" s="477"/>
      <c r="K2399" s="494"/>
      <c r="L2399" s="494"/>
      <c r="M2399" s="517"/>
      <c r="N2399" s="516"/>
      <c r="O2399" s="516"/>
      <c r="P2399" s="517"/>
      <c r="Q2399" s="517"/>
    </row>
    <row r="2400" spans="1:17">
      <c r="A2400" s="472"/>
      <c r="B2400" s="496"/>
      <c r="C2400" s="475"/>
      <c r="D2400" s="477"/>
      <c r="E2400" s="496"/>
      <c r="F2400" s="496"/>
      <c r="G2400" s="496"/>
      <c r="H2400" s="477"/>
      <c r="I2400" s="496"/>
      <c r="J2400" s="477"/>
      <c r="K2400" s="494"/>
      <c r="L2400" s="494"/>
      <c r="M2400" s="517"/>
      <c r="N2400" s="516"/>
      <c r="O2400" s="516"/>
      <c r="P2400" s="517"/>
      <c r="Q2400" s="517"/>
    </row>
    <row r="2401" spans="1:17">
      <c r="A2401" s="472"/>
      <c r="B2401" s="496"/>
      <c r="C2401" s="475"/>
      <c r="D2401" s="477"/>
      <c r="E2401" s="496"/>
      <c r="F2401" s="496"/>
      <c r="G2401" s="496"/>
      <c r="H2401" s="477"/>
      <c r="I2401" s="496"/>
      <c r="J2401" s="477"/>
      <c r="K2401" s="494"/>
      <c r="L2401" s="494"/>
      <c r="M2401" s="517"/>
      <c r="N2401" s="516"/>
      <c r="O2401" s="516"/>
      <c r="P2401" s="517"/>
      <c r="Q2401" s="517"/>
    </row>
    <row r="2402" spans="1:17">
      <c r="A2402" s="472"/>
      <c r="B2402" s="496"/>
      <c r="C2402" s="475"/>
      <c r="D2402" s="477"/>
      <c r="E2402" s="496"/>
      <c r="F2402" s="496"/>
      <c r="G2402" s="496"/>
      <c r="H2402" s="477"/>
      <c r="I2402" s="496"/>
      <c r="J2402" s="477"/>
      <c r="K2402" s="494"/>
      <c r="L2402" s="494"/>
      <c r="M2402" s="517"/>
      <c r="N2402" s="516"/>
      <c r="O2402" s="516"/>
      <c r="P2402" s="517"/>
      <c r="Q2402" s="517"/>
    </row>
    <row r="2403" spans="1:17">
      <c r="A2403" s="472"/>
      <c r="B2403" s="496"/>
      <c r="C2403" s="475"/>
      <c r="D2403" s="477"/>
      <c r="E2403" s="496"/>
      <c r="F2403" s="496"/>
      <c r="G2403" s="496"/>
      <c r="H2403" s="477"/>
      <c r="I2403" s="496"/>
      <c r="J2403" s="477"/>
      <c r="K2403" s="494"/>
      <c r="L2403" s="494"/>
      <c r="M2403" s="517"/>
      <c r="N2403" s="516"/>
      <c r="O2403" s="516"/>
      <c r="P2403" s="517"/>
      <c r="Q2403" s="517"/>
    </row>
    <row r="2404" spans="1:17">
      <c r="A2404" s="472"/>
      <c r="B2404" s="496"/>
      <c r="C2404" s="475"/>
      <c r="D2404" s="477"/>
      <c r="E2404" s="496"/>
      <c r="F2404" s="496"/>
      <c r="G2404" s="496"/>
      <c r="H2404" s="477"/>
      <c r="I2404" s="496"/>
      <c r="J2404" s="477"/>
      <c r="K2404" s="494"/>
      <c r="L2404" s="494"/>
      <c r="M2404" s="517"/>
      <c r="N2404" s="516"/>
      <c r="O2404" s="516"/>
      <c r="P2404" s="517"/>
      <c r="Q2404" s="517"/>
    </row>
    <row r="2405" spans="1:17">
      <c r="A2405" s="472"/>
      <c r="B2405" s="496"/>
      <c r="C2405" s="475"/>
      <c r="D2405" s="477"/>
      <c r="E2405" s="496"/>
      <c r="F2405" s="496"/>
      <c r="G2405" s="496"/>
      <c r="H2405" s="477"/>
      <c r="I2405" s="496"/>
      <c r="J2405" s="477"/>
      <c r="K2405" s="494"/>
      <c r="L2405" s="494"/>
      <c r="M2405" s="517"/>
      <c r="N2405" s="516"/>
      <c r="O2405" s="516"/>
      <c r="P2405" s="517"/>
      <c r="Q2405" s="517"/>
    </row>
    <row r="2406" spans="1:17">
      <c r="A2406" s="472"/>
      <c r="B2406" s="496"/>
      <c r="C2406" s="475"/>
      <c r="D2406" s="477"/>
      <c r="E2406" s="496"/>
      <c r="F2406" s="496"/>
      <c r="G2406" s="496"/>
      <c r="H2406" s="477"/>
      <c r="I2406" s="496"/>
      <c r="J2406" s="477"/>
      <c r="K2406" s="494"/>
      <c r="L2406" s="494"/>
      <c r="M2406" s="517"/>
      <c r="N2406" s="516"/>
      <c r="O2406" s="516"/>
      <c r="P2406" s="517"/>
      <c r="Q2406" s="517"/>
    </row>
    <row r="2407" spans="1:17">
      <c r="A2407" s="472"/>
      <c r="B2407" s="496"/>
      <c r="C2407" s="475"/>
      <c r="D2407" s="477"/>
      <c r="E2407" s="496"/>
      <c r="F2407" s="496"/>
      <c r="G2407" s="496"/>
      <c r="H2407" s="477"/>
      <c r="I2407" s="496"/>
      <c r="J2407" s="477"/>
      <c r="K2407" s="494"/>
      <c r="L2407" s="494"/>
      <c r="M2407" s="517"/>
      <c r="N2407" s="516"/>
      <c r="O2407" s="516"/>
      <c r="P2407" s="517"/>
      <c r="Q2407" s="517"/>
    </row>
    <row r="2408" spans="1:17">
      <c r="A2408" s="472"/>
      <c r="B2408" s="496"/>
      <c r="C2408" s="475"/>
      <c r="D2408" s="477"/>
      <c r="E2408" s="496"/>
      <c r="F2408" s="496"/>
      <c r="G2408" s="496"/>
      <c r="H2408" s="477"/>
      <c r="I2408" s="496"/>
      <c r="J2408" s="477"/>
      <c r="K2408" s="494"/>
      <c r="L2408" s="494"/>
      <c r="M2408" s="517"/>
      <c r="N2408" s="516"/>
      <c r="O2408" s="516"/>
      <c r="P2408" s="517"/>
      <c r="Q2408" s="517"/>
    </row>
    <row r="2409" spans="1:17">
      <c r="A2409" s="472"/>
      <c r="B2409" s="496"/>
      <c r="C2409" s="475"/>
      <c r="D2409" s="477"/>
      <c r="E2409" s="496"/>
      <c r="F2409" s="496"/>
      <c r="G2409" s="496"/>
      <c r="H2409" s="477"/>
      <c r="I2409" s="496"/>
      <c r="J2409" s="477"/>
      <c r="K2409" s="494"/>
      <c r="L2409" s="494"/>
      <c r="M2409" s="517"/>
      <c r="N2409" s="516"/>
      <c r="O2409" s="516"/>
      <c r="P2409" s="517"/>
      <c r="Q2409" s="517"/>
    </row>
    <row r="2410" spans="1:17">
      <c r="A2410" s="472"/>
      <c r="B2410" s="496"/>
      <c r="C2410" s="475"/>
      <c r="D2410" s="477"/>
      <c r="E2410" s="496"/>
      <c r="F2410" s="496"/>
      <c r="G2410" s="496"/>
      <c r="H2410" s="477"/>
      <c r="I2410" s="496"/>
      <c r="J2410" s="477"/>
      <c r="K2410" s="494"/>
      <c r="L2410" s="494"/>
      <c r="M2410" s="517"/>
      <c r="N2410" s="516"/>
      <c r="O2410" s="516"/>
      <c r="P2410" s="517"/>
      <c r="Q2410" s="517"/>
    </row>
    <row r="2411" spans="1:17">
      <c r="A2411" s="472"/>
      <c r="B2411" s="496"/>
      <c r="C2411" s="475"/>
      <c r="D2411" s="477"/>
      <c r="E2411" s="496"/>
      <c r="F2411" s="496"/>
      <c r="G2411" s="496"/>
      <c r="H2411" s="477"/>
      <c r="I2411" s="496"/>
      <c r="J2411" s="477"/>
      <c r="K2411" s="494"/>
      <c r="L2411" s="494"/>
      <c r="M2411" s="517"/>
      <c r="N2411" s="516"/>
      <c r="O2411" s="516"/>
      <c r="P2411" s="517"/>
      <c r="Q2411" s="517"/>
    </row>
    <row r="2412" spans="1:17">
      <c r="A2412" s="472"/>
      <c r="B2412" s="496"/>
      <c r="C2412" s="475"/>
      <c r="D2412" s="477"/>
      <c r="E2412" s="496"/>
      <c r="F2412" s="496"/>
      <c r="G2412" s="496"/>
      <c r="H2412" s="477"/>
      <c r="I2412" s="496"/>
      <c r="J2412" s="477"/>
      <c r="K2412" s="494"/>
      <c r="L2412" s="494"/>
      <c r="M2412" s="517"/>
      <c r="N2412" s="516"/>
      <c r="O2412" s="516"/>
      <c r="P2412" s="517"/>
      <c r="Q2412" s="517"/>
    </row>
    <row r="2413" spans="1:17">
      <c r="A2413" s="472"/>
      <c r="B2413" s="496"/>
      <c r="C2413" s="475"/>
      <c r="D2413" s="477"/>
      <c r="E2413" s="496"/>
      <c r="F2413" s="496"/>
      <c r="G2413" s="496"/>
      <c r="H2413" s="477"/>
      <c r="I2413" s="496"/>
      <c r="J2413" s="477"/>
      <c r="K2413" s="494"/>
      <c r="L2413" s="494"/>
      <c r="M2413" s="517"/>
      <c r="N2413" s="516"/>
      <c r="O2413" s="516"/>
      <c r="P2413" s="517"/>
      <c r="Q2413" s="517"/>
    </row>
    <row r="2414" spans="1:17">
      <c r="A2414" s="472"/>
      <c r="B2414" s="496"/>
      <c r="C2414" s="475"/>
      <c r="D2414" s="477"/>
      <c r="E2414" s="496"/>
      <c r="F2414" s="496"/>
      <c r="G2414" s="496"/>
      <c r="H2414" s="477"/>
      <c r="I2414" s="496"/>
      <c r="J2414" s="477"/>
      <c r="K2414" s="494"/>
      <c r="L2414" s="494"/>
      <c r="M2414" s="517"/>
      <c r="N2414" s="516"/>
      <c r="O2414" s="516"/>
      <c r="P2414" s="517"/>
      <c r="Q2414" s="517"/>
    </row>
    <row r="2415" spans="1:17">
      <c r="A2415" s="472"/>
      <c r="B2415" s="496"/>
      <c r="C2415" s="475"/>
      <c r="D2415" s="477"/>
      <c r="E2415" s="496"/>
      <c r="F2415" s="496"/>
      <c r="G2415" s="496"/>
      <c r="H2415" s="477"/>
      <c r="I2415" s="496"/>
      <c r="J2415" s="477"/>
      <c r="K2415" s="494"/>
      <c r="L2415" s="494"/>
      <c r="M2415" s="517"/>
      <c r="N2415" s="516"/>
      <c r="O2415" s="516"/>
      <c r="P2415" s="517"/>
      <c r="Q2415" s="517"/>
    </row>
    <row r="2416" spans="1:17">
      <c r="A2416" s="472"/>
      <c r="B2416" s="496"/>
      <c r="C2416" s="475"/>
      <c r="D2416" s="477"/>
      <c r="E2416" s="496"/>
      <c r="F2416" s="496"/>
      <c r="G2416" s="496"/>
      <c r="H2416" s="477"/>
      <c r="I2416" s="496"/>
      <c r="J2416" s="477"/>
      <c r="K2416" s="494"/>
      <c r="L2416" s="494"/>
      <c r="M2416" s="517"/>
      <c r="N2416" s="516"/>
      <c r="O2416" s="516"/>
      <c r="P2416" s="517"/>
      <c r="Q2416" s="517"/>
    </row>
    <row r="2417" spans="1:17">
      <c r="A2417" s="472"/>
      <c r="B2417" s="496"/>
      <c r="C2417" s="475"/>
      <c r="D2417" s="477"/>
      <c r="E2417" s="496"/>
      <c r="F2417" s="496"/>
      <c r="G2417" s="496"/>
      <c r="H2417" s="477"/>
      <c r="I2417" s="496"/>
      <c r="J2417" s="477"/>
      <c r="K2417" s="494"/>
      <c r="L2417" s="494"/>
      <c r="M2417" s="517"/>
      <c r="N2417" s="516"/>
      <c r="O2417" s="516"/>
      <c r="P2417" s="517"/>
      <c r="Q2417" s="517"/>
    </row>
    <row r="2418" spans="1:17">
      <c r="A2418" s="472"/>
      <c r="B2418" s="496"/>
      <c r="C2418" s="475"/>
      <c r="D2418" s="477"/>
      <c r="E2418" s="496"/>
      <c r="F2418" s="496"/>
      <c r="G2418" s="496"/>
      <c r="H2418" s="477"/>
      <c r="I2418" s="496"/>
      <c r="J2418" s="477"/>
      <c r="K2418" s="494"/>
      <c r="L2418" s="494"/>
      <c r="M2418" s="517"/>
      <c r="N2418" s="516"/>
      <c r="O2418" s="516"/>
      <c r="P2418" s="517"/>
      <c r="Q2418" s="517"/>
    </row>
    <row r="2419" spans="1:17">
      <c r="A2419" s="472"/>
      <c r="B2419" s="496"/>
      <c r="C2419" s="475"/>
      <c r="D2419" s="477"/>
      <c r="E2419" s="496"/>
      <c r="F2419" s="496"/>
      <c r="G2419" s="496"/>
      <c r="H2419" s="477"/>
      <c r="I2419" s="496"/>
      <c r="J2419" s="477"/>
      <c r="K2419" s="494"/>
      <c r="L2419" s="494"/>
      <c r="M2419" s="517"/>
      <c r="N2419" s="516"/>
      <c r="O2419" s="516"/>
      <c r="P2419" s="517"/>
      <c r="Q2419" s="517"/>
    </row>
    <row r="2420" spans="1:17">
      <c r="A2420" s="472"/>
      <c r="B2420" s="496"/>
      <c r="C2420" s="475"/>
      <c r="D2420" s="477"/>
      <c r="E2420" s="496"/>
      <c r="F2420" s="496"/>
      <c r="G2420" s="496"/>
      <c r="H2420" s="477"/>
      <c r="I2420" s="496"/>
      <c r="J2420" s="477"/>
      <c r="K2420" s="494"/>
      <c r="L2420" s="494"/>
      <c r="M2420" s="517"/>
      <c r="N2420" s="516"/>
      <c r="O2420" s="516"/>
      <c r="P2420" s="517"/>
      <c r="Q2420" s="517"/>
    </row>
    <row r="2421" spans="1:17">
      <c r="A2421" s="472"/>
      <c r="B2421" s="496"/>
      <c r="C2421" s="475"/>
      <c r="D2421" s="477"/>
      <c r="E2421" s="496"/>
      <c r="F2421" s="496"/>
      <c r="G2421" s="496"/>
      <c r="H2421" s="477"/>
      <c r="I2421" s="496"/>
      <c r="J2421" s="477"/>
      <c r="K2421" s="494"/>
      <c r="L2421" s="494"/>
      <c r="M2421" s="517"/>
      <c r="N2421" s="516"/>
      <c r="O2421" s="516"/>
      <c r="P2421" s="517"/>
      <c r="Q2421" s="517"/>
    </row>
    <row r="2422" spans="1:17">
      <c r="A2422" s="472"/>
      <c r="B2422" s="496"/>
      <c r="C2422" s="475"/>
      <c r="D2422" s="477"/>
      <c r="E2422" s="496"/>
      <c r="F2422" s="496"/>
      <c r="G2422" s="496"/>
      <c r="H2422" s="477"/>
      <c r="I2422" s="496"/>
      <c r="J2422" s="477"/>
      <c r="K2422" s="494"/>
      <c r="L2422" s="494"/>
      <c r="M2422" s="517"/>
      <c r="N2422" s="516"/>
      <c r="O2422" s="516"/>
      <c r="P2422" s="517"/>
      <c r="Q2422" s="517"/>
    </row>
    <row r="2423" spans="1:17">
      <c r="A2423" s="472"/>
      <c r="B2423" s="496"/>
      <c r="C2423" s="475"/>
      <c r="D2423" s="477"/>
      <c r="E2423" s="496"/>
      <c r="F2423" s="496"/>
      <c r="G2423" s="496"/>
      <c r="H2423" s="477"/>
      <c r="I2423" s="496"/>
      <c r="J2423" s="477"/>
      <c r="K2423" s="494"/>
      <c r="L2423" s="494"/>
      <c r="M2423" s="517"/>
      <c r="N2423" s="516"/>
      <c r="O2423" s="516"/>
      <c r="P2423" s="517"/>
      <c r="Q2423" s="517"/>
    </row>
    <row r="2424" spans="1:17">
      <c r="A2424" s="472"/>
      <c r="B2424" s="496"/>
      <c r="C2424" s="475"/>
      <c r="D2424" s="477"/>
      <c r="E2424" s="496"/>
      <c r="F2424" s="496"/>
      <c r="G2424" s="496"/>
      <c r="H2424" s="477"/>
      <c r="I2424" s="496"/>
      <c r="J2424" s="477"/>
      <c r="K2424" s="494"/>
      <c r="L2424" s="494"/>
      <c r="M2424" s="517"/>
      <c r="N2424" s="516"/>
      <c r="O2424" s="516"/>
      <c r="P2424" s="517"/>
      <c r="Q2424" s="517"/>
    </row>
    <row r="2425" spans="1:17">
      <c r="A2425" s="472"/>
      <c r="B2425" s="496"/>
      <c r="C2425" s="475"/>
      <c r="D2425" s="477"/>
      <c r="E2425" s="496"/>
      <c r="F2425" s="496"/>
      <c r="G2425" s="496"/>
      <c r="H2425" s="477"/>
      <c r="I2425" s="496"/>
      <c r="J2425" s="477"/>
      <c r="K2425" s="494"/>
      <c r="L2425" s="494"/>
      <c r="M2425" s="517"/>
      <c r="N2425" s="516"/>
      <c r="O2425" s="516"/>
      <c r="P2425" s="517"/>
      <c r="Q2425" s="517"/>
    </row>
    <row r="2426" spans="1:17">
      <c r="A2426" s="472"/>
      <c r="B2426" s="496"/>
      <c r="C2426" s="475"/>
      <c r="D2426" s="477"/>
      <c r="E2426" s="496"/>
      <c r="F2426" s="496"/>
      <c r="G2426" s="496"/>
      <c r="H2426" s="477"/>
      <c r="I2426" s="496"/>
      <c r="J2426" s="477"/>
      <c r="K2426" s="494"/>
      <c r="L2426" s="494"/>
      <c r="M2426" s="517"/>
      <c r="N2426" s="516"/>
      <c r="O2426" s="516"/>
      <c r="P2426" s="517"/>
      <c r="Q2426" s="517"/>
    </row>
    <row r="2427" spans="1:17">
      <c r="A2427" s="472"/>
      <c r="B2427" s="496"/>
      <c r="C2427" s="475"/>
      <c r="D2427" s="477"/>
      <c r="E2427" s="496"/>
      <c r="F2427" s="496"/>
      <c r="G2427" s="496"/>
      <c r="H2427" s="477"/>
      <c r="I2427" s="496"/>
      <c r="J2427" s="477"/>
      <c r="K2427" s="494"/>
      <c r="L2427" s="494"/>
      <c r="M2427" s="517"/>
      <c r="N2427" s="516"/>
      <c r="O2427" s="516"/>
      <c r="P2427" s="517"/>
      <c r="Q2427" s="517"/>
    </row>
    <row r="2428" spans="1:17">
      <c r="A2428" s="472"/>
      <c r="B2428" s="496"/>
      <c r="C2428" s="475"/>
      <c r="D2428" s="477"/>
      <c r="E2428" s="496"/>
      <c r="F2428" s="496"/>
      <c r="G2428" s="496"/>
      <c r="H2428" s="477"/>
      <c r="I2428" s="496"/>
      <c r="J2428" s="477"/>
      <c r="K2428" s="494"/>
      <c r="L2428" s="494"/>
      <c r="M2428" s="517"/>
      <c r="N2428" s="516"/>
      <c r="O2428" s="516"/>
      <c r="P2428" s="517"/>
      <c r="Q2428" s="517"/>
    </row>
    <row r="2429" spans="1:17">
      <c r="A2429" s="472"/>
      <c r="B2429" s="496"/>
      <c r="C2429" s="475"/>
      <c r="D2429" s="477"/>
      <c r="E2429" s="496"/>
      <c r="F2429" s="496"/>
      <c r="G2429" s="496"/>
      <c r="H2429" s="477"/>
      <c r="I2429" s="496"/>
      <c r="J2429" s="477"/>
      <c r="K2429" s="494"/>
      <c r="L2429" s="494"/>
      <c r="M2429" s="517"/>
      <c r="N2429" s="516"/>
      <c r="O2429" s="516"/>
      <c r="P2429" s="517"/>
      <c r="Q2429" s="517"/>
    </row>
    <row r="2430" spans="1:17">
      <c r="A2430" s="472"/>
      <c r="B2430" s="496"/>
      <c r="C2430" s="475"/>
      <c r="D2430" s="477"/>
      <c r="E2430" s="496"/>
      <c r="F2430" s="496"/>
      <c r="G2430" s="496"/>
      <c r="H2430" s="477"/>
      <c r="I2430" s="496"/>
      <c r="J2430" s="477"/>
      <c r="K2430" s="494"/>
      <c r="L2430" s="494"/>
      <c r="M2430" s="517"/>
      <c r="N2430" s="516"/>
      <c r="O2430" s="516"/>
      <c r="P2430" s="517"/>
      <c r="Q2430" s="517"/>
    </row>
    <row r="2431" spans="1:17">
      <c r="A2431" s="472"/>
      <c r="B2431" s="496"/>
      <c r="C2431" s="475"/>
      <c r="D2431" s="477"/>
      <c r="E2431" s="496"/>
      <c r="F2431" s="496"/>
      <c r="G2431" s="496"/>
      <c r="H2431" s="477"/>
      <c r="I2431" s="496"/>
      <c r="J2431" s="477"/>
      <c r="K2431" s="494"/>
      <c r="L2431" s="494"/>
      <c r="M2431" s="517"/>
      <c r="N2431" s="516"/>
      <c r="O2431" s="516"/>
      <c r="P2431" s="517"/>
      <c r="Q2431" s="517"/>
    </row>
    <row r="2432" spans="1:17">
      <c r="A2432" s="472"/>
      <c r="B2432" s="496"/>
      <c r="C2432" s="475"/>
      <c r="D2432" s="477"/>
      <c r="E2432" s="496"/>
      <c r="F2432" s="496"/>
      <c r="G2432" s="496"/>
      <c r="H2432" s="477"/>
      <c r="I2432" s="496"/>
      <c r="J2432" s="477"/>
      <c r="K2432" s="494"/>
      <c r="L2432" s="494"/>
      <c r="M2432" s="517"/>
      <c r="N2432" s="516"/>
      <c r="O2432" s="516"/>
      <c r="P2432" s="517"/>
      <c r="Q2432" s="517"/>
    </row>
    <row r="2433" spans="1:17">
      <c r="A2433" s="472"/>
      <c r="B2433" s="496"/>
      <c r="C2433" s="475"/>
      <c r="D2433" s="477"/>
      <c r="E2433" s="496"/>
      <c r="F2433" s="496"/>
      <c r="G2433" s="496"/>
      <c r="H2433" s="477"/>
      <c r="I2433" s="496"/>
      <c r="J2433" s="477"/>
      <c r="K2433" s="494"/>
      <c r="L2433" s="494"/>
      <c r="M2433" s="517"/>
      <c r="N2433" s="516"/>
      <c r="O2433" s="516"/>
      <c r="P2433" s="517"/>
      <c r="Q2433" s="517"/>
    </row>
    <row r="2434" spans="1:17">
      <c r="A2434" s="472"/>
      <c r="B2434" s="496"/>
      <c r="C2434" s="475"/>
      <c r="D2434" s="477"/>
      <c r="E2434" s="496"/>
      <c r="F2434" s="496"/>
      <c r="G2434" s="496"/>
      <c r="H2434" s="477"/>
      <c r="I2434" s="496"/>
      <c r="J2434" s="477"/>
      <c r="K2434" s="494"/>
      <c r="L2434" s="494"/>
      <c r="M2434" s="517"/>
      <c r="N2434" s="516"/>
      <c r="O2434" s="516"/>
      <c r="P2434" s="517"/>
      <c r="Q2434" s="517"/>
    </row>
    <row r="2435" spans="1:17">
      <c r="A2435" s="472"/>
      <c r="B2435" s="496"/>
      <c r="C2435" s="475"/>
      <c r="D2435" s="477"/>
      <c r="E2435" s="496"/>
      <c r="F2435" s="496"/>
      <c r="G2435" s="496"/>
      <c r="H2435" s="477"/>
      <c r="I2435" s="496"/>
      <c r="J2435" s="477"/>
      <c r="K2435" s="494"/>
      <c r="L2435" s="494"/>
      <c r="M2435" s="517"/>
      <c r="N2435" s="516"/>
      <c r="O2435" s="516"/>
      <c r="P2435" s="517"/>
      <c r="Q2435" s="517"/>
    </row>
    <row r="2436" spans="1:17">
      <c r="A2436" s="472"/>
      <c r="B2436" s="496"/>
      <c r="C2436" s="475"/>
      <c r="D2436" s="477"/>
      <c r="E2436" s="496"/>
      <c r="F2436" s="496"/>
      <c r="G2436" s="496"/>
      <c r="H2436" s="477"/>
      <c r="I2436" s="496"/>
      <c r="J2436" s="477"/>
      <c r="K2436" s="494"/>
      <c r="L2436" s="494"/>
      <c r="M2436" s="517"/>
      <c r="N2436" s="516"/>
      <c r="O2436" s="516"/>
      <c r="P2436" s="517"/>
      <c r="Q2436" s="517"/>
    </row>
    <row r="2437" spans="1:17">
      <c r="A2437" s="472"/>
      <c r="B2437" s="496"/>
      <c r="C2437" s="475"/>
      <c r="D2437" s="477"/>
      <c r="E2437" s="496"/>
      <c r="F2437" s="496"/>
      <c r="G2437" s="496"/>
      <c r="H2437" s="477"/>
      <c r="I2437" s="496"/>
      <c r="J2437" s="477"/>
      <c r="K2437" s="494"/>
      <c r="L2437" s="494"/>
      <c r="M2437" s="517"/>
      <c r="N2437" s="516"/>
      <c r="O2437" s="516"/>
      <c r="P2437" s="517"/>
      <c r="Q2437" s="517"/>
    </row>
    <row r="2438" spans="1:17">
      <c r="A2438" s="472"/>
      <c r="B2438" s="496"/>
      <c r="C2438" s="475"/>
      <c r="D2438" s="477"/>
      <c r="E2438" s="496"/>
      <c r="F2438" s="496"/>
      <c r="G2438" s="496"/>
      <c r="H2438" s="477"/>
      <c r="I2438" s="496"/>
      <c r="J2438" s="477"/>
      <c r="K2438" s="494"/>
      <c r="L2438" s="494"/>
      <c r="M2438" s="517"/>
      <c r="N2438" s="516"/>
      <c r="O2438" s="516"/>
      <c r="P2438" s="517"/>
      <c r="Q2438" s="517"/>
    </row>
    <row r="2439" spans="1:17">
      <c r="A2439" s="472"/>
      <c r="B2439" s="496"/>
      <c r="C2439" s="475"/>
      <c r="D2439" s="477"/>
      <c r="E2439" s="496"/>
      <c r="F2439" s="496"/>
      <c r="G2439" s="496"/>
      <c r="H2439" s="477"/>
      <c r="I2439" s="496"/>
      <c r="J2439" s="477"/>
      <c r="K2439" s="494"/>
      <c r="L2439" s="494"/>
      <c r="M2439" s="517"/>
      <c r="N2439" s="516"/>
      <c r="O2439" s="516"/>
      <c r="P2439" s="517"/>
      <c r="Q2439" s="517"/>
    </row>
    <row r="2440" spans="1:17">
      <c r="A2440" s="472"/>
      <c r="B2440" s="496"/>
      <c r="C2440" s="475"/>
      <c r="D2440" s="477"/>
      <c r="E2440" s="496"/>
      <c r="F2440" s="496"/>
      <c r="G2440" s="496"/>
      <c r="H2440" s="477"/>
      <c r="I2440" s="496"/>
      <c r="J2440" s="477"/>
      <c r="K2440" s="494"/>
      <c r="L2440" s="494"/>
      <c r="M2440" s="517"/>
      <c r="N2440" s="516"/>
      <c r="O2440" s="516"/>
      <c r="P2440" s="517"/>
      <c r="Q2440" s="517"/>
    </row>
    <row r="2441" spans="1:17">
      <c r="A2441" s="472"/>
      <c r="B2441" s="496"/>
      <c r="C2441" s="475"/>
      <c r="D2441" s="477"/>
      <c r="E2441" s="496"/>
      <c r="F2441" s="496"/>
      <c r="G2441" s="496"/>
      <c r="H2441" s="477"/>
      <c r="I2441" s="496"/>
      <c r="J2441" s="477"/>
      <c r="K2441" s="494"/>
      <c r="L2441" s="494"/>
      <c r="M2441" s="517"/>
      <c r="N2441" s="516"/>
      <c r="O2441" s="516"/>
      <c r="P2441" s="517"/>
      <c r="Q2441" s="517"/>
    </row>
    <row r="2442" spans="1:17">
      <c r="A2442" s="472"/>
      <c r="B2442" s="496"/>
      <c r="C2442" s="475"/>
      <c r="D2442" s="477"/>
      <c r="E2442" s="496"/>
      <c r="F2442" s="496"/>
      <c r="G2442" s="496"/>
      <c r="H2442" s="477"/>
      <c r="I2442" s="496"/>
      <c r="J2442" s="477"/>
      <c r="K2442" s="494"/>
      <c r="L2442" s="494"/>
      <c r="M2442" s="517"/>
      <c r="N2442" s="516"/>
      <c r="O2442" s="516"/>
      <c r="P2442" s="517"/>
      <c r="Q2442" s="517"/>
    </row>
    <row r="2443" spans="1:17">
      <c r="A2443" s="472"/>
      <c r="B2443" s="496"/>
      <c r="C2443" s="475"/>
      <c r="D2443" s="477"/>
      <c r="E2443" s="496"/>
      <c r="F2443" s="496"/>
      <c r="G2443" s="496"/>
      <c r="H2443" s="477"/>
      <c r="I2443" s="496"/>
      <c r="J2443" s="477"/>
      <c r="K2443" s="494"/>
      <c r="L2443" s="494"/>
      <c r="M2443" s="517"/>
      <c r="N2443" s="516"/>
      <c r="O2443" s="516"/>
      <c r="P2443" s="517"/>
      <c r="Q2443" s="517"/>
    </row>
    <row r="2444" spans="1:17">
      <c r="A2444" s="472"/>
      <c r="B2444" s="496"/>
      <c r="C2444" s="475"/>
      <c r="D2444" s="477"/>
      <c r="E2444" s="496"/>
      <c r="F2444" s="496"/>
      <c r="G2444" s="496"/>
      <c r="H2444" s="477"/>
      <c r="I2444" s="496"/>
      <c r="J2444" s="477"/>
      <c r="K2444" s="494"/>
      <c r="L2444" s="494"/>
      <c r="M2444" s="517"/>
      <c r="N2444" s="516"/>
      <c r="O2444" s="516"/>
      <c r="P2444" s="517"/>
      <c r="Q2444" s="517"/>
    </row>
    <row r="2445" spans="1:17">
      <c r="A2445" s="472"/>
      <c r="B2445" s="496"/>
      <c r="C2445" s="475"/>
      <c r="D2445" s="477"/>
      <c r="E2445" s="496"/>
      <c r="F2445" s="496"/>
      <c r="G2445" s="496"/>
      <c r="H2445" s="477"/>
      <c r="I2445" s="496"/>
      <c r="J2445" s="477"/>
      <c r="K2445" s="494"/>
      <c r="L2445" s="494"/>
      <c r="M2445" s="517"/>
      <c r="N2445" s="516"/>
      <c r="O2445" s="516"/>
      <c r="P2445" s="517"/>
      <c r="Q2445" s="517"/>
    </row>
    <row r="2446" spans="1:17">
      <c r="A2446" s="472"/>
      <c r="B2446" s="496"/>
      <c r="C2446" s="475"/>
      <c r="D2446" s="477"/>
      <c r="E2446" s="496"/>
      <c r="F2446" s="496"/>
      <c r="G2446" s="496"/>
      <c r="H2446" s="477"/>
      <c r="I2446" s="496"/>
      <c r="J2446" s="477"/>
      <c r="K2446" s="494"/>
      <c r="L2446" s="494"/>
      <c r="M2446" s="517"/>
      <c r="N2446" s="516"/>
      <c r="O2446" s="516"/>
      <c r="P2446" s="517"/>
      <c r="Q2446" s="517"/>
    </row>
    <row r="2447" spans="1:17">
      <c r="A2447" s="472"/>
      <c r="B2447" s="496"/>
      <c r="C2447" s="475"/>
      <c r="D2447" s="477"/>
      <c r="E2447" s="496"/>
      <c r="F2447" s="496"/>
      <c r="G2447" s="496"/>
      <c r="H2447" s="477"/>
      <c r="I2447" s="496"/>
      <c r="J2447" s="477"/>
      <c r="K2447" s="494"/>
      <c r="L2447" s="494"/>
      <c r="M2447" s="517"/>
      <c r="N2447" s="516"/>
      <c r="O2447" s="516"/>
      <c r="P2447" s="517"/>
      <c r="Q2447" s="517"/>
    </row>
    <row r="2448" spans="1:17">
      <c r="A2448" s="472"/>
      <c r="B2448" s="496"/>
      <c r="C2448" s="475"/>
      <c r="D2448" s="477"/>
      <c r="E2448" s="496"/>
      <c r="F2448" s="496"/>
      <c r="G2448" s="496"/>
      <c r="H2448" s="477"/>
      <c r="I2448" s="496"/>
      <c r="J2448" s="477"/>
      <c r="K2448" s="494"/>
      <c r="L2448" s="494"/>
      <c r="M2448" s="517"/>
      <c r="N2448" s="516"/>
      <c r="O2448" s="516"/>
      <c r="P2448" s="517"/>
      <c r="Q2448" s="517"/>
    </row>
    <row r="2449" spans="1:17">
      <c r="A2449" s="472"/>
      <c r="B2449" s="496"/>
      <c r="C2449" s="475"/>
      <c r="D2449" s="477"/>
      <c r="E2449" s="496"/>
      <c r="F2449" s="496"/>
      <c r="G2449" s="496"/>
      <c r="H2449" s="477"/>
      <c r="I2449" s="496"/>
      <c r="J2449" s="477"/>
      <c r="K2449" s="494"/>
      <c r="L2449" s="494"/>
      <c r="M2449" s="517"/>
      <c r="N2449" s="516"/>
      <c r="O2449" s="516"/>
      <c r="P2449" s="517"/>
      <c r="Q2449" s="517"/>
    </row>
    <row r="2450" spans="1:17">
      <c r="A2450" s="472"/>
      <c r="B2450" s="496"/>
      <c r="C2450" s="475"/>
      <c r="D2450" s="477"/>
      <c r="E2450" s="496"/>
      <c r="F2450" s="496"/>
      <c r="G2450" s="496"/>
      <c r="H2450" s="477"/>
      <c r="I2450" s="496"/>
      <c r="J2450" s="477"/>
      <c r="K2450" s="494"/>
      <c r="L2450" s="494"/>
      <c r="M2450" s="517"/>
      <c r="N2450" s="516"/>
      <c r="O2450" s="516"/>
      <c r="P2450" s="517"/>
      <c r="Q2450" s="517"/>
    </row>
    <row r="2451" spans="1:17">
      <c r="A2451" s="472"/>
      <c r="B2451" s="496"/>
      <c r="C2451" s="475"/>
      <c r="D2451" s="477"/>
      <c r="E2451" s="496"/>
      <c r="F2451" s="496"/>
      <c r="G2451" s="496"/>
      <c r="H2451" s="477"/>
      <c r="I2451" s="496"/>
      <c r="J2451" s="477"/>
      <c r="K2451" s="494"/>
      <c r="L2451" s="494"/>
      <c r="M2451" s="517"/>
      <c r="N2451" s="516"/>
      <c r="O2451" s="516"/>
      <c r="P2451" s="517"/>
      <c r="Q2451" s="517"/>
    </row>
    <row r="2452" spans="1:17">
      <c r="A2452" s="472"/>
      <c r="B2452" s="496"/>
      <c r="C2452" s="475"/>
      <c r="D2452" s="477"/>
      <c r="E2452" s="496"/>
      <c r="F2452" s="496"/>
      <c r="G2452" s="496"/>
      <c r="H2452" s="477"/>
      <c r="I2452" s="496"/>
      <c r="J2452" s="477"/>
      <c r="K2452" s="494"/>
      <c r="L2452" s="494"/>
      <c r="M2452" s="517"/>
      <c r="N2452" s="516"/>
      <c r="O2452" s="516"/>
      <c r="P2452" s="517"/>
      <c r="Q2452" s="517"/>
    </row>
    <row r="2453" spans="1:17">
      <c r="A2453" s="472"/>
      <c r="B2453" s="496"/>
      <c r="C2453" s="475"/>
      <c r="D2453" s="477"/>
      <c r="E2453" s="496"/>
      <c r="F2453" s="496"/>
      <c r="G2453" s="496"/>
      <c r="H2453" s="477"/>
      <c r="I2453" s="496"/>
      <c r="J2453" s="477"/>
      <c r="K2453" s="494"/>
      <c r="L2453" s="494"/>
      <c r="M2453" s="517"/>
      <c r="N2453" s="516"/>
      <c r="O2453" s="516"/>
      <c r="P2453" s="517"/>
      <c r="Q2453" s="517"/>
    </row>
    <row r="2454" spans="1:17">
      <c r="A2454" s="472"/>
      <c r="B2454" s="496"/>
      <c r="C2454" s="475"/>
      <c r="D2454" s="477"/>
      <c r="E2454" s="496"/>
      <c r="F2454" s="496"/>
      <c r="G2454" s="496"/>
      <c r="H2454" s="477"/>
      <c r="I2454" s="496"/>
      <c r="J2454" s="477"/>
      <c r="K2454" s="494"/>
      <c r="L2454" s="494"/>
      <c r="M2454" s="517"/>
      <c r="N2454" s="516"/>
      <c r="O2454" s="516"/>
      <c r="P2454" s="517"/>
      <c r="Q2454" s="517"/>
    </row>
    <row r="2455" spans="1:17">
      <c r="A2455" s="472"/>
      <c r="B2455" s="496"/>
      <c r="C2455" s="475"/>
      <c r="D2455" s="477"/>
      <c r="E2455" s="496"/>
      <c r="F2455" s="496"/>
      <c r="G2455" s="496"/>
      <c r="H2455" s="477"/>
      <c r="I2455" s="496"/>
      <c r="J2455" s="477"/>
      <c r="K2455" s="494"/>
      <c r="L2455" s="494"/>
      <c r="M2455" s="517"/>
      <c r="N2455" s="516"/>
      <c r="O2455" s="516"/>
      <c r="P2455" s="517"/>
      <c r="Q2455" s="517"/>
    </row>
    <row r="2456" spans="1:17">
      <c r="A2456" s="472"/>
      <c r="B2456" s="496"/>
      <c r="C2456" s="475"/>
      <c r="D2456" s="477"/>
      <c r="E2456" s="496"/>
      <c r="F2456" s="496"/>
      <c r="G2456" s="496"/>
      <c r="H2456" s="477"/>
      <c r="I2456" s="496"/>
      <c r="J2456" s="477"/>
      <c r="K2456" s="494"/>
      <c r="L2456" s="494"/>
      <c r="M2456" s="517"/>
      <c r="N2456" s="516"/>
      <c r="O2456" s="516"/>
      <c r="P2456" s="517"/>
      <c r="Q2456" s="517"/>
    </row>
    <row r="2457" spans="1:17">
      <c r="A2457" s="472"/>
      <c r="B2457" s="496"/>
      <c r="C2457" s="475"/>
      <c r="D2457" s="477"/>
      <c r="E2457" s="496"/>
      <c r="F2457" s="496"/>
      <c r="G2457" s="496"/>
      <c r="H2457" s="477"/>
      <c r="I2457" s="496"/>
      <c r="J2457" s="477"/>
      <c r="K2457" s="494"/>
      <c r="L2457" s="494"/>
      <c r="M2457" s="517"/>
      <c r="N2457" s="516"/>
      <c r="O2457" s="516"/>
      <c r="P2457" s="517"/>
      <c r="Q2457" s="517"/>
    </row>
    <row r="2458" spans="1:17">
      <c r="A2458" s="472"/>
      <c r="B2458" s="496"/>
      <c r="C2458" s="475"/>
      <c r="D2458" s="477"/>
      <c r="E2458" s="496"/>
      <c r="F2458" s="496"/>
      <c r="G2458" s="496"/>
      <c r="H2458" s="477"/>
      <c r="I2458" s="496"/>
      <c r="J2458" s="477"/>
      <c r="K2458" s="494"/>
      <c r="L2458" s="494"/>
      <c r="M2458" s="517"/>
      <c r="N2458" s="516"/>
      <c r="O2458" s="516"/>
      <c r="P2458" s="517"/>
      <c r="Q2458" s="517"/>
    </row>
    <row r="2459" spans="1:17">
      <c r="A2459" s="472"/>
      <c r="B2459" s="496"/>
      <c r="C2459" s="475"/>
      <c r="D2459" s="477"/>
      <c r="E2459" s="496"/>
      <c r="F2459" s="496"/>
      <c r="G2459" s="496"/>
      <c r="H2459" s="477"/>
      <c r="I2459" s="496"/>
      <c r="J2459" s="477"/>
      <c r="K2459" s="494"/>
      <c r="L2459" s="494"/>
      <c r="M2459" s="517"/>
      <c r="N2459" s="516"/>
      <c r="O2459" s="516"/>
      <c r="P2459" s="517"/>
      <c r="Q2459" s="517"/>
    </row>
    <row r="2460" spans="1:17">
      <c r="A2460" s="472"/>
      <c r="B2460" s="496"/>
      <c r="C2460" s="475"/>
      <c r="D2460" s="477"/>
      <c r="E2460" s="496"/>
      <c r="F2460" s="496"/>
      <c r="G2460" s="496"/>
      <c r="H2460" s="477"/>
      <c r="I2460" s="496"/>
      <c r="J2460" s="477"/>
      <c r="K2460" s="494"/>
      <c r="L2460" s="494"/>
      <c r="M2460" s="517"/>
      <c r="N2460" s="516"/>
      <c r="O2460" s="516"/>
      <c r="P2460" s="517"/>
      <c r="Q2460" s="517"/>
    </row>
    <row r="2461" spans="1:17">
      <c r="A2461" s="472"/>
      <c r="B2461" s="496"/>
      <c r="C2461" s="475"/>
      <c r="D2461" s="477"/>
      <c r="E2461" s="496"/>
      <c r="F2461" s="496"/>
      <c r="G2461" s="496"/>
      <c r="H2461" s="477"/>
      <c r="I2461" s="496"/>
      <c r="J2461" s="477"/>
      <c r="K2461" s="494"/>
      <c r="L2461" s="494"/>
      <c r="M2461" s="517"/>
      <c r="N2461" s="516"/>
      <c r="O2461" s="516"/>
      <c r="P2461" s="517"/>
      <c r="Q2461" s="517"/>
    </row>
    <row r="2462" spans="1:17">
      <c r="A2462" s="472"/>
      <c r="B2462" s="496"/>
      <c r="C2462" s="475"/>
      <c r="D2462" s="477"/>
      <c r="E2462" s="496"/>
      <c r="F2462" s="496"/>
      <c r="G2462" s="496"/>
      <c r="H2462" s="477"/>
      <c r="I2462" s="496"/>
      <c r="J2462" s="477"/>
      <c r="K2462" s="494"/>
      <c r="L2462" s="494"/>
      <c r="M2462" s="517"/>
      <c r="N2462" s="516"/>
      <c r="O2462" s="516"/>
      <c r="P2462" s="517"/>
      <c r="Q2462" s="517"/>
    </row>
    <row r="2463" spans="1:17">
      <c r="A2463" s="472"/>
      <c r="B2463" s="496"/>
      <c r="C2463" s="475"/>
      <c r="D2463" s="477"/>
      <c r="E2463" s="496"/>
      <c r="F2463" s="496"/>
      <c r="G2463" s="496"/>
      <c r="H2463" s="477"/>
      <c r="I2463" s="496"/>
      <c r="J2463" s="477"/>
      <c r="K2463" s="494"/>
      <c r="L2463" s="494"/>
      <c r="M2463" s="517"/>
      <c r="N2463" s="516"/>
      <c r="O2463" s="516"/>
      <c r="P2463" s="517"/>
      <c r="Q2463" s="517"/>
    </row>
    <row r="2464" spans="1:17">
      <c r="A2464" s="472"/>
      <c r="B2464" s="496"/>
      <c r="C2464" s="475"/>
      <c r="D2464" s="477"/>
      <c r="E2464" s="496"/>
      <c r="F2464" s="496"/>
      <c r="G2464" s="496"/>
      <c r="H2464" s="477"/>
      <c r="I2464" s="496"/>
      <c r="J2464" s="477"/>
      <c r="K2464" s="494"/>
      <c r="L2464" s="494"/>
      <c r="M2464" s="517"/>
      <c r="N2464" s="516"/>
      <c r="O2464" s="516"/>
      <c r="P2464" s="517"/>
      <c r="Q2464" s="517"/>
    </row>
    <row r="2465" spans="1:17">
      <c r="A2465" s="472"/>
      <c r="B2465" s="496"/>
      <c r="C2465" s="475"/>
      <c r="D2465" s="477"/>
      <c r="E2465" s="496"/>
      <c r="F2465" s="496"/>
      <c r="G2465" s="496"/>
      <c r="H2465" s="477"/>
      <c r="I2465" s="496"/>
      <c r="J2465" s="477"/>
      <c r="K2465" s="494"/>
      <c r="L2465" s="494"/>
      <c r="M2465" s="517"/>
      <c r="N2465" s="516"/>
      <c r="O2465" s="516"/>
      <c r="P2465" s="517"/>
      <c r="Q2465" s="517"/>
    </row>
    <row r="2466" spans="1:17">
      <c r="A2466" s="472"/>
      <c r="B2466" s="496"/>
      <c r="C2466" s="475"/>
      <c r="D2466" s="477"/>
      <c r="E2466" s="496"/>
      <c r="F2466" s="496"/>
      <c r="G2466" s="496"/>
      <c r="H2466" s="477"/>
      <c r="I2466" s="496"/>
      <c r="J2466" s="477"/>
      <c r="K2466" s="494"/>
      <c r="L2466" s="494"/>
      <c r="M2466" s="517"/>
      <c r="N2466" s="516"/>
      <c r="O2466" s="516"/>
      <c r="P2466" s="517"/>
      <c r="Q2466" s="517"/>
    </row>
    <row r="2467" spans="1:17">
      <c r="A2467" s="472"/>
      <c r="B2467" s="496"/>
      <c r="C2467" s="475"/>
      <c r="D2467" s="477"/>
      <c r="E2467" s="496"/>
      <c r="F2467" s="496"/>
      <c r="G2467" s="496"/>
      <c r="H2467" s="477"/>
      <c r="I2467" s="496"/>
      <c r="J2467" s="477"/>
      <c r="K2467" s="494"/>
      <c r="L2467" s="494"/>
      <c r="M2467" s="517"/>
      <c r="N2467" s="516"/>
      <c r="O2467" s="516"/>
      <c r="P2467" s="517"/>
      <c r="Q2467" s="517"/>
    </row>
    <row r="2468" spans="1:17">
      <c r="A2468" s="472"/>
      <c r="B2468" s="496"/>
      <c r="C2468" s="475"/>
      <c r="D2468" s="477"/>
      <c r="E2468" s="496"/>
      <c r="F2468" s="496"/>
      <c r="G2468" s="496"/>
      <c r="H2468" s="477"/>
      <c r="I2468" s="496"/>
      <c r="J2468" s="477"/>
      <c r="K2468" s="494"/>
      <c r="L2468" s="494"/>
      <c r="M2468" s="517"/>
      <c r="N2468" s="516"/>
      <c r="O2468" s="516"/>
      <c r="P2468" s="517"/>
      <c r="Q2468" s="517"/>
    </row>
    <row r="2469" spans="1:17">
      <c r="A2469" s="472"/>
      <c r="B2469" s="496"/>
      <c r="C2469" s="475"/>
      <c r="D2469" s="477"/>
      <c r="E2469" s="496"/>
      <c r="F2469" s="496"/>
      <c r="G2469" s="496"/>
      <c r="H2469" s="477"/>
      <c r="I2469" s="496"/>
      <c r="J2469" s="477"/>
      <c r="K2469" s="494"/>
      <c r="L2469" s="494"/>
      <c r="M2469" s="517"/>
      <c r="N2469" s="516"/>
      <c r="O2469" s="516"/>
      <c r="P2469" s="517"/>
      <c r="Q2469" s="517"/>
    </row>
    <row r="2470" spans="1:17">
      <c r="A2470" s="472"/>
      <c r="B2470" s="496"/>
      <c r="C2470" s="475"/>
      <c r="D2470" s="477"/>
      <c r="E2470" s="496"/>
      <c r="F2470" s="496"/>
      <c r="G2470" s="496"/>
      <c r="H2470" s="477"/>
      <c r="I2470" s="496"/>
      <c r="J2470" s="477"/>
      <c r="K2470" s="494"/>
      <c r="L2470" s="494"/>
      <c r="M2470" s="517"/>
      <c r="N2470" s="516"/>
      <c r="O2470" s="516"/>
      <c r="P2470" s="517"/>
      <c r="Q2470" s="517"/>
    </row>
    <row r="2471" spans="1:17">
      <c r="A2471" s="472"/>
      <c r="B2471" s="496"/>
      <c r="C2471" s="475"/>
      <c r="D2471" s="477"/>
      <c r="E2471" s="496"/>
      <c r="F2471" s="496"/>
      <c r="G2471" s="496"/>
      <c r="H2471" s="477"/>
      <c r="I2471" s="496"/>
      <c r="J2471" s="477"/>
      <c r="K2471" s="494"/>
      <c r="L2471" s="494"/>
      <c r="M2471" s="517"/>
      <c r="N2471" s="516"/>
      <c r="O2471" s="516"/>
      <c r="P2471" s="517"/>
      <c r="Q2471" s="517"/>
    </row>
    <row r="2472" spans="1:17">
      <c r="A2472" s="472"/>
      <c r="B2472" s="496"/>
      <c r="C2472" s="475"/>
      <c r="D2472" s="477"/>
      <c r="E2472" s="496"/>
      <c r="F2472" s="496"/>
      <c r="G2472" s="496"/>
      <c r="H2472" s="477"/>
      <c r="I2472" s="496"/>
      <c r="J2472" s="477"/>
      <c r="K2472" s="494"/>
      <c r="L2472" s="494"/>
      <c r="M2472" s="517"/>
      <c r="N2472" s="516"/>
      <c r="O2472" s="516"/>
      <c r="P2472" s="517"/>
      <c r="Q2472" s="517"/>
    </row>
    <row r="2473" spans="1:17">
      <c r="A2473" s="472"/>
      <c r="B2473" s="496"/>
      <c r="C2473" s="475"/>
      <c r="D2473" s="477"/>
      <c r="E2473" s="496"/>
      <c r="F2473" s="496"/>
      <c r="G2473" s="496"/>
      <c r="H2473" s="477"/>
      <c r="I2473" s="496"/>
      <c r="J2473" s="477"/>
      <c r="K2473" s="494"/>
      <c r="L2473" s="494"/>
      <c r="M2473" s="517"/>
      <c r="N2473" s="516"/>
      <c r="O2473" s="516"/>
      <c r="P2473" s="517"/>
      <c r="Q2473" s="517"/>
    </row>
    <row r="2474" spans="1:17">
      <c r="A2474" s="472"/>
      <c r="B2474" s="496"/>
      <c r="C2474" s="475"/>
      <c r="D2474" s="477"/>
      <c r="E2474" s="496"/>
      <c r="F2474" s="496"/>
      <c r="G2474" s="496"/>
      <c r="H2474" s="477"/>
      <c r="I2474" s="496"/>
      <c r="J2474" s="477"/>
      <c r="K2474" s="494"/>
      <c r="L2474" s="494"/>
      <c r="M2474" s="517"/>
      <c r="N2474" s="516"/>
      <c r="O2474" s="516"/>
      <c r="P2474" s="517"/>
      <c r="Q2474" s="517"/>
    </row>
    <row r="2475" spans="1:17">
      <c r="A2475" s="472"/>
      <c r="B2475" s="496"/>
      <c r="C2475" s="475"/>
      <c r="D2475" s="477"/>
      <c r="E2475" s="496"/>
      <c r="F2475" s="496"/>
      <c r="G2475" s="496"/>
      <c r="H2475" s="477"/>
      <c r="I2475" s="496"/>
      <c r="J2475" s="477"/>
      <c r="K2475" s="494"/>
      <c r="L2475" s="494"/>
      <c r="M2475" s="517"/>
      <c r="N2475" s="516"/>
      <c r="O2475" s="516"/>
      <c r="P2475" s="517"/>
      <c r="Q2475" s="517"/>
    </row>
    <row r="2476" spans="1:17">
      <c r="A2476" s="472"/>
      <c r="B2476" s="496"/>
      <c r="C2476" s="475"/>
      <c r="D2476" s="477"/>
      <c r="E2476" s="496"/>
      <c r="F2476" s="496"/>
      <c r="G2476" s="496"/>
      <c r="H2476" s="477"/>
      <c r="I2476" s="496"/>
      <c r="J2476" s="477"/>
      <c r="K2476" s="494"/>
      <c r="L2476" s="494"/>
      <c r="M2476" s="517"/>
      <c r="N2476" s="516"/>
      <c r="O2476" s="516"/>
      <c r="P2476" s="517"/>
      <c r="Q2476" s="517"/>
    </row>
    <row r="2477" spans="1:17">
      <c r="A2477" s="472"/>
      <c r="B2477" s="496"/>
      <c r="C2477" s="475"/>
      <c r="D2477" s="477"/>
      <c r="E2477" s="496"/>
      <c r="F2477" s="496"/>
      <c r="G2477" s="496"/>
      <c r="H2477" s="477"/>
      <c r="I2477" s="496"/>
      <c r="J2477" s="477"/>
      <c r="K2477" s="494"/>
      <c r="L2477" s="494"/>
      <c r="M2477" s="517"/>
      <c r="N2477" s="516"/>
      <c r="O2477" s="516"/>
      <c r="P2477" s="517"/>
      <c r="Q2477" s="517"/>
    </row>
    <row r="2478" spans="1:17">
      <c r="A2478" s="472"/>
      <c r="B2478" s="496"/>
      <c r="C2478" s="475"/>
      <c r="D2478" s="477"/>
      <c r="E2478" s="496"/>
      <c r="F2478" s="496"/>
      <c r="G2478" s="496"/>
      <c r="H2478" s="477"/>
      <c r="I2478" s="496"/>
      <c r="J2478" s="477"/>
      <c r="K2478" s="494"/>
      <c r="L2478" s="494"/>
      <c r="M2478" s="517"/>
      <c r="N2478" s="516"/>
      <c r="O2478" s="516"/>
      <c r="P2478" s="517"/>
      <c r="Q2478" s="517"/>
    </row>
    <row r="2479" spans="1:17">
      <c r="A2479" s="472"/>
      <c r="B2479" s="496"/>
      <c r="C2479" s="475"/>
      <c r="D2479" s="477"/>
      <c r="E2479" s="496"/>
      <c r="F2479" s="496"/>
      <c r="G2479" s="496"/>
      <c r="H2479" s="477"/>
      <c r="I2479" s="496"/>
      <c r="J2479" s="477"/>
      <c r="K2479" s="494"/>
      <c r="L2479" s="494"/>
      <c r="M2479" s="517"/>
      <c r="N2479" s="516"/>
      <c r="O2479" s="516"/>
      <c r="P2479" s="517"/>
      <c r="Q2479" s="517"/>
    </row>
    <row r="2480" spans="1:17">
      <c r="A2480" s="472"/>
      <c r="B2480" s="496"/>
      <c r="C2480" s="475"/>
      <c r="D2480" s="477"/>
      <c r="E2480" s="496"/>
      <c r="F2480" s="496"/>
      <c r="G2480" s="496"/>
      <c r="H2480" s="477"/>
      <c r="I2480" s="496"/>
      <c r="J2480" s="477"/>
      <c r="K2480" s="494"/>
      <c r="L2480" s="494"/>
      <c r="M2480" s="517"/>
      <c r="N2480" s="516"/>
      <c r="O2480" s="516"/>
      <c r="P2480" s="517"/>
      <c r="Q2480" s="517"/>
    </row>
    <row r="2481" spans="1:17">
      <c r="A2481" s="472"/>
      <c r="B2481" s="496"/>
      <c r="C2481" s="475"/>
      <c r="D2481" s="477"/>
      <c r="E2481" s="496"/>
      <c r="F2481" s="496"/>
      <c r="G2481" s="496"/>
      <c r="H2481" s="477"/>
      <c r="I2481" s="496"/>
      <c r="J2481" s="477"/>
      <c r="K2481" s="494"/>
      <c r="L2481" s="494"/>
      <c r="M2481" s="517"/>
      <c r="N2481" s="516"/>
      <c r="O2481" s="516"/>
      <c r="P2481" s="517"/>
      <c r="Q2481" s="517"/>
    </row>
    <row r="2482" spans="1:17">
      <c r="A2482" s="472"/>
      <c r="B2482" s="496"/>
      <c r="C2482" s="475"/>
      <c r="D2482" s="477"/>
      <c r="E2482" s="496"/>
      <c r="F2482" s="496"/>
      <c r="G2482" s="496"/>
      <c r="H2482" s="477"/>
      <c r="I2482" s="496"/>
      <c r="J2482" s="477"/>
      <c r="K2482" s="494"/>
      <c r="L2482" s="494"/>
      <c r="M2482" s="517"/>
      <c r="N2482" s="516"/>
      <c r="O2482" s="516"/>
      <c r="P2482" s="517"/>
      <c r="Q2482" s="517"/>
    </row>
    <row r="2483" spans="1:17">
      <c r="A2483" s="472"/>
      <c r="B2483" s="496"/>
      <c r="C2483" s="475"/>
      <c r="D2483" s="477"/>
      <c r="E2483" s="496"/>
      <c r="F2483" s="496"/>
      <c r="G2483" s="496"/>
      <c r="H2483" s="477"/>
      <c r="I2483" s="496"/>
      <c r="J2483" s="477"/>
      <c r="K2483" s="494"/>
      <c r="L2483" s="494"/>
      <c r="M2483" s="517"/>
      <c r="N2483" s="516"/>
      <c r="O2483" s="516"/>
      <c r="P2483" s="517"/>
      <c r="Q2483" s="517"/>
    </row>
    <row r="2484" spans="1:17">
      <c r="A2484" s="472"/>
      <c r="B2484" s="496"/>
      <c r="C2484" s="475"/>
      <c r="D2484" s="477"/>
      <c r="E2484" s="496"/>
      <c r="F2484" s="496"/>
      <c r="G2484" s="496"/>
      <c r="H2484" s="477"/>
      <c r="I2484" s="496"/>
      <c r="J2484" s="477"/>
      <c r="K2484" s="494"/>
      <c r="L2484" s="494"/>
      <c r="M2484" s="517"/>
      <c r="N2484" s="516"/>
      <c r="O2484" s="516"/>
      <c r="P2484" s="517"/>
      <c r="Q2484" s="517"/>
    </row>
    <row r="2485" spans="1:17">
      <c r="A2485" s="472"/>
      <c r="B2485" s="496"/>
      <c r="C2485" s="475"/>
      <c r="D2485" s="477"/>
      <c r="E2485" s="496"/>
      <c r="F2485" s="496"/>
      <c r="G2485" s="496"/>
      <c r="H2485" s="477"/>
      <c r="I2485" s="496"/>
      <c r="J2485" s="477"/>
      <c r="K2485" s="494"/>
      <c r="L2485" s="494"/>
      <c r="M2485" s="517"/>
      <c r="N2485" s="516"/>
      <c r="O2485" s="516"/>
      <c r="P2485" s="517"/>
      <c r="Q2485" s="517"/>
    </row>
    <row r="2486" spans="1:17">
      <c r="A2486" s="472"/>
      <c r="B2486" s="496"/>
      <c r="C2486" s="475"/>
      <c r="D2486" s="477"/>
      <c r="E2486" s="496"/>
      <c r="F2486" s="496"/>
      <c r="G2486" s="496"/>
      <c r="H2486" s="477"/>
      <c r="I2486" s="496"/>
      <c r="J2486" s="477"/>
      <c r="K2486" s="494"/>
      <c r="L2486" s="494"/>
      <c r="M2486" s="517"/>
      <c r="N2486" s="516"/>
      <c r="O2486" s="516"/>
      <c r="P2486" s="517"/>
      <c r="Q2486" s="517"/>
    </row>
    <row r="2487" spans="1:17">
      <c r="A2487" s="472"/>
      <c r="B2487" s="496"/>
      <c r="C2487" s="475"/>
      <c r="D2487" s="477"/>
      <c r="E2487" s="496"/>
      <c r="F2487" s="496"/>
      <c r="G2487" s="496"/>
      <c r="H2487" s="477"/>
      <c r="I2487" s="496"/>
      <c r="J2487" s="477"/>
      <c r="K2487" s="494"/>
      <c r="L2487" s="494"/>
      <c r="M2487" s="517"/>
      <c r="N2487" s="516"/>
      <c r="O2487" s="516"/>
      <c r="P2487" s="517"/>
      <c r="Q2487" s="517"/>
    </row>
    <row r="2488" spans="1:17">
      <c r="A2488" s="472"/>
      <c r="B2488" s="496"/>
      <c r="C2488" s="475"/>
      <c r="D2488" s="477"/>
      <c r="E2488" s="496"/>
      <c r="F2488" s="496"/>
      <c r="G2488" s="496"/>
      <c r="H2488" s="477"/>
      <c r="I2488" s="496"/>
      <c r="J2488" s="477"/>
      <c r="K2488" s="494"/>
      <c r="L2488" s="494"/>
      <c r="M2488" s="517"/>
      <c r="N2488" s="516"/>
      <c r="O2488" s="516"/>
      <c r="P2488" s="517"/>
      <c r="Q2488" s="517"/>
    </row>
    <row r="2489" spans="1:17">
      <c r="A2489" s="472"/>
      <c r="B2489" s="496"/>
      <c r="C2489" s="475"/>
      <c r="D2489" s="477"/>
      <c r="E2489" s="496"/>
      <c r="F2489" s="496"/>
      <c r="G2489" s="496"/>
      <c r="H2489" s="477"/>
      <c r="I2489" s="496"/>
      <c r="J2489" s="477"/>
      <c r="K2489" s="494"/>
      <c r="L2489" s="494"/>
      <c r="M2489" s="517"/>
      <c r="N2489" s="516"/>
      <c r="O2489" s="516"/>
      <c r="P2489" s="517"/>
      <c r="Q2489" s="517"/>
    </row>
    <row r="2490" spans="1:17">
      <c r="A2490" s="472"/>
      <c r="B2490" s="496"/>
      <c r="C2490" s="475"/>
      <c r="D2490" s="477"/>
      <c r="E2490" s="496"/>
      <c r="F2490" s="496"/>
      <c r="G2490" s="496"/>
      <c r="H2490" s="477"/>
      <c r="I2490" s="496"/>
      <c r="J2490" s="477"/>
      <c r="K2490" s="494"/>
      <c r="L2490" s="494"/>
      <c r="M2490" s="517"/>
      <c r="N2490" s="516"/>
      <c r="O2490" s="516"/>
      <c r="P2490" s="517"/>
      <c r="Q2490" s="517"/>
    </row>
    <row r="2491" spans="1:17">
      <c r="A2491" s="472"/>
      <c r="B2491" s="496"/>
      <c r="C2491" s="475"/>
      <c r="D2491" s="477"/>
      <c r="E2491" s="496"/>
      <c r="F2491" s="496"/>
      <c r="G2491" s="496"/>
      <c r="H2491" s="477"/>
      <c r="I2491" s="496"/>
      <c r="J2491" s="477"/>
      <c r="K2491" s="494"/>
      <c r="L2491" s="494"/>
      <c r="M2491" s="517"/>
      <c r="N2491" s="516"/>
      <c r="O2491" s="516"/>
      <c r="P2491" s="517"/>
      <c r="Q2491" s="517"/>
    </row>
    <row r="2492" spans="1:17">
      <c r="A2492" s="472"/>
      <c r="B2492" s="496"/>
      <c r="C2492" s="475"/>
      <c r="D2492" s="477"/>
      <c r="E2492" s="496"/>
      <c r="F2492" s="496"/>
      <c r="G2492" s="496"/>
      <c r="H2492" s="477"/>
      <c r="I2492" s="496"/>
      <c r="J2492" s="477"/>
      <c r="K2492" s="494"/>
      <c r="L2492" s="494"/>
      <c r="M2492" s="517"/>
      <c r="N2492" s="516"/>
      <c r="O2492" s="516"/>
      <c r="P2492" s="517"/>
      <c r="Q2492" s="517"/>
    </row>
    <row r="2493" spans="1:17">
      <c r="A2493" s="472"/>
      <c r="B2493" s="496"/>
      <c r="C2493" s="475"/>
      <c r="D2493" s="477"/>
      <c r="E2493" s="496"/>
      <c r="F2493" s="496"/>
      <c r="G2493" s="496"/>
      <c r="H2493" s="477"/>
      <c r="I2493" s="496"/>
      <c r="J2493" s="477"/>
      <c r="K2493" s="494"/>
      <c r="L2493" s="494"/>
      <c r="M2493" s="517"/>
      <c r="N2493" s="516"/>
      <c r="O2493" s="516"/>
      <c r="P2493" s="517"/>
      <c r="Q2493" s="517"/>
    </row>
    <row r="2494" spans="1:17">
      <c r="A2494" s="472"/>
      <c r="B2494" s="496"/>
      <c r="C2494" s="475"/>
      <c r="D2494" s="477"/>
      <c r="E2494" s="496"/>
      <c r="F2494" s="496"/>
      <c r="G2494" s="496"/>
      <c r="H2494" s="477"/>
      <c r="I2494" s="496"/>
      <c r="J2494" s="477"/>
      <c r="K2494" s="494"/>
      <c r="L2494" s="494"/>
      <c r="M2494" s="517"/>
      <c r="N2494" s="516"/>
      <c r="O2494" s="516"/>
      <c r="P2494" s="517"/>
      <c r="Q2494" s="517"/>
    </row>
    <row r="2495" spans="1:17">
      <c r="A2495" s="472"/>
      <c r="B2495" s="496"/>
      <c r="C2495" s="475"/>
      <c r="D2495" s="477"/>
      <c r="E2495" s="496"/>
      <c r="F2495" s="496"/>
      <c r="G2495" s="496"/>
      <c r="H2495" s="477"/>
      <c r="I2495" s="496"/>
      <c r="J2495" s="477"/>
      <c r="K2495" s="494"/>
      <c r="L2495" s="494"/>
      <c r="M2495" s="517"/>
      <c r="N2495" s="516"/>
      <c r="O2495" s="516"/>
      <c r="P2495" s="517"/>
      <c r="Q2495" s="517"/>
    </row>
    <row r="2496" spans="1:17">
      <c r="A2496" s="472"/>
      <c r="B2496" s="496"/>
      <c r="C2496" s="475"/>
      <c r="D2496" s="477"/>
      <c r="E2496" s="496"/>
      <c r="F2496" s="496"/>
      <c r="G2496" s="496"/>
      <c r="H2496" s="477"/>
      <c r="I2496" s="496"/>
      <c r="J2496" s="477"/>
      <c r="K2496" s="494"/>
      <c r="L2496" s="494"/>
      <c r="M2496" s="517"/>
      <c r="N2496" s="516"/>
      <c r="O2496" s="516"/>
      <c r="P2496" s="517"/>
      <c r="Q2496" s="517"/>
    </row>
    <row r="2497" spans="1:17">
      <c r="A2497" s="472"/>
      <c r="B2497" s="496"/>
      <c r="C2497" s="475"/>
      <c r="D2497" s="477"/>
      <c r="E2497" s="496"/>
      <c r="F2497" s="496"/>
      <c r="G2497" s="496"/>
      <c r="H2497" s="477"/>
      <c r="I2497" s="496"/>
      <c r="J2497" s="477"/>
      <c r="K2497" s="494"/>
      <c r="L2497" s="494"/>
      <c r="M2497" s="517"/>
      <c r="N2497" s="516"/>
      <c r="O2497" s="516"/>
      <c r="P2497" s="517"/>
      <c r="Q2497" s="517"/>
    </row>
    <row r="2498" spans="1:17">
      <c r="A2498" s="472"/>
      <c r="B2498" s="496"/>
      <c r="C2498" s="475"/>
      <c r="D2498" s="477"/>
      <c r="E2498" s="496"/>
      <c r="F2498" s="496"/>
      <c r="G2498" s="496"/>
      <c r="H2498" s="477"/>
      <c r="I2498" s="496"/>
      <c r="J2498" s="477"/>
      <c r="K2498" s="494"/>
      <c r="L2498" s="494"/>
      <c r="M2498" s="517"/>
      <c r="N2498" s="516"/>
      <c r="O2498" s="516"/>
      <c r="P2498" s="517"/>
      <c r="Q2498" s="517"/>
    </row>
    <row r="2499" spans="1:17">
      <c r="A2499" s="472"/>
      <c r="B2499" s="496"/>
      <c r="C2499" s="475"/>
      <c r="D2499" s="477"/>
      <c r="E2499" s="496"/>
      <c r="F2499" s="496"/>
      <c r="G2499" s="496"/>
      <c r="H2499" s="477"/>
      <c r="I2499" s="496"/>
      <c r="J2499" s="477"/>
      <c r="K2499" s="494"/>
      <c r="L2499" s="494"/>
      <c r="M2499" s="517"/>
      <c r="N2499" s="516"/>
      <c r="O2499" s="516"/>
      <c r="P2499" s="517"/>
      <c r="Q2499" s="517"/>
    </row>
    <row r="2500" spans="1:17">
      <c r="A2500" s="472"/>
      <c r="B2500" s="496"/>
      <c r="C2500" s="475"/>
      <c r="D2500" s="477"/>
      <c r="E2500" s="496"/>
      <c r="F2500" s="496"/>
      <c r="G2500" s="496"/>
      <c r="H2500" s="477"/>
      <c r="I2500" s="496"/>
      <c r="J2500" s="477"/>
      <c r="K2500" s="494"/>
      <c r="L2500" s="494"/>
      <c r="M2500" s="517"/>
      <c r="N2500" s="516"/>
      <c r="O2500" s="516"/>
      <c r="P2500" s="517"/>
      <c r="Q2500" s="517"/>
    </row>
    <row r="2501" spans="1:17">
      <c r="A2501" s="472"/>
      <c r="B2501" s="496"/>
      <c r="C2501" s="475"/>
      <c r="D2501" s="477"/>
      <c r="E2501" s="496"/>
      <c r="F2501" s="496"/>
      <c r="G2501" s="496"/>
      <c r="H2501" s="477"/>
      <c r="I2501" s="496"/>
      <c r="J2501" s="477"/>
      <c r="K2501" s="494"/>
      <c r="L2501" s="494"/>
      <c r="M2501" s="517"/>
      <c r="N2501" s="516"/>
      <c r="O2501" s="516"/>
      <c r="P2501" s="517"/>
      <c r="Q2501" s="517"/>
    </row>
    <row r="2502" spans="1:17">
      <c r="A2502" s="472"/>
      <c r="B2502" s="496"/>
      <c r="C2502" s="475"/>
      <c r="D2502" s="477"/>
      <c r="E2502" s="496"/>
      <c r="F2502" s="496"/>
      <c r="G2502" s="496"/>
      <c r="H2502" s="477"/>
      <c r="I2502" s="496"/>
      <c r="J2502" s="477"/>
      <c r="K2502" s="494"/>
      <c r="L2502" s="494"/>
      <c r="M2502" s="517"/>
      <c r="N2502" s="516"/>
      <c r="O2502" s="516"/>
      <c r="P2502" s="517"/>
      <c r="Q2502" s="517"/>
    </row>
    <row r="2503" spans="1:17">
      <c r="A2503" s="472"/>
      <c r="B2503" s="496"/>
      <c r="C2503" s="475"/>
      <c r="D2503" s="477"/>
      <c r="E2503" s="496"/>
      <c r="F2503" s="496"/>
      <c r="G2503" s="496"/>
      <c r="H2503" s="477"/>
      <c r="I2503" s="496"/>
      <c r="J2503" s="477"/>
      <c r="K2503" s="494"/>
      <c r="L2503" s="494"/>
      <c r="M2503" s="517"/>
      <c r="N2503" s="516"/>
      <c r="O2503" s="516"/>
      <c r="P2503" s="517"/>
      <c r="Q2503" s="517"/>
    </row>
    <row r="2504" spans="1:17">
      <c r="A2504" s="472"/>
      <c r="B2504" s="496"/>
      <c r="C2504" s="475"/>
      <c r="D2504" s="477"/>
      <c r="E2504" s="496"/>
      <c r="F2504" s="496"/>
      <c r="G2504" s="496"/>
      <c r="H2504" s="477"/>
      <c r="I2504" s="496"/>
      <c r="J2504" s="477"/>
      <c r="K2504" s="494"/>
      <c r="L2504" s="494"/>
      <c r="M2504" s="517"/>
      <c r="N2504" s="516"/>
      <c r="O2504" s="516"/>
      <c r="P2504" s="517"/>
      <c r="Q2504" s="517"/>
    </row>
    <row r="2505" spans="1:17">
      <c r="A2505" s="472"/>
      <c r="B2505" s="496"/>
      <c r="C2505" s="475"/>
      <c r="D2505" s="477"/>
      <c r="E2505" s="496"/>
      <c r="F2505" s="496"/>
      <c r="G2505" s="496"/>
      <c r="H2505" s="477"/>
      <c r="I2505" s="496"/>
      <c r="J2505" s="477"/>
      <c r="K2505" s="494"/>
      <c r="L2505" s="494"/>
      <c r="M2505" s="517"/>
      <c r="N2505" s="516"/>
      <c r="O2505" s="516"/>
      <c r="P2505" s="517"/>
      <c r="Q2505" s="517"/>
    </row>
    <row r="2506" spans="1:17">
      <c r="A2506" s="472"/>
      <c r="B2506" s="496"/>
      <c r="C2506" s="475"/>
      <c r="D2506" s="477"/>
      <c r="E2506" s="496"/>
      <c r="F2506" s="496"/>
      <c r="G2506" s="496"/>
      <c r="H2506" s="477"/>
      <c r="I2506" s="496"/>
      <c r="J2506" s="477"/>
      <c r="K2506" s="494"/>
      <c r="L2506" s="494"/>
      <c r="M2506" s="517"/>
      <c r="N2506" s="516"/>
      <c r="O2506" s="516"/>
      <c r="P2506" s="517"/>
      <c r="Q2506" s="517"/>
    </row>
    <row r="2507" spans="1:17">
      <c r="A2507" s="472"/>
      <c r="B2507" s="496"/>
      <c r="C2507" s="475"/>
      <c r="D2507" s="477"/>
      <c r="E2507" s="496"/>
      <c r="F2507" s="496"/>
      <c r="G2507" s="496"/>
      <c r="H2507" s="477"/>
      <c r="I2507" s="496"/>
      <c r="J2507" s="477"/>
      <c r="K2507" s="494"/>
      <c r="L2507" s="494"/>
      <c r="M2507" s="517"/>
      <c r="N2507" s="516"/>
      <c r="O2507" s="516"/>
      <c r="P2507" s="517"/>
      <c r="Q2507" s="517"/>
    </row>
    <row r="2508" spans="1:17">
      <c r="A2508" s="472"/>
      <c r="B2508" s="496"/>
      <c r="C2508" s="475"/>
      <c r="D2508" s="477"/>
      <c r="E2508" s="496"/>
      <c r="F2508" s="496"/>
      <c r="G2508" s="496"/>
      <c r="H2508" s="477"/>
      <c r="I2508" s="496"/>
      <c r="J2508" s="477"/>
      <c r="K2508" s="494"/>
      <c r="L2508" s="494"/>
      <c r="M2508" s="517"/>
      <c r="N2508" s="516"/>
      <c r="O2508" s="516"/>
      <c r="P2508" s="517"/>
      <c r="Q2508" s="517"/>
    </row>
    <row r="2509" spans="1:17">
      <c r="A2509" s="472"/>
      <c r="B2509" s="496"/>
      <c r="C2509" s="475"/>
      <c r="D2509" s="477"/>
      <c r="E2509" s="496"/>
      <c r="F2509" s="496"/>
      <c r="G2509" s="496"/>
      <c r="H2509" s="477"/>
      <c r="I2509" s="496"/>
      <c r="J2509" s="477"/>
      <c r="K2509" s="494"/>
      <c r="L2509" s="494"/>
      <c r="M2509" s="517"/>
      <c r="N2509" s="516"/>
      <c r="O2509" s="516"/>
      <c r="P2509" s="517"/>
      <c r="Q2509" s="517"/>
    </row>
    <row r="2510" spans="1:17">
      <c r="A2510" s="472"/>
      <c r="B2510" s="496"/>
      <c r="C2510" s="475"/>
      <c r="D2510" s="477"/>
      <c r="E2510" s="496"/>
      <c r="F2510" s="496"/>
      <c r="G2510" s="496"/>
      <c r="H2510" s="477"/>
      <c r="I2510" s="496"/>
      <c r="J2510" s="477"/>
      <c r="K2510" s="494"/>
      <c r="L2510" s="494"/>
      <c r="M2510" s="517"/>
      <c r="N2510" s="516"/>
      <c r="O2510" s="516"/>
      <c r="P2510" s="517"/>
      <c r="Q2510" s="517"/>
    </row>
    <row r="2511" spans="1:17">
      <c r="A2511" s="472"/>
      <c r="B2511" s="496"/>
      <c r="C2511" s="475"/>
      <c r="D2511" s="477"/>
      <c r="E2511" s="496"/>
      <c r="F2511" s="496"/>
      <c r="G2511" s="496"/>
      <c r="H2511" s="477"/>
      <c r="I2511" s="496"/>
      <c r="J2511" s="477"/>
      <c r="K2511" s="494"/>
      <c r="L2511" s="494"/>
      <c r="M2511" s="517"/>
      <c r="N2511" s="516"/>
      <c r="O2511" s="516"/>
      <c r="P2511" s="517"/>
      <c r="Q2511" s="517"/>
    </row>
    <row r="2512" spans="1:17">
      <c r="A2512" s="472"/>
      <c r="B2512" s="496"/>
      <c r="C2512" s="475"/>
      <c r="D2512" s="477"/>
      <c r="E2512" s="496"/>
      <c r="F2512" s="496"/>
      <c r="G2512" s="496"/>
      <c r="H2512" s="477"/>
      <c r="I2512" s="496"/>
      <c r="J2512" s="477"/>
      <c r="K2512" s="494"/>
      <c r="L2512" s="494"/>
      <c r="M2512" s="517"/>
      <c r="N2512" s="516"/>
      <c r="O2512" s="516"/>
      <c r="P2512" s="517"/>
      <c r="Q2512" s="517"/>
    </row>
    <row r="2513" spans="1:17">
      <c r="A2513" s="472"/>
      <c r="B2513" s="496"/>
      <c r="C2513" s="475"/>
      <c r="D2513" s="477"/>
      <c r="E2513" s="496"/>
      <c r="F2513" s="496"/>
      <c r="G2513" s="496"/>
      <c r="H2513" s="477"/>
      <c r="I2513" s="496"/>
      <c r="J2513" s="477"/>
      <c r="K2513" s="494"/>
      <c r="L2513" s="494"/>
      <c r="M2513" s="517"/>
      <c r="N2513" s="516"/>
      <c r="O2513" s="516"/>
      <c r="P2513" s="517"/>
      <c r="Q2513" s="517"/>
    </row>
    <row r="2514" spans="1:17">
      <c r="A2514" s="472"/>
      <c r="B2514" s="496"/>
      <c r="C2514" s="475"/>
      <c r="D2514" s="477"/>
      <c r="E2514" s="496"/>
      <c r="F2514" s="496"/>
      <c r="G2514" s="496"/>
      <c r="H2514" s="477"/>
      <c r="I2514" s="496"/>
      <c r="J2514" s="477"/>
      <c r="K2514" s="494"/>
      <c r="L2514" s="494"/>
      <c r="M2514" s="517"/>
      <c r="N2514" s="516"/>
      <c r="O2514" s="516"/>
      <c r="P2514" s="517"/>
      <c r="Q2514" s="517"/>
    </row>
    <row r="2515" spans="1:17">
      <c r="A2515" s="472"/>
      <c r="B2515" s="496"/>
      <c r="C2515" s="475"/>
      <c r="D2515" s="477"/>
      <c r="E2515" s="496"/>
      <c r="F2515" s="496"/>
      <c r="G2515" s="496"/>
      <c r="H2515" s="477"/>
      <c r="I2515" s="496"/>
      <c r="J2515" s="477"/>
      <c r="K2515" s="494"/>
      <c r="L2515" s="494"/>
      <c r="M2515" s="517"/>
      <c r="N2515" s="516"/>
      <c r="O2515" s="516"/>
      <c r="P2515" s="517"/>
      <c r="Q2515" s="517"/>
    </row>
    <row r="2516" spans="1:17">
      <c r="A2516" s="472"/>
      <c r="B2516" s="496"/>
      <c r="C2516" s="475"/>
      <c r="D2516" s="477"/>
      <c r="E2516" s="496"/>
      <c r="F2516" s="496"/>
      <c r="G2516" s="496"/>
      <c r="H2516" s="477"/>
      <c r="I2516" s="496"/>
      <c r="J2516" s="477"/>
      <c r="K2516" s="494"/>
      <c r="L2516" s="494"/>
      <c r="M2516" s="517"/>
      <c r="N2516" s="516"/>
      <c r="O2516" s="516"/>
      <c r="P2516" s="517"/>
      <c r="Q2516" s="517"/>
    </row>
    <row r="2517" spans="1:17">
      <c r="A2517" s="472"/>
      <c r="B2517" s="496"/>
      <c r="C2517" s="475"/>
      <c r="D2517" s="477"/>
      <c r="E2517" s="496"/>
      <c r="F2517" s="496"/>
      <c r="G2517" s="496"/>
      <c r="H2517" s="477"/>
      <c r="I2517" s="496"/>
      <c r="J2517" s="477"/>
      <c r="K2517" s="494"/>
      <c r="L2517" s="494"/>
      <c r="M2517" s="517"/>
      <c r="N2517" s="516"/>
      <c r="O2517" s="516"/>
      <c r="P2517" s="517"/>
      <c r="Q2517" s="517"/>
    </row>
    <row r="2518" spans="1:17">
      <c r="A2518" s="472"/>
      <c r="B2518" s="496"/>
      <c r="C2518" s="475"/>
      <c r="D2518" s="477"/>
      <c r="E2518" s="496"/>
      <c r="F2518" s="496"/>
      <c r="G2518" s="496"/>
      <c r="H2518" s="477"/>
      <c r="I2518" s="496"/>
      <c r="J2518" s="477"/>
      <c r="K2518" s="494"/>
      <c r="L2518" s="494"/>
      <c r="M2518" s="517"/>
      <c r="N2518" s="516"/>
      <c r="O2518" s="516"/>
      <c r="P2518" s="517"/>
      <c r="Q2518" s="517"/>
    </row>
    <row r="2519" spans="1:17">
      <c r="A2519" s="472"/>
      <c r="B2519" s="496"/>
      <c r="C2519" s="475"/>
      <c r="D2519" s="477"/>
      <c r="E2519" s="496"/>
      <c r="F2519" s="496"/>
      <c r="G2519" s="496"/>
      <c r="H2519" s="477"/>
      <c r="I2519" s="496"/>
      <c r="J2519" s="477"/>
      <c r="K2519" s="494"/>
      <c r="L2519" s="494"/>
      <c r="M2519" s="517"/>
      <c r="N2519" s="516"/>
      <c r="O2519" s="516"/>
      <c r="P2519" s="517"/>
      <c r="Q2519" s="517"/>
    </row>
    <row r="2520" spans="1:17">
      <c r="A2520" s="472"/>
      <c r="B2520" s="496"/>
      <c r="C2520" s="475"/>
      <c r="D2520" s="477"/>
      <c r="E2520" s="496"/>
      <c r="F2520" s="496"/>
      <c r="G2520" s="496"/>
      <c r="H2520" s="477"/>
      <c r="I2520" s="496"/>
      <c r="J2520" s="477"/>
      <c r="K2520" s="494"/>
      <c r="L2520" s="494"/>
      <c r="M2520" s="517"/>
      <c r="N2520" s="516"/>
      <c r="O2520" s="516"/>
      <c r="P2520" s="517"/>
      <c r="Q2520" s="517"/>
    </row>
    <row r="2521" spans="1:17">
      <c r="A2521" s="472"/>
      <c r="B2521" s="496"/>
      <c r="C2521" s="475"/>
      <c r="D2521" s="477"/>
      <c r="E2521" s="496"/>
      <c r="F2521" s="496"/>
      <c r="G2521" s="496"/>
      <c r="H2521" s="477"/>
      <c r="I2521" s="496"/>
      <c r="J2521" s="477"/>
      <c r="K2521" s="494"/>
      <c r="L2521" s="494"/>
      <c r="M2521" s="517"/>
      <c r="N2521" s="516"/>
      <c r="O2521" s="516"/>
      <c r="P2521" s="517"/>
      <c r="Q2521" s="517"/>
    </row>
    <row r="2522" spans="1:17">
      <c r="A2522" s="472"/>
      <c r="B2522" s="496"/>
      <c r="C2522" s="475"/>
      <c r="D2522" s="477"/>
      <c r="E2522" s="496"/>
      <c r="F2522" s="496"/>
      <c r="G2522" s="496"/>
      <c r="H2522" s="477"/>
      <c r="I2522" s="496"/>
      <c r="J2522" s="477"/>
      <c r="K2522" s="494"/>
      <c r="L2522" s="494"/>
      <c r="M2522" s="517"/>
      <c r="N2522" s="516"/>
      <c r="O2522" s="516"/>
      <c r="P2522" s="517"/>
      <c r="Q2522" s="517"/>
    </row>
    <row r="2523" spans="1:17">
      <c r="A2523" s="472"/>
      <c r="B2523" s="496"/>
      <c r="C2523" s="475"/>
      <c r="D2523" s="477"/>
      <c r="E2523" s="496"/>
      <c r="F2523" s="496"/>
      <c r="G2523" s="496"/>
      <c r="H2523" s="477"/>
      <c r="I2523" s="496"/>
      <c r="J2523" s="477"/>
      <c r="K2523" s="494"/>
      <c r="L2523" s="494"/>
      <c r="M2523" s="517"/>
      <c r="N2523" s="516"/>
      <c r="O2523" s="516"/>
      <c r="P2523" s="517"/>
      <c r="Q2523" s="517"/>
    </row>
    <row r="2524" spans="1:17">
      <c r="A2524" s="472"/>
      <c r="B2524" s="496"/>
      <c r="C2524" s="475"/>
      <c r="D2524" s="477"/>
      <c r="E2524" s="496"/>
      <c r="F2524" s="496"/>
      <c r="G2524" s="496"/>
      <c r="H2524" s="477"/>
      <c r="I2524" s="496"/>
      <c r="J2524" s="477"/>
      <c r="K2524" s="494"/>
      <c r="L2524" s="494"/>
      <c r="M2524" s="517"/>
      <c r="N2524" s="516"/>
      <c r="O2524" s="516"/>
      <c r="P2524" s="517"/>
      <c r="Q2524" s="517"/>
    </row>
    <row r="2525" spans="1:17">
      <c r="A2525" s="472"/>
      <c r="B2525" s="496"/>
      <c r="C2525" s="475"/>
      <c r="D2525" s="477"/>
      <c r="E2525" s="496"/>
      <c r="F2525" s="496"/>
      <c r="G2525" s="496"/>
      <c r="H2525" s="477"/>
      <c r="I2525" s="496"/>
      <c r="J2525" s="477"/>
      <c r="K2525" s="494"/>
      <c r="L2525" s="494"/>
      <c r="M2525" s="517"/>
      <c r="N2525" s="516"/>
      <c r="O2525" s="516"/>
      <c r="P2525" s="517"/>
      <c r="Q2525" s="517"/>
    </row>
    <row r="2526" spans="1:17">
      <c r="A2526" s="472"/>
      <c r="B2526" s="496"/>
      <c r="C2526" s="475"/>
      <c r="D2526" s="477"/>
      <c r="E2526" s="496"/>
      <c r="F2526" s="496"/>
      <c r="G2526" s="496"/>
      <c r="H2526" s="477"/>
      <c r="I2526" s="496"/>
      <c r="J2526" s="477"/>
      <c r="K2526" s="494"/>
      <c r="L2526" s="494"/>
      <c r="M2526" s="517"/>
      <c r="N2526" s="516"/>
      <c r="O2526" s="516"/>
      <c r="P2526" s="517"/>
      <c r="Q2526" s="517"/>
    </row>
    <row r="2527" spans="1:17">
      <c r="A2527" s="472"/>
      <c r="B2527" s="496"/>
      <c r="C2527" s="475"/>
      <c r="D2527" s="477"/>
      <c r="E2527" s="496"/>
      <c r="F2527" s="496"/>
      <c r="G2527" s="496"/>
      <c r="H2527" s="477"/>
      <c r="I2527" s="496"/>
      <c r="J2527" s="477"/>
      <c r="K2527" s="494"/>
      <c r="L2527" s="494"/>
      <c r="M2527" s="517"/>
      <c r="N2527" s="516"/>
      <c r="O2527" s="516"/>
      <c r="P2527" s="517"/>
      <c r="Q2527" s="517"/>
    </row>
    <row r="2528" spans="1:17">
      <c r="A2528" s="472"/>
      <c r="B2528" s="496"/>
      <c r="C2528" s="475"/>
      <c r="D2528" s="477"/>
      <c r="E2528" s="496"/>
      <c r="F2528" s="496"/>
      <c r="G2528" s="496"/>
      <c r="H2528" s="477"/>
      <c r="I2528" s="496"/>
      <c r="J2528" s="477"/>
      <c r="K2528" s="494"/>
      <c r="L2528" s="494"/>
      <c r="M2528" s="517"/>
      <c r="N2528" s="516"/>
      <c r="O2528" s="516"/>
      <c r="P2528" s="517"/>
      <c r="Q2528" s="517"/>
    </row>
    <row r="2529" spans="1:17">
      <c r="A2529" s="472"/>
      <c r="B2529" s="496"/>
      <c r="C2529" s="475"/>
      <c r="D2529" s="477"/>
      <c r="E2529" s="496"/>
      <c r="F2529" s="496"/>
      <c r="G2529" s="496"/>
      <c r="H2529" s="477"/>
      <c r="I2529" s="496"/>
      <c r="J2529" s="477"/>
      <c r="K2529" s="494"/>
      <c r="L2529" s="494"/>
      <c r="M2529" s="517"/>
      <c r="N2529" s="516"/>
      <c r="O2529" s="516"/>
      <c r="P2529" s="517"/>
      <c r="Q2529" s="517"/>
    </row>
    <row r="2530" spans="1:17">
      <c r="A2530" s="472"/>
      <c r="B2530" s="496"/>
      <c r="C2530" s="475"/>
      <c r="D2530" s="477"/>
      <c r="E2530" s="496"/>
      <c r="F2530" s="496"/>
      <c r="G2530" s="496"/>
      <c r="H2530" s="477"/>
      <c r="I2530" s="496"/>
      <c r="J2530" s="477"/>
      <c r="K2530" s="494"/>
      <c r="L2530" s="494"/>
      <c r="M2530" s="517"/>
      <c r="N2530" s="516"/>
      <c r="O2530" s="516"/>
      <c r="P2530" s="517"/>
      <c r="Q2530" s="517"/>
    </row>
    <row r="2531" spans="1:17">
      <c r="A2531" s="472"/>
      <c r="B2531" s="496"/>
      <c r="C2531" s="475"/>
      <c r="D2531" s="477"/>
      <c r="E2531" s="496"/>
      <c r="F2531" s="496"/>
      <c r="G2531" s="496"/>
      <c r="H2531" s="477"/>
      <c r="I2531" s="496"/>
      <c r="J2531" s="477"/>
      <c r="K2531" s="494"/>
      <c r="L2531" s="494"/>
      <c r="M2531" s="517"/>
      <c r="N2531" s="516"/>
      <c r="O2531" s="516"/>
      <c r="P2531" s="517"/>
      <c r="Q2531" s="517"/>
    </row>
    <row r="2532" spans="1:17">
      <c r="A2532" s="472"/>
      <c r="B2532" s="496"/>
      <c r="C2532" s="475"/>
      <c r="D2532" s="477"/>
      <c r="E2532" s="496"/>
      <c r="F2532" s="496"/>
      <c r="G2532" s="496"/>
      <c r="H2532" s="477"/>
      <c r="I2532" s="496"/>
      <c r="J2532" s="477"/>
      <c r="K2532" s="494"/>
      <c r="L2532" s="494"/>
      <c r="M2532" s="517"/>
      <c r="N2532" s="516"/>
      <c r="O2532" s="516"/>
      <c r="P2532" s="517"/>
      <c r="Q2532" s="517"/>
    </row>
    <row r="2533" spans="1:17">
      <c r="A2533" s="472"/>
      <c r="B2533" s="496"/>
      <c r="C2533" s="475"/>
      <c r="D2533" s="477"/>
      <c r="E2533" s="496"/>
      <c r="F2533" s="496"/>
      <c r="G2533" s="496"/>
      <c r="H2533" s="477"/>
      <c r="I2533" s="496"/>
      <c r="J2533" s="477"/>
      <c r="K2533" s="494"/>
      <c r="L2533" s="494"/>
      <c r="M2533" s="517"/>
      <c r="N2533" s="516"/>
      <c r="O2533" s="516"/>
      <c r="P2533" s="517"/>
      <c r="Q2533" s="517"/>
    </row>
    <row r="2534" spans="1:17">
      <c r="A2534" s="472"/>
      <c r="B2534" s="496"/>
      <c r="C2534" s="475"/>
      <c r="D2534" s="477"/>
      <c r="E2534" s="496"/>
      <c r="F2534" s="496"/>
      <c r="G2534" s="496"/>
      <c r="H2534" s="477"/>
      <c r="I2534" s="496"/>
      <c r="J2534" s="477"/>
      <c r="K2534" s="494"/>
      <c r="L2534" s="494"/>
      <c r="M2534" s="517"/>
      <c r="N2534" s="516"/>
      <c r="O2534" s="516"/>
      <c r="P2534" s="517"/>
      <c r="Q2534" s="517"/>
    </row>
    <row r="2535" spans="1:17">
      <c r="A2535" s="472"/>
      <c r="B2535" s="496"/>
      <c r="C2535" s="475"/>
      <c r="D2535" s="477"/>
      <c r="E2535" s="496"/>
      <c r="F2535" s="496"/>
      <c r="G2535" s="496"/>
      <c r="H2535" s="477"/>
      <c r="I2535" s="496"/>
      <c r="J2535" s="477"/>
      <c r="K2535" s="494"/>
      <c r="L2535" s="494"/>
      <c r="M2535" s="517"/>
      <c r="N2535" s="516"/>
      <c r="O2535" s="516"/>
      <c r="P2535" s="517"/>
      <c r="Q2535" s="517"/>
    </row>
    <row r="2536" spans="1:17">
      <c r="A2536" s="472"/>
      <c r="B2536" s="496"/>
      <c r="C2536" s="475"/>
      <c r="D2536" s="477"/>
      <c r="E2536" s="496"/>
      <c r="F2536" s="496"/>
      <c r="G2536" s="496"/>
      <c r="H2536" s="477"/>
      <c r="I2536" s="496"/>
      <c r="J2536" s="477"/>
      <c r="K2536" s="494"/>
      <c r="L2536" s="494"/>
      <c r="M2536" s="517"/>
      <c r="N2536" s="516"/>
      <c r="O2536" s="516"/>
      <c r="P2536" s="517"/>
      <c r="Q2536" s="517"/>
    </row>
    <row r="2537" spans="1:17">
      <c r="A2537" s="472"/>
      <c r="B2537" s="496"/>
      <c r="C2537" s="475"/>
      <c r="D2537" s="477"/>
      <c r="E2537" s="496"/>
      <c r="F2537" s="496"/>
      <c r="G2537" s="496"/>
      <c r="H2537" s="477"/>
      <c r="I2537" s="496"/>
      <c r="J2537" s="477"/>
      <c r="K2537" s="494"/>
      <c r="L2537" s="494"/>
      <c r="M2537" s="517"/>
      <c r="N2537" s="516"/>
      <c r="O2537" s="516"/>
      <c r="P2537" s="517"/>
      <c r="Q2537" s="517"/>
    </row>
    <row r="2538" spans="1:17">
      <c r="A2538" s="472"/>
      <c r="B2538" s="496"/>
      <c r="C2538" s="475"/>
      <c r="D2538" s="477"/>
      <c r="E2538" s="496"/>
      <c r="F2538" s="496"/>
      <c r="G2538" s="496"/>
      <c r="H2538" s="477"/>
      <c r="I2538" s="496"/>
      <c r="J2538" s="477"/>
      <c r="K2538" s="494"/>
      <c r="L2538" s="494"/>
      <c r="M2538" s="517"/>
      <c r="N2538" s="516"/>
      <c r="O2538" s="516"/>
      <c r="P2538" s="517"/>
      <c r="Q2538" s="517"/>
    </row>
    <row r="2539" spans="1:17">
      <c r="A2539" s="472"/>
      <c r="B2539" s="496"/>
      <c r="C2539" s="475"/>
      <c r="D2539" s="477"/>
      <c r="E2539" s="496"/>
      <c r="F2539" s="496"/>
      <c r="G2539" s="496"/>
      <c r="H2539" s="477"/>
      <c r="I2539" s="496"/>
      <c r="J2539" s="477"/>
      <c r="K2539" s="494"/>
      <c r="L2539" s="494"/>
      <c r="M2539" s="517"/>
      <c r="N2539" s="516"/>
      <c r="O2539" s="516"/>
      <c r="P2539" s="517"/>
      <c r="Q2539" s="517"/>
    </row>
    <row r="2540" spans="1:17">
      <c r="A2540" s="472"/>
      <c r="B2540" s="496"/>
      <c r="C2540" s="475"/>
      <c r="D2540" s="477"/>
      <c r="E2540" s="496"/>
      <c r="F2540" s="496"/>
      <c r="G2540" s="496"/>
      <c r="H2540" s="477"/>
      <c r="I2540" s="496"/>
      <c r="J2540" s="477"/>
      <c r="K2540" s="494"/>
      <c r="L2540" s="494"/>
      <c r="M2540" s="517"/>
      <c r="N2540" s="516"/>
      <c r="O2540" s="516"/>
      <c r="P2540" s="517"/>
      <c r="Q2540" s="517"/>
    </row>
    <row r="2541" spans="1:17">
      <c r="A2541" s="472"/>
      <c r="B2541" s="496"/>
      <c r="C2541" s="475"/>
      <c r="D2541" s="477"/>
      <c r="E2541" s="496"/>
      <c r="F2541" s="496"/>
      <c r="G2541" s="496"/>
      <c r="H2541" s="477"/>
      <c r="I2541" s="496"/>
      <c r="J2541" s="477"/>
      <c r="K2541" s="494"/>
      <c r="L2541" s="494"/>
      <c r="M2541" s="517"/>
      <c r="N2541" s="516"/>
      <c r="O2541" s="516"/>
      <c r="P2541" s="517"/>
      <c r="Q2541" s="517"/>
    </row>
    <row r="2542" spans="1:17">
      <c r="A2542" s="472"/>
      <c r="B2542" s="496"/>
      <c r="C2542" s="475"/>
      <c r="D2542" s="477"/>
      <c r="E2542" s="496"/>
      <c r="F2542" s="496"/>
      <c r="G2542" s="496"/>
      <c r="H2542" s="477"/>
      <c r="I2542" s="496"/>
      <c r="J2542" s="477"/>
      <c r="K2542" s="494"/>
      <c r="L2542" s="494"/>
      <c r="M2542" s="517"/>
      <c r="N2542" s="516"/>
      <c r="O2542" s="516"/>
      <c r="P2542" s="517"/>
      <c r="Q2542" s="517"/>
    </row>
    <row r="2543" spans="1:17">
      <c r="A2543" s="472"/>
      <c r="B2543" s="496"/>
      <c r="C2543" s="475"/>
      <c r="D2543" s="477"/>
      <c r="E2543" s="496"/>
      <c r="F2543" s="496"/>
      <c r="G2543" s="496"/>
      <c r="H2543" s="477"/>
      <c r="I2543" s="496"/>
      <c r="J2543" s="477"/>
      <c r="K2543" s="494"/>
      <c r="L2543" s="494"/>
      <c r="M2543" s="517"/>
      <c r="N2543" s="516"/>
      <c r="O2543" s="516"/>
      <c r="P2543" s="517"/>
      <c r="Q2543" s="517"/>
    </row>
    <row r="2544" spans="1:17">
      <c r="A2544" s="472"/>
      <c r="B2544" s="496"/>
      <c r="C2544" s="475"/>
      <c r="D2544" s="477"/>
      <c r="E2544" s="496"/>
      <c r="F2544" s="496"/>
      <c r="G2544" s="496"/>
      <c r="H2544" s="477"/>
      <c r="I2544" s="496"/>
      <c r="J2544" s="477"/>
      <c r="K2544" s="494"/>
      <c r="L2544" s="494"/>
      <c r="M2544" s="517"/>
      <c r="N2544" s="516"/>
      <c r="O2544" s="516"/>
      <c r="P2544" s="517"/>
      <c r="Q2544" s="517"/>
    </row>
    <row r="2545" spans="1:17">
      <c r="A2545" s="472"/>
      <c r="B2545" s="496"/>
      <c r="C2545" s="475"/>
      <c r="D2545" s="477"/>
      <c r="E2545" s="496"/>
      <c r="F2545" s="496"/>
      <c r="G2545" s="496"/>
      <c r="H2545" s="477"/>
      <c r="I2545" s="496"/>
      <c r="J2545" s="477"/>
      <c r="K2545" s="494"/>
      <c r="L2545" s="494"/>
      <c r="M2545" s="517"/>
      <c r="N2545" s="516"/>
      <c r="O2545" s="516"/>
      <c r="P2545" s="517"/>
      <c r="Q2545" s="517"/>
    </row>
    <row r="2546" spans="1:17">
      <c r="A2546" s="472"/>
      <c r="B2546" s="496"/>
      <c r="C2546" s="475"/>
      <c r="D2546" s="477"/>
      <c r="E2546" s="496"/>
      <c r="F2546" s="496"/>
      <c r="G2546" s="496"/>
      <c r="H2546" s="477"/>
      <c r="I2546" s="496"/>
      <c r="J2546" s="477"/>
      <c r="K2546" s="494"/>
      <c r="L2546" s="494"/>
      <c r="M2546" s="517"/>
      <c r="N2546" s="516"/>
      <c r="O2546" s="516"/>
      <c r="P2546" s="517"/>
      <c r="Q2546" s="517"/>
    </row>
    <row r="2547" spans="1:17">
      <c r="A2547" s="472"/>
      <c r="B2547" s="496"/>
      <c r="C2547" s="475"/>
      <c r="D2547" s="477"/>
      <c r="E2547" s="496"/>
      <c r="F2547" s="496"/>
      <c r="G2547" s="496"/>
      <c r="H2547" s="477"/>
      <c r="I2547" s="496"/>
      <c r="J2547" s="477"/>
      <c r="K2547" s="494"/>
      <c r="L2547" s="494"/>
      <c r="M2547" s="517"/>
      <c r="N2547" s="516"/>
      <c r="O2547" s="516"/>
      <c r="P2547" s="517"/>
      <c r="Q2547" s="517"/>
    </row>
    <row r="2548" spans="1:17">
      <c r="A2548" s="472"/>
      <c r="B2548" s="496"/>
      <c r="C2548" s="475"/>
      <c r="D2548" s="477"/>
      <c r="E2548" s="496"/>
      <c r="F2548" s="496"/>
      <c r="G2548" s="496"/>
      <c r="H2548" s="477"/>
      <c r="I2548" s="496"/>
      <c r="J2548" s="477"/>
      <c r="K2548" s="494"/>
      <c r="L2548" s="494"/>
      <c r="M2548" s="517"/>
      <c r="N2548" s="516"/>
      <c r="O2548" s="516"/>
      <c r="P2548" s="517"/>
      <c r="Q2548" s="517"/>
    </row>
    <row r="2549" spans="1:17">
      <c r="A2549" s="472"/>
      <c r="B2549" s="496"/>
      <c r="C2549" s="475"/>
      <c r="D2549" s="477"/>
      <c r="E2549" s="496"/>
      <c r="F2549" s="496"/>
      <c r="G2549" s="496"/>
      <c r="H2549" s="477"/>
      <c r="I2549" s="496"/>
      <c r="J2549" s="477"/>
      <c r="K2549" s="494"/>
      <c r="L2549" s="494"/>
      <c r="M2549" s="517"/>
      <c r="N2549" s="516"/>
      <c r="O2549" s="516"/>
      <c r="P2549" s="517"/>
      <c r="Q2549" s="517"/>
    </row>
    <row r="2550" spans="1:17">
      <c r="A2550" s="472"/>
      <c r="B2550" s="496"/>
      <c r="C2550" s="475"/>
      <c r="D2550" s="477"/>
      <c r="E2550" s="496"/>
      <c r="F2550" s="496"/>
      <c r="G2550" s="496"/>
      <c r="H2550" s="477"/>
      <c r="I2550" s="496"/>
      <c r="J2550" s="477"/>
      <c r="K2550" s="494"/>
      <c r="L2550" s="494"/>
      <c r="M2550" s="517"/>
      <c r="N2550" s="516"/>
      <c r="O2550" s="516"/>
      <c r="P2550" s="517"/>
      <c r="Q2550" s="517"/>
    </row>
    <row r="2551" spans="1:17">
      <c r="A2551" s="472"/>
      <c r="B2551" s="496"/>
      <c r="C2551" s="475"/>
      <c r="D2551" s="477"/>
      <c r="E2551" s="496"/>
      <c r="F2551" s="496"/>
      <c r="G2551" s="496"/>
      <c r="H2551" s="477"/>
      <c r="I2551" s="496"/>
      <c r="J2551" s="477"/>
      <c r="K2551" s="494"/>
      <c r="L2551" s="494"/>
      <c r="M2551" s="517"/>
      <c r="N2551" s="516"/>
      <c r="O2551" s="516"/>
      <c r="P2551" s="517"/>
      <c r="Q2551" s="517"/>
    </row>
    <row r="2552" spans="1:17">
      <c r="A2552" s="472"/>
      <c r="B2552" s="496"/>
      <c r="C2552" s="475"/>
      <c r="D2552" s="477"/>
      <c r="E2552" s="496"/>
      <c r="F2552" s="496"/>
      <c r="G2552" s="496"/>
      <c r="H2552" s="477"/>
      <c r="I2552" s="496"/>
      <c r="J2552" s="477"/>
      <c r="K2552" s="494"/>
      <c r="L2552" s="494"/>
      <c r="M2552" s="517"/>
      <c r="N2552" s="516"/>
      <c r="O2552" s="516"/>
      <c r="P2552" s="517"/>
      <c r="Q2552" s="517"/>
    </row>
    <row r="2553" spans="1:17">
      <c r="A2553" s="472"/>
      <c r="B2553" s="496"/>
      <c r="C2553" s="475"/>
      <c r="D2553" s="477"/>
      <c r="E2553" s="496"/>
      <c r="F2553" s="496"/>
      <c r="G2553" s="496"/>
      <c r="H2553" s="477"/>
      <c r="I2553" s="496"/>
      <c r="J2553" s="477"/>
      <c r="K2553" s="494"/>
      <c r="L2553" s="494"/>
      <c r="M2553" s="517"/>
      <c r="N2553" s="516"/>
      <c r="O2553" s="516"/>
      <c r="P2553" s="517"/>
      <c r="Q2553" s="517"/>
    </row>
    <row r="2554" spans="1:17">
      <c r="A2554" s="472"/>
      <c r="B2554" s="496"/>
      <c r="C2554" s="475"/>
      <c r="D2554" s="477"/>
      <c r="E2554" s="496"/>
      <c r="F2554" s="496"/>
      <c r="G2554" s="496"/>
      <c r="H2554" s="477"/>
      <c r="I2554" s="496"/>
      <c r="J2554" s="477"/>
      <c r="K2554" s="494"/>
      <c r="L2554" s="494"/>
      <c r="M2554" s="517"/>
      <c r="N2554" s="516"/>
      <c r="O2554" s="516"/>
      <c r="P2554" s="517"/>
      <c r="Q2554" s="517"/>
    </row>
    <row r="2555" spans="1:17">
      <c r="A2555" s="472"/>
      <c r="B2555" s="496"/>
      <c r="C2555" s="475"/>
      <c r="D2555" s="477"/>
      <c r="E2555" s="496"/>
      <c r="F2555" s="496"/>
      <c r="G2555" s="496"/>
      <c r="H2555" s="477"/>
      <c r="I2555" s="496"/>
      <c r="J2555" s="477"/>
      <c r="K2555" s="494"/>
      <c r="L2555" s="494"/>
      <c r="M2555" s="517"/>
      <c r="N2555" s="516"/>
      <c r="O2555" s="516"/>
      <c r="P2555" s="517"/>
      <c r="Q2555" s="517"/>
    </row>
    <row r="2556" spans="1:17">
      <c r="A2556" s="472"/>
      <c r="B2556" s="496"/>
      <c r="C2556" s="475"/>
      <c r="D2556" s="477"/>
      <c r="E2556" s="496"/>
      <c r="F2556" s="496"/>
      <c r="G2556" s="496"/>
      <c r="H2556" s="477"/>
      <c r="I2556" s="496"/>
      <c r="J2556" s="477"/>
      <c r="K2556" s="494"/>
      <c r="L2556" s="494"/>
      <c r="M2556" s="517"/>
      <c r="N2556" s="516"/>
      <c r="O2556" s="516"/>
      <c r="P2556" s="517"/>
      <c r="Q2556" s="517"/>
    </row>
    <row r="2557" spans="1:17">
      <c r="A2557" s="472"/>
      <c r="B2557" s="496"/>
      <c r="C2557" s="475"/>
      <c r="D2557" s="477"/>
      <c r="E2557" s="496"/>
      <c r="F2557" s="496"/>
      <c r="G2557" s="496"/>
      <c r="H2557" s="477"/>
      <c r="I2557" s="496"/>
      <c r="J2557" s="477"/>
      <c r="K2557" s="494"/>
      <c r="L2557" s="494"/>
      <c r="M2557" s="517"/>
      <c r="N2557" s="516"/>
      <c r="O2557" s="516"/>
      <c r="P2557" s="517"/>
      <c r="Q2557" s="517"/>
    </row>
    <row r="2558" spans="1:17">
      <c r="A2558" s="472"/>
      <c r="B2558" s="496"/>
      <c r="C2558" s="475"/>
      <c r="D2558" s="477"/>
      <c r="E2558" s="496"/>
      <c r="F2558" s="496"/>
      <c r="G2558" s="496"/>
      <c r="H2558" s="477"/>
      <c r="I2558" s="496"/>
      <c r="J2558" s="477"/>
      <c r="K2558" s="494"/>
      <c r="L2558" s="494"/>
      <c r="M2558" s="517"/>
      <c r="N2558" s="516"/>
      <c r="O2558" s="516"/>
      <c r="P2558" s="517"/>
      <c r="Q2558" s="517"/>
    </row>
    <row r="2559" spans="1:17">
      <c r="A2559" s="472"/>
      <c r="B2559" s="496"/>
      <c r="C2559" s="475"/>
      <c r="D2559" s="477"/>
      <c r="E2559" s="496"/>
      <c r="F2559" s="496"/>
      <c r="G2559" s="496"/>
      <c r="H2559" s="477"/>
      <c r="I2559" s="496"/>
      <c r="J2559" s="477"/>
      <c r="K2559" s="494"/>
      <c r="L2559" s="494"/>
      <c r="M2559" s="517"/>
      <c r="N2559" s="516"/>
      <c r="O2559" s="516"/>
      <c r="P2559" s="517"/>
      <c r="Q2559" s="517"/>
    </row>
    <row r="2560" spans="1:17">
      <c r="A2560" s="472"/>
      <c r="B2560" s="496"/>
      <c r="C2560" s="475"/>
      <c r="D2560" s="477"/>
      <c r="E2560" s="496"/>
      <c r="F2560" s="496"/>
      <c r="G2560" s="496"/>
      <c r="H2560" s="477"/>
      <c r="I2560" s="496"/>
      <c r="J2560" s="477"/>
      <c r="K2560" s="494"/>
      <c r="L2560" s="494"/>
      <c r="M2560" s="517"/>
      <c r="N2560" s="516"/>
      <c r="O2560" s="516"/>
      <c r="P2560" s="517"/>
      <c r="Q2560" s="517"/>
    </row>
    <row r="2561" spans="1:17">
      <c r="A2561" s="472"/>
      <c r="B2561" s="496"/>
      <c r="C2561" s="475"/>
      <c r="D2561" s="477"/>
      <c r="E2561" s="496"/>
      <c r="F2561" s="496"/>
      <c r="G2561" s="496"/>
      <c r="H2561" s="477"/>
      <c r="I2561" s="496"/>
      <c r="J2561" s="477"/>
      <c r="K2561" s="494"/>
      <c r="L2561" s="494"/>
      <c r="M2561" s="517"/>
      <c r="N2561" s="516"/>
      <c r="O2561" s="516"/>
      <c r="P2561" s="517"/>
      <c r="Q2561" s="517"/>
    </row>
    <row r="2562" spans="1:17">
      <c r="A2562" s="472"/>
      <c r="B2562" s="496"/>
      <c r="C2562" s="475"/>
      <c r="D2562" s="477"/>
      <c r="E2562" s="496"/>
      <c r="F2562" s="496"/>
      <c r="G2562" s="496"/>
      <c r="H2562" s="477"/>
      <c r="I2562" s="496"/>
      <c r="J2562" s="477"/>
      <c r="K2562" s="494"/>
      <c r="L2562" s="494"/>
      <c r="M2562" s="517"/>
      <c r="N2562" s="516"/>
      <c r="O2562" s="516"/>
      <c r="P2562" s="517"/>
      <c r="Q2562" s="517"/>
    </row>
    <row r="2563" spans="1:17">
      <c r="A2563" s="472"/>
      <c r="B2563" s="496"/>
      <c r="C2563" s="475"/>
      <c r="D2563" s="477"/>
      <c r="E2563" s="496"/>
      <c r="F2563" s="496"/>
      <c r="G2563" s="496"/>
      <c r="H2563" s="477"/>
      <c r="I2563" s="496"/>
      <c r="J2563" s="477"/>
      <c r="K2563" s="494"/>
      <c r="L2563" s="494"/>
      <c r="M2563" s="517"/>
      <c r="N2563" s="516"/>
      <c r="O2563" s="516"/>
      <c r="P2563" s="517"/>
      <c r="Q2563" s="517"/>
    </row>
    <row r="2564" spans="1:17">
      <c r="A2564" s="472"/>
      <c r="B2564" s="496"/>
      <c r="C2564" s="475"/>
      <c r="D2564" s="477"/>
      <c r="E2564" s="496"/>
      <c r="F2564" s="496"/>
      <c r="G2564" s="496"/>
      <c r="H2564" s="477"/>
      <c r="I2564" s="496"/>
      <c r="J2564" s="477"/>
      <c r="K2564" s="494"/>
      <c r="L2564" s="494"/>
      <c r="M2564" s="517"/>
      <c r="N2564" s="516"/>
      <c r="O2564" s="516"/>
      <c r="P2564" s="517"/>
      <c r="Q2564" s="517"/>
    </row>
    <row r="2565" spans="1:17">
      <c r="A2565" s="472"/>
      <c r="B2565" s="496"/>
      <c r="C2565" s="475"/>
      <c r="D2565" s="477"/>
      <c r="E2565" s="496"/>
      <c r="F2565" s="496"/>
      <c r="G2565" s="496"/>
      <c r="H2565" s="477"/>
      <c r="I2565" s="496"/>
      <c r="J2565" s="477"/>
      <c r="K2565" s="494"/>
      <c r="L2565" s="494"/>
      <c r="M2565" s="517"/>
      <c r="N2565" s="516"/>
      <c r="O2565" s="516"/>
      <c r="P2565" s="517"/>
      <c r="Q2565" s="517"/>
    </row>
    <row r="2566" spans="1:17">
      <c r="A2566" s="472"/>
      <c r="B2566" s="496"/>
      <c r="C2566" s="475"/>
      <c r="D2566" s="477"/>
      <c r="E2566" s="496"/>
      <c r="F2566" s="496"/>
      <c r="G2566" s="496"/>
      <c r="H2566" s="477"/>
      <c r="I2566" s="496"/>
      <c r="J2566" s="477"/>
      <c r="K2566" s="494"/>
      <c r="L2566" s="494"/>
      <c r="M2566" s="517"/>
      <c r="N2566" s="516"/>
      <c r="O2566" s="516"/>
      <c r="P2566" s="517"/>
      <c r="Q2566" s="517"/>
    </row>
    <row r="2567" spans="1:17">
      <c r="A2567" s="472"/>
      <c r="B2567" s="496"/>
      <c r="C2567" s="475"/>
      <c r="D2567" s="477"/>
      <c r="E2567" s="496"/>
      <c r="F2567" s="496"/>
      <c r="G2567" s="496"/>
      <c r="H2567" s="477"/>
      <c r="I2567" s="496"/>
      <c r="J2567" s="477"/>
      <c r="K2567" s="494"/>
      <c r="L2567" s="494"/>
      <c r="M2567" s="517"/>
      <c r="N2567" s="516"/>
      <c r="O2567" s="516"/>
      <c r="P2567" s="517"/>
      <c r="Q2567" s="517"/>
    </row>
    <row r="2568" spans="1:17">
      <c r="A2568" s="472"/>
      <c r="B2568" s="496"/>
      <c r="C2568" s="475"/>
      <c r="D2568" s="477"/>
      <c r="E2568" s="496"/>
      <c r="F2568" s="496"/>
      <c r="G2568" s="496"/>
      <c r="H2568" s="477"/>
      <c r="I2568" s="496"/>
      <c r="J2568" s="477"/>
      <c r="K2568" s="494"/>
      <c r="L2568" s="494"/>
      <c r="M2568" s="517"/>
      <c r="N2568" s="516"/>
      <c r="O2568" s="516"/>
      <c r="P2568" s="517"/>
      <c r="Q2568" s="517"/>
    </row>
    <row r="2569" spans="1:17">
      <c r="A2569" s="472"/>
      <c r="B2569" s="496"/>
      <c r="C2569" s="475"/>
      <c r="D2569" s="477"/>
      <c r="E2569" s="496"/>
      <c r="F2569" s="496"/>
      <c r="G2569" s="496"/>
      <c r="H2569" s="477"/>
      <c r="I2569" s="496"/>
      <c r="J2569" s="477"/>
      <c r="K2569" s="494"/>
      <c r="L2569" s="494"/>
      <c r="M2569" s="517"/>
      <c r="N2569" s="516"/>
      <c r="O2569" s="516"/>
      <c r="P2569" s="517"/>
      <c r="Q2569" s="517"/>
    </row>
    <row r="2570" spans="1:17">
      <c r="A2570" s="472"/>
      <c r="B2570" s="496"/>
      <c r="C2570" s="475"/>
      <c r="D2570" s="477"/>
      <c r="E2570" s="496"/>
      <c r="F2570" s="496"/>
      <c r="G2570" s="496"/>
      <c r="H2570" s="477"/>
      <c r="I2570" s="496"/>
      <c r="J2570" s="477"/>
      <c r="K2570" s="494"/>
      <c r="L2570" s="494"/>
      <c r="M2570" s="517"/>
      <c r="N2570" s="516"/>
      <c r="O2570" s="516"/>
      <c r="P2570" s="517"/>
      <c r="Q2570" s="517"/>
    </row>
    <row r="2571" spans="1:17">
      <c r="A2571" s="472"/>
      <c r="B2571" s="496"/>
      <c r="C2571" s="475"/>
      <c r="D2571" s="477"/>
      <c r="E2571" s="496"/>
      <c r="F2571" s="496"/>
      <c r="G2571" s="496"/>
      <c r="H2571" s="477"/>
      <c r="I2571" s="496"/>
      <c r="J2571" s="477"/>
      <c r="K2571" s="494"/>
      <c r="L2571" s="494"/>
      <c r="M2571" s="517"/>
      <c r="N2571" s="516"/>
      <c r="O2571" s="516"/>
      <c r="P2571" s="517"/>
      <c r="Q2571" s="517"/>
    </row>
    <row r="2572" spans="1:17">
      <c r="A2572" s="472"/>
      <c r="B2572" s="496"/>
      <c r="C2572" s="475"/>
      <c r="D2572" s="477"/>
      <c r="E2572" s="496"/>
      <c r="F2572" s="496"/>
      <c r="G2572" s="496"/>
      <c r="H2572" s="477"/>
      <c r="I2572" s="496"/>
      <c r="J2572" s="477"/>
      <c r="K2572" s="494"/>
      <c r="L2572" s="494"/>
      <c r="M2572" s="517"/>
      <c r="N2572" s="516"/>
      <c r="O2572" s="516"/>
      <c r="P2572" s="517"/>
      <c r="Q2572" s="517"/>
    </row>
    <row r="2573" spans="1:17">
      <c r="A2573" s="472"/>
      <c r="B2573" s="496"/>
      <c r="C2573" s="475"/>
      <c r="D2573" s="477"/>
      <c r="E2573" s="496"/>
      <c r="F2573" s="496"/>
      <c r="G2573" s="496"/>
      <c r="H2573" s="477"/>
      <c r="I2573" s="496"/>
      <c r="J2573" s="477"/>
      <c r="K2573" s="494"/>
      <c r="L2573" s="494"/>
      <c r="M2573" s="517"/>
      <c r="N2573" s="516"/>
      <c r="O2573" s="516"/>
      <c r="P2573" s="517"/>
      <c r="Q2573" s="517"/>
    </row>
    <row r="2574" spans="1:17">
      <c r="A2574" s="472"/>
      <c r="B2574" s="496"/>
      <c r="C2574" s="475"/>
      <c r="D2574" s="477"/>
      <c r="E2574" s="496"/>
      <c r="F2574" s="496"/>
      <c r="G2574" s="496"/>
      <c r="H2574" s="477"/>
      <c r="I2574" s="496"/>
      <c r="J2574" s="477"/>
      <c r="K2574" s="494"/>
      <c r="L2574" s="494"/>
      <c r="M2574" s="517"/>
      <c r="N2574" s="516"/>
      <c r="O2574" s="516"/>
      <c r="P2574" s="517"/>
      <c r="Q2574" s="517"/>
    </row>
    <row r="2575" spans="1:17">
      <c r="A2575" s="472"/>
      <c r="B2575" s="496"/>
      <c r="C2575" s="475"/>
      <c r="D2575" s="477"/>
      <c r="E2575" s="496"/>
      <c r="F2575" s="496"/>
      <c r="G2575" s="496"/>
      <c r="H2575" s="477"/>
      <c r="I2575" s="496"/>
      <c r="J2575" s="477"/>
      <c r="K2575" s="494"/>
      <c r="L2575" s="494"/>
      <c r="M2575" s="517"/>
      <c r="N2575" s="516"/>
      <c r="O2575" s="516"/>
      <c r="P2575" s="517"/>
      <c r="Q2575" s="517"/>
    </row>
    <row r="2576" spans="1:17">
      <c r="A2576" s="472"/>
      <c r="B2576" s="496"/>
      <c r="C2576" s="475"/>
      <c r="D2576" s="477"/>
      <c r="E2576" s="496"/>
      <c r="F2576" s="496"/>
      <c r="G2576" s="496"/>
      <c r="H2576" s="477"/>
      <c r="I2576" s="496"/>
      <c r="J2576" s="477"/>
      <c r="K2576" s="494"/>
      <c r="L2576" s="494"/>
      <c r="M2576" s="517"/>
      <c r="N2576" s="516"/>
      <c r="O2576" s="516"/>
      <c r="P2576" s="517"/>
      <c r="Q2576" s="517"/>
    </row>
    <row r="2577" spans="1:17">
      <c r="A2577" s="472"/>
      <c r="B2577" s="496"/>
      <c r="C2577" s="475"/>
      <c r="D2577" s="477"/>
      <c r="E2577" s="496"/>
      <c r="F2577" s="496"/>
      <c r="G2577" s="496"/>
      <c r="H2577" s="477"/>
      <c r="I2577" s="496"/>
      <c r="J2577" s="477"/>
      <c r="K2577" s="494"/>
      <c r="L2577" s="494"/>
      <c r="M2577" s="517"/>
      <c r="N2577" s="516"/>
      <c r="O2577" s="516"/>
      <c r="P2577" s="517"/>
      <c r="Q2577" s="517"/>
    </row>
    <row r="2578" spans="1:17">
      <c r="A2578" s="472"/>
      <c r="B2578" s="496"/>
      <c r="C2578" s="475"/>
      <c r="D2578" s="477"/>
      <c r="E2578" s="496"/>
      <c r="F2578" s="496"/>
      <c r="G2578" s="496"/>
      <c r="H2578" s="477"/>
      <c r="I2578" s="496"/>
      <c r="J2578" s="477"/>
      <c r="K2578" s="494"/>
      <c r="L2578" s="494"/>
      <c r="M2578" s="517"/>
      <c r="N2578" s="516"/>
      <c r="O2578" s="516"/>
      <c r="P2578" s="517"/>
      <c r="Q2578" s="517"/>
    </row>
    <row r="2579" spans="1:17">
      <c r="A2579" s="472"/>
      <c r="B2579" s="496"/>
      <c r="C2579" s="475"/>
      <c r="D2579" s="477"/>
      <c r="E2579" s="496"/>
      <c r="F2579" s="496"/>
      <c r="G2579" s="496"/>
      <c r="H2579" s="477"/>
      <c r="I2579" s="496"/>
      <c r="J2579" s="477"/>
      <c r="K2579" s="494"/>
      <c r="L2579" s="494"/>
      <c r="M2579" s="517"/>
      <c r="N2579" s="516"/>
      <c r="O2579" s="516"/>
      <c r="P2579" s="517"/>
      <c r="Q2579" s="517"/>
    </row>
    <row r="2580" spans="1:17">
      <c r="A2580" s="472"/>
      <c r="B2580" s="496"/>
      <c r="C2580" s="475"/>
      <c r="D2580" s="477"/>
      <c r="E2580" s="496"/>
      <c r="F2580" s="496"/>
      <c r="G2580" s="496"/>
      <c r="H2580" s="477"/>
      <c r="I2580" s="496"/>
      <c r="J2580" s="477"/>
      <c r="K2580" s="494"/>
      <c r="L2580" s="494"/>
      <c r="M2580" s="517"/>
      <c r="N2580" s="516"/>
      <c r="O2580" s="516"/>
      <c r="P2580" s="517"/>
      <c r="Q2580" s="517"/>
    </row>
    <row r="2581" spans="1:17">
      <c r="A2581" s="472"/>
      <c r="B2581" s="496"/>
      <c r="C2581" s="475"/>
      <c r="D2581" s="477"/>
      <c r="E2581" s="496"/>
      <c r="F2581" s="496"/>
      <c r="G2581" s="496"/>
      <c r="H2581" s="477"/>
      <c r="I2581" s="496"/>
      <c r="J2581" s="477"/>
      <c r="K2581" s="494"/>
      <c r="L2581" s="494"/>
      <c r="M2581" s="517"/>
      <c r="N2581" s="516"/>
      <c r="O2581" s="516"/>
      <c r="P2581" s="517"/>
      <c r="Q2581" s="517"/>
    </row>
    <row r="2582" spans="1:17">
      <c r="A2582" s="472"/>
      <c r="B2582" s="496"/>
      <c r="C2582" s="475"/>
      <c r="D2582" s="477"/>
      <c r="E2582" s="496"/>
      <c r="F2582" s="496"/>
      <c r="G2582" s="496"/>
      <c r="H2582" s="477"/>
      <c r="I2582" s="496"/>
      <c r="J2582" s="477"/>
      <c r="K2582" s="494"/>
      <c r="L2582" s="494"/>
      <c r="M2582" s="517"/>
      <c r="N2582" s="516"/>
      <c r="O2582" s="516"/>
      <c r="P2582" s="517"/>
      <c r="Q2582" s="517"/>
    </row>
    <row r="2583" spans="1:17">
      <c r="A2583" s="472"/>
      <c r="B2583" s="496"/>
      <c r="C2583" s="475"/>
      <c r="D2583" s="477"/>
      <c r="E2583" s="496"/>
      <c r="F2583" s="496"/>
      <c r="G2583" s="496"/>
      <c r="H2583" s="477"/>
      <c r="I2583" s="496"/>
      <c r="J2583" s="477"/>
      <c r="K2583" s="494"/>
      <c r="L2583" s="494"/>
      <c r="M2583" s="517"/>
      <c r="N2583" s="516"/>
      <c r="O2583" s="516"/>
      <c r="P2583" s="517"/>
      <c r="Q2583" s="517"/>
    </row>
    <row r="2584" spans="1:17">
      <c r="A2584" s="472"/>
      <c r="B2584" s="496"/>
      <c r="C2584" s="475"/>
      <c r="D2584" s="477"/>
      <c r="E2584" s="496"/>
      <c r="F2584" s="496"/>
      <c r="G2584" s="496"/>
      <c r="H2584" s="477"/>
      <c r="I2584" s="496"/>
      <c r="J2584" s="477"/>
      <c r="K2584" s="494"/>
      <c r="L2584" s="494"/>
      <c r="M2584" s="517"/>
      <c r="N2584" s="516"/>
      <c r="O2584" s="516"/>
      <c r="P2584" s="517"/>
      <c r="Q2584" s="517"/>
    </row>
    <row r="2585" spans="1:17">
      <c r="A2585" s="472"/>
      <c r="B2585" s="496"/>
      <c r="C2585" s="475"/>
      <c r="D2585" s="477"/>
      <c r="E2585" s="496"/>
      <c r="F2585" s="496"/>
      <c r="G2585" s="496"/>
      <c r="H2585" s="477"/>
      <c r="I2585" s="496"/>
      <c r="J2585" s="477"/>
      <c r="K2585" s="494"/>
      <c r="L2585" s="494"/>
      <c r="M2585" s="517"/>
      <c r="N2585" s="516"/>
      <c r="O2585" s="516"/>
      <c r="P2585" s="517"/>
      <c r="Q2585" s="517"/>
    </row>
    <row r="2586" spans="1:17">
      <c r="A2586" s="472"/>
      <c r="B2586" s="496"/>
      <c r="C2586" s="475"/>
      <c r="D2586" s="477"/>
      <c r="E2586" s="496"/>
      <c r="F2586" s="496"/>
      <c r="G2586" s="496"/>
      <c r="H2586" s="477"/>
      <c r="I2586" s="496"/>
      <c r="J2586" s="477"/>
      <c r="K2586" s="494"/>
      <c r="L2586" s="494"/>
      <c r="M2586" s="517"/>
      <c r="N2586" s="516"/>
      <c r="O2586" s="516"/>
      <c r="P2586" s="517"/>
      <c r="Q2586" s="517"/>
    </row>
    <row r="2587" spans="1:17">
      <c r="A2587" s="472"/>
      <c r="B2587" s="496"/>
      <c r="C2587" s="475"/>
      <c r="D2587" s="477"/>
      <c r="E2587" s="496"/>
      <c r="F2587" s="496"/>
      <c r="G2587" s="496"/>
      <c r="H2587" s="477"/>
      <c r="I2587" s="496"/>
      <c r="J2587" s="477"/>
      <c r="K2587" s="494"/>
      <c r="L2587" s="494"/>
      <c r="M2587" s="517"/>
      <c r="N2587" s="516"/>
      <c r="O2587" s="516"/>
      <c r="P2587" s="517"/>
      <c r="Q2587" s="517"/>
    </row>
    <row r="2588" spans="1:17">
      <c r="A2588" s="472"/>
      <c r="B2588" s="496"/>
      <c r="C2588" s="475"/>
      <c r="D2588" s="477"/>
      <c r="E2588" s="496"/>
      <c r="F2588" s="496"/>
      <c r="G2588" s="496"/>
      <c r="H2588" s="477"/>
      <c r="I2588" s="496"/>
      <c r="J2588" s="477"/>
      <c r="K2588" s="494"/>
      <c r="L2588" s="494"/>
      <c r="M2588" s="517"/>
      <c r="N2588" s="516"/>
      <c r="O2588" s="516"/>
      <c r="P2588" s="517"/>
      <c r="Q2588" s="517"/>
    </row>
    <row r="2589" spans="1:17">
      <c r="A2589" s="472"/>
      <c r="B2589" s="496"/>
      <c r="C2589" s="475"/>
      <c r="D2589" s="477"/>
      <c r="E2589" s="496"/>
      <c r="F2589" s="496"/>
      <c r="G2589" s="496"/>
      <c r="H2589" s="477"/>
      <c r="I2589" s="496"/>
      <c r="J2589" s="477"/>
      <c r="K2589" s="494"/>
      <c r="L2589" s="494"/>
      <c r="M2589" s="517"/>
      <c r="N2589" s="516"/>
      <c r="O2589" s="516"/>
      <c r="P2589" s="517"/>
      <c r="Q2589" s="517"/>
    </row>
    <row r="2590" spans="1:17">
      <c r="A2590" s="472"/>
      <c r="B2590" s="496"/>
      <c r="C2590" s="475"/>
      <c r="D2590" s="477"/>
      <c r="E2590" s="496"/>
      <c r="F2590" s="496"/>
      <c r="G2590" s="496"/>
      <c r="H2590" s="477"/>
      <c r="I2590" s="496"/>
      <c r="J2590" s="477"/>
      <c r="K2590" s="494"/>
      <c r="L2590" s="494"/>
      <c r="M2590" s="517"/>
      <c r="N2590" s="516"/>
      <c r="O2590" s="516"/>
      <c r="P2590" s="517"/>
      <c r="Q2590" s="517"/>
    </row>
    <row r="2591" spans="1:17">
      <c r="A2591" s="472"/>
      <c r="B2591" s="496"/>
      <c r="C2591" s="475"/>
      <c r="D2591" s="477"/>
      <c r="E2591" s="496"/>
      <c r="F2591" s="496"/>
      <c r="G2591" s="496"/>
      <c r="H2591" s="477"/>
      <c r="I2591" s="496"/>
      <c r="J2591" s="477"/>
      <c r="K2591" s="494"/>
      <c r="L2591" s="494"/>
      <c r="M2591" s="517"/>
      <c r="N2591" s="516"/>
      <c r="O2591" s="516"/>
      <c r="P2591" s="517"/>
      <c r="Q2591" s="517"/>
    </row>
    <row r="2592" spans="1:17">
      <c r="A2592" s="472"/>
      <c r="B2592" s="496"/>
      <c r="C2592" s="475"/>
      <c r="D2592" s="477"/>
      <c r="E2592" s="496"/>
      <c r="F2592" s="496"/>
      <c r="G2592" s="496"/>
      <c r="H2592" s="477"/>
      <c r="I2592" s="496"/>
      <c r="J2592" s="477"/>
      <c r="K2592" s="494"/>
      <c r="L2592" s="494"/>
      <c r="M2592" s="517"/>
      <c r="N2592" s="516"/>
      <c r="O2592" s="516"/>
      <c r="P2592" s="517"/>
      <c r="Q2592" s="517"/>
    </row>
    <row r="2593" spans="1:17">
      <c r="A2593" s="472"/>
      <c r="B2593" s="496"/>
      <c r="C2593" s="475"/>
      <c r="D2593" s="477"/>
      <c r="E2593" s="496"/>
      <c r="F2593" s="496"/>
      <c r="G2593" s="496"/>
      <c r="H2593" s="477"/>
      <c r="I2593" s="496"/>
      <c r="J2593" s="477"/>
      <c r="K2593" s="494"/>
      <c r="L2593" s="494"/>
      <c r="M2593" s="517"/>
      <c r="N2593" s="516"/>
      <c r="O2593" s="516"/>
      <c r="P2593" s="517"/>
      <c r="Q2593" s="517"/>
    </row>
    <row r="2594" spans="1:17">
      <c r="A2594" s="472"/>
      <c r="B2594" s="496"/>
      <c r="C2594" s="475"/>
      <c r="D2594" s="477"/>
      <c r="E2594" s="496"/>
      <c r="F2594" s="496"/>
      <c r="G2594" s="496"/>
      <c r="H2594" s="477"/>
      <c r="I2594" s="496"/>
      <c r="J2594" s="477"/>
      <c r="K2594" s="494"/>
      <c r="L2594" s="494"/>
      <c r="M2594" s="517"/>
      <c r="N2594" s="516"/>
      <c r="O2594" s="516"/>
      <c r="P2594" s="517"/>
      <c r="Q2594" s="517"/>
    </row>
    <row r="2595" spans="1:17">
      <c r="A2595" s="472"/>
      <c r="B2595" s="496"/>
      <c r="C2595" s="475"/>
      <c r="D2595" s="477"/>
      <c r="E2595" s="496"/>
      <c r="F2595" s="496"/>
      <c r="G2595" s="496"/>
      <c r="H2595" s="477"/>
      <c r="I2595" s="496"/>
      <c r="J2595" s="477"/>
      <c r="K2595" s="494"/>
      <c r="L2595" s="494"/>
      <c r="M2595" s="517"/>
      <c r="N2595" s="516"/>
      <c r="O2595" s="516"/>
      <c r="P2595" s="517"/>
      <c r="Q2595" s="517"/>
    </row>
    <row r="2596" spans="1:17">
      <c r="A2596" s="472"/>
      <c r="B2596" s="496"/>
      <c r="C2596" s="475"/>
      <c r="D2596" s="477"/>
      <c r="E2596" s="496"/>
      <c r="F2596" s="496"/>
      <c r="G2596" s="496"/>
      <c r="H2596" s="477"/>
      <c r="I2596" s="496"/>
      <c r="J2596" s="477"/>
      <c r="K2596" s="494"/>
      <c r="L2596" s="494"/>
      <c r="M2596" s="517"/>
      <c r="N2596" s="516"/>
      <c r="O2596" s="516"/>
      <c r="P2596" s="517"/>
      <c r="Q2596" s="517"/>
    </row>
    <row r="2597" spans="1:17">
      <c r="A2597" s="472"/>
      <c r="B2597" s="496"/>
      <c r="C2597" s="475"/>
      <c r="D2597" s="477"/>
      <c r="E2597" s="496"/>
      <c r="F2597" s="496"/>
      <c r="G2597" s="496"/>
      <c r="H2597" s="477"/>
      <c r="I2597" s="496"/>
      <c r="J2597" s="477"/>
      <c r="K2597" s="494"/>
      <c r="L2597" s="494"/>
      <c r="M2597" s="517"/>
      <c r="N2597" s="516"/>
      <c r="O2597" s="516"/>
      <c r="P2597" s="517"/>
      <c r="Q2597" s="517"/>
    </row>
    <row r="2598" spans="1:17">
      <c r="A2598" s="472"/>
      <c r="B2598" s="496"/>
      <c r="C2598" s="475"/>
      <c r="D2598" s="477"/>
      <c r="E2598" s="496"/>
      <c r="F2598" s="496"/>
      <c r="G2598" s="496"/>
      <c r="H2598" s="477"/>
      <c r="I2598" s="496"/>
      <c r="J2598" s="477"/>
      <c r="K2598" s="494"/>
      <c r="L2598" s="494"/>
      <c r="M2598" s="517"/>
      <c r="N2598" s="516"/>
      <c r="O2598" s="516"/>
      <c r="P2598" s="517"/>
      <c r="Q2598" s="517"/>
    </row>
    <row r="2599" spans="1:17">
      <c r="A2599" s="472"/>
      <c r="B2599" s="496"/>
      <c r="C2599" s="475"/>
      <c r="D2599" s="477"/>
      <c r="E2599" s="496"/>
      <c r="F2599" s="496"/>
      <c r="G2599" s="496"/>
      <c r="H2599" s="477"/>
      <c r="I2599" s="496"/>
      <c r="J2599" s="477"/>
      <c r="K2599" s="494"/>
      <c r="L2599" s="494"/>
      <c r="M2599" s="517"/>
      <c r="N2599" s="516"/>
      <c r="O2599" s="516"/>
      <c r="P2599" s="517"/>
      <c r="Q2599" s="517"/>
    </row>
    <row r="2600" spans="1:17">
      <c r="A2600" s="472"/>
      <c r="B2600" s="496"/>
      <c r="C2600" s="475"/>
      <c r="D2600" s="477"/>
      <c r="E2600" s="496"/>
      <c r="F2600" s="496"/>
      <c r="G2600" s="496"/>
      <c r="H2600" s="477"/>
      <c r="I2600" s="496"/>
      <c r="J2600" s="477"/>
      <c r="K2600" s="494"/>
      <c r="L2600" s="494"/>
      <c r="M2600" s="517"/>
      <c r="N2600" s="516"/>
      <c r="O2600" s="516"/>
      <c r="P2600" s="517"/>
      <c r="Q2600" s="517"/>
    </row>
    <row r="2601" spans="1:17">
      <c r="A2601" s="472"/>
      <c r="B2601" s="496"/>
      <c r="C2601" s="475"/>
      <c r="D2601" s="477"/>
      <c r="E2601" s="496"/>
      <c r="F2601" s="496"/>
      <c r="G2601" s="496"/>
      <c r="H2601" s="477"/>
      <c r="I2601" s="496"/>
      <c r="J2601" s="477"/>
      <c r="K2601" s="494"/>
      <c r="L2601" s="494"/>
      <c r="M2601" s="517"/>
      <c r="N2601" s="516"/>
      <c r="O2601" s="516"/>
      <c r="P2601" s="517"/>
      <c r="Q2601" s="517"/>
    </row>
    <row r="2602" spans="1:17">
      <c r="A2602" s="472"/>
      <c r="B2602" s="496"/>
      <c r="C2602" s="475"/>
      <c r="D2602" s="477"/>
      <c r="E2602" s="496"/>
      <c r="F2602" s="496"/>
      <c r="G2602" s="496"/>
      <c r="H2602" s="477"/>
      <c r="I2602" s="496"/>
      <c r="J2602" s="477"/>
      <c r="K2602" s="494"/>
      <c r="L2602" s="494"/>
      <c r="M2602" s="517"/>
      <c r="N2602" s="516"/>
      <c r="O2602" s="516"/>
      <c r="P2602" s="517"/>
      <c r="Q2602" s="517"/>
    </row>
    <row r="2603" spans="1:17">
      <c r="A2603" s="472"/>
      <c r="B2603" s="496"/>
      <c r="C2603" s="475"/>
      <c r="D2603" s="477"/>
      <c r="E2603" s="496"/>
      <c r="F2603" s="496"/>
      <c r="G2603" s="496"/>
      <c r="H2603" s="477"/>
      <c r="I2603" s="496"/>
      <c r="J2603" s="477"/>
      <c r="K2603" s="494"/>
      <c r="L2603" s="494"/>
      <c r="M2603" s="517"/>
      <c r="N2603" s="516"/>
      <c r="O2603" s="516"/>
      <c r="P2603" s="517"/>
      <c r="Q2603" s="517"/>
    </row>
    <row r="2604" spans="1:17">
      <c r="A2604" s="472"/>
      <c r="B2604" s="496"/>
      <c r="C2604" s="475"/>
      <c r="D2604" s="477"/>
      <c r="E2604" s="496"/>
      <c r="F2604" s="496"/>
      <c r="G2604" s="496"/>
      <c r="H2604" s="477"/>
      <c r="I2604" s="496"/>
      <c r="J2604" s="477"/>
      <c r="K2604" s="494"/>
      <c r="L2604" s="494"/>
      <c r="M2604" s="517"/>
      <c r="N2604" s="516"/>
      <c r="O2604" s="516"/>
      <c r="P2604" s="517"/>
      <c r="Q2604" s="517"/>
    </row>
    <row r="2605" spans="1:17">
      <c r="A2605" s="472"/>
      <c r="B2605" s="496"/>
      <c r="C2605" s="475"/>
      <c r="D2605" s="477"/>
      <c r="E2605" s="496"/>
      <c r="F2605" s="496"/>
      <c r="G2605" s="496"/>
      <c r="H2605" s="477"/>
      <c r="I2605" s="496"/>
      <c r="J2605" s="477"/>
      <c r="K2605" s="494"/>
      <c r="L2605" s="494"/>
      <c r="M2605" s="517"/>
      <c r="N2605" s="516"/>
      <c r="O2605" s="516"/>
      <c r="P2605" s="517"/>
      <c r="Q2605" s="517"/>
    </row>
    <row r="2606" spans="1:17">
      <c r="A2606" s="472"/>
      <c r="B2606" s="496"/>
      <c r="C2606" s="475"/>
      <c r="D2606" s="477"/>
      <c r="E2606" s="496"/>
      <c r="F2606" s="496"/>
      <c r="G2606" s="496"/>
      <c r="H2606" s="477"/>
      <c r="I2606" s="496"/>
      <c r="J2606" s="477"/>
      <c r="K2606" s="494"/>
      <c r="L2606" s="494"/>
      <c r="M2606" s="517"/>
      <c r="N2606" s="516"/>
      <c r="O2606" s="516"/>
      <c r="P2606" s="517"/>
      <c r="Q2606" s="517"/>
    </row>
    <row r="2607" spans="1:17">
      <c r="A2607" s="472"/>
      <c r="B2607" s="496"/>
      <c r="C2607" s="475"/>
      <c r="D2607" s="477"/>
      <c r="E2607" s="496"/>
      <c r="F2607" s="496"/>
      <c r="G2607" s="496"/>
      <c r="H2607" s="477"/>
      <c r="I2607" s="496"/>
      <c r="J2607" s="477"/>
      <c r="K2607" s="494"/>
      <c r="L2607" s="494"/>
      <c r="M2607" s="517"/>
      <c r="N2607" s="516"/>
      <c r="O2607" s="516"/>
      <c r="P2607" s="517"/>
      <c r="Q2607" s="517"/>
    </row>
    <row r="2608" spans="1:17">
      <c r="A2608" s="472"/>
      <c r="B2608" s="496"/>
      <c r="C2608" s="475"/>
      <c r="D2608" s="477"/>
      <c r="E2608" s="496"/>
      <c r="F2608" s="496"/>
      <c r="G2608" s="496"/>
      <c r="H2608" s="477"/>
      <c r="I2608" s="496"/>
      <c r="J2608" s="477"/>
      <c r="K2608" s="494"/>
      <c r="L2608" s="494"/>
      <c r="M2608" s="517"/>
      <c r="N2608" s="516"/>
      <c r="O2608" s="516"/>
      <c r="P2608" s="517"/>
      <c r="Q2608" s="517"/>
    </row>
    <row r="2609" spans="1:17">
      <c r="A2609" s="472"/>
      <c r="B2609" s="496"/>
      <c r="C2609" s="475"/>
      <c r="D2609" s="477"/>
      <c r="E2609" s="496"/>
      <c r="F2609" s="496"/>
      <c r="G2609" s="496"/>
      <c r="H2609" s="477"/>
      <c r="I2609" s="496"/>
      <c r="J2609" s="477"/>
      <c r="K2609" s="494"/>
      <c r="L2609" s="494"/>
      <c r="M2609" s="517"/>
      <c r="N2609" s="516"/>
      <c r="O2609" s="516"/>
      <c r="P2609" s="517"/>
      <c r="Q2609" s="517"/>
    </row>
    <row r="2610" spans="1:17">
      <c r="A2610" s="472"/>
      <c r="B2610" s="496"/>
      <c r="C2610" s="475"/>
      <c r="D2610" s="477"/>
      <c r="E2610" s="496"/>
      <c r="F2610" s="496"/>
      <c r="G2610" s="496"/>
      <c r="H2610" s="477"/>
      <c r="I2610" s="496"/>
      <c r="J2610" s="477"/>
      <c r="K2610" s="494"/>
      <c r="L2610" s="494"/>
      <c r="M2610" s="517"/>
      <c r="N2610" s="516"/>
      <c r="O2610" s="516"/>
      <c r="P2610" s="517"/>
      <c r="Q2610" s="517"/>
    </row>
    <row r="2611" spans="1:17">
      <c r="A2611" s="472"/>
      <c r="B2611" s="496"/>
      <c r="C2611" s="475"/>
      <c r="D2611" s="477"/>
      <c r="E2611" s="496"/>
      <c r="F2611" s="496"/>
      <c r="G2611" s="496"/>
      <c r="H2611" s="477"/>
      <c r="I2611" s="496"/>
      <c r="J2611" s="477"/>
      <c r="K2611" s="494"/>
      <c r="L2611" s="494"/>
      <c r="M2611" s="517"/>
      <c r="N2611" s="516"/>
      <c r="O2611" s="516"/>
      <c r="P2611" s="517"/>
      <c r="Q2611" s="517"/>
    </row>
    <row r="2612" spans="1:17">
      <c r="A2612" s="472"/>
      <c r="B2612" s="496"/>
      <c r="C2612" s="475"/>
      <c r="D2612" s="477"/>
      <c r="E2612" s="496"/>
      <c r="F2612" s="496"/>
      <c r="G2612" s="496"/>
      <c r="H2612" s="477"/>
      <c r="I2612" s="496"/>
      <c r="J2612" s="477"/>
      <c r="K2612" s="494"/>
      <c r="L2612" s="494"/>
      <c r="M2612" s="517"/>
      <c r="N2612" s="516"/>
      <c r="O2612" s="516"/>
      <c r="P2612" s="517"/>
      <c r="Q2612" s="517"/>
    </row>
    <row r="2613" spans="1:17">
      <c r="A2613" s="472"/>
      <c r="B2613" s="496"/>
      <c r="C2613" s="475"/>
      <c r="D2613" s="477"/>
      <c r="E2613" s="496"/>
      <c r="F2613" s="496"/>
      <c r="G2613" s="496"/>
      <c r="H2613" s="477"/>
      <c r="I2613" s="496"/>
      <c r="J2613" s="477"/>
      <c r="K2613" s="494"/>
      <c r="L2613" s="494"/>
      <c r="M2613" s="517"/>
      <c r="N2613" s="516"/>
      <c r="O2613" s="516"/>
      <c r="P2613" s="517"/>
      <c r="Q2613" s="517"/>
    </row>
    <row r="2614" spans="1:17">
      <c r="A2614" s="472"/>
      <c r="B2614" s="496"/>
      <c r="C2614" s="475"/>
      <c r="D2614" s="477"/>
      <c r="E2614" s="496"/>
      <c r="F2614" s="496"/>
      <c r="G2614" s="496"/>
      <c r="H2614" s="477"/>
      <c r="I2614" s="496"/>
      <c r="J2614" s="477"/>
      <c r="K2614" s="494"/>
      <c r="L2614" s="494"/>
      <c r="M2614" s="517"/>
      <c r="N2614" s="516"/>
      <c r="O2614" s="516"/>
      <c r="P2614" s="517"/>
      <c r="Q2614" s="517"/>
    </row>
    <row r="2615" spans="1:17">
      <c r="A2615" s="472"/>
      <c r="B2615" s="496"/>
      <c r="C2615" s="475"/>
      <c r="D2615" s="477"/>
      <c r="E2615" s="496"/>
      <c r="F2615" s="496"/>
      <c r="G2615" s="496"/>
      <c r="H2615" s="477"/>
      <c r="I2615" s="496"/>
      <c r="J2615" s="477"/>
      <c r="K2615" s="494"/>
      <c r="L2615" s="494"/>
      <c r="M2615" s="517"/>
      <c r="N2615" s="516"/>
      <c r="O2615" s="516"/>
      <c r="P2615" s="517"/>
      <c r="Q2615" s="517"/>
    </row>
    <row r="2616" spans="1:17">
      <c r="A2616" s="472"/>
      <c r="B2616" s="496"/>
      <c r="C2616" s="475"/>
      <c r="D2616" s="477"/>
      <c r="E2616" s="496"/>
      <c r="F2616" s="496"/>
      <c r="G2616" s="496"/>
      <c r="H2616" s="477"/>
      <c r="I2616" s="496"/>
      <c r="J2616" s="477"/>
      <c r="K2616" s="494"/>
      <c r="L2616" s="494"/>
      <c r="M2616" s="517"/>
      <c r="N2616" s="516"/>
      <c r="O2616" s="516"/>
      <c r="P2616" s="517"/>
      <c r="Q2616" s="517"/>
    </row>
    <row r="2617" spans="1:17">
      <c r="A2617" s="472"/>
      <c r="B2617" s="496"/>
      <c r="C2617" s="475"/>
      <c r="D2617" s="477"/>
      <c r="E2617" s="496"/>
      <c r="F2617" s="496"/>
      <c r="G2617" s="496"/>
      <c r="H2617" s="477"/>
      <c r="I2617" s="496"/>
      <c r="J2617" s="477"/>
      <c r="K2617" s="494"/>
      <c r="L2617" s="494"/>
      <c r="M2617" s="517"/>
      <c r="N2617" s="516"/>
      <c r="O2617" s="516"/>
      <c r="P2617" s="517"/>
      <c r="Q2617" s="517"/>
    </row>
    <row r="2618" spans="1:17">
      <c r="A2618" s="472"/>
      <c r="B2618" s="496"/>
      <c r="C2618" s="475"/>
      <c r="D2618" s="477"/>
      <c r="E2618" s="496"/>
      <c r="F2618" s="496"/>
      <c r="G2618" s="496"/>
      <c r="H2618" s="477"/>
      <c r="I2618" s="496"/>
      <c r="J2618" s="477"/>
      <c r="K2618" s="494"/>
      <c r="L2618" s="494"/>
      <c r="M2618" s="517"/>
      <c r="N2618" s="516"/>
      <c r="O2618" s="516"/>
      <c r="P2618" s="517"/>
      <c r="Q2618" s="517"/>
    </row>
    <row r="2619" spans="1:17">
      <c r="A2619" s="472"/>
      <c r="B2619" s="496"/>
      <c r="C2619" s="475"/>
      <c r="D2619" s="477"/>
      <c r="E2619" s="496"/>
      <c r="F2619" s="496"/>
      <c r="G2619" s="496"/>
      <c r="H2619" s="477"/>
      <c r="I2619" s="496"/>
      <c r="J2619" s="477"/>
      <c r="K2619" s="494"/>
      <c r="L2619" s="494"/>
      <c r="M2619" s="517"/>
      <c r="N2619" s="516"/>
      <c r="O2619" s="516"/>
      <c r="P2619" s="517"/>
      <c r="Q2619" s="517"/>
    </row>
    <row r="2620" spans="1:17">
      <c r="A2620" s="472"/>
      <c r="B2620" s="496"/>
      <c r="C2620" s="475"/>
      <c r="D2620" s="477"/>
      <c r="E2620" s="496"/>
      <c r="F2620" s="496"/>
      <c r="G2620" s="496"/>
      <c r="H2620" s="477"/>
      <c r="I2620" s="496"/>
      <c r="J2620" s="477"/>
      <c r="K2620" s="494"/>
      <c r="L2620" s="494"/>
      <c r="M2620" s="517"/>
      <c r="N2620" s="516"/>
      <c r="O2620" s="516"/>
      <c r="P2620" s="517"/>
      <c r="Q2620" s="517"/>
    </row>
    <row r="2621" spans="1:17">
      <c r="A2621" s="472"/>
      <c r="B2621" s="496"/>
      <c r="C2621" s="475"/>
      <c r="D2621" s="477"/>
      <c r="E2621" s="496"/>
      <c r="F2621" s="496"/>
      <c r="G2621" s="496"/>
      <c r="H2621" s="477"/>
      <c r="I2621" s="496"/>
      <c r="J2621" s="477"/>
      <c r="K2621" s="494"/>
      <c r="L2621" s="494"/>
      <c r="M2621" s="517"/>
      <c r="N2621" s="516"/>
      <c r="O2621" s="516"/>
      <c r="P2621" s="517"/>
      <c r="Q2621" s="517"/>
    </row>
    <row r="2622" spans="1:17">
      <c r="A2622" s="472"/>
      <c r="B2622" s="496"/>
      <c r="C2622" s="475"/>
      <c r="D2622" s="477"/>
      <c r="E2622" s="496"/>
      <c r="F2622" s="496"/>
      <c r="G2622" s="496"/>
      <c r="H2622" s="477"/>
      <c r="I2622" s="496"/>
      <c r="J2622" s="477"/>
      <c r="K2622" s="494"/>
      <c r="L2622" s="494"/>
      <c r="M2622" s="517"/>
      <c r="N2622" s="516"/>
      <c r="O2622" s="516"/>
      <c r="P2622" s="517"/>
      <c r="Q2622" s="517"/>
    </row>
    <row r="2623" spans="1:17">
      <c r="A2623" s="472"/>
      <c r="B2623" s="496"/>
      <c r="C2623" s="475"/>
      <c r="D2623" s="477"/>
      <c r="E2623" s="496"/>
      <c r="F2623" s="496"/>
      <c r="G2623" s="496"/>
      <c r="H2623" s="477"/>
      <c r="I2623" s="496"/>
      <c r="J2623" s="477"/>
      <c r="K2623" s="494"/>
      <c r="L2623" s="494"/>
      <c r="M2623" s="517"/>
      <c r="N2623" s="516"/>
      <c r="O2623" s="516"/>
      <c r="P2623" s="517"/>
      <c r="Q2623" s="517"/>
    </row>
    <row r="2624" spans="1:17">
      <c r="A2624" s="472"/>
      <c r="B2624" s="496"/>
      <c r="C2624" s="475"/>
      <c r="D2624" s="477"/>
      <c r="E2624" s="496"/>
      <c r="F2624" s="496"/>
      <c r="G2624" s="496"/>
      <c r="H2624" s="477"/>
      <c r="I2624" s="496"/>
      <c r="J2624" s="477"/>
      <c r="K2624" s="494"/>
      <c r="L2624" s="494"/>
      <c r="M2624" s="517"/>
      <c r="N2624" s="516"/>
      <c r="O2624" s="516"/>
      <c r="P2624" s="517"/>
      <c r="Q2624" s="517"/>
    </row>
    <row r="2625" spans="1:17">
      <c r="A2625" s="472"/>
      <c r="B2625" s="496"/>
      <c r="C2625" s="475"/>
      <c r="D2625" s="477"/>
      <c r="E2625" s="496"/>
      <c r="F2625" s="496"/>
      <c r="G2625" s="496"/>
      <c r="H2625" s="477"/>
      <c r="I2625" s="496"/>
      <c r="J2625" s="477"/>
      <c r="K2625" s="494"/>
      <c r="L2625" s="494"/>
      <c r="M2625" s="517"/>
      <c r="N2625" s="516"/>
      <c r="O2625" s="516"/>
      <c r="P2625" s="517"/>
      <c r="Q2625" s="517"/>
    </row>
    <row r="2626" spans="1:17">
      <c r="A2626" s="472"/>
      <c r="B2626" s="496"/>
      <c r="C2626" s="475"/>
      <c r="D2626" s="477"/>
      <c r="E2626" s="496"/>
      <c r="F2626" s="496"/>
      <c r="G2626" s="496"/>
      <c r="H2626" s="477"/>
      <c r="I2626" s="496"/>
      <c r="J2626" s="477"/>
      <c r="K2626" s="494"/>
      <c r="L2626" s="494"/>
      <c r="M2626" s="517"/>
      <c r="N2626" s="516"/>
      <c r="O2626" s="516"/>
      <c r="P2626" s="517"/>
      <c r="Q2626" s="517"/>
    </row>
    <row r="2627" spans="1:17">
      <c r="A2627" s="472"/>
      <c r="B2627" s="496"/>
      <c r="C2627" s="475"/>
      <c r="D2627" s="477"/>
      <c r="E2627" s="496"/>
      <c r="F2627" s="496"/>
      <c r="G2627" s="496"/>
      <c r="H2627" s="477"/>
      <c r="I2627" s="496"/>
      <c r="J2627" s="477"/>
      <c r="K2627" s="494"/>
      <c r="L2627" s="494"/>
      <c r="M2627" s="517"/>
      <c r="N2627" s="516"/>
      <c r="O2627" s="516"/>
      <c r="P2627" s="517"/>
      <c r="Q2627" s="517"/>
    </row>
    <row r="2628" spans="1:17">
      <c r="A2628" s="472"/>
      <c r="B2628" s="496"/>
      <c r="C2628" s="475"/>
      <c r="D2628" s="477"/>
      <c r="E2628" s="496"/>
      <c r="F2628" s="496"/>
      <c r="G2628" s="496"/>
      <c r="H2628" s="477"/>
      <c r="I2628" s="496"/>
      <c r="J2628" s="477"/>
      <c r="K2628" s="494"/>
      <c r="L2628" s="494"/>
      <c r="M2628" s="517"/>
      <c r="N2628" s="516"/>
      <c r="O2628" s="516"/>
      <c r="P2628" s="517"/>
      <c r="Q2628" s="517"/>
    </row>
    <row r="2629" spans="1:17">
      <c r="A2629" s="472"/>
      <c r="B2629" s="496"/>
      <c r="C2629" s="475"/>
      <c r="D2629" s="477"/>
      <c r="E2629" s="496"/>
      <c r="F2629" s="496"/>
      <c r="G2629" s="496"/>
      <c r="H2629" s="477"/>
      <c r="I2629" s="496"/>
      <c r="J2629" s="477"/>
      <c r="K2629" s="494"/>
      <c r="L2629" s="494"/>
      <c r="M2629" s="517"/>
      <c r="N2629" s="516"/>
      <c r="O2629" s="516"/>
      <c r="P2629" s="517"/>
      <c r="Q2629" s="517"/>
    </row>
    <row r="2630" spans="1:17">
      <c r="A2630" s="472"/>
      <c r="B2630" s="496"/>
      <c r="C2630" s="475"/>
      <c r="D2630" s="477"/>
      <c r="E2630" s="496"/>
      <c r="F2630" s="496"/>
      <c r="G2630" s="496"/>
      <c r="H2630" s="477"/>
      <c r="I2630" s="496"/>
      <c r="J2630" s="477"/>
      <c r="K2630" s="494"/>
      <c r="L2630" s="494"/>
      <c r="M2630" s="517"/>
      <c r="N2630" s="516"/>
      <c r="O2630" s="516"/>
      <c r="P2630" s="517"/>
      <c r="Q2630" s="517"/>
    </row>
    <row r="2631" spans="1:17">
      <c r="A2631" s="472"/>
      <c r="B2631" s="496"/>
      <c r="C2631" s="475"/>
      <c r="D2631" s="477"/>
      <c r="E2631" s="496"/>
      <c r="F2631" s="496"/>
      <c r="G2631" s="496"/>
      <c r="H2631" s="477"/>
      <c r="I2631" s="496"/>
      <c r="J2631" s="477"/>
      <c r="K2631" s="494"/>
      <c r="L2631" s="494"/>
      <c r="M2631" s="517"/>
      <c r="N2631" s="516"/>
      <c r="O2631" s="516"/>
      <c r="P2631" s="517"/>
      <c r="Q2631" s="517"/>
    </row>
    <row r="2632" spans="1:17">
      <c r="A2632" s="472"/>
      <c r="B2632" s="496"/>
      <c r="C2632" s="475"/>
      <c r="D2632" s="477"/>
      <c r="E2632" s="496"/>
      <c r="F2632" s="496"/>
      <c r="G2632" s="496"/>
      <c r="H2632" s="477"/>
      <c r="I2632" s="496"/>
      <c r="J2632" s="477"/>
      <c r="K2632" s="494"/>
      <c r="L2632" s="494"/>
      <c r="M2632" s="517"/>
      <c r="N2632" s="516"/>
      <c r="O2632" s="516"/>
      <c r="P2632" s="517"/>
      <c r="Q2632" s="517"/>
    </row>
    <row r="2633" spans="1:17">
      <c r="A2633" s="472"/>
      <c r="B2633" s="496"/>
      <c r="C2633" s="475"/>
      <c r="D2633" s="477"/>
      <c r="E2633" s="496"/>
      <c r="F2633" s="496"/>
      <c r="G2633" s="496"/>
      <c r="H2633" s="477"/>
      <c r="I2633" s="496"/>
      <c r="J2633" s="477"/>
      <c r="K2633" s="494"/>
      <c r="L2633" s="494"/>
      <c r="M2633" s="517"/>
      <c r="N2633" s="516"/>
      <c r="O2633" s="516"/>
      <c r="P2633" s="517"/>
      <c r="Q2633" s="517"/>
    </row>
    <row r="2634" spans="1:17">
      <c r="A2634" s="472"/>
      <c r="B2634" s="496"/>
      <c r="C2634" s="475"/>
      <c r="D2634" s="477"/>
      <c r="E2634" s="496"/>
      <c r="F2634" s="496"/>
      <c r="G2634" s="496"/>
      <c r="H2634" s="477"/>
      <c r="I2634" s="496"/>
      <c r="J2634" s="477"/>
      <c r="K2634" s="494"/>
      <c r="L2634" s="494"/>
      <c r="M2634" s="517"/>
      <c r="N2634" s="516"/>
      <c r="O2634" s="516"/>
      <c r="P2634" s="517"/>
      <c r="Q2634" s="517"/>
    </row>
    <row r="2635" spans="1:17">
      <c r="A2635" s="472"/>
      <c r="B2635" s="496"/>
      <c r="C2635" s="475"/>
      <c r="D2635" s="477"/>
      <c r="E2635" s="496"/>
      <c r="F2635" s="496"/>
      <c r="G2635" s="496"/>
      <c r="H2635" s="477"/>
      <c r="I2635" s="496"/>
      <c r="J2635" s="477"/>
      <c r="K2635" s="494"/>
      <c r="L2635" s="494"/>
      <c r="M2635" s="517"/>
      <c r="N2635" s="516"/>
      <c r="O2635" s="516"/>
      <c r="P2635" s="517"/>
      <c r="Q2635" s="517"/>
    </row>
    <row r="2636" spans="1:17">
      <c r="A2636" s="472"/>
      <c r="B2636" s="496"/>
      <c r="C2636" s="475"/>
      <c r="D2636" s="477"/>
      <c r="E2636" s="496"/>
      <c r="F2636" s="496"/>
      <c r="G2636" s="496"/>
      <c r="H2636" s="477"/>
      <c r="I2636" s="496"/>
      <c r="J2636" s="477"/>
      <c r="K2636" s="494"/>
      <c r="L2636" s="494"/>
      <c r="M2636" s="517"/>
      <c r="N2636" s="516"/>
      <c r="O2636" s="516"/>
      <c r="P2636" s="517"/>
      <c r="Q2636" s="517"/>
    </row>
    <row r="2637" spans="1:17">
      <c r="A2637" s="472"/>
      <c r="B2637" s="496"/>
      <c r="C2637" s="475"/>
      <c r="D2637" s="477"/>
      <c r="E2637" s="496"/>
      <c r="F2637" s="496"/>
      <c r="G2637" s="496"/>
      <c r="H2637" s="477"/>
      <c r="I2637" s="496"/>
      <c r="J2637" s="477"/>
      <c r="K2637" s="494"/>
      <c r="L2637" s="494"/>
      <c r="M2637" s="517"/>
      <c r="N2637" s="516"/>
      <c r="O2637" s="516"/>
      <c r="P2637" s="517"/>
      <c r="Q2637" s="517"/>
    </row>
    <row r="2638" spans="1:17">
      <c r="A2638" s="472"/>
      <c r="B2638" s="496"/>
      <c r="C2638" s="475"/>
      <c r="D2638" s="477"/>
      <c r="E2638" s="496"/>
      <c r="F2638" s="496"/>
      <c r="G2638" s="496"/>
      <c r="H2638" s="477"/>
      <c r="I2638" s="496"/>
      <c r="J2638" s="477"/>
      <c r="K2638" s="494"/>
      <c r="L2638" s="494"/>
      <c r="M2638" s="517"/>
      <c r="N2638" s="516"/>
      <c r="O2638" s="516"/>
      <c r="P2638" s="517"/>
      <c r="Q2638" s="517"/>
    </row>
    <row r="2639" spans="1:17">
      <c r="A2639" s="472"/>
      <c r="B2639" s="496"/>
      <c r="C2639" s="475"/>
      <c r="D2639" s="477"/>
      <c r="E2639" s="496"/>
      <c r="F2639" s="496"/>
      <c r="G2639" s="496"/>
      <c r="H2639" s="477"/>
      <c r="I2639" s="496"/>
      <c r="J2639" s="477"/>
      <c r="K2639" s="494"/>
      <c r="L2639" s="494"/>
      <c r="M2639" s="517"/>
      <c r="N2639" s="516"/>
      <c r="O2639" s="516"/>
      <c r="P2639" s="517"/>
      <c r="Q2639" s="517"/>
    </row>
    <row r="2640" spans="1:17">
      <c r="A2640" s="472"/>
      <c r="B2640" s="496"/>
      <c r="C2640" s="475"/>
      <c r="D2640" s="477"/>
      <c r="E2640" s="496"/>
      <c r="F2640" s="496"/>
      <c r="G2640" s="496"/>
      <c r="H2640" s="477"/>
      <c r="I2640" s="496"/>
      <c r="J2640" s="477"/>
      <c r="K2640" s="494"/>
      <c r="L2640" s="494"/>
      <c r="M2640" s="517"/>
      <c r="N2640" s="516"/>
      <c r="O2640" s="516"/>
      <c r="P2640" s="517"/>
      <c r="Q2640" s="517"/>
    </row>
    <row r="2641" spans="1:17">
      <c r="A2641" s="472"/>
      <c r="B2641" s="496"/>
      <c r="C2641" s="475"/>
      <c r="D2641" s="477"/>
      <c r="E2641" s="496"/>
      <c r="F2641" s="496"/>
      <c r="G2641" s="496"/>
      <c r="H2641" s="477"/>
      <c r="I2641" s="496"/>
      <c r="J2641" s="477"/>
      <c r="K2641" s="494"/>
      <c r="L2641" s="494"/>
      <c r="M2641" s="517"/>
      <c r="N2641" s="516"/>
      <c r="O2641" s="516"/>
      <c r="P2641" s="517"/>
      <c r="Q2641" s="517"/>
    </row>
    <row r="2642" spans="1:17">
      <c r="A2642" s="472"/>
      <c r="B2642" s="496"/>
      <c r="C2642" s="475"/>
      <c r="D2642" s="477"/>
      <c r="E2642" s="496"/>
      <c r="F2642" s="496"/>
      <c r="G2642" s="496"/>
      <c r="H2642" s="477"/>
      <c r="I2642" s="496"/>
      <c r="J2642" s="477"/>
      <c r="K2642" s="494"/>
      <c r="L2642" s="494"/>
      <c r="M2642" s="517"/>
      <c r="N2642" s="516"/>
      <c r="O2642" s="516"/>
      <c r="P2642" s="517"/>
      <c r="Q2642" s="517"/>
    </row>
    <row r="2643" spans="1:17">
      <c r="A2643" s="472"/>
      <c r="B2643" s="496"/>
      <c r="C2643" s="475"/>
      <c r="D2643" s="477"/>
      <c r="E2643" s="496"/>
      <c r="F2643" s="496"/>
      <c r="G2643" s="496"/>
      <c r="H2643" s="477"/>
      <c r="I2643" s="496"/>
      <c r="J2643" s="477"/>
      <c r="K2643" s="494"/>
      <c r="L2643" s="494"/>
      <c r="M2643" s="517"/>
      <c r="N2643" s="516"/>
      <c r="O2643" s="516"/>
      <c r="P2643" s="517"/>
      <c r="Q2643" s="517"/>
    </row>
    <row r="2644" spans="1:17">
      <c r="A2644" s="472"/>
      <c r="B2644" s="496"/>
      <c r="C2644" s="475"/>
      <c r="D2644" s="477"/>
      <c r="E2644" s="496"/>
      <c r="F2644" s="496"/>
      <c r="G2644" s="496"/>
      <c r="H2644" s="477"/>
      <c r="I2644" s="496"/>
      <c r="J2644" s="477"/>
      <c r="K2644" s="494"/>
      <c r="L2644" s="494"/>
      <c r="M2644" s="517"/>
      <c r="N2644" s="516"/>
      <c r="O2644" s="516"/>
      <c r="P2644" s="517"/>
      <c r="Q2644" s="517"/>
    </row>
    <row r="2645" spans="1:17">
      <c r="A2645" s="472"/>
      <c r="B2645" s="496"/>
      <c r="C2645" s="475"/>
      <c r="D2645" s="477"/>
      <c r="E2645" s="496"/>
      <c r="F2645" s="496"/>
      <c r="G2645" s="496"/>
      <c r="H2645" s="477"/>
      <c r="I2645" s="496"/>
      <c r="J2645" s="477"/>
      <c r="K2645" s="494"/>
      <c r="L2645" s="494"/>
      <c r="M2645" s="517"/>
      <c r="N2645" s="516"/>
      <c r="O2645" s="516"/>
      <c r="P2645" s="517"/>
      <c r="Q2645" s="517"/>
    </row>
    <row r="2646" spans="1:17">
      <c r="A2646" s="472"/>
      <c r="B2646" s="496"/>
      <c r="C2646" s="475"/>
      <c r="D2646" s="477"/>
      <c r="E2646" s="496"/>
      <c r="F2646" s="496"/>
      <c r="G2646" s="496"/>
      <c r="H2646" s="477"/>
      <c r="I2646" s="496"/>
      <c r="J2646" s="477"/>
      <c r="K2646" s="494"/>
      <c r="L2646" s="494"/>
      <c r="M2646" s="517"/>
      <c r="N2646" s="516"/>
      <c r="O2646" s="516"/>
      <c r="P2646" s="517"/>
      <c r="Q2646" s="517"/>
    </row>
    <row r="2647" spans="1:17">
      <c r="A2647" s="472"/>
      <c r="B2647" s="496"/>
      <c r="C2647" s="475"/>
      <c r="D2647" s="477"/>
      <c r="E2647" s="496"/>
      <c r="F2647" s="496"/>
      <c r="G2647" s="496"/>
      <c r="H2647" s="477"/>
      <c r="I2647" s="496"/>
      <c r="J2647" s="477"/>
      <c r="K2647" s="494"/>
      <c r="L2647" s="494"/>
      <c r="M2647" s="517"/>
      <c r="N2647" s="516"/>
      <c r="O2647" s="516"/>
      <c r="P2647" s="517"/>
      <c r="Q2647" s="517"/>
    </row>
    <row r="2648" spans="1:17">
      <c r="A2648" s="472"/>
      <c r="B2648" s="496"/>
      <c r="C2648" s="475"/>
      <c r="D2648" s="477"/>
      <c r="E2648" s="496"/>
      <c r="F2648" s="496"/>
      <c r="G2648" s="496"/>
      <c r="H2648" s="477"/>
      <c r="I2648" s="496"/>
      <c r="J2648" s="477"/>
      <c r="K2648" s="494"/>
      <c r="L2648" s="494"/>
      <c r="M2648" s="517"/>
      <c r="N2648" s="516"/>
      <c r="O2648" s="516"/>
      <c r="P2648" s="517"/>
      <c r="Q2648" s="517"/>
    </row>
    <row r="2649" spans="1:17">
      <c r="A2649" s="472"/>
      <c r="B2649" s="496"/>
      <c r="C2649" s="475"/>
      <c r="D2649" s="477"/>
      <c r="E2649" s="496"/>
      <c r="F2649" s="496"/>
      <c r="G2649" s="496"/>
      <c r="H2649" s="477"/>
      <c r="I2649" s="496"/>
      <c r="J2649" s="477"/>
      <c r="K2649" s="494"/>
      <c r="L2649" s="494"/>
      <c r="M2649" s="517"/>
      <c r="N2649" s="516"/>
      <c r="O2649" s="516"/>
      <c r="P2649" s="517"/>
      <c r="Q2649" s="517"/>
    </row>
    <row r="2650" spans="1:17">
      <c r="A2650" s="472"/>
      <c r="B2650" s="496"/>
      <c r="C2650" s="475"/>
      <c r="D2650" s="477"/>
      <c r="E2650" s="496"/>
      <c r="F2650" s="496"/>
      <c r="G2650" s="496"/>
      <c r="H2650" s="477"/>
      <c r="I2650" s="496"/>
      <c r="J2650" s="477"/>
      <c r="K2650" s="494"/>
      <c r="L2650" s="494"/>
      <c r="M2650" s="517"/>
      <c r="N2650" s="516"/>
      <c r="O2650" s="516"/>
      <c r="P2650" s="517"/>
      <c r="Q2650" s="517"/>
    </row>
    <row r="2651" spans="1:17">
      <c r="A2651" s="472"/>
      <c r="B2651" s="496"/>
      <c r="C2651" s="475"/>
      <c r="D2651" s="477"/>
      <c r="E2651" s="496"/>
      <c r="F2651" s="496"/>
      <c r="G2651" s="496"/>
      <c r="H2651" s="477"/>
      <c r="I2651" s="496"/>
      <c r="J2651" s="477"/>
      <c r="K2651" s="494"/>
      <c r="L2651" s="494"/>
      <c r="M2651" s="517"/>
      <c r="N2651" s="516"/>
      <c r="O2651" s="516"/>
      <c r="P2651" s="517"/>
      <c r="Q2651" s="517"/>
    </row>
    <row r="2652" spans="1:17">
      <c r="A2652" s="472"/>
      <c r="B2652" s="496"/>
      <c r="C2652" s="475"/>
      <c r="D2652" s="477"/>
      <c r="E2652" s="496"/>
      <c r="F2652" s="496"/>
      <c r="G2652" s="496"/>
      <c r="H2652" s="477"/>
      <c r="I2652" s="496"/>
      <c r="J2652" s="477"/>
      <c r="K2652" s="494"/>
      <c r="L2652" s="494"/>
      <c r="M2652" s="517"/>
      <c r="N2652" s="516"/>
      <c r="O2652" s="516"/>
      <c r="P2652" s="517"/>
      <c r="Q2652" s="517"/>
    </row>
    <row r="2653" spans="1:17">
      <c r="A2653" s="472"/>
      <c r="B2653" s="496"/>
      <c r="C2653" s="475"/>
      <c r="D2653" s="477"/>
      <c r="E2653" s="496"/>
      <c r="F2653" s="496"/>
      <c r="G2653" s="496"/>
      <c r="H2653" s="477"/>
      <c r="I2653" s="496"/>
      <c r="J2653" s="477"/>
      <c r="K2653" s="494"/>
      <c r="L2653" s="494"/>
      <c r="M2653" s="517"/>
      <c r="N2653" s="516"/>
      <c r="O2653" s="516"/>
      <c r="P2653" s="517"/>
      <c r="Q2653" s="517"/>
    </row>
    <row r="2654" spans="1:17">
      <c r="A2654" s="472"/>
      <c r="B2654" s="496"/>
      <c r="C2654" s="475"/>
      <c r="D2654" s="477"/>
      <c r="E2654" s="496"/>
      <c r="F2654" s="496"/>
      <c r="G2654" s="496"/>
      <c r="H2654" s="477"/>
      <c r="I2654" s="496"/>
      <c r="J2654" s="477"/>
      <c r="K2654" s="494"/>
      <c r="L2654" s="494"/>
      <c r="M2654" s="517"/>
      <c r="N2654" s="516"/>
      <c r="O2654" s="516"/>
      <c r="P2654" s="517"/>
      <c r="Q2654" s="517"/>
    </row>
    <row r="2655" spans="1:17">
      <c r="A2655" s="472"/>
      <c r="B2655" s="496"/>
      <c r="C2655" s="475"/>
      <c r="D2655" s="477"/>
      <c r="E2655" s="496"/>
      <c r="F2655" s="496"/>
      <c r="G2655" s="496"/>
      <c r="H2655" s="477"/>
      <c r="I2655" s="496"/>
      <c r="J2655" s="477"/>
      <c r="K2655" s="494"/>
      <c r="L2655" s="494"/>
      <c r="M2655" s="517"/>
      <c r="N2655" s="516"/>
      <c r="O2655" s="516"/>
      <c r="P2655" s="517"/>
      <c r="Q2655" s="517"/>
    </row>
    <row r="2656" spans="1:17">
      <c r="A2656" s="472"/>
      <c r="B2656" s="496"/>
      <c r="C2656" s="475"/>
      <c r="D2656" s="477"/>
      <c r="E2656" s="496"/>
      <c r="F2656" s="496"/>
      <c r="G2656" s="496"/>
      <c r="H2656" s="477"/>
      <c r="I2656" s="496"/>
      <c r="J2656" s="477"/>
      <c r="K2656" s="494"/>
      <c r="L2656" s="494"/>
      <c r="M2656" s="517"/>
      <c r="N2656" s="516"/>
      <c r="O2656" s="516"/>
      <c r="P2656" s="517"/>
      <c r="Q2656" s="517"/>
    </row>
    <row r="2657" spans="1:17">
      <c r="A2657" s="472"/>
      <c r="B2657" s="496"/>
      <c r="C2657" s="475"/>
      <c r="D2657" s="477"/>
      <c r="E2657" s="496"/>
      <c r="F2657" s="496"/>
      <c r="G2657" s="496"/>
      <c r="H2657" s="477"/>
      <c r="I2657" s="496"/>
      <c r="J2657" s="477"/>
      <c r="K2657" s="494"/>
      <c r="L2657" s="494"/>
      <c r="M2657" s="517"/>
      <c r="N2657" s="516"/>
      <c r="O2657" s="516"/>
      <c r="P2657" s="517"/>
      <c r="Q2657" s="517"/>
    </row>
    <row r="2658" spans="1:17">
      <c r="A2658" s="472"/>
      <c r="B2658" s="496"/>
      <c r="C2658" s="475"/>
      <c r="D2658" s="477"/>
      <c r="E2658" s="496"/>
      <c r="F2658" s="496"/>
      <c r="G2658" s="496"/>
      <c r="H2658" s="477"/>
      <c r="I2658" s="496"/>
      <c r="J2658" s="477"/>
      <c r="K2658" s="494"/>
      <c r="L2658" s="494"/>
      <c r="M2658" s="517"/>
      <c r="N2658" s="516"/>
      <c r="O2658" s="516"/>
      <c r="P2658" s="517"/>
      <c r="Q2658" s="517"/>
    </row>
    <row r="2659" spans="1:17">
      <c r="A2659" s="472"/>
      <c r="B2659" s="496"/>
      <c r="C2659" s="475"/>
      <c r="D2659" s="477"/>
      <c r="E2659" s="496"/>
      <c r="F2659" s="496"/>
      <c r="G2659" s="496"/>
      <c r="H2659" s="477"/>
      <c r="I2659" s="496"/>
      <c r="J2659" s="477"/>
      <c r="K2659" s="494"/>
      <c r="L2659" s="494"/>
      <c r="M2659" s="517"/>
      <c r="N2659" s="516"/>
      <c r="O2659" s="516"/>
      <c r="P2659" s="517"/>
      <c r="Q2659" s="517"/>
    </row>
    <row r="2660" spans="1:17">
      <c r="A2660" s="472"/>
      <c r="B2660" s="496"/>
      <c r="C2660" s="475"/>
      <c r="D2660" s="477"/>
      <c r="E2660" s="496"/>
      <c r="F2660" s="496"/>
      <c r="G2660" s="496"/>
      <c r="H2660" s="477"/>
      <c r="I2660" s="496"/>
      <c r="J2660" s="477"/>
      <c r="K2660" s="494"/>
      <c r="L2660" s="494"/>
      <c r="M2660" s="517"/>
      <c r="N2660" s="516"/>
      <c r="O2660" s="516"/>
      <c r="P2660" s="517"/>
      <c r="Q2660" s="517"/>
    </row>
    <row r="2661" spans="1:17">
      <c r="A2661" s="472"/>
      <c r="B2661" s="496"/>
      <c r="C2661" s="475"/>
      <c r="D2661" s="477"/>
      <c r="E2661" s="496"/>
      <c r="F2661" s="496"/>
      <c r="G2661" s="496"/>
      <c r="H2661" s="477"/>
      <c r="I2661" s="496"/>
      <c r="J2661" s="477"/>
      <c r="K2661" s="494"/>
      <c r="L2661" s="494"/>
      <c r="M2661" s="517"/>
      <c r="N2661" s="516"/>
      <c r="O2661" s="516"/>
      <c r="P2661" s="517"/>
      <c r="Q2661" s="517"/>
    </row>
    <row r="2662" spans="1:17">
      <c r="A2662" s="472"/>
      <c r="B2662" s="496"/>
      <c r="C2662" s="475"/>
      <c r="D2662" s="477"/>
      <c r="E2662" s="496"/>
      <c r="F2662" s="496"/>
      <c r="G2662" s="496"/>
      <c r="H2662" s="477"/>
      <c r="I2662" s="496"/>
      <c r="J2662" s="477"/>
      <c r="K2662" s="494"/>
      <c r="L2662" s="494"/>
      <c r="M2662" s="517"/>
      <c r="N2662" s="516"/>
      <c r="O2662" s="516"/>
      <c r="P2662" s="517"/>
      <c r="Q2662" s="517"/>
    </row>
    <row r="2663" spans="1:17">
      <c r="A2663" s="472"/>
      <c r="B2663" s="496"/>
      <c r="C2663" s="475"/>
      <c r="D2663" s="477"/>
      <c r="E2663" s="496"/>
      <c r="F2663" s="496"/>
      <c r="G2663" s="496"/>
      <c r="H2663" s="477"/>
      <c r="I2663" s="496"/>
      <c r="J2663" s="477"/>
      <c r="K2663" s="494"/>
      <c r="L2663" s="494"/>
      <c r="M2663" s="517"/>
      <c r="N2663" s="516"/>
      <c r="O2663" s="516"/>
      <c r="P2663" s="517"/>
      <c r="Q2663" s="517"/>
    </row>
    <row r="2664" spans="1:17">
      <c r="A2664" s="472"/>
      <c r="B2664" s="496"/>
      <c r="C2664" s="475"/>
      <c r="D2664" s="477"/>
      <c r="E2664" s="496"/>
      <c r="F2664" s="496"/>
      <c r="G2664" s="496"/>
      <c r="H2664" s="477"/>
      <c r="I2664" s="496"/>
      <c r="J2664" s="477"/>
      <c r="K2664" s="494"/>
      <c r="L2664" s="494"/>
      <c r="M2664" s="517"/>
      <c r="N2664" s="516"/>
      <c r="O2664" s="516"/>
      <c r="P2664" s="517"/>
      <c r="Q2664" s="517"/>
    </row>
    <row r="2665" spans="1:17">
      <c r="A2665" s="472"/>
      <c r="B2665" s="496"/>
      <c r="C2665" s="475"/>
      <c r="D2665" s="477"/>
      <c r="E2665" s="496"/>
      <c r="F2665" s="496"/>
      <c r="G2665" s="496"/>
      <c r="H2665" s="477"/>
      <c r="I2665" s="496"/>
      <c r="J2665" s="477"/>
      <c r="K2665" s="494"/>
      <c r="L2665" s="494"/>
      <c r="M2665" s="517"/>
      <c r="N2665" s="516"/>
      <c r="O2665" s="516"/>
      <c r="P2665" s="517"/>
      <c r="Q2665" s="517"/>
    </row>
    <row r="2666" spans="1:17">
      <c r="A2666" s="472"/>
      <c r="B2666" s="496"/>
      <c r="C2666" s="475"/>
      <c r="D2666" s="477"/>
      <c r="E2666" s="496"/>
      <c r="F2666" s="496"/>
      <c r="G2666" s="496"/>
      <c r="H2666" s="477"/>
      <c r="I2666" s="496"/>
      <c r="J2666" s="477"/>
      <c r="K2666" s="494"/>
      <c r="L2666" s="494"/>
      <c r="M2666" s="517"/>
      <c r="N2666" s="516"/>
      <c r="O2666" s="516"/>
      <c r="P2666" s="517"/>
      <c r="Q2666" s="517"/>
    </row>
    <row r="2667" spans="1:17">
      <c r="A2667" s="472"/>
      <c r="B2667" s="496"/>
      <c r="C2667" s="475"/>
      <c r="D2667" s="477"/>
      <c r="E2667" s="496"/>
      <c r="F2667" s="496"/>
      <c r="G2667" s="496"/>
      <c r="H2667" s="477"/>
      <c r="I2667" s="496"/>
      <c r="J2667" s="477"/>
      <c r="K2667" s="494"/>
      <c r="L2667" s="494"/>
      <c r="M2667" s="517"/>
      <c r="N2667" s="516"/>
      <c r="O2667" s="516"/>
      <c r="P2667" s="517"/>
      <c r="Q2667" s="517"/>
    </row>
    <row r="2668" spans="1:17">
      <c r="A2668" s="472"/>
      <c r="B2668" s="496"/>
      <c r="C2668" s="475"/>
      <c r="D2668" s="477"/>
      <c r="E2668" s="496"/>
      <c r="F2668" s="496"/>
      <c r="G2668" s="496"/>
      <c r="H2668" s="477"/>
      <c r="I2668" s="496"/>
      <c r="J2668" s="477"/>
      <c r="K2668" s="494"/>
      <c r="L2668" s="494"/>
      <c r="M2668" s="517"/>
      <c r="N2668" s="516"/>
      <c r="O2668" s="516"/>
      <c r="P2668" s="517"/>
      <c r="Q2668" s="517"/>
    </row>
    <row r="2669" spans="1:17">
      <c r="A2669" s="472"/>
      <c r="B2669" s="496"/>
      <c r="C2669" s="475"/>
      <c r="D2669" s="477"/>
      <c r="E2669" s="496"/>
      <c r="F2669" s="496"/>
      <c r="G2669" s="496"/>
      <c r="H2669" s="477"/>
      <c r="I2669" s="496"/>
      <c r="J2669" s="477"/>
      <c r="K2669" s="494"/>
      <c r="L2669" s="494"/>
      <c r="M2669" s="517"/>
      <c r="N2669" s="516"/>
      <c r="O2669" s="516"/>
      <c r="P2669" s="517"/>
      <c r="Q2669" s="517"/>
    </row>
    <row r="2670" spans="1:17">
      <c r="A2670" s="472"/>
      <c r="B2670" s="496"/>
      <c r="C2670" s="475"/>
      <c r="D2670" s="477"/>
      <c r="E2670" s="496"/>
      <c r="F2670" s="496"/>
      <c r="G2670" s="496"/>
      <c r="H2670" s="477"/>
      <c r="I2670" s="496"/>
      <c r="J2670" s="477"/>
      <c r="K2670" s="494"/>
      <c r="L2670" s="494"/>
      <c r="M2670" s="517"/>
      <c r="N2670" s="516"/>
      <c r="O2670" s="516"/>
      <c r="P2670" s="517"/>
      <c r="Q2670" s="517"/>
    </row>
    <row r="2671" spans="1:17">
      <c r="A2671" s="472"/>
      <c r="B2671" s="496"/>
      <c r="C2671" s="475"/>
      <c r="D2671" s="477"/>
      <c r="E2671" s="496"/>
      <c r="F2671" s="496"/>
      <c r="G2671" s="496"/>
      <c r="H2671" s="477"/>
      <c r="I2671" s="496"/>
      <c r="J2671" s="477"/>
      <c r="K2671" s="494"/>
      <c r="L2671" s="494"/>
      <c r="M2671" s="517"/>
      <c r="N2671" s="516"/>
      <c r="O2671" s="516"/>
      <c r="P2671" s="517"/>
      <c r="Q2671" s="517"/>
    </row>
    <row r="2672" spans="1:17">
      <c r="A2672" s="472"/>
      <c r="B2672" s="496"/>
      <c r="C2672" s="475"/>
      <c r="D2672" s="477"/>
      <c r="E2672" s="496"/>
      <c r="F2672" s="496"/>
      <c r="G2672" s="496"/>
      <c r="H2672" s="477"/>
      <c r="I2672" s="496"/>
      <c r="J2672" s="477"/>
      <c r="K2672" s="494"/>
      <c r="L2672" s="494"/>
      <c r="M2672" s="517"/>
      <c r="N2672" s="516"/>
      <c r="O2672" s="516"/>
      <c r="P2672" s="517"/>
      <c r="Q2672" s="517"/>
    </row>
    <row r="2673" spans="1:17">
      <c r="A2673" s="472"/>
      <c r="B2673" s="496"/>
      <c r="C2673" s="475"/>
      <c r="D2673" s="477"/>
      <c r="E2673" s="496"/>
      <c r="F2673" s="496"/>
      <c r="G2673" s="496"/>
      <c r="H2673" s="477"/>
      <c r="I2673" s="496"/>
      <c r="J2673" s="477"/>
      <c r="K2673" s="494"/>
      <c r="L2673" s="494"/>
      <c r="M2673" s="517"/>
      <c r="N2673" s="516"/>
      <c r="O2673" s="516"/>
      <c r="P2673" s="517"/>
      <c r="Q2673" s="517"/>
    </row>
    <row r="2674" spans="1:17">
      <c r="A2674" s="472"/>
      <c r="B2674" s="496"/>
      <c r="C2674" s="475"/>
      <c r="D2674" s="477"/>
      <c r="E2674" s="496"/>
      <c r="F2674" s="496"/>
      <c r="G2674" s="496"/>
      <c r="H2674" s="477"/>
      <c r="I2674" s="496"/>
      <c r="J2674" s="477"/>
      <c r="K2674" s="494"/>
      <c r="L2674" s="494"/>
      <c r="M2674" s="517"/>
      <c r="N2674" s="516"/>
      <c r="O2674" s="516"/>
      <c r="P2674" s="517"/>
      <c r="Q2674" s="517"/>
    </row>
    <row r="2675" spans="1:17">
      <c r="A2675" s="472"/>
      <c r="B2675" s="496"/>
      <c r="C2675" s="475"/>
      <c r="D2675" s="477"/>
      <c r="E2675" s="496"/>
      <c r="F2675" s="496"/>
      <c r="G2675" s="496"/>
      <c r="H2675" s="477"/>
      <c r="I2675" s="496"/>
      <c r="J2675" s="477"/>
      <c r="K2675" s="494"/>
      <c r="L2675" s="494"/>
      <c r="M2675" s="517"/>
      <c r="N2675" s="516"/>
      <c r="O2675" s="516"/>
      <c r="P2675" s="517"/>
      <c r="Q2675" s="517"/>
    </row>
    <row r="2676" spans="1:17">
      <c r="A2676" s="472"/>
      <c r="B2676" s="496"/>
      <c r="C2676" s="475"/>
      <c r="D2676" s="477"/>
      <c r="E2676" s="496"/>
      <c r="F2676" s="496"/>
      <c r="G2676" s="496"/>
      <c r="H2676" s="477"/>
      <c r="I2676" s="496"/>
      <c r="J2676" s="477"/>
      <c r="K2676" s="494"/>
      <c r="L2676" s="494"/>
      <c r="M2676" s="517"/>
      <c r="N2676" s="516"/>
      <c r="O2676" s="516"/>
      <c r="P2676" s="517"/>
      <c r="Q2676" s="517"/>
    </row>
    <row r="2677" spans="1:17">
      <c r="A2677" s="472"/>
      <c r="B2677" s="496"/>
      <c r="C2677" s="475"/>
      <c r="D2677" s="477"/>
      <c r="E2677" s="496"/>
      <c r="F2677" s="496"/>
      <c r="G2677" s="496"/>
      <c r="H2677" s="477"/>
      <c r="I2677" s="496"/>
      <c r="J2677" s="477"/>
      <c r="K2677" s="494"/>
      <c r="L2677" s="494"/>
      <c r="M2677" s="517"/>
      <c r="N2677" s="516"/>
      <c r="O2677" s="516"/>
      <c r="P2677" s="517"/>
      <c r="Q2677" s="517"/>
    </row>
    <row r="2678" spans="1:17">
      <c r="A2678" s="472"/>
      <c r="B2678" s="496"/>
      <c r="C2678" s="475"/>
      <c r="D2678" s="477"/>
      <c r="E2678" s="496"/>
      <c r="F2678" s="496"/>
      <c r="G2678" s="496"/>
      <c r="H2678" s="477"/>
      <c r="I2678" s="496"/>
      <c r="J2678" s="477"/>
      <c r="K2678" s="494"/>
      <c r="L2678" s="494"/>
      <c r="M2678" s="517"/>
      <c r="N2678" s="516"/>
      <c r="O2678" s="516"/>
      <c r="P2678" s="517"/>
      <c r="Q2678" s="517"/>
    </row>
    <row r="2679" spans="1:17">
      <c r="A2679" s="472"/>
      <c r="B2679" s="496"/>
      <c r="C2679" s="475"/>
      <c r="D2679" s="477"/>
      <c r="E2679" s="496"/>
      <c r="F2679" s="496"/>
      <c r="G2679" s="496"/>
      <c r="H2679" s="477"/>
      <c r="I2679" s="496"/>
      <c r="J2679" s="477"/>
      <c r="K2679" s="494"/>
      <c r="L2679" s="494"/>
      <c r="M2679" s="517"/>
      <c r="N2679" s="516"/>
      <c r="O2679" s="516"/>
      <c r="P2679" s="517"/>
      <c r="Q2679" s="517"/>
    </row>
    <row r="2680" spans="1:17">
      <c r="A2680" s="472"/>
      <c r="B2680" s="496"/>
      <c r="C2680" s="475"/>
      <c r="D2680" s="477"/>
      <c r="E2680" s="496"/>
      <c r="F2680" s="496"/>
      <c r="G2680" s="496"/>
      <c r="H2680" s="477"/>
      <c r="I2680" s="496"/>
      <c r="J2680" s="477"/>
      <c r="K2680" s="494"/>
      <c r="L2680" s="494"/>
      <c r="M2680" s="517"/>
      <c r="N2680" s="516"/>
      <c r="O2680" s="516"/>
      <c r="P2680" s="517"/>
      <c r="Q2680" s="517"/>
    </row>
    <row r="2681" spans="1:17">
      <c r="A2681" s="472"/>
      <c r="B2681" s="496"/>
      <c r="C2681" s="475"/>
      <c r="D2681" s="477"/>
      <c r="E2681" s="496"/>
      <c r="F2681" s="496"/>
      <c r="G2681" s="496"/>
      <c r="H2681" s="477"/>
      <c r="I2681" s="496"/>
      <c r="J2681" s="477"/>
      <c r="K2681" s="494"/>
      <c r="L2681" s="494"/>
      <c r="M2681" s="517"/>
      <c r="N2681" s="516"/>
      <c r="O2681" s="516"/>
      <c r="P2681" s="517"/>
      <c r="Q2681" s="517"/>
    </row>
    <row r="2682" spans="1:17">
      <c r="A2682" s="472"/>
      <c r="B2682" s="496"/>
      <c r="C2682" s="475"/>
      <c r="D2682" s="477"/>
      <c r="E2682" s="496"/>
      <c r="F2682" s="496"/>
      <c r="G2682" s="496"/>
      <c r="H2682" s="477"/>
      <c r="I2682" s="496"/>
      <c r="J2682" s="477"/>
      <c r="K2682" s="494"/>
      <c r="L2682" s="494"/>
      <c r="M2682" s="517"/>
      <c r="N2682" s="516"/>
      <c r="O2682" s="516"/>
      <c r="P2682" s="517"/>
      <c r="Q2682" s="517"/>
    </row>
    <row r="2683" spans="1:17">
      <c r="A2683" s="472"/>
      <c r="B2683" s="496"/>
      <c r="C2683" s="475"/>
      <c r="D2683" s="477"/>
      <c r="E2683" s="496"/>
      <c r="F2683" s="496"/>
      <c r="G2683" s="496"/>
      <c r="H2683" s="477"/>
      <c r="I2683" s="496"/>
      <c r="J2683" s="477"/>
      <c r="K2683" s="494"/>
      <c r="L2683" s="494"/>
      <c r="M2683" s="517"/>
      <c r="N2683" s="516"/>
      <c r="O2683" s="516"/>
      <c r="P2683" s="517"/>
      <c r="Q2683" s="517"/>
    </row>
    <row r="2684" spans="1:17">
      <c r="A2684" s="472"/>
      <c r="B2684" s="496"/>
      <c r="C2684" s="475"/>
      <c r="D2684" s="477"/>
      <c r="E2684" s="496"/>
      <c r="F2684" s="496"/>
      <c r="G2684" s="496"/>
      <c r="H2684" s="477"/>
      <c r="I2684" s="496"/>
      <c r="J2684" s="477"/>
      <c r="K2684" s="494"/>
      <c r="L2684" s="494"/>
      <c r="M2684" s="517"/>
      <c r="N2684" s="516"/>
      <c r="O2684" s="516"/>
      <c r="P2684" s="517"/>
      <c r="Q2684" s="517"/>
    </row>
    <row r="2685" spans="1:17">
      <c r="A2685" s="472"/>
      <c r="B2685" s="496"/>
      <c r="C2685" s="475"/>
      <c r="D2685" s="477"/>
      <c r="E2685" s="496"/>
      <c r="F2685" s="496"/>
      <c r="G2685" s="496"/>
      <c r="H2685" s="477"/>
      <c r="I2685" s="496"/>
      <c r="J2685" s="477"/>
      <c r="K2685" s="494"/>
      <c r="L2685" s="494"/>
      <c r="M2685" s="517"/>
      <c r="N2685" s="516"/>
      <c r="O2685" s="516"/>
      <c r="P2685" s="517"/>
      <c r="Q2685" s="517"/>
    </row>
    <row r="2686" spans="1:17">
      <c r="A2686" s="472"/>
      <c r="B2686" s="496"/>
      <c r="C2686" s="475"/>
      <c r="D2686" s="477"/>
      <c r="E2686" s="496"/>
      <c r="F2686" s="496"/>
      <c r="G2686" s="496"/>
      <c r="H2686" s="477"/>
      <c r="I2686" s="496"/>
      <c r="J2686" s="477"/>
      <c r="K2686" s="494"/>
      <c r="L2686" s="494"/>
      <c r="M2686" s="517"/>
      <c r="N2686" s="516"/>
      <c r="O2686" s="516"/>
      <c r="P2686" s="517"/>
      <c r="Q2686" s="517"/>
    </row>
    <row r="2687" spans="1:17">
      <c r="A2687" s="472"/>
      <c r="B2687" s="496"/>
      <c r="C2687" s="475"/>
      <c r="D2687" s="477"/>
      <c r="E2687" s="496"/>
      <c r="F2687" s="496"/>
      <c r="G2687" s="496"/>
      <c r="H2687" s="477"/>
      <c r="I2687" s="496"/>
      <c r="J2687" s="477"/>
      <c r="K2687" s="494"/>
      <c r="L2687" s="494"/>
      <c r="M2687" s="517"/>
      <c r="N2687" s="516"/>
      <c r="O2687" s="516"/>
      <c r="P2687" s="517"/>
      <c r="Q2687" s="517"/>
    </row>
    <row r="2688" spans="1:17">
      <c r="A2688" s="472"/>
      <c r="B2688" s="496"/>
      <c r="C2688" s="475"/>
      <c r="D2688" s="477"/>
      <c r="E2688" s="496"/>
      <c r="F2688" s="496"/>
      <c r="G2688" s="496"/>
      <c r="H2688" s="477"/>
      <c r="I2688" s="496"/>
      <c r="J2688" s="477"/>
      <c r="K2688" s="494"/>
      <c r="L2688" s="494"/>
      <c r="M2688" s="517"/>
      <c r="N2688" s="516"/>
      <c r="O2688" s="516"/>
      <c r="P2688" s="517"/>
      <c r="Q2688" s="517"/>
    </row>
    <row r="2689" spans="1:17">
      <c r="A2689" s="472"/>
      <c r="B2689" s="496"/>
      <c r="C2689" s="475"/>
      <c r="D2689" s="477"/>
      <c r="E2689" s="496"/>
      <c r="F2689" s="496"/>
      <c r="G2689" s="496"/>
      <c r="H2689" s="477"/>
      <c r="I2689" s="496"/>
      <c r="J2689" s="477"/>
      <c r="K2689" s="494"/>
      <c r="L2689" s="494"/>
      <c r="M2689" s="517"/>
      <c r="N2689" s="516"/>
      <c r="O2689" s="516"/>
      <c r="P2689" s="517"/>
      <c r="Q2689" s="517"/>
    </row>
    <row r="2690" spans="1:17">
      <c r="A2690" s="472"/>
      <c r="B2690" s="496"/>
      <c r="C2690" s="475"/>
      <c r="D2690" s="477"/>
      <c r="E2690" s="496"/>
      <c r="F2690" s="496"/>
      <c r="G2690" s="496"/>
      <c r="H2690" s="477"/>
      <c r="I2690" s="496"/>
      <c r="J2690" s="477"/>
      <c r="K2690" s="494"/>
      <c r="L2690" s="494"/>
      <c r="M2690" s="517"/>
      <c r="N2690" s="516"/>
      <c r="O2690" s="516"/>
      <c r="P2690" s="517"/>
      <c r="Q2690" s="517"/>
    </row>
    <row r="2691" spans="1:17">
      <c r="A2691" s="472"/>
      <c r="B2691" s="496"/>
      <c r="C2691" s="475"/>
      <c r="D2691" s="477"/>
      <c r="E2691" s="496"/>
      <c r="F2691" s="496"/>
      <c r="G2691" s="496"/>
      <c r="H2691" s="477"/>
      <c r="I2691" s="496"/>
      <c r="J2691" s="477"/>
      <c r="K2691" s="494"/>
      <c r="L2691" s="494"/>
      <c r="M2691" s="517"/>
      <c r="N2691" s="516"/>
      <c r="O2691" s="516"/>
      <c r="P2691" s="517"/>
      <c r="Q2691" s="517"/>
    </row>
    <row r="2692" spans="1:17">
      <c r="A2692" s="472"/>
      <c r="B2692" s="496"/>
      <c r="C2692" s="475"/>
      <c r="D2692" s="477"/>
      <c r="E2692" s="496"/>
      <c r="F2692" s="496"/>
      <c r="G2692" s="496"/>
      <c r="H2692" s="477"/>
      <c r="I2692" s="496"/>
      <c r="J2692" s="477"/>
      <c r="K2692" s="494"/>
      <c r="L2692" s="494"/>
      <c r="M2692" s="517"/>
      <c r="N2692" s="516"/>
      <c r="O2692" s="516"/>
      <c r="P2692" s="517"/>
      <c r="Q2692" s="517"/>
    </row>
    <row r="2693" spans="1:17">
      <c r="A2693" s="472"/>
      <c r="B2693" s="496"/>
      <c r="C2693" s="475"/>
      <c r="D2693" s="477"/>
      <c r="E2693" s="496"/>
      <c r="F2693" s="496"/>
      <c r="G2693" s="496"/>
      <c r="H2693" s="477"/>
      <c r="I2693" s="496"/>
      <c r="J2693" s="477"/>
      <c r="K2693" s="494"/>
      <c r="L2693" s="494"/>
      <c r="M2693" s="517"/>
      <c r="N2693" s="516"/>
      <c r="O2693" s="516"/>
      <c r="P2693" s="517"/>
      <c r="Q2693" s="517"/>
    </row>
    <row r="2694" spans="1:17">
      <c r="A2694" s="472"/>
      <c r="B2694" s="496"/>
      <c r="C2694" s="475"/>
      <c r="D2694" s="477"/>
      <c r="E2694" s="496"/>
      <c r="F2694" s="496"/>
      <c r="G2694" s="496"/>
      <c r="H2694" s="477"/>
      <c r="I2694" s="496"/>
      <c r="J2694" s="477"/>
      <c r="K2694" s="494"/>
      <c r="L2694" s="494"/>
      <c r="M2694" s="517"/>
      <c r="N2694" s="516"/>
      <c r="O2694" s="516"/>
      <c r="P2694" s="517"/>
      <c r="Q2694" s="517"/>
    </row>
    <row r="2695" spans="1:17">
      <c r="A2695" s="472"/>
      <c r="B2695" s="496"/>
      <c r="C2695" s="475"/>
      <c r="D2695" s="477"/>
      <c r="E2695" s="496"/>
      <c r="F2695" s="496"/>
      <c r="G2695" s="496"/>
      <c r="H2695" s="477"/>
      <c r="I2695" s="496"/>
      <c r="J2695" s="477"/>
      <c r="K2695" s="494"/>
      <c r="L2695" s="494"/>
      <c r="M2695" s="517"/>
      <c r="N2695" s="516"/>
      <c r="O2695" s="516"/>
      <c r="P2695" s="517"/>
      <c r="Q2695" s="517"/>
    </row>
    <row r="2696" spans="1:17">
      <c r="A2696" s="472"/>
      <c r="B2696" s="496"/>
      <c r="C2696" s="475"/>
      <c r="D2696" s="477"/>
      <c r="E2696" s="496"/>
      <c r="F2696" s="496"/>
      <c r="G2696" s="496"/>
      <c r="H2696" s="477"/>
      <c r="I2696" s="496"/>
      <c r="J2696" s="477"/>
      <c r="K2696" s="494"/>
      <c r="L2696" s="494"/>
      <c r="M2696" s="517"/>
      <c r="N2696" s="516"/>
      <c r="O2696" s="516"/>
      <c r="P2696" s="517"/>
      <c r="Q2696" s="517"/>
    </row>
    <row r="2697" spans="1:17">
      <c r="A2697" s="472"/>
      <c r="B2697" s="496"/>
      <c r="C2697" s="475"/>
      <c r="D2697" s="477"/>
      <c r="E2697" s="496"/>
      <c r="F2697" s="496"/>
      <c r="G2697" s="496"/>
      <c r="H2697" s="477"/>
      <c r="I2697" s="496"/>
      <c r="J2697" s="477"/>
      <c r="K2697" s="494"/>
      <c r="L2697" s="494"/>
      <c r="M2697" s="517"/>
      <c r="N2697" s="516"/>
      <c r="O2697" s="516"/>
      <c r="P2697" s="517"/>
      <c r="Q2697" s="517"/>
    </row>
    <row r="2698" spans="1:17">
      <c r="A2698" s="472"/>
      <c r="B2698" s="496"/>
      <c r="C2698" s="475"/>
      <c r="D2698" s="477"/>
      <c r="E2698" s="496"/>
      <c r="F2698" s="496"/>
      <c r="G2698" s="496"/>
      <c r="H2698" s="477"/>
      <c r="I2698" s="496"/>
      <c r="J2698" s="477"/>
      <c r="K2698" s="494"/>
      <c r="L2698" s="494"/>
      <c r="M2698" s="517"/>
      <c r="N2698" s="516"/>
      <c r="O2698" s="516"/>
      <c r="P2698" s="517"/>
      <c r="Q2698" s="517"/>
    </row>
    <row r="2699" spans="1:17">
      <c r="A2699" s="472"/>
      <c r="B2699" s="496"/>
      <c r="C2699" s="475"/>
      <c r="D2699" s="477"/>
      <c r="E2699" s="496"/>
      <c r="F2699" s="496"/>
      <c r="G2699" s="496"/>
      <c r="H2699" s="477"/>
      <c r="I2699" s="496"/>
      <c r="J2699" s="477"/>
      <c r="K2699" s="494"/>
      <c r="L2699" s="494"/>
      <c r="M2699" s="517"/>
      <c r="N2699" s="516"/>
      <c r="O2699" s="516"/>
      <c r="P2699" s="517"/>
      <c r="Q2699" s="517"/>
    </row>
    <row r="2700" spans="1:17">
      <c r="A2700" s="472"/>
      <c r="B2700" s="496"/>
      <c r="C2700" s="475"/>
      <c r="D2700" s="477"/>
      <c r="E2700" s="496"/>
      <c r="F2700" s="496"/>
      <c r="G2700" s="496"/>
      <c r="H2700" s="477"/>
      <c r="I2700" s="496"/>
      <c r="J2700" s="477"/>
      <c r="K2700" s="494"/>
      <c r="L2700" s="494"/>
      <c r="M2700" s="517"/>
      <c r="N2700" s="516"/>
      <c r="O2700" s="516"/>
      <c r="P2700" s="517"/>
      <c r="Q2700" s="517"/>
    </row>
    <row r="2701" spans="1:17">
      <c r="A2701" s="472"/>
      <c r="B2701" s="496"/>
      <c r="C2701" s="475"/>
      <c r="D2701" s="477"/>
      <c r="E2701" s="496"/>
      <c r="F2701" s="496"/>
      <c r="G2701" s="496"/>
      <c r="H2701" s="477"/>
      <c r="I2701" s="496"/>
      <c r="J2701" s="477"/>
      <c r="K2701" s="494"/>
      <c r="L2701" s="494"/>
      <c r="M2701" s="517"/>
      <c r="N2701" s="516"/>
      <c r="O2701" s="516"/>
      <c r="P2701" s="517"/>
      <c r="Q2701" s="517"/>
    </row>
    <row r="2702" spans="1:17">
      <c r="A2702" s="472"/>
      <c r="B2702" s="496"/>
      <c r="C2702" s="475"/>
      <c r="D2702" s="477"/>
      <c r="E2702" s="496"/>
      <c r="F2702" s="496"/>
      <c r="G2702" s="496"/>
      <c r="H2702" s="477"/>
      <c r="I2702" s="496"/>
      <c r="J2702" s="477"/>
      <c r="K2702" s="494"/>
      <c r="L2702" s="494"/>
      <c r="M2702" s="517"/>
      <c r="N2702" s="516"/>
      <c r="O2702" s="516"/>
      <c r="P2702" s="517"/>
      <c r="Q2702" s="517"/>
    </row>
    <row r="2703" spans="1:17">
      <c r="A2703" s="472"/>
      <c r="B2703" s="496"/>
      <c r="C2703" s="475"/>
      <c r="D2703" s="477"/>
      <c r="E2703" s="496"/>
      <c r="F2703" s="496"/>
      <c r="G2703" s="496"/>
      <c r="H2703" s="477"/>
      <c r="I2703" s="496"/>
      <c r="J2703" s="477"/>
      <c r="K2703" s="494"/>
      <c r="L2703" s="494"/>
      <c r="M2703" s="517"/>
      <c r="N2703" s="516"/>
      <c r="O2703" s="516"/>
      <c r="P2703" s="517"/>
      <c r="Q2703" s="517"/>
    </row>
    <row r="2704" spans="1:17">
      <c r="A2704" s="472"/>
      <c r="B2704" s="496"/>
      <c r="C2704" s="475"/>
      <c r="D2704" s="477"/>
      <c r="E2704" s="496"/>
      <c r="F2704" s="496"/>
      <c r="G2704" s="496"/>
      <c r="H2704" s="477"/>
      <c r="I2704" s="496"/>
      <c r="J2704" s="477"/>
      <c r="K2704" s="494"/>
      <c r="L2704" s="494"/>
      <c r="M2704" s="517"/>
      <c r="N2704" s="516"/>
      <c r="O2704" s="516"/>
      <c r="P2704" s="517"/>
      <c r="Q2704" s="517"/>
    </row>
    <row r="2705" spans="1:17">
      <c r="A2705" s="472"/>
      <c r="B2705" s="496"/>
      <c r="C2705" s="475"/>
      <c r="D2705" s="477"/>
      <c r="E2705" s="496"/>
      <c r="F2705" s="496"/>
      <c r="G2705" s="496"/>
      <c r="H2705" s="477"/>
      <c r="I2705" s="496"/>
      <c r="J2705" s="477"/>
      <c r="K2705" s="494"/>
      <c r="L2705" s="494"/>
      <c r="M2705" s="517"/>
      <c r="N2705" s="516"/>
      <c r="O2705" s="516"/>
      <c r="P2705" s="517"/>
      <c r="Q2705" s="517"/>
    </row>
    <row r="2706" spans="1:17">
      <c r="A2706" s="472"/>
      <c r="B2706" s="496"/>
      <c r="C2706" s="475"/>
      <c r="D2706" s="477"/>
      <c r="E2706" s="496"/>
      <c r="F2706" s="496"/>
      <c r="G2706" s="496"/>
      <c r="H2706" s="477"/>
      <c r="I2706" s="496"/>
      <c r="J2706" s="477"/>
      <c r="K2706" s="494"/>
      <c r="L2706" s="494"/>
      <c r="M2706" s="517"/>
      <c r="N2706" s="516"/>
      <c r="O2706" s="516"/>
      <c r="P2706" s="517"/>
      <c r="Q2706" s="517"/>
    </row>
    <row r="2707" spans="1:17">
      <c r="A2707" s="472"/>
      <c r="B2707" s="496"/>
      <c r="C2707" s="475"/>
      <c r="D2707" s="477"/>
      <c r="E2707" s="496"/>
      <c r="F2707" s="496"/>
      <c r="G2707" s="496"/>
      <c r="H2707" s="477"/>
      <c r="I2707" s="496"/>
      <c r="J2707" s="477"/>
      <c r="K2707" s="494"/>
      <c r="L2707" s="494"/>
      <c r="M2707" s="517"/>
      <c r="N2707" s="516"/>
      <c r="O2707" s="516"/>
      <c r="P2707" s="517"/>
      <c r="Q2707" s="517"/>
    </row>
    <row r="2708" spans="1:17">
      <c r="A2708" s="472"/>
      <c r="B2708" s="496"/>
      <c r="C2708" s="475"/>
      <c r="D2708" s="477"/>
      <c r="E2708" s="496"/>
      <c r="F2708" s="496"/>
      <c r="G2708" s="496"/>
      <c r="H2708" s="477"/>
      <c r="I2708" s="496"/>
      <c r="J2708" s="477"/>
      <c r="K2708" s="494"/>
      <c r="L2708" s="494"/>
      <c r="M2708" s="517"/>
      <c r="N2708" s="516"/>
      <c r="O2708" s="516"/>
      <c r="P2708" s="517"/>
      <c r="Q2708" s="517"/>
    </row>
    <row r="2709" spans="1:17">
      <c r="A2709" s="472"/>
      <c r="B2709" s="496"/>
      <c r="C2709" s="475"/>
      <c r="D2709" s="477"/>
      <c r="E2709" s="496"/>
      <c r="F2709" s="496"/>
      <c r="G2709" s="496"/>
      <c r="H2709" s="477"/>
      <c r="I2709" s="496"/>
      <c r="J2709" s="477"/>
      <c r="K2709" s="494"/>
      <c r="L2709" s="494"/>
      <c r="M2709" s="517"/>
      <c r="N2709" s="516"/>
      <c r="O2709" s="516"/>
      <c r="P2709" s="517"/>
      <c r="Q2709" s="517"/>
    </row>
    <row r="2710" spans="1:17">
      <c r="A2710" s="472"/>
      <c r="B2710" s="496"/>
      <c r="C2710" s="475"/>
      <c r="D2710" s="477"/>
      <c r="E2710" s="496"/>
      <c r="F2710" s="496"/>
      <c r="G2710" s="496"/>
      <c r="H2710" s="477"/>
      <c r="I2710" s="496"/>
      <c r="J2710" s="477"/>
      <c r="K2710" s="494"/>
      <c r="L2710" s="494"/>
      <c r="M2710" s="517"/>
      <c r="N2710" s="516"/>
      <c r="O2710" s="516"/>
      <c r="P2710" s="517"/>
      <c r="Q2710" s="517"/>
    </row>
    <row r="2711" spans="1:17">
      <c r="A2711" s="472"/>
      <c r="B2711" s="496"/>
      <c r="C2711" s="475"/>
      <c r="D2711" s="477"/>
      <c r="E2711" s="496"/>
      <c r="F2711" s="496"/>
      <c r="G2711" s="496"/>
      <c r="H2711" s="477"/>
      <c r="I2711" s="496"/>
      <c r="J2711" s="477"/>
      <c r="K2711" s="494"/>
      <c r="L2711" s="494"/>
      <c r="M2711" s="517"/>
      <c r="N2711" s="516"/>
      <c r="O2711" s="516"/>
      <c r="P2711" s="517"/>
      <c r="Q2711" s="517"/>
    </row>
    <row r="2712" spans="1:17">
      <c r="A2712" s="472"/>
      <c r="B2712" s="496"/>
      <c r="C2712" s="475"/>
      <c r="D2712" s="477"/>
      <c r="E2712" s="496"/>
      <c r="F2712" s="496"/>
      <c r="G2712" s="496"/>
      <c r="H2712" s="477"/>
      <c r="I2712" s="496"/>
      <c r="J2712" s="477"/>
      <c r="K2712" s="494"/>
      <c r="L2712" s="494"/>
      <c r="M2712" s="517"/>
      <c r="N2712" s="516"/>
      <c r="O2712" s="516"/>
      <c r="P2712" s="517"/>
      <c r="Q2712" s="517"/>
    </row>
    <row r="2713" spans="1:17">
      <c r="A2713" s="472"/>
      <c r="B2713" s="496"/>
      <c r="C2713" s="475"/>
      <c r="D2713" s="477"/>
      <c r="E2713" s="496"/>
      <c r="F2713" s="496"/>
      <c r="G2713" s="496"/>
      <c r="H2713" s="477"/>
      <c r="I2713" s="496"/>
      <c r="J2713" s="477"/>
      <c r="K2713" s="494"/>
      <c r="L2713" s="494"/>
      <c r="M2713" s="517"/>
      <c r="N2713" s="516"/>
      <c r="O2713" s="516"/>
      <c r="P2713" s="517"/>
      <c r="Q2713" s="517"/>
    </row>
    <row r="2714" spans="1:17">
      <c r="A2714" s="472"/>
      <c r="B2714" s="496"/>
      <c r="C2714" s="475"/>
      <c r="D2714" s="477"/>
      <c r="E2714" s="496"/>
      <c r="F2714" s="496"/>
      <c r="G2714" s="496"/>
      <c r="H2714" s="477"/>
      <c r="I2714" s="496"/>
      <c r="J2714" s="477"/>
      <c r="K2714" s="494"/>
      <c r="L2714" s="494"/>
      <c r="M2714" s="517"/>
      <c r="N2714" s="516"/>
      <c r="O2714" s="516"/>
      <c r="P2714" s="517"/>
      <c r="Q2714" s="517"/>
    </row>
    <row r="2715" spans="1:17">
      <c r="A2715" s="472"/>
      <c r="B2715" s="496"/>
      <c r="C2715" s="475"/>
      <c r="D2715" s="477"/>
      <c r="E2715" s="496"/>
      <c r="F2715" s="496"/>
      <c r="G2715" s="496"/>
      <c r="H2715" s="477"/>
      <c r="I2715" s="496"/>
      <c r="J2715" s="477"/>
      <c r="K2715" s="494"/>
      <c r="L2715" s="494"/>
      <c r="M2715" s="517"/>
      <c r="N2715" s="516"/>
      <c r="O2715" s="516"/>
      <c r="P2715" s="517"/>
      <c r="Q2715" s="517"/>
    </row>
    <row r="2716" spans="1:17">
      <c r="A2716" s="472"/>
      <c r="B2716" s="496"/>
      <c r="C2716" s="475"/>
      <c r="D2716" s="477"/>
      <c r="E2716" s="496"/>
      <c r="F2716" s="496"/>
      <c r="G2716" s="496"/>
      <c r="H2716" s="477"/>
      <c r="I2716" s="496"/>
      <c r="J2716" s="477"/>
      <c r="K2716" s="494"/>
      <c r="L2716" s="494"/>
      <c r="M2716" s="517"/>
      <c r="N2716" s="516"/>
      <c r="O2716" s="516"/>
      <c r="P2716" s="517"/>
      <c r="Q2716" s="517"/>
    </row>
    <row r="2717" spans="1:17">
      <c r="A2717" s="472"/>
      <c r="B2717" s="496"/>
      <c r="C2717" s="475"/>
      <c r="D2717" s="477"/>
      <c r="E2717" s="496"/>
      <c r="F2717" s="496"/>
      <c r="G2717" s="496"/>
      <c r="H2717" s="477"/>
      <c r="I2717" s="496"/>
      <c r="J2717" s="477"/>
      <c r="K2717" s="494"/>
      <c r="L2717" s="494"/>
      <c r="M2717" s="517"/>
      <c r="N2717" s="516"/>
      <c r="O2717" s="516"/>
      <c r="P2717" s="517"/>
      <c r="Q2717" s="517"/>
    </row>
    <row r="2718" spans="1:17">
      <c r="A2718" s="472"/>
      <c r="B2718" s="496"/>
      <c r="C2718" s="475"/>
      <c r="D2718" s="477"/>
      <c r="E2718" s="496"/>
      <c r="F2718" s="496"/>
      <c r="G2718" s="496"/>
      <c r="H2718" s="477"/>
      <c r="I2718" s="496"/>
      <c r="J2718" s="477"/>
      <c r="K2718" s="494"/>
      <c r="L2718" s="494"/>
      <c r="M2718" s="517"/>
      <c r="N2718" s="516"/>
      <c r="O2718" s="516"/>
      <c r="P2718" s="517"/>
      <c r="Q2718" s="517"/>
    </row>
    <row r="2719" spans="1:17">
      <c r="A2719" s="472"/>
      <c r="B2719" s="496"/>
      <c r="C2719" s="475"/>
      <c r="D2719" s="477"/>
      <c r="E2719" s="496"/>
      <c r="F2719" s="496"/>
      <c r="G2719" s="496"/>
      <c r="H2719" s="477"/>
      <c r="I2719" s="496"/>
      <c r="J2719" s="477"/>
      <c r="K2719" s="494"/>
      <c r="L2719" s="494"/>
      <c r="M2719" s="517"/>
      <c r="N2719" s="516"/>
      <c r="O2719" s="516"/>
      <c r="P2719" s="517"/>
      <c r="Q2719" s="517"/>
    </row>
    <row r="2720" spans="1:17">
      <c r="A2720" s="472"/>
      <c r="B2720" s="496"/>
      <c r="C2720" s="475"/>
      <c r="D2720" s="477"/>
      <c r="E2720" s="496"/>
      <c r="F2720" s="496"/>
      <c r="G2720" s="496"/>
      <c r="H2720" s="477"/>
      <c r="I2720" s="496"/>
      <c r="J2720" s="477"/>
      <c r="K2720" s="494"/>
      <c r="L2720" s="494"/>
      <c r="M2720" s="517"/>
      <c r="N2720" s="516"/>
      <c r="O2720" s="516"/>
      <c r="P2720" s="517"/>
      <c r="Q2720" s="517"/>
    </row>
    <row r="2721" spans="1:17">
      <c r="A2721" s="472"/>
      <c r="B2721" s="496"/>
      <c r="C2721" s="475"/>
      <c r="D2721" s="477"/>
      <c r="E2721" s="496"/>
      <c r="F2721" s="496"/>
      <c r="G2721" s="496"/>
      <c r="H2721" s="477"/>
      <c r="I2721" s="496"/>
      <c r="J2721" s="477"/>
      <c r="K2721" s="494"/>
      <c r="L2721" s="494"/>
      <c r="M2721" s="517"/>
      <c r="N2721" s="516"/>
      <c r="O2721" s="516"/>
      <c r="P2721" s="517"/>
      <c r="Q2721" s="517"/>
    </row>
    <row r="2722" spans="1:17">
      <c r="A2722" s="472"/>
      <c r="B2722" s="496"/>
      <c r="C2722" s="475"/>
      <c r="D2722" s="477"/>
      <c r="E2722" s="496"/>
      <c r="F2722" s="496"/>
      <c r="G2722" s="496"/>
      <c r="H2722" s="477"/>
      <c r="I2722" s="496"/>
      <c r="J2722" s="477"/>
      <c r="K2722" s="494"/>
      <c r="L2722" s="494"/>
      <c r="M2722" s="517"/>
      <c r="N2722" s="516"/>
      <c r="O2722" s="516"/>
      <c r="P2722" s="517"/>
      <c r="Q2722" s="517"/>
    </row>
    <row r="2723" spans="1:17">
      <c r="A2723" s="472"/>
      <c r="B2723" s="496"/>
      <c r="C2723" s="475"/>
      <c r="D2723" s="477"/>
      <c r="E2723" s="496"/>
      <c r="F2723" s="496"/>
      <c r="G2723" s="496"/>
      <c r="H2723" s="477"/>
      <c r="I2723" s="496"/>
      <c r="J2723" s="477"/>
      <c r="K2723" s="494"/>
      <c r="L2723" s="494"/>
      <c r="M2723" s="517"/>
      <c r="N2723" s="516"/>
      <c r="O2723" s="516"/>
      <c r="P2723" s="517"/>
      <c r="Q2723" s="517"/>
    </row>
    <row r="2724" spans="1:17">
      <c r="A2724" s="472"/>
      <c r="B2724" s="496"/>
      <c r="C2724" s="475"/>
      <c r="D2724" s="477"/>
      <c r="E2724" s="496"/>
      <c r="F2724" s="496"/>
      <c r="G2724" s="496"/>
      <c r="H2724" s="477"/>
      <c r="I2724" s="496"/>
      <c r="J2724" s="477"/>
      <c r="K2724" s="494"/>
      <c r="L2724" s="494"/>
      <c r="M2724" s="517"/>
      <c r="N2724" s="516"/>
      <c r="O2724" s="516"/>
      <c r="P2724" s="517"/>
      <c r="Q2724" s="517"/>
    </row>
    <row r="2725" spans="1:17">
      <c r="A2725" s="472"/>
      <c r="B2725" s="496"/>
      <c r="C2725" s="475"/>
      <c r="D2725" s="477"/>
      <c r="E2725" s="496"/>
      <c r="F2725" s="496"/>
      <c r="G2725" s="496"/>
      <c r="H2725" s="477"/>
      <c r="I2725" s="496"/>
      <c r="J2725" s="477"/>
      <c r="K2725" s="494"/>
      <c r="L2725" s="494"/>
      <c r="M2725" s="517"/>
      <c r="N2725" s="516"/>
      <c r="O2725" s="516"/>
      <c r="P2725" s="517"/>
      <c r="Q2725" s="517"/>
    </row>
    <row r="2726" spans="1:17">
      <c r="A2726" s="472"/>
      <c r="B2726" s="496"/>
      <c r="C2726" s="475"/>
      <c r="D2726" s="477"/>
      <c r="E2726" s="496"/>
      <c r="F2726" s="496"/>
      <c r="G2726" s="496"/>
      <c r="H2726" s="477"/>
      <c r="I2726" s="496"/>
      <c r="J2726" s="477"/>
      <c r="K2726" s="494"/>
      <c r="L2726" s="494"/>
      <c r="M2726" s="517"/>
      <c r="N2726" s="516"/>
      <c r="O2726" s="516"/>
      <c r="P2726" s="517"/>
      <c r="Q2726" s="517"/>
    </row>
    <row r="2727" spans="1:17">
      <c r="A2727" s="472"/>
      <c r="B2727" s="496"/>
      <c r="C2727" s="475"/>
      <c r="D2727" s="477"/>
      <c r="E2727" s="496"/>
      <c r="F2727" s="496"/>
      <c r="G2727" s="496"/>
      <c r="H2727" s="477"/>
      <c r="I2727" s="496"/>
      <c r="J2727" s="477"/>
      <c r="K2727" s="494"/>
      <c r="L2727" s="494"/>
      <c r="M2727" s="517"/>
      <c r="N2727" s="516"/>
      <c r="O2727" s="516"/>
      <c r="P2727" s="517"/>
      <c r="Q2727" s="517"/>
    </row>
    <row r="2728" spans="1:17">
      <c r="A2728" s="472"/>
      <c r="B2728" s="496"/>
      <c r="C2728" s="475"/>
      <c r="D2728" s="477"/>
      <c r="E2728" s="496"/>
      <c r="F2728" s="496"/>
      <c r="G2728" s="496"/>
      <c r="H2728" s="477"/>
      <c r="I2728" s="496"/>
      <c r="J2728" s="477"/>
      <c r="K2728" s="494"/>
      <c r="L2728" s="494"/>
      <c r="M2728" s="517"/>
      <c r="N2728" s="516"/>
      <c r="O2728" s="516"/>
      <c r="P2728" s="517"/>
      <c r="Q2728" s="517"/>
    </row>
    <row r="2729" spans="1:17">
      <c r="A2729" s="472"/>
      <c r="B2729" s="496"/>
      <c r="C2729" s="475"/>
      <c r="D2729" s="477"/>
      <c r="E2729" s="496"/>
      <c r="F2729" s="496"/>
      <c r="G2729" s="496"/>
      <c r="H2729" s="477"/>
      <c r="I2729" s="496"/>
      <c r="J2729" s="477"/>
      <c r="K2729" s="494"/>
      <c r="L2729" s="494"/>
      <c r="M2729" s="517"/>
      <c r="N2729" s="516"/>
      <c r="O2729" s="516"/>
      <c r="P2729" s="517"/>
      <c r="Q2729" s="517"/>
    </row>
    <row r="2730" spans="1:17">
      <c r="A2730" s="472"/>
      <c r="B2730" s="496"/>
      <c r="C2730" s="475"/>
      <c r="D2730" s="477"/>
      <c r="E2730" s="496"/>
      <c r="F2730" s="496"/>
      <c r="G2730" s="496"/>
      <c r="H2730" s="477"/>
      <c r="I2730" s="496"/>
      <c r="J2730" s="477"/>
      <c r="K2730" s="494"/>
      <c r="L2730" s="494"/>
      <c r="M2730" s="517"/>
      <c r="N2730" s="516"/>
      <c r="O2730" s="516"/>
      <c r="P2730" s="517"/>
      <c r="Q2730" s="517"/>
    </row>
    <row r="2731" spans="1:17">
      <c r="A2731" s="472"/>
      <c r="B2731" s="496"/>
      <c r="C2731" s="475"/>
      <c r="D2731" s="477"/>
      <c r="E2731" s="496"/>
      <c r="F2731" s="496"/>
      <c r="G2731" s="496"/>
      <c r="H2731" s="477"/>
      <c r="I2731" s="496"/>
      <c r="J2731" s="477"/>
      <c r="K2731" s="494"/>
      <c r="L2731" s="494"/>
      <c r="M2731" s="517"/>
      <c r="N2731" s="516"/>
      <c r="O2731" s="516"/>
      <c r="P2731" s="517"/>
      <c r="Q2731" s="517"/>
    </row>
    <row r="2732" spans="1:17">
      <c r="A2732" s="472"/>
      <c r="B2732" s="496"/>
      <c r="C2732" s="475"/>
      <c r="D2732" s="477"/>
      <c r="E2732" s="496"/>
      <c r="F2732" s="496"/>
      <c r="G2732" s="496"/>
      <c r="H2732" s="477"/>
      <c r="I2732" s="496"/>
      <c r="J2732" s="477"/>
      <c r="K2732" s="494"/>
      <c r="L2732" s="494"/>
      <c r="M2732" s="517"/>
      <c r="N2732" s="516"/>
      <c r="O2732" s="516"/>
      <c r="P2732" s="517"/>
      <c r="Q2732" s="517"/>
    </row>
    <row r="2733" spans="1:17">
      <c r="A2733" s="472"/>
      <c r="B2733" s="496"/>
      <c r="C2733" s="475"/>
      <c r="D2733" s="477"/>
      <c r="E2733" s="496"/>
      <c r="F2733" s="496"/>
      <c r="G2733" s="496"/>
      <c r="H2733" s="477"/>
      <c r="I2733" s="496"/>
      <c r="J2733" s="477"/>
      <c r="K2733" s="494"/>
      <c r="L2733" s="494"/>
      <c r="M2733" s="517"/>
      <c r="N2733" s="516"/>
      <c r="O2733" s="516"/>
      <c r="P2733" s="517"/>
      <c r="Q2733" s="517"/>
    </row>
    <row r="2734" spans="1:17">
      <c r="A2734" s="472"/>
      <c r="B2734" s="496"/>
      <c r="C2734" s="475"/>
      <c r="D2734" s="477"/>
      <c r="E2734" s="496"/>
      <c r="F2734" s="496"/>
      <c r="G2734" s="496"/>
      <c r="H2734" s="477"/>
      <c r="I2734" s="496"/>
      <c r="J2734" s="477"/>
      <c r="K2734" s="494"/>
      <c r="L2734" s="494"/>
      <c r="M2734" s="517"/>
      <c r="N2734" s="516"/>
      <c r="O2734" s="516"/>
      <c r="P2734" s="517"/>
      <c r="Q2734" s="517"/>
    </row>
    <row r="2735" spans="1:17">
      <c r="A2735" s="472"/>
      <c r="B2735" s="496"/>
      <c r="C2735" s="475"/>
      <c r="D2735" s="477"/>
      <c r="E2735" s="496"/>
      <c r="F2735" s="496"/>
      <c r="G2735" s="496"/>
      <c r="H2735" s="477"/>
      <c r="I2735" s="496"/>
      <c r="J2735" s="477"/>
      <c r="K2735" s="494"/>
      <c r="L2735" s="494"/>
      <c r="M2735" s="517"/>
      <c r="N2735" s="516"/>
      <c r="O2735" s="516"/>
      <c r="P2735" s="517"/>
      <c r="Q2735" s="517"/>
    </row>
    <row r="2736" spans="1:17">
      <c r="A2736" s="472"/>
      <c r="B2736" s="496"/>
      <c r="C2736" s="475"/>
      <c r="D2736" s="477"/>
      <c r="E2736" s="496"/>
      <c r="F2736" s="496"/>
      <c r="G2736" s="496"/>
      <c r="H2736" s="477"/>
      <c r="I2736" s="496"/>
      <c r="J2736" s="477"/>
      <c r="K2736" s="494"/>
      <c r="L2736" s="494"/>
      <c r="M2736" s="517"/>
      <c r="N2736" s="516"/>
      <c r="O2736" s="516"/>
      <c r="P2736" s="517"/>
      <c r="Q2736" s="517"/>
    </row>
    <row r="2737" spans="1:17">
      <c r="A2737" s="472"/>
      <c r="B2737" s="496"/>
      <c r="C2737" s="475"/>
      <c r="D2737" s="477"/>
      <c r="E2737" s="496"/>
      <c r="F2737" s="496"/>
      <c r="G2737" s="496"/>
      <c r="H2737" s="477"/>
      <c r="I2737" s="496"/>
      <c r="J2737" s="477"/>
      <c r="K2737" s="494"/>
      <c r="L2737" s="494"/>
      <c r="M2737" s="517"/>
      <c r="N2737" s="516"/>
      <c r="O2737" s="516"/>
      <c r="P2737" s="517"/>
      <c r="Q2737" s="517"/>
    </row>
    <row r="2738" spans="1:17">
      <c r="A2738" s="472"/>
      <c r="B2738" s="496"/>
      <c r="C2738" s="475"/>
      <c r="D2738" s="477"/>
      <c r="E2738" s="496"/>
      <c r="F2738" s="496"/>
      <c r="G2738" s="496"/>
      <c r="H2738" s="477"/>
      <c r="I2738" s="496"/>
      <c r="J2738" s="477"/>
      <c r="K2738" s="494"/>
      <c r="L2738" s="494"/>
      <c r="M2738" s="517"/>
      <c r="N2738" s="516"/>
      <c r="O2738" s="516"/>
      <c r="P2738" s="517"/>
      <c r="Q2738" s="517"/>
    </row>
    <row r="2739" spans="1:17">
      <c r="A2739" s="472"/>
      <c r="B2739" s="496"/>
      <c r="C2739" s="475"/>
      <c r="D2739" s="477"/>
      <c r="E2739" s="496"/>
      <c r="F2739" s="496"/>
      <c r="G2739" s="496"/>
      <c r="H2739" s="477"/>
      <c r="I2739" s="496"/>
      <c r="J2739" s="477"/>
      <c r="K2739" s="494"/>
      <c r="L2739" s="494"/>
      <c r="M2739" s="517"/>
      <c r="N2739" s="516"/>
      <c r="O2739" s="516"/>
      <c r="P2739" s="517"/>
      <c r="Q2739" s="517"/>
    </row>
    <row r="2740" spans="1:17">
      <c r="A2740" s="472"/>
      <c r="B2740" s="496"/>
      <c r="C2740" s="475"/>
      <c r="D2740" s="477"/>
      <c r="E2740" s="496"/>
      <c r="F2740" s="496"/>
      <c r="G2740" s="496"/>
      <c r="H2740" s="477"/>
      <c r="I2740" s="496"/>
      <c r="J2740" s="477"/>
      <c r="K2740" s="494"/>
      <c r="L2740" s="494"/>
      <c r="M2740" s="517"/>
      <c r="N2740" s="516"/>
      <c r="O2740" s="516"/>
      <c r="P2740" s="517"/>
      <c r="Q2740" s="517"/>
    </row>
    <row r="2741" spans="1:17">
      <c r="A2741" s="472"/>
      <c r="B2741" s="496"/>
      <c r="C2741" s="475"/>
      <c r="D2741" s="477"/>
      <c r="E2741" s="496"/>
      <c r="F2741" s="496"/>
      <c r="G2741" s="496"/>
      <c r="H2741" s="477"/>
      <c r="I2741" s="496"/>
      <c r="J2741" s="477"/>
      <c r="K2741" s="494"/>
      <c r="L2741" s="494"/>
      <c r="M2741" s="517"/>
      <c r="N2741" s="516"/>
      <c r="O2741" s="516"/>
      <c r="P2741" s="517"/>
      <c r="Q2741" s="517"/>
    </row>
    <row r="2742" spans="1:17">
      <c r="A2742" s="472"/>
      <c r="B2742" s="496"/>
      <c r="C2742" s="475"/>
      <c r="D2742" s="477"/>
      <c r="E2742" s="496"/>
      <c r="F2742" s="496"/>
      <c r="G2742" s="496"/>
      <c r="H2742" s="477"/>
      <c r="I2742" s="496"/>
      <c r="J2742" s="477"/>
      <c r="K2742" s="494"/>
      <c r="L2742" s="494"/>
      <c r="M2742" s="517"/>
      <c r="N2742" s="516"/>
      <c r="O2742" s="516"/>
      <c r="P2742" s="517"/>
      <c r="Q2742" s="517"/>
    </row>
    <row r="2743" spans="1:17">
      <c r="A2743" s="472"/>
      <c r="B2743" s="496"/>
      <c r="C2743" s="475"/>
      <c r="D2743" s="477"/>
      <c r="E2743" s="496"/>
      <c r="F2743" s="496"/>
      <c r="G2743" s="496"/>
      <c r="H2743" s="477"/>
      <c r="I2743" s="496"/>
      <c r="J2743" s="477"/>
      <c r="K2743" s="494"/>
      <c r="L2743" s="494"/>
      <c r="M2743" s="517"/>
      <c r="N2743" s="516"/>
      <c r="O2743" s="516"/>
      <c r="P2743" s="517"/>
      <c r="Q2743" s="517"/>
    </row>
    <row r="2744" spans="1:17">
      <c r="A2744" s="472"/>
      <c r="B2744" s="496"/>
      <c r="C2744" s="475"/>
      <c r="D2744" s="477"/>
      <c r="E2744" s="496"/>
      <c r="F2744" s="496"/>
      <c r="G2744" s="496"/>
      <c r="H2744" s="477"/>
      <c r="I2744" s="496"/>
      <c r="J2744" s="477"/>
      <c r="K2744" s="494"/>
      <c r="L2744" s="494"/>
      <c r="M2744" s="517"/>
      <c r="N2744" s="516"/>
      <c r="O2744" s="516"/>
      <c r="P2744" s="517"/>
      <c r="Q2744" s="517"/>
    </row>
    <row r="2745" spans="1:17">
      <c r="A2745" s="472"/>
      <c r="B2745" s="496"/>
      <c r="C2745" s="475"/>
      <c r="D2745" s="477"/>
      <c r="E2745" s="496"/>
      <c r="F2745" s="496"/>
      <c r="G2745" s="496"/>
      <c r="H2745" s="477"/>
      <c r="I2745" s="496"/>
      <c r="J2745" s="477"/>
      <c r="K2745" s="494"/>
      <c r="L2745" s="494"/>
      <c r="M2745" s="517"/>
      <c r="N2745" s="516"/>
      <c r="O2745" s="516"/>
      <c r="P2745" s="517"/>
      <c r="Q2745" s="517"/>
    </row>
    <row r="2746" spans="1:17">
      <c r="A2746" s="472"/>
      <c r="B2746" s="496"/>
      <c r="C2746" s="475"/>
      <c r="D2746" s="477"/>
      <c r="E2746" s="496"/>
      <c r="F2746" s="496"/>
      <c r="G2746" s="496"/>
      <c r="H2746" s="477"/>
      <c r="I2746" s="496"/>
      <c r="J2746" s="477"/>
      <c r="K2746" s="494"/>
      <c r="L2746" s="494"/>
      <c r="M2746" s="517"/>
      <c r="N2746" s="516"/>
      <c r="O2746" s="516"/>
      <c r="P2746" s="517"/>
      <c r="Q2746" s="517"/>
    </row>
    <row r="2747" spans="1:17">
      <c r="A2747" s="472"/>
      <c r="B2747" s="496"/>
      <c r="C2747" s="475"/>
      <c r="D2747" s="477"/>
      <c r="E2747" s="496"/>
      <c r="F2747" s="496"/>
      <c r="G2747" s="496"/>
      <c r="H2747" s="477"/>
      <c r="I2747" s="496"/>
      <c r="J2747" s="477"/>
      <c r="K2747" s="494"/>
      <c r="L2747" s="494"/>
      <c r="M2747" s="517"/>
      <c r="N2747" s="516"/>
      <c r="O2747" s="516"/>
      <c r="P2747" s="517"/>
      <c r="Q2747" s="517"/>
    </row>
    <row r="2748" spans="1:17">
      <c r="A2748" s="472"/>
      <c r="B2748" s="496"/>
      <c r="C2748" s="475"/>
      <c r="D2748" s="477"/>
      <c r="E2748" s="496"/>
      <c r="F2748" s="496"/>
      <c r="G2748" s="496"/>
      <c r="H2748" s="477"/>
      <c r="I2748" s="496"/>
      <c r="J2748" s="477"/>
      <c r="K2748" s="494"/>
      <c r="L2748" s="494"/>
      <c r="M2748" s="517"/>
      <c r="N2748" s="516"/>
      <c r="O2748" s="516"/>
      <c r="P2748" s="517"/>
      <c r="Q2748" s="517"/>
    </row>
    <row r="2749" spans="1:17">
      <c r="A2749" s="472"/>
      <c r="B2749" s="496"/>
      <c r="C2749" s="475"/>
      <c r="D2749" s="477"/>
      <c r="E2749" s="496"/>
      <c r="F2749" s="496"/>
      <c r="G2749" s="496"/>
      <c r="H2749" s="477"/>
      <c r="I2749" s="496"/>
      <c r="J2749" s="477"/>
      <c r="K2749" s="494"/>
      <c r="L2749" s="494"/>
      <c r="M2749" s="517"/>
      <c r="N2749" s="516"/>
      <c r="O2749" s="516"/>
      <c r="P2749" s="517"/>
      <c r="Q2749" s="517"/>
    </row>
    <row r="2750" spans="1:17">
      <c r="A2750" s="472"/>
      <c r="B2750" s="496"/>
      <c r="C2750" s="475"/>
      <c r="D2750" s="477"/>
      <c r="E2750" s="496"/>
      <c r="F2750" s="496"/>
      <c r="G2750" s="496"/>
      <c r="H2750" s="477"/>
      <c r="I2750" s="496"/>
      <c r="J2750" s="477"/>
      <c r="K2750" s="494"/>
      <c r="L2750" s="494"/>
      <c r="M2750" s="517"/>
      <c r="N2750" s="516"/>
      <c r="O2750" s="516"/>
      <c r="P2750" s="517"/>
      <c r="Q2750" s="517"/>
    </row>
    <row r="2751" spans="1:17">
      <c r="A2751" s="472"/>
      <c r="B2751" s="496"/>
      <c r="C2751" s="475"/>
      <c r="D2751" s="477"/>
      <c r="E2751" s="496"/>
      <c r="F2751" s="496"/>
      <c r="G2751" s="496"/>
      <c r="H2751" s="477"/>
      <c r="I2751" s="496"/>
      <c r="J2751" s="477"/>
      <c r="K2751" s="494"/>
      <c r="L2751" s="494"/>
      <c r="M2751" s="517"/>
      <c r="N2751" s="516"/>
      <c r="O2751" s="516"/>
      <c r="P2751" s="517"/>
      <c r="Q2751" s="517"/>
    </row>
    <row r="2752" spans="1:17">
      <c r="A2752" s="472"/>
      <c r="B2752" s="496"/>
      <c r="C2752" s="475"/>
      <c r="D2752" s="477"/>
      <c r="E2752" s="496"/>
      <c r="F2752" s="496"/>
      <c r="G2752" s="496"/>
      <c r="H2752" s="477"/>
      <c r="I2752" s="496"/>
      <c r="J2752" s="477"/>
      <c r="K2752" s="494"/>
      <c r="L2752" s="494"/>
      <c r="M2752" s="517"/>
      <c r="N2752" s="516"/>
      <c r="O2752" s="516"/>
      <c r="P2752" s="517"/>
      <c r="Q2752" s="517"/>
    </row>
    <row r="2753" spans="1:17">
      <c r="A2753" s="472"/>
      <c r="B2753" s="496"/>
      <c r="C2753" s="475"/>
      <c r="D2753" s="477"/>
      <c r="E2753" s="496"/>
      <c r="F2753" s="496"/>
      <c r="G2753" s="496"/>
      <c r="H2753" s="477"/>
      <c r="I2753" s="496"/>
      <c r="J2753" s="477"/>
      <c r="K2753" s="494"/>
      <c r="L2753" s="494"/>
      <c r="M2753" s="517"/>
      <c r="N2753" s="516"/>
      <c r="O2753" s="516"/>
      <c r="P2753" s="517"/>
      <c r="Q2753" s="517"/>
    </row>
    <row r="2754" spans="1:17">
      <c r="A2754" s="472"/>
      <c r="B2754" s="496"/>
      <c r="C2754" s="475"/>
      <c r="D2754" s="477"/>
      <c r="E2754" s="496"/>
      <c r="F2754" s="496"/>
      <c r="G2754" s="496"/>
      <c r="H2754" s="477"/>
      <c r="I2754" s="496"/>
      <c r="J2754" s="477"/>
      <c r="K2754" s="494"/>
      <c r="L2754" s="494"/>
      <c r="M2754" s="517"/>
      <c r="N2754" s="516"/>
      <c r="O2754" s="516"/>
      <c r="P2754" s="517"/>
      <c r="Q2754" s="517"/>
    </row>
    <row r="2755" spans="1:17">
      <c r="A2755" s="472"/>
      <c r="B2755" s="496"/>
      <c r="C2755" s="475"/>
      <c r="D2755" s="477"/>
      <c r="E2755" s="496"/>
      <c r="F2755" s="496"/>
      <c r="G2755" s="496"/>
      <c r="H2755" s="477"/>
      <c r="I2755" s="496"/>
      <c r="J2755" s="477"/>
      <c r="K2755" s="494"/>
      <c r="L2755" s="494"/>
      <c r="M2755" s="517"/>
      <c r="N2755" s="516"/>
      <c r="O2755" s="516"/>
      <c r="P2755" s="517"/>
      <c r="Q2755" s="517"/>
    </row>
    <row r="2756" spans="1:17">
      <c r="A2756" s="472"/>
      <c r="B2756" s="496"/>
      <c r="C2756" s="475"/>
      <c r="D2756" s="477"/>
      <c r="E2756" s="496"/>
      <c r="F2756" s="496"/>
      <c r="G2756" s="496"/>
      <c r="H2756" s="477"/>
      <c r="I2756" s="496"/>
      <c r="J2756" s="477"/>
      <c r="K2756" s="494"/>
      <c r="L2756" s="494"/>
      <c r="M2756" s="517"/>
      <c r="N2756" s="516"/>
      <c r="O2756" s="516"/>
      <c r="P2756" s="517"/>
      <c r="Q2756" s="517"/>
    </row>
    <row r="2757" spans="1:17">
      <c r="A2757" s="472"/>
      <c r="B2757" s="496"/>
      <c r="C2757" s="475"/>
      <c r="D2757" s="477"/>
      <c r="E2757" s="496"/>
      <c r="F2757" s="496"/>
      <c r="G2757" s="496"/>
      <c r="H2757" s="477"/>
      <c r="I2757" s="496"/>
      <c r="J2757" s="477"/>
      <c r="K2757" s="494"/>
      <c r="L2757" s="494"/>
      <c r="M2757" s="517"/>
      <c r="N2757" s="516"/>
      <c r="O2757" s="516"/>
      <c r="P2757" s="517"/>
      <c r="Q2757" s="517"/>
    </row>
    <row r="2758" spans="1:17">
      <c r="A2758" s="472"/>
      <c r="B2758" s="496"/>
      <c r="C2758" s="475"/>
      <c r="D2758" s="477"/>
      <c r="E2758" s="496"/>
      <c r="F2758" s="496"/>
      <c r="G2758" s="496"/>
      <c r="H2758" s="477"/>
      <c r="I2758" s="496"/>
      <c r="J2758" s="477"/>
      <c r="K2758" s="494"/>
      <c r="L2758" s="494"/>
      <c r="M2758" s="517"/>
      <c r="N2758" s="516"/>
      <c r="O2758" s="516"/>
      <c r="P2758" s="517"/>
      <c r="Q2758" s="517"/>
    </row>
    <row r="2759" spans="1:17">
      <c r="A2759" s="472"/>
      <c r="B2759" s="496"/>
      <c r="C2759" s="475"/>
      <c r="D2759" s="477"/>
      <c r="E2759" s="496"/>
      <c r="F2759" s="496"/>
      <c r="G2759" s="496"/>
      <c r="H2759" s="477"/>
      <c r="I2759" s="496"/>
      <c r="J2759" s="477"/>
      <c r="K2759" s="494"/>
      <c r="L2759" s="494"/>
      <c r="M2759" s="517"/>
      <c r="N2759" s="516"/>
      <c r="O2759" s="516"/>
      <c r="P2759" s="517"/>
      <c r="Q2759" s="517"/>
    </row>
    <row r="2760" spans="1:17">
      <c r="A2760" s="472"/>
      <c r="B2760" s="496"/>
      <c r="C2760" s="475"/>
      <c r="D2760" s="477"/>
      <c r="E2760" s="496"/>
      <c r="F2760" s="496"/>
      <c r="G2760" s="496"/>
      <c r="H2760" s="477"/>
      <c r="I2760" s="496"/>
      <c r="J2760" s="477"/>
      <c r="K2760" s="494"/>
      <c r="L2760" s="494"/>
      <c r="M2760" s="517"/>
      <c r="N2760" s="516"/>
      <c r="O2760" s="516"/>
      <c r="P2760" s="517"/>
      <c r="Q2760" s="517"/>
    </row>
    <row r="2761" spans="1:17">
      <c r="A2761" s="472"/>
      <c r="B2761" s="496"/>
      <c r="C2761" s="475"/>
      <c r="D2761" s="477"/>
      <c r="E2761" s="496"/>
      <c r="F2761" s="496"/>
      <c r="G2761" s="496"/>
      <c r="H2761" s="477"/>
      <c r="I2761" s="496"/>
      <c r="J2761" s="477"/>
      <c r="K2761" s="494"/>
      <c r="L2761" s="494"/>
      <c r="M2761" s="517"/>
      <c r="N2761" s="516"/>
      <c r="O2761" s="516"/>
      <c r="P2761" s="517"/>
      <c r="Q2761" s="517"/>
    </row>
    <row r="2762" spans="1:17">
      <c r="A2762" s="472"/>
      <c r="B2762" s="496"/>
      <c r="C2762" s="475"/>
      <c r="D2762" s="477"/>
      <c r="E2762" s="496"/>
      <c r="F2762" s="496"/>
      <c r="G2762" s="496"/>
      <c r="H2762" s="477"/>
      <c r="I2762" s="496"/>
      <c r="J2762" s="477"/>
      <c r="K2762" s="494"/>
      <c r="L2762" s="494"/>
      <c r="M2762" s="517"/>
      <c r="N2762" s="516"/>
      <c r="O2762" s="516"/>
      <c r="P2762" s="517"/>
      <c r="Q2762" s="517"/>
    </row>
    <row r="2763" spans="1:17">
      <c r="A2763" s="472"/>
      <c r="B2763" s="496"/>
      <c r="C2763" s="475"/>
      <c r="D2763" s="477"/>
      <c r="E2763" s="496"/>
      <c r="F2763" s="496"/>
      <c r="G2763" s="496"/>
      <c r="H2763" s="477"/>
      <c r="I2763" s="496"/>
      <c r="J2763" s="477"/>
      <c r="K2763" s="494"/>
      <c r="L2763" s="494"/>
      <c r="M2763" s="517"/>
      <c r="N2763" s="516"/>
      <c r="O2763" s="516"/>
      <c r="P2763" s="517"/>
      <c r="Q2763" s="517"/>
    </row>
    <row r="2764" spans="1:17">
      <c r="A2764" s="472"/>
      <c r="B2764" s="496"/>
      <c r="C2764" s="475"/>
      <c r="D2764" s="477"/>
      <c r="E2764" s="496"/>
      <c r="F2764" s="496"/>
      <c r="G2764" s="496"/>
      <c r="H2764" s="477"/>
      <c r="I2764" s="496"/>
      <c r="J2764" s="477"/>
      <c r="K2764" s="494"/>
      <c r="L2764" s="494"/>
      <c r="M2764" s="517"/>
      <c r="N2764" s="516"/>
      <c r="O2764" s="516"/>
      <c r="P2764" s="517"/>
      <c r="Q2764" s="517"/>
    </row>
    <row r="2765" spans="1:17">
      <c r="A2765" s="472"/>
      <c r="B2765" s="496"/>
      <c r="C2765" s="475"/>
      <c r="D2765" s="477"/>
      <c r="E2765" s="496"/>
      <c r="F2765" s="496"/>
      <c r="G2765" s="496"/>
      <c r="H2765" s="477"/>
      <c r="I2765" s="496"/>
      <c r="J2765" s="477"/>
      <c r="K2765" s="494"/>
      <c r="L2765" s="494"/>
      <c r="M2765" s="517"/>
      <c r="N2765" s="516"/>
      <c r="O2765" s="516"/>
      <c r="P2765" s="517"/>
      <c r="Q2765" s="517"/>
    </row>
    <row r="2766" spans="1:17">
      <c r="A2766" s="472"/>
      <c r="B2766" s="496"/>
      <c r="C2766" s="475"/>
      <c r="D2766" s="477"/>
      <c r="E2766" s="496"/>
      <c r="F2766" s="496"/>
      <c r="G2766" s="496"/>
      <c r="H2766" s="477"/>
      <c r="I2766" s="496"/>
      <c r="J2766" s="477"/>
      <c r="K2766" s="494"/>
      <c r="L2766" s="494"/>
      <c r="M2766" s="517"/>
      <c r="N2766" s="516"/>
      <c r="O2766" s="516"/>
      <c r="P2766" s="517"/>
      <c r="Q2766" s="517"/>
    </row>
    <row r="2767" spans="1:17">
      <c r="A2767" s="472"/>
      <c r="B2767" s="496"/>
      <c r="C2767" s="475"/>
      <c r="D2767" s="477"/>
      <c r="E2767" s="496"/>
      <c r="F2767" s="496"/>
      <c r="G2767" s="496"/>
      <c r="H2767" s="477"/>
      <c r="I2767" s="496"/>
      <c r="J2767" s="477"/>
      <c r="K2767" s="494"/>
      <c r="L2767" s="494"/>
      <c r="M2767" s="517"/>
      <c r="N2767" s="516"/>
      <c r="O2767" s="516"/>
      <c r="P2767" s="517"/>
      <c r="Q2767" s="517"/>
    </row>
    <row r="2768" spans="1:17">
      <c r="A2768" s="472"/>
      <c r="B2768" s="496"/>
      <c r="C2768" s="475"/>
      <c r="D2768" s="477"/>
      <c r="E2768" s="496"/>
      <c r="F2768" s="496"/>
      <c r="G2768" s="496"/>
      <c r="H2768" s="477"/>
      <c r="I2768" s="496"/>
      <c r="J2768" s="477"/>
      <c r="K2768" s="494"/>
      <c r="L2768" s="494"/>
      <c r="M2768" s="517"/>
      <c r="N2768" s="516"/>
      <c r="O2768" s="516"/>
      <c r="P2768" s="517"/>
      <c r="Q2768" s="517"/>
    </row>
    <row r="2769" spans="1:17">
      <c r="A2769" s="472"/>
      <c r="B2769" s="496"/>
      <c r="C2769" s="475"/>
      <c r="D2769" s="477"/>
      <c r="E2769" s="496"/>
      <c r="F2769" s="496"/>
      <c r="G2769" s="496"/>
      <c r="H2769" s="477"/>
      <c r="I2769" s="496"/>
      <c r="J2769" s="477"/>
      <c r="K2769" s="494"/>
      <c r="L2769" s="494"/>
      <c r="M2769" s="517"/>
      <c r="N2769" s="516"/>
      <c r="O2769" s="516"/>
      <c r="P2769" s="517"/>
      <c r="Q2769" s="517"/>
    </row>
    <row r="2770" spans="1:17">
      <c r="A2770" s="472"/>
      <c r="B2770" s="496"/>
      <c r="C2770" s="475"/>
      <c r="D2770" s="477"/>
      <c r="E2770" s="496"/>
      <c r="F2770" s="496"/>
      <c r="G2770" s="496"/>
      <c r="H2770" s="477"/>
      <c r="I2770" s="496"/>
      <c r="J2770" s="477"/>
      <c r="K2770" s="494"/>
      <c r="L2770" s="494"/>
      <c r="M2770" s="517"/>
      <c r="N2770" s="516"/>
      <c r="O2770" s="516"/>
      <c r="P2770" s="517"/>
      <c r="Q2770" s="517"/>
    </row>
    <row r="2771" spans="1:17">
      <c r="A2771" s="472"/>
      <c r="B2771" s="496"/>
      <c r="C2771" s="475"/>
      <c r="D2771" s="477"/>
      <c r="E2771" s="496"/>
      <c r="F2771" s="496"/>
      <c r="G2771" s="496"/>
      <c r="H2771" s="477"/>
      <c r="I2771" s="496"/>
      <c r="J2771" s="477"/>
      <c r="K2771" s="494"/>
      <c r="L2771" s="494"/>
      <c r="M2771" s="517"/>
      <c r="N2771" s="516"/>
      <c r="O2771" s="516"/>
      <c r="P2771" s="517"/>
      <c r="Q2771" s="517"/>
    </row>
    <row r="2772" spans="1:17">
      <c r="A2772" s="472"/>
      <c r="B2772" s="496"/>
      <c r="C2772" s="475"/>
      <c r="D2772" s="477"/>
      <c r="E2772" s="496"/>
      <c r="F2772" s="496"/>
      <c r="G2772" s="496"/>
      <c r="H2772" s="477"/>
      <c r="I2772" s="496"/>
      <c r="J2772" s="477"/>
      <c r="K2772" s="494"/>
      <c r="L2772" s="494"/>
      <c r="M2772" s="517"/>
      <c r="N2772" s="516"/>
      <c r="O2772" s="516"/>
      <c r="P2772" s="517"/>
      <c r="Q2772" s="517"/>
    </row>
    <row r="2773" spans="1:17">
      <c r="A2773" s="472"/>
      <c r="B2773" s="496"/>
      <c r="C2773" s="475"/>
      <c r="D2773" s="477"/>
      <c r="E2773" s="496"/>
      <c r="F2773" s="496"/>
      <c r="G2773" s="496"/>
      <c r="H2773" s="477"/>
      <c r="I2773" s="496"/>
      <c r="J2773" s="477"/>
      <c r="K2773" s="494"/>
      <c r="L2773" s="494"/>
      <c r="M2773" s="517"/>
      <c r="N2773" s="516"/>
      <c r="O2773" s="516"/>
      <c r="P2773" s="517"/>
      <c r="Q2773" s="517"/>
    </row>
    <row r="2774" spans="1:17">
      <c r="A2774" s="472"/>
      <c r="B2774" s="496"/>
      <c r="C2774" s="475"/>
      <c r="D2774" s="477"/>
      <c r="E2774" s="496"/>
      <c r="F2774" s="496"/>
      <c r="G2774" s="496"/>
      <c r="H2774" s="477"/>
      <c r="I2774" s="496"/>
      <c r="J2774" s="477"/>
      <c r="K2774" s="494"/>
      <c r="L2774" s="494"/>
      <c r="M2774" s="517"/>
      <c r="N2774" s="516"/>
      <c r="O2774" s="516"/>
      <c r="P2774" s="517"/>
      <c r="Q2774" s="517"/>
    </row>
    <row r="2775" spans="1:17">
      <c r="A2775" s="472"/>
      <c r="B2775" s="496"/>
      <c r="C2775" s="475"/>
      <c r="D2775" s="477"/>
      <c r="E2775" s="496"/>
      <c r="F2775" s="496"/>
      <c r="G2775" s="496"/>
      <c r="H2775" s="477"/>
      <c r="I2775" s="496"/>
      <c r="J2775" s="477"/>
      <c r="K2775" s="494"/>
      <c r="L2775" s="494"/>
      <c r="M2775" s="517"/>
      <c r="N2775" s="516"/>
      <c r="O2775" s="516"/>
      <c r="P2775" s="517"/>
      <c r="Q2775" s="517"/>
    </row>
    <row r="2776" spans="1:17">
      <c r="A2776" s="472"/>
      <c r="B2776" s="496"/>
      <c r="C2776" s="475"/>
      <c r="D2776" s="477"/>
      <c r="E2776" s="496"/>
      <c r="F2776" s="496"/>
      <c r="G2776" s="496"/>
      <c r="H2776" s="477"/>
      <c r="I2776" s="496"/>
      <c r="J2776" s="477"/>
      <c r="K2776" s="494"/>
      <c r="L2776" s="494"/>
      <c r="M2776" s="517"/>
      <c r="N2776" s="516"/>
      <c r="O2776" s="516"/>
      <c r="P2776" s="517"/>
      <c r="Q2776" s="517"/>
    </row>
    <row r="2777" spans="1:17">
      <c r="A2777" s="472"/>
      <c r="B2777" s="496"/>
      <c r="C2777" s="475"/>
      <c r="D2777" s="477"/>
      <c r="E2777" s="496"/>
      <c r="F2777" s="496"/>
      <c r="G2777" s="496"/>
      <c r="H2777" s="477"/>
      <c r="I2777" s="496"/>
      <c r="J2777" s="477"/>
      <c r="K2777" s="494"/>
      <c r="L2777" s="494"/>
      <c r="M2777" s="517"/>
      <c r="N2777" s="516"/>
      <c r="O2777" s="516"/>
      <c r="P2777" s="517"/>
      <c r="Q2777" s="517"/>
    </row>
    <row r="2778" spans="1:17">
      <c r="A2778" s="472"/>
      <c r="B2778" s="496"/>
      <c r="C2778" s="475"/>
      <c r="D2778" s="477"/>
      <c r="E2778" s="496"/>
      <c r="F2778" s="496"/>
      <c r="G2778" s="496"/>
      <c r="H2778" s="477"/>
      <c r="I2778" s="496"/>
      <c r="J2778" s="477"/>
      <c r="K2778" s="494"/>
      <c r="L2778" s="494"/>
      <c r="M2778" s="517"/>
      <c r="N2778" s="516"/>
      <c r="O2778" s="516"/>
      <c r="P2778" s="517"/>
      <c r="Q2778" s="517"/>
    </row>
    <row r="2779" spans="1:17">
      <c r="A2779" s="472"/>
      <c r="B2779" s="496"/>
      <c r="C2779" s="475"/>
      <c r="D2779" s="477"/>
      <c r="E2779" s="496"/>
      <c r="F2779" s="496"/>
      <c r="G2779" s="496"/>
      <c r="H2779" s="477"/>
      <c r="I2779" s="496"/>
      <c r="J2779" s="477"/>
      <c r="K2779" s="494"/>
      <c r="L2779" s="494"/>
      <c r="M2779" s="517"/>
      <c r="N2779" s="516"/>
      <c r="O2779" s="516"/>
      <c r="P2779" s="517"/>
      <c r="Q2779" s="517"/>
    </row>
    <row r="2780" spans="1:17">
      <c r="A2780" s="472"/>
      <c r="B2780" s="496"/>
      <c r="C2780" s="475"/>
      <c r="D2780" s="477"/>
      <c r="E2780" s="496"/>
      <c r="F2780" s="496"/>
      <c r="G2780" s="496"/>
      <c r="H2780" s="477"/>
      <c r="I2780" s="496"/>
      <c r="J2780" s="477"/>
      <c r="K2780" s="494"/>
      <c r="L2780" s="494"/>
      <c r="M2780" s="517"/>
      <c r="N2780" s="516"/>
      <c r="O2780" s="516"/>
      <c r="P2780" s="517"/>
      <c r="Q2780" s="517"/>
    </row>
    <row r="2781" spans="1:17">
      <c r="A2781" s="472"/>
      <c r="B2781" s="496"/>
      <c r="C2781" s="475"/>
      <c r="D2781" s="477"/>
      <c r="E2781" s="496"/>
      <c r="F2781" s="496"/>
      <c r="G2781" s="496"/>
      <c r="H2781" s="477"/>
      <c r="I2781" s="496"/>
      <c r="J2781" s="477"/>
      <c r="K2781" s="494"/>
      <c r="L2781" s="494"/>
      <c r="M2781" s="517"/>
      <c r="N2781" s="516"/>
      <c r="O2781" s="516"/>
      <c r="P2781" s="517"/>
      <c r="Q2781" s="517"/>
    </row>
    <row r="2782" spans="1:17">
      <c r="A2782" s="472"/>
      <c r="B2782" s="496"/>
      <c r="C2782" s="475"/>
      <c r="D2782" s="477"/>
      <c r="E2782" s="496"/>
      <c r="F2782" s="496"/>
      <c r="G2782" s="496"/>
      <c r="H2782" s="477"/>
      <c r="I2782" s="496"/>
      <c r="J2782" s="477"/>
      <c r="K2782" s="494"/>
      <c r="L2782" s="494"/>
      <c r="M2782" s="517"/>
      <c r="N2782" s="516"/>
      <c r="O2782" s="516"/>
      <c r="P2782" s="517"/>
      <c r="Q2782" s="517"/>
    </row>
    <row r="2783" spans="1:17">
      <c r="A2783" s="472"/>
      <c r="B2783" s="496"/>
      <c r="C2783" s="475"/>
      <c r="D2783" s="477"/>
      <c r="E2783" s="496"/>
      <c r="F2783" s="496"/>
      <c r="G2783" s="496"/>
      <c r="H2783" s="477"/>
      <c r="I2783" s="496"/>
      <c r="J2783" s="477"/>
      <c r="K2783" s="494"/>
      <c r="L2783" s="494"/>
      <c r="M2783" s="517"/>
      <c r="N2783" s="516"/>
      <c r="O2783" s="516"/>
      <c r="P2783" s="517"/>
      <c r="Q2783" s="517"/>
    </row>
    <row r="2784" spans="1:17">
      <c r="A2784" s="472"/>
      <c r="B2784" s="496"/>
      <c r="C2784" s="475"/>
      <c r="D2784" s="477"/>
      <c r="E2784" s="496"/>
      <c r="F2784" s="496"/>
      <c r="G2784" s="496"/>
      <c r="H2784" s="477"/>
      <c r="I2784" s="496"/>
      <c r="J2784" s="477"/>
      <c r="K2784" s="494"/>
      <c r="L2784" s="494"/>
      <c r="M2784" s="517"/>
      <c r="N2784" s="516"/>
      <c r="O2784" s="516"/>
      <c r="P2784" s="517"/>
      <c r="Q2784" s="517"/>
    </row>
    <row r="2785" spans="1:17">
      <c r="A2785" s="472"/>
      <c r="B2785" s="496"/>
      <c r="C2785" s="475"/>
      <c r="D2785" s="477"/>
      <c r="E2785" s="496"/>
      <c r="F2785" s="496"/>
      <c r="G2785" s="496"/>
      <c r="H2785" s="477"/>
      <c r="I2785" s="496"/>
      <c r="J2785" s="477"/>
      <c r="K2785" s="494"/>
      <c r="L2785" s="494"/>
      <c r="M2785" s="517"/>
      <c r="N2785" s="516"/>
      <c r="O2785" s="516"/>
      <c r="P2785" s="517"/>
      <c r="Q2785" s="517"/>
    </row>
    <row r="2786" spans="1:17">
      <c r="A2786" s="472"/>
      <c r="B2786" s="496"/>
      <c r="C2786" s="475"/>
      <c r="D2786" s="477"/>
      <c r="E2786" s="496"/>
      <c r="F2786" s="496"/>
      <c r="G2786" s="496"/>
      <c r="H2786" s="477"/>
      <c r="I2786" s="496"/>
      <c r="J2786" s="477"/>
      <c r="K2786" s="494"/>
      <c r="L2786" s="494"/>
      <c r="M2786" s="517"/>
      <c r="N2786" s="516"/>
      <c r="O2786" s="516"/>
      <c r="P2786" s="517"/>
      <c r="Q2786" s="517"/>
    </row>
    <row r="2787" spans="1:17">
      <c r="A2787" s="472"/>
      <c r="B2787" s="496"/>
      <c r="C2787" s="475"/>
      <c r="D2787" s="477"/>
      <c r="E2787" s="496"/>
      <c r="F2787" s="496"/>
      <c r="G2787" s="496"/>
      <c r="H2787" s="477"/>
      <c r="I2787" s="496"/>
      <c r="J2787" s="477"/>
      <c r="K2787" s="494"/>
      <c r="L2787" s="494"/>
      <c r="M2787" s="517"/>
      <c r="N2787" s="516"/>
      <c r="O2787" s="516"/>
      <c r="P2787" s="517"/>
      <c r="Q2787" s="517"/>
    </row>
    <row r="2788" spans="1:17">
      <c r="A2788" s="472"/>
      <c r="B2788" s="496"/>
      <c r="C2788" s="475"/>
      <c r="D2788" s="477"/>
      <c r="E2788" s="496"/>
      <c r="F2788" s="496"/>
      <c r="G2788" s="496"/>
      <c r="H2788" s="477"/>
      <c r="I2788" s="496"/>
      <c r="J2788" s="477"/>
      <c r="K2788" s="494"/>
      <c r="L2788" s="494"/>
      <c r="M2788" s="517"/>
      <c r="N2788" s="516"/>
      <c r="O2788" s="516"/>
      <c r="P2788" s="517"/>
      <c r="Q2788" s="517"/>
    </row>
    <row r="2789" spans="1:17">
      <c r="A2789" s="472"/>
      <c r="B2789" s="496"/>
      <c r="C2789" s="475"/>
      <c r="D2789" s="477"/>
      <c r="E2789" s="496"/>
      <c r="F2789" s="496"/>
      <c r="G2789" s="496"/>
      <c r="H2789" s="477"/>
      <c r="I2789" s="496"/>
      <c r="J2789" s="477"/>
      <c r="K2789" s="494"/>
      <c r="L2789" s="494"/>
      <c r="M2789" s="517"/>
      <c r="N2789" s="516"/>
      <c r="O2789" s="516"/>
      <c r="P2789" s="517"/>
      <c r="Q2789" s="517"/>
    </row>
    <row r="2790" spans="1:17">
      <c r="A2790" s="472"/>
      <c r="B2790" s="496"/>
      <c r="C2790" s="475"/>
      <c r="D2790" s="477"/>
      <c r="E2790" s="496"/>
      <c r="F2790" s="496"/>
      <c r="G2790" s="496"/>
      <c r="H2790" s="477"/>
      <c r="I2790" s="496"/>
      <c r="J2790" s="477"/>
      <c r="K2790" s="494"/>
      <c r="L2790" s="494"/>
      <c r="M2790" s="517"/>
      <c r="N2790" s="516"/>
      <c r="O2790" s="516"/>
      <c r="P2790" s="517"/>
      <c r="Q2790" s="517"/>
    </row>
    <row r="2791" spans="1:17">
      <c r="A2791" s="472"/>
      <c r="B2791" s="496"/>
      <c r="C2791" s="475"/>
      <c r="D2791" s="477"/>
      <c r="E2791" s="496"/>
      <c r="F2791" s="496"/>
      <c r="G2791" s="496"/>
      <c r="H2791" s="477"/>
      <c r="I2791" s="496"/>
      <c r="J2791" s="477"/>
      <c r="K2791" s="494"/>
      <c r="L2791" s="494"/>
      <c r="M2791" s="517"/>
      <c r="N2791" s="516"/>
      <c r="O2791" s="516"/>
      <c r="P2791" s="517"/>
      <c r="Q2791" s="517"/>
    </row>
    <row r="2792" spans="1:17">
      <c r="A2792" s="472"/>
      <c r="B2792" s="496"/>
      <c r="C2792" s="475"/>
      <c r="D2792" s="477"/>
      <c r="E2792" s="496"/>
      <c r="F2792" s="496"/>
      <c r="G2792" s="496"/>
      <c r="H2792" s="477"/>
      <c r="I2792" s="496"/>
      <c r="J2792" s="477"/>
      <c r="K2792" s="494"/>
      <c r="L2792" s="494"/>
      <c r="M2792" s="517"/>
      <c r="N2792" s="516"/>
      <c r="O2792" s="516"/>
      <c r="P2792" s="517"/>
      <c r="Q2792" s="517"/>
    </row>
    <row r="2793" spans="1:17">
      <c r="A2793" s="472"/>
      <c r="B2793" s="496"/>
      <c r="C2793" s="475"/>
      <c r="D2793" s="477"/>
      <c r="E2793" s="496"/>
      <c r="F2793" s="496"/>
      <c r="G2793" s="496"/>
      <c r="H2793" s="477"/>
      <c r="I2793" s="496"/>
      <c r="J2793" s="477"/>
      <c r="K2793" s="494"/>
      <c r="L2793" s="494"/>
      <c r="M2793" s="517"/>
      <c r="N2793" s="516"/>
      <c r="O2793" s="516"/>
      <c r="P2793" s="517"/>
      <c r="Q2793" s="517"/>
    </row>
    <row r="2794" spans="1:17">
      <c r="A2794" s="472"/>
      <c r="B2794" s="496"/>
      <c r="C2794" s="475"/>
      <c r="D2794" s="477"/>
      <c r="E2794" s="496"/>
      <c r="F2794" s="496"/>
      <c r="G2794" s="496"/>
      <c r="H2794" s="477"/>
      <c r="I2794" s="496"/>
      <c r="J2794" s="477"/>
      <c r="K2794" s="494"/>
      <c r="L2794" s="494"/>
      <c r="M2794" s="517"/>
      <c r="N2794" s="516"/>
      <c r="O2794" s="516"/>
      <c r="P2794" s="517"/>
      <c r="Q2794" s="517"/>
    </row>
    <row r="2795" spans="1:17">
      <c r="A2795" s="472"/>
      <c r="B2795" s="496"/>
      <c r="C2795" s="475"/>
      <c r="D2795" s="477"/>
      <c r="E2795" s="496"/>
      <c r="F2795" s="496"/>
      <c r="G2795" s="496"/>
      <c r="H2795" s="477"/>
      <c r="I2795" s="496"/>
      <c r="J2795" s="477"/>
      <c r="K2795" s="494"/>
      <c r="L2795" s="494"/>
      <c r="M2795" s="517"/>
      <c r="N2795" s="516"/>
      <c r="O2795" s="516"/>
      <c r="P2795" s="517"/>
      <c r="Q2795" s="517"/>
    </row>
    <row r="2796" spans="1:17">
      <c r="A2796" s="472"/>
      <c r="B2796" s="496"/>
      <c r="C2796" s="475"/>
      <c r="D2796" s="477"/>
      <c r="E2796" s="496"/>
      <c r="F2796" s="496"/>
      <c r="G2796" s="496"/>
      <c r="H2796" s="477"/>
      <c r="I2796" s="496"/>
      <c r="J2796" s="477"/>
      <c r="K2796" s="494"/>
      <c r="L2796" s="494"/>
      <c r="M2796" s="517"/>
      <c r="N2796" s="516"/>
      <c r="O2796" s="516"/>
      <c r="P2796" s="517"/>
      <c r="Q2796" s="517"/>
    </row>
    <row r="2797" spans="1:17">
      <c r="A2797" s="472"/>
      <c r="B2797" s="496"/>
      <c r="C2797" s="475"/>
      <c r="D2797" s="477"/>
      <c r="E2797" s="496"/>
      <c r="F2797" s="496"/>
      <c r="G2797" s="496"/>
      <c r="H2797" s="477"/>
      <c r="I2797" s="496"/>
      <c r="J2797" s="477"/>
      <c r="K2797" s="494"/>
      <c r="L2797" s="494"/>
      <c r="M2797" s="517"/>
      <c r="N2797" s="516"/>
      <c r="O2797" s="516"/>
      <c r="P2797" s="517"/>
      <c r="Q2797" s="517"/>
    </row>
    <row r="2798" spans="1:17">
      <c r="A2798" s="472"/>
      <c r="B2798" s="496"/>
      <c r="C2798" s="475"/>
      <c r="D2798" s="477"/>
      <c r="E2798" s="496"/>
      <c r="F2798" s="496"/>
      <c r="G2798" s="496"/>
      <c r="H2798" s="477"/>
      <c r="I2798" s="496"/>
      <c r="J2798" s="477"/>
      <c r="K2798" s="494"/>
      <c r="L2798" s="494"/>
      <c r="M2798" s="517"/>
      <c r="N2798" s="516"/>
      <c r="O2798" s="516"/>
      <c r="P2798" s="517"/>
      <c r="Q2798" s="517"/>
    </row>
    <row r="2799" spans="1:17">
      <c r="A2799" s="472"/>
      <c r="B2799" s="496"/>
      <c r="C2799" s="475"/>
      <c r="D2799" s="477"/>
      <c r="E2799" s="496"/>
      <c r="F2799" s="496"/>
      <c r="G2799" s="496"/>
      <c r="H2799" s="477"/>
      <c r="I2799" s="496"/>
      <c r="J2799" s="477"/>
      <c r="K2799" s="494"/>
      <c r="L2799" s="494"/>
      <c r="M2799" s="517"/>
      <c r="N2799" s="516"/>
      <c r="O2799" s="516"/>
      <c r="P2799" s="517"/>
      <c r="Q2799" s="517"/>
    </row>
    <row r="2800" spans="1:17">
      <c r="A2800" s="472"/>
      <c r="B2800" s="496"/>
      <c r="C2800" s="475"/>
      <c r="D2800" s="477"/>
      <c r="E2800" s="496"/>
      <c r="F2800" s="496"/>
      <c r="G2800" s="496"/>
      <c r="H2800" s="477"/>
      <c r="I2800" s="496"/>
      <c r="J2800" s="477"/>
      <c r="K2800" s="494"/>
      <c r="L2800" s="494"/>
      <c r="M2800" s="517"/>
      <c r="N2800" s="516"/>
      <c r="O2800" s="516"/>
      <c r="P2800" s="517"/>
      <c r="Q2800" s="517"/>
    </row>
    <row r="2801" spans="1:17">
      <c r="A2801" s="472"/>
      <c r="B2801" s="496"/>
      <c r="C2801" s="475"/>
      <c r="D2801" s="477"/>
      <c r="E2801" s="496"/>
      <c r="F2801" s="496"/>
      <c r="G2801" s="496"/>
      <c r="H2801" s="477"/>
      <c r="I2801" s="496"/>
      <c r="J2801" s="477"/>
      <c r="K2801" s="494"/>
      <c r="L2801" s="494"/>
      <c r="M2801" s="517"/>
      <c r="N2801" s="516"/>
      <c r="O2801" s="516"/>
      <c r="P2801" s="517"/>
      <c r="Q2801" s="517"/>
    </row>
    <row r="2802" spans="1:17">
      <c r="A2802" s="472"/>
      <c r="B2802" s="496"/>
      <c r="C2802" s="475"/>
      <c r="D2802" s="477"/>
      <c r="E2802" s="496"/>
      <c r="F2802" s="496"/>
      <c r="G2802" s="496"/>
      <c r="H2802" s="477"/>
      <c r="I2802" s="496"/>
      <c r="J2802" s="477"/>
      <c r="K2802" s="494"/>
      <c r="L2802" s="494"/>
      <c r="M2802" s="517"/>
      <c r="N2802" s="516"/>
      <c r="O2802" s="516"/>
      <c r="P2802" s="517"/>
      <c r="Q2802" s="517"/>
    </row>
    <row r="2803" spans="1:17">
      <c r="A2803" s="472"/>
      <c r="B2803" s="496"/>
      <c r="C2803" s="475"/>
      <c r="D2803" s="477"/>
      <c r="E2803" s="496"/>
      <c r="F2803" s="496"/>
      <c r="G2803" s="496"/>
      <c r="H2803" s="477"/>
      <c r="I2803" s="496"/>
      <c r="J2803" s="477"/>
      <c r="K2803" s="494"/>
      <c r="L2803" s="494"/>
      <c r="M2803" s="517"/>
      <c r="N2803" s="516"/>
      <c r="O2803" s="516"/>
      <c r="P2803" s="517"/>
      <c r="Q2803" s="517"/>
    </row>
    <row r="2804" spans="1:17">
      <c r="A2804" s="472"/>
      <c r="B2804" s="496"/>
      <c r="C2804" s="475"/>
      <c r="D2804" s="477"/>
      <c r="E2804" s="496"/>
      <c r="F2804" s="496"/>
      <c r="G2804" s="496"/>
      <c r="H2804" s="477"/>
      <c r="I2804" s="496"/>
      <c r="J2804" s="477"/>
      <c r="K2804" s="494"/>
      <c r="L2804" s="494"/>
      <c r="M2804" s="517"/>
      <c r="N2804" s="516"/>
      <c r="O2804" s="516"/>
      <c r="P2804" s="517"/>
      <c r="Q2804" s="517"/>
    </row>
    <row r="2805" spans="1:17">
      <c r="A2805" s="472"/>
      <c r="B2805" s="496"/>
      <c r="C2805" s="475"/>
      <c r="D2805" s="477"/>
      <c r="E2805" s="496"/>
      <c r="F2805" s="496"/>
      <c r="G2805" s="496"/>
      <c r="H2805" s="477"/>
      <c r="I2805" s="496"/>
      <c r="J2805" s="477"/>
      <c r="K2805" s="494"/>
      <c r="L2805" s="494"/>
      <c r="M2805" s="517"/>
      <c r="N2805" s="516"/>
      <c r="O2805" s="516"/>
      <c r="P2805" s="517"/>
      <c r="Q2805" s="517"/>
    </row>
    <row r="2806" spans="1:17">
      <c r="A2806" s="472"/>
      <c r="B2806" s="496"/>
      <c r="C2806" s="475"/>
      <c r="D2806" s="477"/>
      <c r="E2806" s="496"/>
      <c r="F2806" s="496"/>
      <c r="G2806" s="496"/>
      <c r="H2806" s="477"/>
      <c r="I2806" s="496"/>
      <c r="J2806" s="477"/>
      <c r="K2806" s="494"/>
      <c r="L2806" s="494"/>
      <c r="M2806" s="517"/>
      <c r="N2806" s="516"/>
      <c r="O2806" s="516"/>
      <c r="P2806" s="517"/>
      <c r="Q2806" s="517"/>
    </row>
    <row r="2807" spans="1:17">
      <c r="A2807" s="472"/>
      <c r="B2807" s="496"/>
      <c r="C2807" s="475"/>
      <c r="D2807" s="477"/>
      <c r="E2807" s="496"/>
      <c r="F2807" s="496"/>
      <c r="G2807" s="496"/>
      <c r="H2807" s="477"/>
      <c r="I2807" s="496"/>
      <c r="J2807" s="477"/>
      <c r="K2807" s="494"/>
      <c r="L2807" s="494"/>
      <c r="M2807" s="517"/>
      <c r="N2807" s="516"/>
      <c r="O2807" s="516"/>
      <c r="P2807" s="517"/>
      <c r="Q2807" s="517"/>
    </row>
    <row r="2808" spans="1:17">
      <c r="A2808" s="472"/>
      <c r="B2808" s="496"/>
      <c r="C2808" s="475"/>
      <c r="D2808" s="477"/>
      <c r="E2808" s="496"/>
      <c r="F2808" s="496"/>
      <c r="G2808" s="496"/>
      <c r="H2808" s="477"/>
      <c r="I2808" s="496"/>
      <c r="J2808" s="477"/>
      <c r="K2808" s="494"/>
      <c r="L2808" s="494"/>
      <c r="M2808" s="517"/>
      <c r="N2808" s="516"/>
      <c r="O2808" s="516"/>
      <c r="P2808" s="517"/>
      <c r="Q2808" s="517"/>
    </row>
    <row r="2809" spans="1:17">
      <c r="A2809" s="472"/>
      <c r="B2809" s="496"/>
      <c r="C2809" s="475"/>
      <c r="D2809" s="477"/>
      <c r="E2809" s="496"/>
      <c r="F2809" s="496"/>
      <c r="G2809" s="496"/>
      <c r="H2809" s="477"/>
      <c r="I2809" s="496"/>
      <c r="J2809" s="477"/>
      <c r="K2809" s="494"/>
      <c r="L2809" s="494"/>
      <c r="M2809" s="517"/>
      <c r="N2809" s="516"/>
      <c r="O2809" s="516"/>
      <c r="P2809" s="517"/>
      <c r="Q2809" s="517"/>
    </row>
    <row r="2810" spans="1:17">
      <c r="A2810" s="472"/>
      <c r="B2810" s="496"/>
      <c r="C2810" s="475"/>
      <c r="D2810" s="477"/>
      <c r="E2810" s="496"/>
      <c r="F2810" s="496"/>
      <c r="G2810" s="496"/>
      <c r="H2810" s="477"/>
      <c r="I2810" s="496"/>
      <c r="J2810" s="477"/>
      <c r="K2810" s="494"/>
      <c r="L2810" s="494"/>
      <c r="M2810" s="517"/>
      <c r="N2810" s="516"/>
      <c r="O2810" s="516"/>
      <c r="P2810" s="517"/>
      <c r="Q2810" s="517"/>
    </row>
    <row r="2811" spans="1:17">
      <c r="A2811" s="472"/>
      <c r="B2811" s="496"/>
      <c r="C2811" s="475"/>
      <c r="D2811" s="477"/>
      <c r="E2811" s="496"/>
      <c r="F2811" s="496"/>
      <c r="G2811" s="496"/>
      <c r="H2811" s="477"/>
      <c r="I2811" s="496"/>
      <c r="J2811" s="477"/>
      <c r="K2811" s="494"/>
      <c r="L2811" s="494"/>
      <c r="M2811" s="517"/>
      <c r="N2811" s="516"/>
      <c r="O2811" s="516"/>
      <c r="P2811" s="517"/>
      <c r="Q2811" s="517"/>
    </row>
    <row r="2812" spans="1:17">
      <c r="A2812" s="472"/>
      <c r="B2812" s="496"/>
      <c r="C2812" s="475"/>
      <c r="D2812" s="477"/>
      <c r="E2812" s="496"/>
      <c r="F2812" s="496"/>
      <c r="G2812" s="496"/>
      <c r="H2812" s="477"/>
      <c r="I2812" s="496"/>
      <c r="J2812" s="477"/>
      <c r="K2812" s="494"/>
      <c r="L2812" s="494"/>
      <c r="M2812" s="517"/>
      <c r="N2812" s="516"/>
      <c r="O2812" s="516"/>
      <c r="P2812" s="517"/>
      <c r="Q2812" s="517"/>
    </row>
    <row r="2813" spans="1:17">
      <c r="A2813" s="472"/>
      <c r="B2813" s="496"/>
      <c r="C2813" s="475"/>
      <c r="D2813" s="477"/>
      <c r="E2813" s="496"/>
      <c r="F2813" s="496"/>
      <c r="G2813" s="496"/>
      <c r="H2813" s="477"/>
      <c r="I2813" s="496"/>
      <c r="J2813" s="477"/>
      <c r="K2813" s="494"/>
      <c r="L2813" s="494"/>
      <c r="M2813" s="517"/>
      <c r="N2813" s="516"/>
      <c r="O2813" s="516"/>
      <c r="P2813" s="517"/>
      <c r="Q2813" s="517"/>
    </row>
    <row r="2814" spans="1:17">
      <c r="A2814" s="472"/>
      <c r="B2814" s="496"/>
      <c r="C2814" s="475"/>
      <c r="D2814" s="477"/>
      <c r="E2814" s="496"/>
      <c r="F2814" s="496"/>
      <c r="G2814" s="496"/>
      <c r="H2814" s="477"/>
      <c r="I2814" s="496"/>
      <c r="J2814" s="477"/>
      <c r="K2814" s="494"/>
      <c r="L2814" s="494"/>
      <c r="M2814" s="517"/>
      <c r="N2814" s="516"/>
      <c r="O2814" s="516"/>
      <c r="P2814" s="517"/>
      <c r="Q2814" s="517"/>
    </row>
    <row r="2815" spans="1:17">
      <c r="A2815" s="472"/>
      <c r="B2815" s="496"/>
      <c r="C2815" s="475"/>
      <c r="D2815" s="477"/>
      <c r="E2815" s="496"/>
      <c r="F2815" s="496"/>
      <c r="G2815" s="496"/>
      <c r="H2815" s="477"/>
      <c r="I2815" s="496"/>
      <c r="J2815" s="477"/>
      <c r="K2815" s="494"/>
      <c r="L2815" s="494"/>
      <c r="M2815" s="517"/>
      <c r="N2815" s="516"/>
      <c r="O2815" s="516"/>
      <c r="P2815" s="517"/>
      <c r="Q2815" s="517"/>
    </row>
    <row r="2816" spans="1:17">
      <c r="A2816" s="472"/>
      <c r="B2816" s="496"/>
      <c r="C2816" s="475"/>
      <c r="D2816" s="477"/>
      <c r="E2816" s="496"/>
      <c r="F2816" s="496"/>
      <c r="G2816" s="496"/>
      <c r="H2816" s="477"/>
      <c r="I2816" s="496"/>
      <c r="J2816" s="477"/>
      <c r="K2816" s="494"/>
      <c r="L2816" s="494"/>
      <c r="M2816" s="517"/>
      <c r="N2816" s="516"/>
      <c r="O2816" s="516"/>
      <c r="P2816" s="517"/>
      <c r="Q2816" s="517"/>
    </row>
    <row r="2817" spans="1:17">
      <c r="A2817" s="472"/>
      <c r="B2817" s="496"/>
      <c r="C2817" s="475"/>
      <c r="D2817" s="477"/>
      <c r="E2817" s="496"/>
      <c r="F2817" s="496"/>
      <c r="G2817" s="496"/>
      <c r="H2817" s="477"/>
      <c r="I2817" s="496"/>
      <c r="J2817" s="477"/>
      <c r="K2817" s="494"/>
      <c r="L2817" s="494"/>
      <c r="M2817" s="517"/>
      <c r="N2817" s="516"/>
      <c r="O2817" s="516"/>
      <c r="P2817" s="517"/>
      <c r="Q2817" s="517"/>
    </row>
    <row r="2818" spans="1:17">
      <c r="A2818" s="472"/>
      <c r="B2818" s="496"/>
      <c r="C2818" s="475"/>
      <c r="D2818" s="477"/>
      <c r="E2818" s="496"/>
      <c r="F2818" s="496"/>
      <c r="G2818" s="496"/>
      <c r="H2818" s="477"/>
      <c r="I2818" s="496"/>
      <c r="J2818" s="477"/>
      <c r="K2818" s="494"/>
      <c r="L2818" s="494"/>
      <c r="M2818" s="517"/>
      <c r="N2818" s="516"/>
      <c r="O2818" s="516"/>
      <c r="P2818" s="517"/>
      <c r="Q2818" s="517"/>
    </row>
    <row r="2819" spans="1:17">
      <c r="A2819" s="472"/>
      <c r="B2819" s="496"/>
      <c r="C2819" s="475"/>
      <c r="D2819" s="477"/>
      <c r="E2819" s="496"/>
      <c r="F2819" s="496"/>
      <c r="G2819" s="496"/>
      <c r="H2819" s="477"/>
      <c r="I2819" s="496"/>
      <c r="J2819" s="477"/>
      <c r="K2819" s="494"/>
      <c r="L2819" s="494"/>
      <c r="M2819" s="517"/>
      <c r="N2819" s="516"/>
      <c r="O2819" s="516"/>
      <c r="P2819" s="517"/>
      <c r="Q2819" s="517"/>
    </row>
    <row r="2820" spans="1:17">
      <c r="A2820" s="472"/>
      <c r="B2820" s="496"/>
      <c r="C2820" s="475"/>
      <c r="D2820" s="477"/>
      <c r="E2820" s="496"/>
      <c r="F2820" s="496"/>
      <c r="G2820" s="496"/>
      <c r="H2820" s="477"/>
      <c r="I2820" s="496"/>
      <c r="J2820" s="477"/>
      <c r="K2820" s="494"/>
      <c r="L2820" s="494"/>
      <c r="M2820" s="517"/>
      <c r="N2820" s="516"/>
      <c r="O2820" s="516"/>
      <c r="P2820" s="517"/>
      <c r="Q2820" s="517"/>
    </row>
    <row r="2821" spans="1:17">
      <c r="A2821" s="472"/>
      <c r="B2821" s="496"/>
      <c r="C2821" s="475"/>
      <c r="D2821" s="477"/>
      <c r="E2821" s="496"/>
      <c r="F2821" s="496"/>
      <c r="G2821" s="496"/>
      <c r="H2821" s="477"/>
      <c r="I2821" s="496"/>
      <c r="J2821" s="477"/>
      <c r="K2821" s="494"/>
      <c r="L2821" s="494"/>
      <c r="M2821" s="517"/>
      <c r="N2821" s="516"/>
      <c r="O2821" s="516"/>
      <c r="P2821" s="517"/>
      <c r="Q2821" s="517"/>
    </row>
    <row r="2822" spans="1:17">
      <c r="A2822" s="472"/>
      <c r="B2822" s="496"/>
      <c r="C2822" s="475"/>
      <c r="D2822" s="477"/>
      <c r="E2822" s="496"/>
      <c r="F2822" s="496"/>
      <c r="G2822" s="496"/>
      <c r="H2822" s="477"/>
      <c r="I2822" s="496"/>
      <c r="J2822" s="477"/>
      <c r="K2822" s="494"/>
      <c r="L2822" s="494"/>
      <c r="M2822" s="517"/>
      <c r="N2822" s="516"/>
      <c r="O2822" s="516"/>
      <c r="P2822" s="517"/>
      <c r="Q2822" s="517"/>
    </row>
    <row r="2823" spans="1:17">
      <c r="A2823" s="472"/>
      <c r="B2823" s="496"/>
      <c r="C2823" s="475"/>
      <c r="D2823" s="477"/>
      <c r="E2823" s="496"/>
      <c r="F2823" s="496"/>
      <c r="G2823" s="496"/>
      <c r="H2823" s="477"/>
      <c r="I2823" s="496"/>
      <c r="J2823" s="477"/>
      <c r="K2823" s="494"/>
      <c r="L2823" s="494"/>
      <c r="M2823" s="517"/>
      <c r="N2823" s="516"/>
      <c r="O2823" s="516"/>
      <c r="P2823" s="517"/>
      <c r="Q2823" s="517"/>
    </row>
    <row r="2824" spans="1:17">
      <c r="A2824" s="472"/>
      <c r="B2824" s="496"/>
      <c r="C2824" s="475"/>
      <c r="D2824" s="477"/>
      <c r="E2824" s="496"/>
      <c r="F2824" s="496"/>
      <c r="G2824" s="496"/>
      <c r="H2824" s="477"/>
      <c r="I2824" s="496"/>
      <c r="J2824" s="477"/>
      <c r="K2824" s="494"/>
      <c r="L2824" s="494"/>
      <c r="M2824" s="517"/>
      <c r="N2824" s="516"/>
      <c r="O2824" s="516"/>
      <c r="P2824" s="517"/>
      <c r="Q2824" s="517"/>
    </row>
    <row r="2825" spans="1:17">
      <c r="A2825" s="472"/>
      <c r="B2825" s="496"/>
      <c r="C2825" s="475"/>
      <c r="D2825" s="477"/>
      <c r="E2825" s="496"/>
      <c r="F2825" s="496"/>
      <c r="G2825" s="496"/>
      <c r="H2825" s="477"/>
      <c r="I2825" s="496"/>
      <c r="J2825" s="477"/>
      <c r="K2825" s="494"/>
      <c r="L2825" s="494"/>
      <c r="M2825" s="517"/>
      <c r="N2825" s="516"/>
      <c r="O2825" s="516"/>
      <c r="P2825" s="517"/>
      <c r="Q2825" s="517"/>
    </row>
    <row r="2826" spans="1:17">
      <c r="A2826" s="472"/>
      <c r="B2826" s="496"/>
      <c r="C2826" s="475"/>
      <c r="D2826" s="477"/>
      <c r="E2826" s="496"/>
      <c r="F2826" s="496"/>
      <c r="G2826" s="496"/>
      <c r="H2826" s="477"/>
      <c r="I2826" s="496"/>
      <c r="J2826" s="477"/>
      <c r="K2826" s="494"/>
      <c r="L2826" s="494"/>
      <c r="M2826" s="517"/>
      <c r="N2826" s="516"/>
      <c r="O2826" s="516"/>
      <c r="P2826" s="517"/>
      <c r="Q2826" s="517"/>
    </row>
    <row r="2827" spans="1:17">
      <c r="A2827" s="472"/>
      <c r="B2827" s="496"/>
      <c r="C2827" s="475"/>
      <c r="D2827" s="477"/>
      <c r="E2827" s="496"/>
      <c r="F2827" s="496"/>
      <c r="G2827" s="496"/>
      <c r="H2827" s="477"/>
      <c r="I2827" s="496"/>
      <c r="J2827" s="477"/>
      <c r="K2827" s="494"/>
      <c r="L2827" s="494"/>
      <c r="M2827" s="517"/>
      <c r="N2827" s="516"/>
      <c r="O2827" s="516"/>
      <c r="P2827" s="517"/>
      <c r="Q2827" s="517"/>
    </row>
    <row r="2828" spans="1:17">
      <c r="A2828" s="472"/>
      <c r="B2828" s="496"/>
      <c r="C2828" s="475"/>
      <c r="D2828" s="477"/>
      <c r="E2828" s="496"/>
      <c r="F2828" s="496"/>
      <c r="G2828" s="496"/>
      <c r="H2828" s="477"/>
      <c r="I2828" s="496"/>
      <c r="J2828" s="477"/>
      <c r="K2828" s="494"/>
      <c r="L2828" s="494"/>
      <c r="M2828" s="517"/>
      <c r="N2828" s="516"/>
      <c r="O2828" s="516"/>
      <c r="P2828" s="517"/>
      <c r="Q2828" s="517"/>
    </row>
    <row r="2829" spans="1:17">
      <c r="A2829" s="472"/>
      <c r="B2829" s="496"/>
      <c r="C2829" s="475"/>
      <c r="D2829" s="477"/>
      <c r="E2829" s="496"/>
      <c r="F2829" s="496"/>
      <c r="G2829" s="496"/>
      <c r="H2829" s="477"/>
      <c r="I2829" s="496"/>
      <c r="J2829" s="477"/>
      <c r="K2829" s="494"/>
      <c r="L2829" s="494"/>
      <c r="M2829" s="517"/>
      <c r="N2829" s="516"/>
      <c r="O2829" s="516"/>
      <c r="P2829" s="517"/>
      <c r="Q2829" s="517"/>
    </row>
    <row r="2830" spans="1:17">
      <c r="A2830" s="472"/>
      <c r="B2830" s="496"/>
      <c r="C2830" s="475"/>
      <c r="D2830" s="477"/>
      <c r="E2830" s="496"/>
      <c r="F2830" s="496"/>
      <c r="G2830" s="496"/>
      <c r="H2830" s="477"/>
      <c r="I2830" s="496"/>
      <c r="J2830" s="477"/>
      <c r="K2830" s="494"/>
      <c r="L2830" s="494"/>
      <c r="M2830" s="517"/>
      <c r="N2830" s="516"/>
      <c r="O2830" s="516"/>
      <c r="P2830" s="517"/>
      <c r="Q2830" s="517"/>
    </row>
    <row r="2831" spans="1:17">
      <c r="A2831" s="472"/>
      <c r="B2831" s="496"/>
      <c r="C2831" s="475"/>
      <c r="D2831" s="477"/>
      <c r="E2831" s="496"/>
      <c r="F2831" s="496"/>
      <c r="G2831" s="496"/>
      <c r="H2831" s="477"/>
      <c r="I2831" s="496"/>
      <c r="J2831" s="477"/>
      <c r="K2831" s="494"/>
      <c r="L2831" s="494"/>
      <c r="M2831" s="517"/>
      <c r="N2831" s="516"/>
      <c r="O2831" s="516"/>
      <c r="P2831" s="517"/>
      <c r="Q2831" s="517"/>
    </row>
    <row r="2832" spans="1:17">
      <c r="A2832" s="472"/>
      <c r="B2832" s="496"/>
      <c r="C2832" s="475"/>
      <c r="D2832" s="477"/>
      <c r="E2832" s="496"/>
      <c r="F2832" s="496"/>
      <c r="G2832" s="496"/>
      <c r="H2832" s="477"/>
      <c r="I2832" s="496"/>
      <c r="J2832" s="477"/>
      <c r="K2832" s="494"/>
      <c r="L2832" s="494"/>
      <c r="M2832" s="517"/>
      <c r="N2832" s="516"/>
      <c r="O2832" s="516"/>
      <c r="P2832" s="517"/>
      <c r="Q2832" s="517"/>
    </row>
    <row r="2833" spans="1:17">
      <c r="A2833" s="472"/>
      <c r="B2833" s="496"/>
      <c r="C2833" s="475"/>
      <c r="D2833" s="477"/>
      <c r="E2833" s="496"/>
      <c r="F2833" s="496"/>
      <c r="G2833" s="496"/>
      <c r="H2833" s="477"/>
      <c r="I2833" s="496"/>
      <c r="J2833" s="477"/>
      <c r="K2833" s="494"/>
      <c r="L2833" s="494"/>
      <c r="M2833" s="517"/>
      <c r="N2833" s="516"/>
      <c r="O2833" s="516"/>
      <c r="P2833" s="517"/>
      <c r="Q2833" s="517"/>
    </row>
    <row r="2834" spans="1:17">
      <c r="A2834" s="472"/>
      <c r="B2834" s="496"/>
      <c r="C2834" s="475"/>
      <c r="D2834" s="477"/>
      <c r="E2834" s="496"/>
      <c r="F2834" s="496"/>
      <c r="G2834" s="496"/>
      <c r="H2834" s="477"/>
      <c r="I2834" s="496"/>
      <c r="J2834" s="477"/>
      <c r="K2834" s="494"/>
      <c r="L2834" s="494"/>
      <c r="M2834" s="517"/>
      <c r="N2834" s="516"/>
      <c r="O2834" s="516"/>
      <c r="P2834" s="517"/>
      <c r="Q2834" s="517"/>
    </row>
    <row r="2835" spans="1:17">
      <c r="A2835" s="472"/>
      <c r="B2835" s="496"/>
      <c r="C2835" s="475"/>
      <c r="D2835" s="477"/>
      <c r="E2835" s="496"/>
      <c r="F2835" s="496"/>
      <c r="G2835" s="496"/>
      <c r="H2835" s="477"/>
      <c r="I2835" s="496"/>
      <c r="J2835" s="477"/>
      <c r="K2835" s="494"/>
      <c r="L2835" s="494"/>
      <c r="M2835" s="517"/>
      <c r="N2835" s="516"/>
      <c r="O2835" s="516"/>
      <c r="P2835" s="517"/>
      <c r="Q2835" s="517"/>
    </row>
    <row r="2836" spans="1:17">
      <c r="A2836" s="472"/>
      <c r="B2836" s="496"/>
      <c r="C2836" s="475"/>
      <c r="D2836" s="477"/>
      <c r="E2836" s="496"/>
      <c r="F2836" s="496"/>
      <c r="G2836" s="496"/>
      <c r="H2836" s="477"/>
      <c r="I2836" s="496"/>
      <c r="J2836" s="477"/>
      <c r="K2836" s="494"/>
      <c r="L2836" s="494"/>
      <c r="M2836" s="517"/>
      <c r="N2836" s="516"/>
      <c r="O2836" s="516"/>
      <c r="P2836" s="517"/>
      <c r="Q2836" s="517"/>
    </row>
    <row r="2837" spans="1:17">
      <c r="A2837" s="472"/>
      <c r="B2837" s="496"/>
      <c r="C2837" s="475"/>
      <c r="D2837" s="477"/>
      <c r="E2837" s="496"/>
      <c r="F2837" s="496"/>
      <c r="G2837" s="496"/>
      <c r="H2837" s="477"/>
      <c r="I2837" s="496"/>
      <c r="J2837" s="477"/>
      <c r="K2837" s="494"/>
      <c r="L2837" s="494"/>
      <c r="M2837" s="517"/>
      <c r="N2837" s="516"/>
      <c r="O2837" s="516"/>
      <c r="P2837" s="517"/>
      <c r="Q2837" s="517"/>
    </row>
    <row r="2838" spans="1:17">
      <c r="A2838" s="472"/>
      <c r="B2838" s="496"/>
      <c r="C2838" s="475"/>
      <c r="D2838" s="477"/>
      <c r="E2838" s="496"/>
      <c r="F2838" s="496"/>
      <c r="G2838" s="496"/>
      <c r="H2838" s="477"/>
      <c r="I2838" s="496"/>
      <c r="J2838" s="477"/>
      <c r="K2838" s="494"/>
      <c r="L2838" s="494"/>
      <c r="M2838" s="517"/>
      <c r="N2838" s="516"/>
      <c r="O2838" s="516"/>
      <c r="P2838" s="517"/>
      <c r="Q2838" s="517"/>
    </row>
    <row r="2839" spans="1:17">
      <c r="A2839" s="472"/>
      <c r="B2839" s="496"/>
      <c r="C2839" s="475"/>
      <c r="D2839" s="477"/>
      <c r="E2839" s="496"/>
      <c r="F2839" s="496"/>
      <c r="G2839" s="496"/>
      <c r="H2839" s="477"/>
      <c r="I2839" s="496"/>
      <c r="J2839" s="477"/>
      <c r="K2839" s="494"/>
      <c r="L2839" s="494"/>
      <c r="M2839" s="517"/>
      <c r="N2839" s="516"/>
      <c r="O2839" s="516"/>
      <c r="P2839" s="517"/>
      <c r="Q2839" s="517"/>
    </row>
    <row r="2840" spans="1:17">
      <c r="A2840" s="472"/>
      <c r="B2840" s="496"/>
      <c r="C2840" s="475"/>
      <c r="D2840" s="477"/>
      <c r="E2840" s="496"/>
      <c r="F2840" s="496"/>
      <c r="G2840" s="496"/>
      <c r="H2840" s="477"/>
      <c r="I2840" s="496"/>
      <c r="J2840" s="477"/>
      <c r="K2840" s="494"/>
      <c r="L2840" s="494"/>
      <c r="M2840" s="517"/>
      <c r="N2840" s="516"/>
      <c r="O2840" s="516"/>
      <c r="P2840" s="517"/>
      <c r="Q2840" s="517"/>
    </row>
    <row r="2841" spans="1:17">
      <c r="A2841" s="472"/>
      <c r="B2841" s="496"/>
      <c r="C2841" s="475"/>
      <c r="D2841" s="477"/>
      <c r="E2841" s="496"/>
      <c r="F2841" s="496"/>
      <c r="G2841" s="496"/>
      <c r="H2841" s="477"/>
      <c r="I2841" s="496"/>
      <c r="J2841" s="477"/>
      <c r="K2841" s="494"/>
      <c r="L2841" s="494"/>
      <c r="M2841" s="517"/>
      <c r="N2841" s="516"/>
      <c r="O2841" s="516"/>
      <c r="P2841" s="517"/>
      <c r="Q2841" s="517"/>
    </row>
    <row r="2842" spans="1:17">
      <c r="A2842" s="472"/>
      <c r="B2842" s="496"/>
      <c r="C2842" s="475"/>
      <c r="D2842" s="477"/>
      <c r="E2842" s="496"/>
      <c r="F2842" s="496"/>
      <c r="G2842" s="496"/>
      <c r="H2842" s="477"/>
      <c r="I2842" s="496"/>
      <c r="J2842" s="477"/>
      <c r="K2842" s="494"/>
      <c r="L2842" s="494"/>
      <c r="M2842" s="517"/>
      <c r="N2842" s="516"/>
      <c r="O2842" s="516"/>
      <c r="P2842" s="517"/>
      <c r="Q2842" s="517"/>
    </row>
    <row r="2843" spans="1:17">
      <c r="A2843" s="472"/>
      <c r="B2843" s="496"/>
      <c r="C2843" s="475"/>
      <c r="D2843" s="477"/>
      <c r="E2843" s="496"/>
      <c r="F2843" s="496"/>
      <c r="G2843" s="496"/>
      <c r="H2843" s="477"/>
      <c r="I2843" s="496"/>
      <c r="J2843" s="477"/>
      <c r="K2843" s="494"/>
      <c r="L2843" s="494"/>
      <c r="M2843" s="517"/>
      <c r="N2843" s="516"/>
      <c r="O2843" s="516"/>
      <c r="P2843" s="517"/>
      <c r="Q2843" s="517"/>
    </row>
    <row r="2844" spans="1:17">
      <c r="A2844" s="472"/>
      <c r="B2844" s="496"/>
      <c r="C2844" s="475"/>
      <c r="D2844" s="477"/>
      <c r="E2844" s="496"/>
      <c r="F2844" s="496"/>
      <c r="G2844" s="496"/>
      <c r="H2844" s="477"/>
      <c r="I2844" s="496"/>
      <c r="J2844" s="477"/>
      <c r="K2844" s="494"/>
      <c r="L2844" s="494"/>
      <c r="M2844" s="517"/>
      <c r="N2844" s="516"/>
      <c r="O2844" s="516"/>
      <c r="P2844" s="517"/>
      <c r="Q2844" s="517"/>
    </row>
    <row r="2845" spans="1:17">
      <c r="A2845" s="472"/>
      <c r="B2845" s="496"/>
      <c r="C2845" s="475"/>
      <c r="D2845" s="477"/>
      <c r="E2845" s="496"/>
      <c r="F2845" s="496"/>
      <c r="G2845" s="496"/>
      <c r="H2845" s="477"/>
      <c r="I2845" s="496"/>
      <c r="J2845" s="477"/>
      <c r="K2845" s="494"/>
      <c r="L2845" s="494"/>
      <c r="M2845" s="517"/>
      <c r="N2845" s="516"/>
      <c r="O2845" s="516"/>
      <c r="P2845" s="517"/>
      <c r="Q2845" s="517"/>
    </row>
    <row r="2846" spans="1:17">
      <c r="A2846" s="472"/>
      <c r="B2846" s="496"/>
      <c r="C2846" s="475"/>
      <c r="D2846" s="477"/>
      <c r="E2846" s="496"/>
      <c r="F2846" s="496"/>
      <c r="G2846" s="496"/>
      <c r="H2846" s="477"/>
      <c r="I2846" s="496"/>
      <c r="J2846" s="477"/>
      <c r="K2846" s="494"/>
      <c r="L2846" s="494"/>
      <c r="M2846" s="517"/>
      <c r="N2846" s="516"/>
      <c r="O2846" s="516"/>
      <c r="P2846" s="517"/>
      <c r="Q2846" s="517"/>
    </row>
    <row r="2847" spans="1:17">
      <c r="A2847" s="472"/>
      <c r="B2847" s="496"/>
      <c r="C2847" s="475"/>
      <c r="D2847" s="477"/>
      <c r="E2847" s="496"/>
      <c r="F2847" s="496"/>
      <c r="G2847" s="496"/>
      <c r="H2847" s="477"/>
      <c r="I2847" s="496"/>
      <c r="J2847" s="477"/>
      <c r="K2847" s="494"/>
      <c r="L2847" s="494"/>
      <c r="M2847" s="517"/>
      <c r="N2847" s="516"/>
      <c r="O2847" s="516"/>
      <c r="P2847" s="517"/>
      <c r="Q2847" s="517"/>
    </row>
    <row r="2848" spans="1:17">
      <c r="A2848" s="472"/>
      <c r="B2848" s="496"/>
      <c r="C2848" s="475"/>
      <c r="D2848" s="477"/>
      <c r="E2848" s="496"/>
      <c r="F2848" s="496"/>
      <c r="G2848" s="496"/>
      <c r="H2848" s="477"/>
      <c r="I2848" s="496"/>
      <c r="J2848" s="477"/>
      <c r="K2848" s="494"/>
      <c r="L2848" s="494"/>
      <c r="M2848" s="517"/>
      <c r="N2848" s="516"/>
      <c r="O2848" s="516"/>
      <c r="P2848" s="517"/>
      <c r="Q2848" s="517"/>
    </row>
    <row r="2849" spans="1:17">
      <c r="A2849" s="472"/>
      <c r="B2849" s="496"/>
      <c r="C2849" s="475"/>
      <c r="D2849" s="477"/>
      <c r="E2849" s="496"/>
      <c r="F2849" s="496"/>
      <c r="G2849" s="496"/>
      <c r="H2849" s="477"/>
      <c r="I2849" s="496"/>
      <c r="J2849" s="477"/>
      <c r="K2849" s="494"/>
      <c r="L2849" s="494"/>
      <c r="M2849" s="517"/>
      <c r="N2849" s="516"/>
      <c r="O2849" s="516"/>
      <c r="P2849" s="517"/>
      <c r="Q2849" s="517"/>
    </row>
    <row r="2850" spans="1:17">
      <c r="A2850" s="472"/>
      <c r="B2850" s="496"/>
      <c r="C2850" s="475"/>
      <c r="D2850" s="477"/>
      <c r="E2850" s="496"/>
      <c r="F2850" s="496"/>
      <c r="G2850" s="496"/>
      <c r="H2850" s="477"/>
      <c r="I2850" s="496"/>
      <c r="J2850" s="477"/>
      <c r="K2850" s="494"/>
      <c r="L2850" s="494"/>
      <c r="M2850" s="517"/>
      <c r="N2850" s="516"/>
      <c r="O2850" s="516"/>
      <c r="P2850" s="517"/>
      <c r="Q2850" s="517"/>
    </row>
    <row r="2851" spans="1:17">
      <c r="A2851" s="472"/>
      <c r="B2851" s="496"/>
      <c r="C2851" s="475"/>
      <c r="D2851" s="477"/>
      <c r="E2851" s="496"/>
      <c r="F2851" s="496"/>
      <c r="G2851" s="496"/>
      <c r="H2851" s="477"/>
      <c r="I2851" s="496"/>
      <c r="J2851" s="477"/>
      <c r="K2851" s="494"/>
      <c r="L2851" s="494"/>
      <c r="M2851" s="517"/>
      <c r="N2851" s="516"/>
      <c r="O2851" s="516"/>
      <c r="P2851" s="517"/>
      <c r="Q2851" s="517"/>
    </row>
    <row r="2852" spans="1:17">
      <c r="A2852" s="472"/>
      <c r="B2852" s="496"/>
      <c r="C2852" s="475"/>
      <c r="D2852" s="477"/>
      <c r="E2852" s="496"/>
      <c r="F2852" s="496"/>
      <c r="G2852" s="496"/>
      <c r="H2852" s="477"/>
      <c r="I2852" s="496"/>
      <c r="J2852" s="477"/>
      <c r="K2852" s="494"/>
      <c r="L2852" s="494"/>
      <c r="M2852" s="517"/>
      <c r="N2852" s="516"/>
      <c r="O2852" s="516"/>
      <c r="P2852" s="517"/>
      <c r="Q2852" s="517"/>
    </row>
    <row r="2853" spans="1:17">
      <c r="A2853" s="472"/>
      <c r="B2853" s="496"/>
      <c r="C2853" s="475"/>
      <c r="D2853" s="477"/>
      <c r="E2853" s="496"/>
      <c r="F2853" s="496"/>
      <c r="G2853" s="496"/>
      <c r="H2853" s="477"/>
      <c r="I2853" s="496"/>
      <c r="J2853" s="477"/>
      <c r="K2853" s="494"/>
      <c r="L2853" s="494"/>
      <c r="M2853" s="517"/>
      <c r="N2853" s="516"/>
      <c r="O2853" s="516"/>
      <c r="P2853" s="517"/>
      <c r="Q2853" s="517"/>
    </row>
    <row r="2854" spans="1:17">
      <c r="A2854" s="472"/>
      <c r="B2854" s="496"/>
      <c r="C2854" s="475"/>
      <c r="D2854" s="477"/>
      <c r="E2854" s="496"/>
      <c r="F2854" s="496"/>
      <c r="G2854" s="496"/>
      <c r="H2854" s="477"/>
      <c r="I2854" s="496"/>
      <c r="J2854" s="477"/>
      <c r="K2854" s="494"/>
      <c r="L2854" s="494"/>
      <c r="M2854" s="517"/>
      <c r="N2854" s="516"/>
      <c r="O2854" s="516"/>
      <c r="P2854" s="517"/>
      <c r="Q2854" s="517"/>
    </row>
    <row r="2855" spans="1:17">
      <c r="A2855" s="472"/>
      <c r="B2855" s="496"/>
      <c r="C2855" s="475"/>
      <c r="D2855" s="477"/>
      <c r="E2855" s="496"/>
      <c r="F2855" s="496"/>
      <c r="G2855" s="496"/>
      <c r="H2855" s="477"/>
      <c r="I2855" s="496"/>
      <c r="J2855" s="477"/>
      <c r="K2855" s="494"/>
      <c r="L2855" s="494"/>
      <c r="M2855" s="517"/>
      <c r="N2855" s="516"/>
      <c r="O2855" s="516"/>
      <c r="P2855" s="517"/>
      <c r="Q2855" s="517"/>
    </row>
    <row r="2856" spans="1:17">
      <c r="A2856" s="472"/>
      <c r="B2856" s="496"/>
      <c r="C2856" s="475"/>
      <c r="D2856" s="477"/>
      <c r="E2856" s="496"/>
      <c r="F2856" s="496"/>
      <c r="G2856" s="496"/>
      <c r="H2856" s="477"/>
      <c r="I2856" s="496"/>
      <c r="J2856" s="477"/>
      <c r="K2856" s="494"/>
      <c r="L2856" s="494"/>
      <c r="M2856" s="517"/>
      <c r="N2856" s="516"/>
      <c r="O2856" s="516"/>
      <c r="P2856" s="517"/>
      <c r="Q2856" s="517"/>
    </row>
    <row r="2857" spans="1:17">
      <c r="A2857" s="472"/>
      <c r="B2857" s="496"/>
      <c r="C2857" s="475"/>
      <c r="D2857" s="477"/>
      <c r="E2857" s="496"/>
      <c r="F2857" s="496"/>
      <c r="G2857" s="496"/>
      <c r="H2857" s="477"/>
      <c r="I2857" s="496"/>
      <c r="J2857" s="477"/>
      <c r="K2857" s="494"/>
      <c r="L2857" s="494"/>
      <c r="M2857" s="517"/>
      <c r="N2857" s="516"/>
      <c r="O2857" s="516"/>
      <c r="P2857" s="517"/>
      <c r="Q2857" s="517"/>
    </row>
    <row r="2858" spans="1:17">
      <c r="A2858" s="472"/>
      <c r="B2858" s="496"/>
      <c r="C2858" s="475"/>
      <c r="D2858" s="477"/>
      <c r="E2858" s="496"/>
      <c r="F2858" s="496"/>
      <c r="G2858" s="496"/>
      <c r="H2858" s="477"/>
      <c r="I2858" s="496"/>
      <c r="J2858" s="477"/>
      <c r="K2858" s="494"/>
      <c r="L2858" s="494"/>
      <c r="M2858" s="517"/>
      <c r="N2858" s="516"/>
      <c r="O2858" s="516"/>
      <c r="P2858" s="517"/>
      <c r="Q2858" s="517"/>
    </row>
    <row r="2859" spans="1:17">
      <c r="A2859" s="472"/>
      <c r="B2859" s="496"/>
      <c r="C2859" s="475"/>
      <c r="D2859" s="477"/>
      <c r="E2859" s="496"/>
      <c r="F2859" s="496"/>
      <c r="G2859" s="496"/>
      <c r="H2859" s="477"/>
      <c r="I2859" s="496"/>
      <c r="J2859" s="477"/>
      <c r="K2859" s="494"/>
      <c r="L2859" s="494"/>
      <c r="M2859" s="517"/>
      <c r="N2859" s="516"/>
      <c r="O2859" s="516"/>
      <c r="P2859" s="517"/>
      <c r="Q2859" s="517"/>
    </row>
    <row r="2860" spans="1:17">
      <c r="A2860" s="472"/>
      <c r="B2860" s="496"/>
      <c r="C2860" s="475"/>
      <c r="D2860" s="477"/>
      <c r="E2860" s="496"/>
      <c r="F2860" s="496"/>
      <c r="G2860" s="496"/>
      <c r="H2860" s="477"/>
      <c r="I2860" s="496"/>
      <c r="J2860" s="477"/>
      <c r="K2860" s="494"/>
      <c r="L2860" s="494"/>
      <c r="M2860" s="517"/>
      <c r="N2860" s="516"/>
      <c r="O2860" s="516"/>
      <c r="P2860" s="517"/>
      <c r="Q2860" s="517"/>
    </row>
    <row r="2861" spans="1:17">
      <c r="A2861" s="472"/>
      <c r="B2861" s="496"/>
      <c r="C2861" s="475"/>
      <c r="D2861" s="477"/>
      <c r="E2861" s="496"/>
      <c r="F2861" s="496"/>
      <c r="G2861" s="496"/>
      <c r="H2861" s="477"/>
      <c r="I2861" s="496"/>
      <c r="J2861" s="477"/>
      <c r="K2861" s="494"/>
      <c r="L2861" s="494"/>
      <c r="M2861" s="517"/>
      <c r="N2861" s="516"/>
      <c r="O2861" s="516"/>
      <c r="P2861" s="517"/>
      <c r="Q2861" s="517"/>
    </row>
    <row r="2862" spans="1:17">
      <c r="A2862" s="472"/>
      <c r="B2862" s="496"/>
      <c r="C2862" s="475"/>
      <c r="D2862" s="477"/>
      <c r="E2862" s="496"/>
      <c r="F2862" s="496"/>
      <c r="G2862" s="496"/>
      <c r="H2862" s="477"/>
      <c r="I2862" s="496"/>
      <c r="J2862" s="477"/>
      <c r="K2862" s="494"/>
      <c r="L2862" s="494"/>
      <c r="M2862" s="517"/>
      <c r="N2862" s="516"/>
      <c r="O2862" s="516"/>
      <c r="P2862" s="517"/>
      <c r="Q2862" s="517"/>
    </row>
    <row r="2863" spans="1:17">
      <c r="A2863" s="472"/>
      <c r="B2863" s="496"/>
      <c r="C2863" s="475"/>
      <c r="D2863" s="477"/>
      <c r="E2863" s="496"/>
      <c r="F2863" s="496"/>
      <c r="G2863" s="496"/>
      <c r="H2863" s="477"/>
      <c r="I2863" s="496"/>
      <c r="J2863" s="477"/>
      <c r="K2863" s="494"/>
      <c r="L2863" s="494"/>
      <c r="M2863" s="517"/>
      <c r="N2863" s="516"/>
      <c r="O2863" s="516"/>
      <c r="P2863" s="517"/>
      <c r="Q2863" s="517"/>
    </row>
    <row r="2864" spans="1:17">
      <c r="A2864" s="472"/>
      <c r="B2864" s="496"/>
      <c r="C2864" s="475"/>
      <c r="D2864" s="477"/>
      <c r="E2864" s="496"/>
      <c r="F2864" s="496"/>
      <c r="G2864" s="496"/>
      <c r="H2864" s="477"/>
      <c r="I2864" s="496"/>
      <c r="J2864" s="477"/>
      <c r="K2864" s="494"/>
      <c r="L2864" s="494"/>
      <c r="M2864" s="517"/>
      <c r="N2864" s="516"/>
      <c r="O2864" s="516"/>
      <c r="P2864" s="517"/>
      <c r="Q2864" s="517"/>
    </row>
    <row r="2865" spans="1:17">
      <c r="A2865" s="472"/>
      <c r="B2865" s="496"/>
      <c r="C2865" s="475"/>
      <c r="D2865" s="477"/>
      <c r="E2865" s="496"/>
      <c r="F2865" s="496"/>
      <c r="G2865" s="496"/>
      <c r="H2865" s="477"/>
      <c r="I2865" s="496"/>
      <c r="J2865" s="477"/>
      <c r="K2865" s="494"/>
      <c r="L2865" s="494"/>
      <c r="M2865" s="517"/>
      <c r="N2865" s="516"/>
      <c r="O2865" s="516"/>
      <c r="P2865" s="517"/>
      <c r="Q2865" s="517"/>
    </row>
    <row r="2866" spans="1:17">
      <c r="A2866" s="472"/>
      <c r="B2866" s="496"/>
      <c r="C2866" s="475"/>
      <c r="D2866" s="477"/>
      <c r="E2866" s="496"/>
      <c r="F2866" s="496"/>
      <c r="G2866" s="496"/>
      <c r="H2866" s="477"/>
      <c r="I2866" s="496"/>
      <c r="J2866" s="477"/>
      <c r="K2866" s="494"/>
      <c r="L2866" s="494"/>
      <c r="M2866" s="517"/>
      <c r="N2866" s="516"/>
      <c r="O2866" s="516"/>
      <c r="P2866" s="517"/>
      <c r="Q2866" s="517"/>
    </row>
    <row r="2867" spans="1:17">
      <c r="A2867" s="472"/>
      <c r="B2867" s="496"/>
      <c r="C2867" s="475"/>
      <c r="D2867" s="477"/>
      <c r="E2867" s="496"/>
      <c r="F2867" s="496"/>
      <c r="G2867" s="496"/>
      <c r="H2867" s="477"/>
      <c r="I2867" s="496"/>
      <c r="J2867" s="477"/>
      <c r="K2867" s="494"/>
      <c r="L2867" s="494"/>
      <c r="M2867" s="517"/>
      <c r="N2867" s="516"/>
      <c r="O2867" s="516"/>
      <c r="P2867" s="517"/>
      <c r="Q2867" s="517"/>
    </row>
    <row r="2868" spans="1:17">
      <c r="A2868" s="472"/>
      <c r="B2868" s="496"/>
      <c r="C2868" s="475"/>
      <c r="D2868" s="477"/>
      <c r="E2868" s="496"/>
      <c r="F2868" s="496"/>
      <c r="G2868" s="496"/>
      <c r="H2868" s="477"/>
      <c r="I2868" s="496"/>
      <c r="J2868" s="477"/>
      <c r="K2868" s="494"/>
      <c r="L2868" s="494"/>
      <c r="M2868" s="517"/>
      <c r="N2868" s="516"/>
      <c r="O2868" s="516"/>
      <c r="P2868" s="517"/>
      <c r="Q2868" s="517"/>
    </row>
    <row r="2869" spans="1:17">
      <c r="A2869" s="472"/>
      <c r="B2869" s="496"/>
      <c r="C2869" s="475"/>
      <c r="D2869" s="477"/>
      <c r="E2869" s="496"/>
      <c r="F2869" s="496"/>
      <c r="G2869" s="496"/>
      <c r="H2869" s="477"/>
      <c r="I2869" s="496"/>
      <c r="J2869" s="477"/>
      <c r="K2869" s="494"/>
      <c r="L2869" s="494"/>
      <c r="M2869" s="517"/>
      <c r="N2869" s="516"/>
      <c r="O2869" s="516"/>
      <c r="P2869" s="517"/>
      <c r="Q2869" s="517"/>
    </row>
    <row r="2870" spans="1:17">
      <c r="A2870" s="472"/>
      <c r="B2870" s="496"/>
      <c r="C2870" s="475"/>
      <c r="D2870" s="477"/>
      <c r="E2870" s="496"/>
      <c r="F2870" s="496"/>
      <c r="G2870" s="496"/>
      <c r="H2870" s="477"/>
      <c r="I2870" s="496"/>
      <c r="J2870" s="477"/>
      <c r="K2870" s="494"/>
      <c r="L2870" s="494"/>
      <c r="M2870" s="517"/>
      <c r="N2870" s="516"/>
      <c r="O2870" s="516"/>
      <c r="P2870" s="517"/>
      <c r="Q2870" s="517"/>
    </row>
    <row r="2871" spans="1:17">
      <c r="A2871" s="472"/>
      <c r="B2871" s="496"/>
      <c r="C2871" s="475"/>
      <c r="D2871" s="477"/>
      <c r="E2871" s="496"/>
      <c r="F2871" s="496"/>
      <c r="G2871" s="496"/>
      <c r="H2871" s="477"/>
      <c r="I2871" s="496"/>
      <c r="J2871" s="477"/>
      <c r="K2871" s="494"/>
      <c r="L2871" s="494"/>
      <c r="M2871" s="517"/>
      <c r="N2871" s="516"/>
      <c r="O2871" s="516"/>
      <c r="P2871" s="517"/>
      <c r="Q2871" s="517"/>
    </row>
    <row r="2872" spans="1:17">
      <c r="A2872" s="472"/>
      <c r="B2872" s="496"/>
      <c r="C2872" s="475"/>
      <c r="D2872" s="477"/>
      <c r="E2872" s="496"/>
      <c r="F2872" s="496"/>
      <c r="G2872" s="496"/>
      <c r="H2872" s="477"/>
      <c r="I2872" s="496"/>
      <c r="J2872" s="477"/>
      <c r="K2872" s="494"/>
      <c r="L2872" s="494"/>
      <c r="M2872" s="517"/>
      <c r="N2872" s="516"/>
      <c r="O2872" s="516"/>
      <c r="P2872" s="517"/>
      <c r="Q2872" s="517"/>
    </row>
    <row r="2873" spans="1:17">
      <c r="A2873" s="472"/>
      <c r="B2873" s="496"/>
      <c r="C2873" s="475"/>
      <c r="D2873" s="477"/>
      <c r="E2873" s="496"/>
      <c r="F2873" s="496"/>
      <c r="G2873" s="496"/>
      <c r="H2873" s="477"/>
      <c r="I2873" s="496"/>
      <c r="J2873" s="477"/>
      <c r="K2873" s="494"/>
      <c r="L2873" s="494"/>
      <c r="M2873" s="517"/>
      <c r="N2873" s="516"/>
      <c r="O2873" s="516"/>
      <c r="P2873" s="517"/>
      <c r="Q2873" s="517"/>
    </row>
    <row r="2874" spans="1:17">
      <c r="A2874" s="472"/>
      <c r="B2874" s="496"/>
      <c r="C2874" s="475"/>
      <c r="D2874" s="477"/>
      <c r="E2874" s="496"/>
      <c r="F2874" s="496"/>
      <c r="G2874" s="496"/>
      <c r="H2874" s="477"/>
      <c r="I2874" s="496"/>
      <c r="J2874" s="477"/>
      <c r="K2874" s="494"/>
      <c r="L2874" s="494"/>
      <c r="M2874" s="517"/>
      <c r="N2874" s="516"/>
      <c r="O2874" s="516"/>
      <c r="P2874" s="517"/>
      <c r="Q2874" s="517"/>
    </row>
    <row r="2875" spans="1:17">
      <c r="A2875" s="472"/>
      <c r="B2875" s="496"/>
      <c r="C2875" s="475"/>
      <c r="D2875" s="477"/>
      <c r="E2875" s="496"/>
      <c r="F2875" s="496"/>
      <c r="G2875" s="496"/>
      <c r="H2875" s="477"/>
      <c r="I2875" s="496"/>
      <c r="J2875" s="477"/>
      <c r="K2875" s="494"/>
      <c r="L2875" s="494"/>
      <c r="M2875" s="517"/>
      <c r="N2875" s="516"/>
      <c r="O2875" s="516"/>
      <c r="P2875" s="517"/>
      <c r="Q2875" s="517"/>
    </row>
    <row r="2876" spans="1:17">
      <c r="A2876" s="472"/>
      <c r="B2876" s="496"/>
      <c r="C2876" s="475"/>
      <c r="D2876" s="477"/>
      <c r="E2876" s="496"/>
      <c r="F2876" s="496"/>
      <c r="G2876" s="496"/>
      <c r="H2876" s="477"/>
      <c r="I2876" s="496"/>
      <c r="J2876" s="477"/>
      <c r="K2876" s="494"/>
      <c r="L2876" s="494"/>
      <c r="M2876" s="517"/>
      <c r="N2876" s="516"/>
      <c r="O2876" s="516"/>
      <c r="P2876" s="517"/>
      <c r="Q2876" s="517"/>
    </row>
    <row r="2877" spans="1:17">
      <c r="A2877" s="472"/>
      <c r="B2877" s="496"/>
      <c r="C2877" s="475"/>
      <c r="D2877" s="477"/>
      <c r="E2877" s="496"/>
      <c r="F2877" s="496"/>
      <c r="G2877" s="496"/>
      <c r="H2877" s="477"/>
      <c r="I2877" s="496"/>
      <c r="J2877" s="477"/>
      <c r="K2877" s="494"/>
      <c r="L2877" s="494"/>
      <c r="M2877" s="517"/>
      <c r="N2877" s="516"/>
      <c r="O2877" s="516"/>
      <c r="P2877" s="517"/>
      <c r="Q2877" s="517"/>
    </row>
    <row r="2878" spans="1:17">
      <c r="A2878" s="472"/>
      <c r="B2878" s="496"/>
      <c r="C2878" s="475"/>
      <c r="D2878" s="477"/>
      <c r="E2878" s="496"/>
      <c r="F2878" s="496"/>
      <c r="G2878" s="496"/>
      <c r="H2878" s="477"/>
      <c r="I2878" s="496"/>
      <c r="J2878" s="477"/>
      <c r="K2878" s="494"/>
      <c r="L2878" s="494"/>
      <c r="M2878" s="517"/>
      <c r="N2878" s="516"/>
      <c r="O2878" s="516"/>
      <c r="P2878" s="517"/>
      <c r="Q2878" s="517"/>
    </row>
    <row r="2879" spans="1:17">
      <c r="A2879" s="472"/>
      <c r="B2879" s="496"/>
      <c r="C2879" s="475"/>
      <c r="D2879" s="477"/>
      <c r="E2879" s="496"/>
      <c r="F2879" s="496"/>
      <c r="G2879" s="496"/>
      <c r="H2879" s="477"/>
      <c r="I2879" s="496"/>
      <c r="J2879" s="477"/>
      <c r="K2879" s="494"/>
      <c r="L2879" s="494"/>
      <c r="M2879" s="517"/>
      <c r="N2879" s="516"/>
      <c r="O2879" s="516"/>
      <c r="P2879" s="517"/>
      <c r="Q2879" s="517"/>
    </row>
    <row r="2880" spans="1:17">
      <c r="A2880" s="472"/>
      <c r="B2880" s="496"/>
      <c r="C2880" s="475"/>
      <c r="D2880" s="477"/>
      <c r="E2880" s="496"/>
      <c r="F2880" s="496"/>
      <c r="G2880" s="496"/>
      <c r="H2880" s="477"/>
      <c r="I2880" s="496"/>
      <c r="J2880" s="477"/>
      <c r="K2880" s="494"/>
      <c r="L2880" s="494"/>
      <c r="M2880" s="517"/>
      <c r="N2880" s="516"/>
      <c r="O2880" s="516"/>
      <c r="P2880" s="517"/>
      <c r="Q2880" s="517"/>
    </row>
    <row r="2881" spans="1:17">
      <c r="A2881" s="472"/>
      <c r="B2881" s="496"/>
      <c r="C2881" s="475"/>
      <c r="D2881" s="477"/>
      <c r="E2881" s="496"/>
      <c r="F2881" s="496"/>
      <c r="G2881" s="496"/>
      <c r="H2881" s="477"/>
      <c r="I2881" s="496"/>
      <c r="J2881" s="477"/>
      <c r="K2881" s="494"/>
      <c r="L2881" s="494"/>
      <c r="M2881" s="517"/>
      <c r="N2881" s="516"/>
      <c r="O2881" s="516"/>
      <c r="P2881" s="517"/>
      <c r="Q2881" s="517"/>
    </row>
    <row r="2882" spans="1:17">
      <c r="A2882" s="472"/>
      <c r="B2882" s="496"/>
      <c r="C2882" s="475"/>
      <c r="D2882" s="477"/>
      <c r="E2882" s="496"/>
      <c r="F2882" s="496"/>
      <c r="G2882" s="496"/>
      <c r="H2882" s="477"/>
      <c r="I2882" s="496"/>
      <c r="J2882" s="477"/>
      <c r="K2882" s="494"/>
      <c r="L2882" s="494"/>
      <c r="M2882" s="517"/>
      <c r="N2882" s="516"/>
      <c r="O2882" s="516"/>
      <c r="P2882" s="517"/>
      <c r="Q2882" s="517"/>
    </row>
    <row r="2883" spans="1:17">
      <c r="A2883" s="472"/>
      <c r="B2883" s="496"/>
      <c r="C2883" s="475"/>
      <c r="D2883" s="477"/>
      <c r="E2883" s="496"/>
      <c r="F2883" s="496"/>
      <c r="G2883" s="496"/>
      <c r="H2883" s="477"/>
      <c r="I2883" s="496"/>
      <c r="J2883" s="477"/>
      <c r="K2883" s="494"/>
      <c r="L2883" s="494"/>
      <c r="M2883" s="517"/>
      <c r="N2883" s="516"/>
      <c r="O2883" s="516"/>
      <c r="P2883" s="517"/>
      <c r="Q2883" s="517"/>
    </row>
    <row r="2884" spans="1:17">
      <c r="A2884" s="472"/>
      <c r="B2884" s="496"/>
      <c r="C2884" s="475"/>
      <c r="D2884" s="477"/>
      <c r="E2884" s="496"/>
      <c r="F2884" s="496"/>
      <c r="G2884" s="496"/>
      <c r="H2884" s="477"/>
      <c r="I2884" s="496"/>
      <c r="J2884" s="477"/>
      <c r="K2884" s="494"/>
      <c r="L2884" s="494"/>
      <c r="M2884" s="517"/>
      <c r="N2884" s="516"/>
      <c r="O2884" s="516"/>
      <c r="P2884" s="517"/>
      <c r="Q2884" s="517"/>
    </row>
    <row r="2885" spans="1:17">
      <c r="A2885" s="472"/>
      <c r="B2885" s="496"/>
      <c r="C2885" s="475"/>
      <c r="D2885" s="477"/>
      <c r="E2885" s="496"/>
      <c r="F2885" s="496"/>
      <c r="G2885" s="496"/>
      <c r="H2885" s="477"/>
      <c r="I2885" s="496"/>
      <c r="J2885" s="477"/>
      <c r="K2885" s="494"/>
      <c r="L2885" s="494"/>
      <c r="M2885" s="517"/>
      <c r="N2885" s="516"/>
      <c r="O2885" s="516"/>
      <c r="P2885" s="517"/>
      <c r="Q2885" s="517"/>
    </row>
    <row r="2886" spans="1:17">
      <c r="A2886" s="472"/>
      <c r="B2886" s="496"/>
      <c r="C2886" s="475"/>
      <c r="D2886" s="477"/>
      <c r="E2886" s="496"/>
      <c r="F2886" s="496"/>
      <c r="G2886" s="496"/>
      <c r="H2886" s="477"/>
      <c r="I2886" s="496"/>
      <c r="J2886" s="477"/>
      <c r="K2886" s="494"/>
      <c r="L2886" s="494"/>
      <c r="M2886" s="517"/>
      <c r="N2886" s="516"/>
      <c r="O2886" s="516"/>
      <c r="P2886" s="517"/>
      <c r="Q2886" s="517"/>
    </row>
    <row r="2887" spans="1:17">
      <c r="A2887" s="472"/>
      <c r="B2887" s="496"/>
      <c r="C2887" s="475"/>
      <c r="D2887" s="477"/>
      <c r="E2887" s="496"/>
      <c r="F2887" s="496"/>
      <c r="G2887" s="496"/>
      <c r="H2887" s="477"/>
      <c r="I2887" s="496"/>
      <c r="J2887" s="477"/>
      <c r="K2887" s="494"/>
      <c r="L2887" s="494"/>
      <c r="M2887" s="517"/>
      <c r="N2887" s="516"/>
      <c r="O2887" s="516"/>
      <c r="P2887" s="517"/>
      <c r="Q2887" s="517"/>
    </row>
    <row r="2888" spans="1:17">
      <c r="A2888" s="472"/>
      <c r="B2888" s="496"/>
      <c r="C2888" s="475"/>
      <c r="D2888" s="477"/>
      <c r="E2888" s="496"/>
      <c r="F2888" s="496"/>
      <c r="G2888" s="496"/>
      <c r="H2888" s="477"/>
      <c r="I2888" s="496"/>
      <c r="J2888" s="477"/>
      <c r="K2888" s="494"/>
      <c r="L2888" s="494"/>
      <c r="M2888" s="517"/>
      <c r="N2888" s="516"/>
      <c r="O2888" s="516"/>
      <c r="P2888" s="517"/>
      <c r="Q2888" s="517"/>
    </row>
    <row r="2889" spans="1:17">
      <c r="A2889" s="472"/>
      <c r="B2889" s="496"/>
      <c r="C2889" s="475"/>
      <c r="D2889" s="477"/>
      <c r="E2889" s="496"/>
      <c r="F2889" s="496"/>
      <c r="G2889" s="496"/>
      <c r="H2889" s="477"/>
      <c r="I2889" s="496"/>
      <c r="J2889" s="477"/>
      <c r="K2889" s="494"/>
      <c r="L2889" s="494"/>
      <c r="M2889" s="517"/>
      <c r="N2889" s="516"/>
      <c r="O2889" s="516"/>
      <c r="P2889" s="517"/>
      <c r="Q2889" s="517"/>
    </row>
    <row r="2890" spans="1:17">
      <c r="A2890" s="472"/>
      <c r="B2890" s="496"/>
      <c r="C2890" s="475"/>
      <c r="D2890" s="477"/>
      <c r="E2890" s="496"/>
      <c r="F2890" s="496"/>
      <c r="G2890" s="496"/>
      <c r="H2890" s="477"/>
      <c r="I2890" s="496"/>
      <c r="J2890" s="477"/>
      <c r="K2890" s="494"/>
      <c r="L2890" s="494"/>
      <c r="M2890" s="517"/>
      <c r="N2890" s="516"/>
      <c r="O2890" s="516"/>
      <c r="P2890" s="517"/>
      <c r="Q2890" s="517"/>
    </row>
    <row r="2891" spans="1:17">
      <c r="A2891" s="472"/>
      <c r="B2891" s="496"/>
      <c r="C2891" s="475"/>
      <c r="D2891" s="477"/>
      <c r="E2891" s="496"/>
      <c r="F2891" s="496"/>
      <c r="G2891" s="496"/>
      <c r="H2891" s="477"/>
      <c r="I2891" s="496"/>
      <c r="J2891" s="477"/>
      <c r="K2891" s="494"/>
      <c r="L2891" s="494"/>
      <c r="M2891" s="517"/>
      <c r="N2891" s="516"/>
      <c r="O2891" s="516"/>
      <c r="P2891" s="517"/>
      <c r="Q2891" s="517"/>
    </row>
    <row r="2892" spans="1:17">
      <c r="A2892" s="472"/>
      <c r="B2892" s="496"/>
      <c r="C2892" s="475"/>
      <c r="D2892" s="477"/>
      <c r="E2892" s="496"/>
      <c r="F2892" s="496"/>
      <c r="G2892" s="496"/>
      <c r="H2892" s="477"/>
      <c r="I2892" s="496"/>
      <c r="J2892" s="477"/>
      <c r="K2892" s="494"/>
      <c r="L2892" s="494"/>
      <c r="M2892" s="517"/>
      <c r="N2892" s="516"/>
      <c r="O2892" s="516"/>
      <c r="P2892" s="517"/>
      <c r="Q2892" s="517"/>
    </row>
    <row r="2893" spans="1:17">
      <c r="A2893" s="472"/>
      <c r="B2893" s="496"/>
      <c r="C2893" s="475"/>
      <c r="D2893" s="477"/>
      <c r="E2893" s="496"/>
      <c r="F2893" s="496"/>
      <c r="G2893" s="496"/>
      <c r="H2893" s="477"/>
      <c r="I2893" s="496"/>
      <c r="J2893" s="477"/>
      <c r="K2893" s="494"/>
      <c r="L2893" s="494"/>
      <c r="M2893" s="517"/>
      <c r="N2893" s="516"/>
      <c r="O2893" s="516"/>
      <c r="P2893" s="517"/>
      <c r="Q2893" s="517"/>
    </row>
    <row r="2894" spans="1:17">
      <c r="A2894" s="472"/>
      <c r="B2894" s="496"/>
      <c r="C2894" s="475"/>
      <c r="D2894" s="477"/>
      <c r="E2894" s="496"/>
      <c r="F2894" s="496"/>
      <c r="G2894" s="496"/>
      <c r="H2894" s="477"/>
      <c r="I2894" s="496"/>
      <c r="J2894" s="477"/>
      <c r="K2894" s="494"/>
      <c r="L2894" s="494"/>
      <c r="M2894" s="517"/>
      <c r="N2894" s="516"/>
      <c r="O2894" s="516"/>
      <c r="P2894" s="517"/>
      <c r="Q2894" s="517"/>
    </row>
    <row r="2895" spans="1:17">
      <c r="A2895" s="472"/>
      <c r="B2895" s="496"/>
      <c r="C2895" s="475"/>
      <c r="D2895" s="477"/>
      <c r="E2895" s="496"/>
      <c r="F2895" s="496"/>
      <c r="G2895" s="496"/>
      <c r="H2895" s="477"/>
      <c r="I2895" s="496"/>
      <c r="J2895" s="477"/>
      <c r="K2895" s="494"/>
      <c r="L2895" s="494"/>
      <c r="M2895" s="517"/>
      <c r="N2895" s="516"/>
      <c r="O2895" s="516"/>
      <c r="P2895" s="517"/>
      <c r="Q2895" s="517"/>
    </row>
    <row r="2896" spans="1:17">
      <c r="A2896" s="472"/>
      <c r="B2896" s="496"/>
      <c r="C2896" s="475"/>
      <c r="D2896" s="477"/>
      <c r="E2896" s="496"/>
      <c r="F2896" s="496"/>
      <c r="G2896" s="496"/>
      <c r="H2896" s="477"/>
      <c r="I2896" s="496"/>
      <c r="J2896" s="477"/>
      <c r="K2896" s="494"/>
      <c r="L2896" s="494"/>
      <c r="M2896" s="517"/>
      <c r="N2896" s="516"/>
      <c r="O2896" s="516"/>
      <c r="P2896" s="517"/>
      <c r="Q2896" s="517"/>
    </row>
    <row r="2897" spans="1:17">
      <c r="A2897" s="472"/>
      <c r="B2897" s="496"/>
      <c r="C2897" s="475"/>
      <c r="D2897" s="477"/>
      <c r="E2897" s="496"/>
      <c r="F2897" s="496"/>
      <c r="G2897" s="496"/>
      <c r="H2897" s="477"/>
      <c r="I2897" s="496"/>
      <c r="J2897" s="477"/>
      <c r="K2897" s="494"/>
      <c r="L2897" s="494"/>
      <c r="M2897" s="517"/>
      <c r="N2897" s="516"/>
      <c r="O2897" s="516"/>
      <c r="P2897" s="517"/>
      <c r="Q2897" s="517"/>
    </row>
    <row r="2898" spans="1:17">
      <c r="A2898" s="472"/>
      <c r="B2898" s="496"/>
      <c r="C2898" s="475"/>
      <c r="D2898" s="477"/>
      <c r="E2898" s="496"/>
      <c r="F2898" s="496"/>
      <c r="G2898" s="496"/>
      <c r="H2898" s="477"/>
      <c r="I2898" s="496"/>
      <c r="J2898" s="477"/>
      <c r="K2898" s="494"/>
      <c r="L2898" s="494"/>
      <c r="M2898" s="517"/>
      <c r="N2898" s="516"/>
      <c r="O2898" s="516"/>
      <c r="P2898" s="517"/>
      <c r="Q2898" s="517"/>
    </row>
    <row r="2899" spans="1:17">
      <c r="A2899" s="472"/>
      <c r="B2899" s="496"/>
      <c r="C2899" s="475"/>
      <c r="D2899" s="477"/>
      <c r="E2899" s="496"/>
      <c r="F2899" s="496"/>
      <c r="G2899" s="496"/>
      <c r="H2899" s="477"/>
      <c r="I2899" s="496"/>
      <c r="J2899" s="477"/>
      <c r="K2899" s="494"/>
      <c r="L2899" s="494"/>
      <c r="M2899" s="517"/>
      <c r="N2899" s="516"/>
      <c r="O2899" s="516"/>
      <c r="P2899" s="517"/>
      <c r="Q2899" s="517"/>
    </row>
    <row r="2900" spans="1:17">
      <c r="A2900" s="472"/>
      <c r="B2900" s="496"/>
      <c r="C2900" s="475"/>
      <c r="D2900" s="477"/>
      <c r="E2900" s="496"/>
      <c r="F2900" s="496"/>
      <c r="G2900" s="496"/>
      <c r="H2900" s="477"/>
      <c r="I2900" s="496"/>
      <c r="J2900" s="477"/>
      <c r="K2900" s="494"/>
      <c r="L2900" s="494"/>
      <c r="M2900" s="517"/>
      <c r="N2900" s="516"/>
      <c r="O2900" s="516"/>
      <c r="P2900" s="517"/>
      <c r="Q2900" s="517"/>
    </row>
    <row r="2901" spans="1:17">
      <c r="A2901" s="472"/>
      <c r="B2901" s="496"/>
      <c r="C2901" s="475"/>
      <c r="D2901" s="477"/>
      <c r="E2901" s="496"/>
      <c r="F2901" s="496"/>
      <c r="G2901" s="496"/>
      <c r="H2901" s="477"/>
      <c r="I2901" s="496"/>
      <c r="J2901" s="477"/>
      <c r="K2901" s="494"/>
      <c r="L2901" s="494"/>
      <c r="M2901" s="517"/>
      <c r="N2901" s="516"/>
      <c r="O2901" s="516"/>
      <c r="P2901" s="517"/>
      <c r="Q2901" s="517"/>
    </row>
    <row r="2902" spans="1:17">
      <c r="A2902" s="472"/>
      <c r="B2902" s="496"/>
      <c r="C2902" s="475"/>
      <c r="D2902" s="477"/>
      <c r="E2902" s="496"/>
      <c r="F2902" s="496"/>
      <c r="G2902" s="496"/>
      <c r="H2902" s="477"/>
      <c r="I2902" s="496"/>
      <c r="J2902" s="477"/>
      <c r="K2902" s="494"/>
      <c r="L2902" s="494"/>
      <c r="M2902" s="517"/>
      <c r="N2902" s="516"/>
      <c r="O2902" s="516"/>
      <c r="P2902" s="517"/>
      <c r="Q2902" s="517"/>
    </row>
    <row r="2903" spans="1:17">
      <c r="A2903" s="472"/>
      <c r="B2903" s="496"/>
      <c r="C2903" s="475"/>
      <c r="D2903" s="477"/>
      <c r="E2903" s="496"/>
      <c r="F2903" s="496"/>
      <c r="G2903" s="496"/>
      <c r="H2903" s="477"/>
      <c r="I2903" s="496"/>
      <c r="J2903" s="477"/>
      <c r="K2903" s="494"/>
      <c r="L2903" s="494"/>
      <c r="M2903" s="517"/>
      <c r="N2903" s="516"/>
      <c r="O2903" s="516"/>
      <c r="P2903" s="517"/>
      <c r="Q2903" s="517"/>
    </row>
    <row r="2904" spans="1:17">
      <c r="A2904" s="472"/>
      <c r="B2904" s="496"/>
      <c r="C2904" s="475"/>
      <c r="D2904" s="477"/>
      <c r="E2904" s="496"/>
      <c r="F2904" s="496"/>
      <c r="G2904" s="496"/>
      <c r="H2904" s="477"/>
      <c r="I2904" s="496"/>
      <c r="J2904" s="477"/>
      <c r="K2904" s="494"/>
      <c r="L2904" s="494"/>
      <c r="M2904" s="517"/>
      <c r="N2904" s="516"/>
      <c r="O2904" s="516"/>
      <c r="P2904" s="517"/>
      <c r="Q2904" s="517"/>
    </row>
    <row r="2905" spans="1:17">
      <c r="A2905" s="472"/>
      <c r="B2905" s="496"/>
      <c r="C2905" s="475"/>
      <c r="D2905" s="477"/>
      <c r="E2905" s="496"/>
      <c r="F2905" s="496"/>
      <c r="G2905" s="496"/>
      <c r="H2905" s="477"/>
      <c r="I2905" s="496"/>
      <c r="J2905" s="477"/>
      <c r="K2905" s="494"/>
      <c r="L2905" s="494"/>
      <c r="M2905" s="517"/>
      <c r="N2905" s="516"/>
      <c r="O2905" s="516"/>
      <c r="P2905" s="517"/>
      <c r="Q2905" s="517"/>
    </row>
    <row r="2906" spans="1:17">
      <c r="A2906" s="472"/>
      <c r="B2906" s="496"/>
      <c r="C2906" s="475"/>
      <c r="D2906" s="477"/>
      <c r="E2906" s="496"/>
      <c r="F2906" s="496"/>
      <c r="G2906" s="496"/>
      <c r="H2906" s="477"/>
      <c r="I2906" s="496"/>
      <c r="J2906" s="477"/>
      <c r="K2906" s="494"/>
      <c r="L2906" s="494"/>
      <c r="M2906" s="517"/>
      <c r="N2906" s="516"/>
      <c r="O2906" s="516"/>
      <c r="P2906" s="517"/>
      <c r="Q2906" s="517"/>
    </row>
    <row r="2907" spans="1:17">
      <c r="A2907" s="472"/>
      <c r="B2907" s="496"/>
      <c r="C2907" s="475"/>
      <c r="D2907" s="477"/>
      <c r="E2907" s="496"/>
      <c r="F2907" s="496"/>
      <c r="G2907" s="496"/>
      <c r="H2907" s="477"/>
      <c r="I2907" s="496"/>
      <c r="J2907" s="477"/>
      <c r="K2907" s="494"/>
      <c r="L2907" s="494"/>
      <c r="M2907" s="517"/>
      <c r="N2907" s="516"/>
      <c r="O2907" s="516"/>
      <c r="P2907" s="517"/>
      <c r="Q2907" s="517"/>
    </row>
    <row r="2908" spans="1:17">
      <c r="A2908" s="472"/>
      <c r="B2908" s="496"/>
      <c r="C2908" s="475"/>
      <c r="D2908" s="477"/>
      <c r="E2908" s="496"/>
      <c r="F2908" s="496"/>
      <c r="G2908" s="496"/>
      <c r="H2908" s="477"/>
      <c r="I2908" s="496"/>
      <c r="J2908" s="477"/>
      <c r="K2908" s="494"/>
      <c r="L2908" s="494"/>
      <c r="M2908" s="517"/>
      <c r="N2908" s="516"/>
      <c r="O2908" s="516"/>
      <c r="P2908" s="517"/>
      <c r="Q2908" s="517"/>
    </row>
    <row r="2909" spans="1:17">
      <c r="A2909" s="472"/>
      <c r="B2909" s="496"/>
      <c r="C2909" s="475"/>
      <c r="D2909" s="477"/>
      <c r="E2909" s="496"/>
      <c r="F2909" s="496"/>
      <c r="G2909" s="496"/>
      <c r="H2909" s="477"/>
      <c r="I2909" s="496"/>
      <c r="J2909" s="477"/>
      <c r="K2909" s="494"/>
      <c r="L2909" s="494"/>
      <c r="M2909" s="517"/>
      <c r="N2909" s="516"/>
      <c r="O2909" s="516"/>
      <c r="P2909" s="517"/>
      <c r="Q2909" s="517"/>
    </row>
    <row r="2910" spans="1:17">
      <c r="A2910" s="472"/>
      <c r="B2910" s="496"/>
      <c r="C2910" s="475"/>
      <c r="D2910" s="477"/>
      <c r="E2910" s="496"/>
      <c r="F2910" s="496"/>
      <c r="G2910" s="496"/>
      <c r="H2910" s="477"/>
      <c r="I2910" s="496"/>
      <c r="J2910" s="477"/>
      <c r="K2910" s="494"/>
      <c r="L2910" s="494"/>
      <c r="M2910" s="517"/>
      <c r="N2910" s="516"/>
      <c r="O2910" s="516"/>
      <c r="P2910" s="517"/>
      <c r="Q2910" s="517"/>
    </row>
    <row r="2911" spans="1:17">
      <c r="A2911" s="472"/>
      <c r="B2911" s="496"/>
      <c r="C2911" s="475"/>
      <c r="D2911" s="477"/>
      <c r="E2911" s="496"/>
      <c r="F2911" s="496"/>
      <c r="G2911" s="496"/>
      <c r="H2911" s="477"/>
      <c r="I2911" s="496"/>
      <c r="J2911" s="477"/>
      <c r="K2911" s="494"/>
      <c r="L2911" s="494"/>
      <c r="M2911" s="517"/>
      <c r="N2911" s="516"/>
      <c r="O2911" s="516"/>
      <c r="P2911" s="517"/>
      <c r="Q2911" s="517"/>
    </row>
    <row r="2912" spans="1:17">
      <c r="A2912" s="472"/>
      <c r="B2912" s="496"/>
      <c r="C2912" s="475"/>
      <c r="D2912" s="477"/>
      <c r="E2912" s="496"/>
      <c r="F2912" s="496"/>
      <c r="G2912" s="496"/>
      <c r="H2912" s="477"/>
      <c r="I2912" s="496"/>
      <c r="J2912" s="477"/>
      <c r="K2912" s="494"/>
      <c r="L2912" s="494"/>
      <c r="M2912" s="517"/>
      <c r="N2912" s="516"/>
      <c r="O2912" s="516"/>
      <c r="P2912" s="517"/>
      <c r="Q2912" s="517"/>
    </row>
    <row r="2913" spans="1:17">
      <c r="A2913" s="472"/>
      <c r="B2913" s="496"/>
      <c r="C2913" s="475"/>
      <c r="D2913" s="477"/>
      <c r="E2913" s="496"/>
      <c r="F2913" s="496"/>
      <c r="G2913" s="496"/>
      <c r="H2913" s="477"/>
      <c r="I2913" s="496"/>
      <c r="J2913" s="477"/>
      <c r="K2913" s="494"/>
      <c r="L2913" s="494"/>
      <c r="M2913" s="517"/>
      <c r="N2913" s="516"/>
      <c r="O2913" s="516"/>
      <c r="P2913" s="517"/>
      <c r="Q2913" s="517"/>
    </row>
    <row r="2914" spans="1:17">
      <c r="A2914" s="472"/>
      <c r="B2914" s="496"/>
      <c r="C2914" s="475"/>
      <c r="D2914" s="477"/>
      <c r="E2914" s="496"/>
      <c r="F2914" s="496"/>
      <c r="G2914" s="496"/>
      <c r="H2914" s="477"/>
      <c r="I2914" s="496"/>
      <c r="J2914" s="477"/>
      <c r="K2914" s="494"/>
      <c r="L2914" s="494"/>
      <c r="M2914" s="517"/>
      <c r="N2914" s="516"/>
      <c r="O2914" s="516"/>
      <c r="P2914" s="517"/>
      <c r="Q2914" s="517"/>
    </row>
    <row r="2915" spans="1:17">
      <c r="A2915" s="472"/>
      <c r="B2915" s="496"/>
      <c r="C2915" s="475"/>
      <c r="D2915" s="477"/>
      <c r="E2915" s="496"/>
      <c r="F2915" s="496"/>
      <c r="G2915" s="496"/>
      <c r="H2915" s="477"/>
      <c r="I2915" s="496"/>
      <c r="J2915" s="477"/>
      <c r="K2915" s="494"/>
      <c r="L2915" s="494"/>
      <c r="M2915" s="517"/>
      <c r="N2915" s="516"/>
      <c r="O2915" s="516"/>
      <c r="P2915" s="517"/>
      <c r="Q2915" s="517"/>
    </row>
    <row r="2916" spans="1:17">
      <c r="A2916" s="472"/>
      <c r="B2916" s="496"/>
      <c r="C2916" s="475"/>
      <c r="D2916" s="477"/>
      <c r="E2916" s="496"/>
      <c r="F2916" s="496"/>
      <c r="G2916" s="496"/>
      <c r="H2916" s="477"/>
      <c r="I2916" s="496"/>
      <c r="J2916" s="477"/>
      <c r="K2916" s="494"/>
      <c r="L2916" s="494"/>
      <c r="M2916" s="517"/>
      <c r="N2916" s="516"/>
      <c r="O2916" s="516"/>
      <c r="P2916" s="517"/>
      <c r="Q2916" s="517"/>
    </row>
    <row r="2917" spans="1:17">
      <c r="A2917" s="472"/>
      <c r="B2917" s="496"/>
      <c r="C2917" s="475"/>
      <c r="D2917" s="477"/>
      <c r="E2917" s="496"/>
      <c r="F2917" s="496"/>
      <c r="G2917" s="496"/>
      <c r="H2917" s="477"/>
      <c r="I2917" s="496"/>
      <c r="J2917" s="477"/>
      <c r="K2917" s="494"/>
      <c r="L2917" s="494"/>
      <c r="M2917" s="517"/>
      <c r="N2917" s="516"/>
      <c r="O2917" s="516"/>
      <c r="P2917" s="517"/>
      <c r="Q2917" s="517"/>
    </row>
    <row r="2918" spans="1:17">
      <c r="A2918" s="472"/>
      <c r="B2918" s="496"/>
      <c r="C2918" s="475"/>
      <c r="D2918" s="477"/>
      <c r="E2918" s="496"/>
      <c r="F2918" s="496"/>
      <c r="G2918" s="496"/>
      <c r="H2918" s="477"/>
      <c r="I2918" s="496"/>
      <c r="J2918" s="477"/>
      <c r="K2918" s="494"/>
      <c r="L2918" s="494"/>
      <c r="M2918" s="517"/>
      <c r="N2918" s="516"/>
      <c r="O2918" s="516"/>
      <c r="P2918" s="517"/>
      <c r="Q2918" s="517"/>
    </row>
    <row r="2919" spans="1:17">
      <c r="A2919" s="472"/>
      <c r="B2919" s="496"/>
      <c r="C2919" s="475"/>
      <c r="D2919" s="477"/>
      <c r="E2919" s="496"/>
      <c r="F2919" s="496"/>
      <c r="G2919" s="496"/>
      <c r="H2919" s="477"/>
      <c r="I2919" s="496"/>
      <c r="J2919" s="477"/>
      <c r="K2919" s="494"/>
      <c r="L2919" s="494"/>
      <c r="M2919" s="517"/>
      <c r="N2919" s="516"/>
      <c r="O2919" s="516"/>
      <c r="P2919" s="517"/>
      <c r="Q2919" s="517"/>
    </row>
    <row r="2920" spans="1:17">
      <c r="A2920" s="472"/>
      <c r="B2920" s="496"/>
      <c r="C2920" s="475"/>
      <c r="D2920" s="477"/>
      <c r="E2920" s="496"/>
      <c r="F2920" s="496"/>
      <c r="G2920" s="496"/>
      <c r="H2920" s="477"/>
      <c r="I2920" s="496"/>
      <c r="J2920" s="477"/>
      <c r="K2920" s="494"/>
      <c r="L2920" s="494"/>
      <c r="M2920" s="517"/>
      <c r="N2920" s="516"/>
      <c r="O2920" s="516"/>
      <c r="P2920" s="517"/>
      <c r="Q2920" s="517"/>
    </row>
    <row r="2921" spans="1:17">
      <c r="A2921" s="472"/>
      <c r="B2921" s="496"/>
      <c r="C2921" s="475"/>
      <c r="D2921" s="477"/>
      <c r="E2921" s="496"/>
      <c r="F2921" s="496"/>
      <c r="G2921" s="496"/>
      <c r="H2921" s="477"/>
      <c r="I2921" s="496"/>
      <c r="J2921" s="477"/>
      <c r="K2921" s="494"/>
      <c r="L2921" s="494"/>
      <c r="M2921" s="517"/>
      <c r="N2921" s="516"/>
      <c r="O2921" s="516"/>
      <c r="P2921" s="517"/>
      <c r="Q2921" s="517"/>
    </row>
    <row r="2922" spans="1:17">
      <c r="A2922" s="472"/>
      <c r="B2922" s="496"/>
      <c r="C2922" s="475"/>
      <c r="D2922" s="477"/>
      <c r="E2922" s="496"/>
      <c r="F2922" s="496"/>
      <c r="G2922" s="496"/>
      <c r="H2922" s="477"/>
      <c r="I2922" s="496"/>
      <c r="J2922" s="477"/>
      <c r="K2922" s="494"/>
      <c r="L2922" s="494"/>
      <c r="M2922" s="517"/>
      <c r="N2922" s="516"/>
      <c r="O2922" s="516"/>
      <c r="P2922" s="517"/>
      <c r="Q2922" s="517"/>
    </row>
    <row r="2923" spans="1:17">
      <c r="A2923" s="472"/>
      <c r="B2923" s="496"/>
      <c r="C2923" s="475"/>
      <c r="D2923" s="477"/>
      <c r="E2923" s="496"/>
      <c r="F2923" s="496"/>
      <c r="G2923" s="496"/>
      <c r="H2923" s="477"/>
      <c r="I2923" s="496"/>
      <c r="J2923" s="477"/>
      <c r="K2923" s="494"/>
      <c r="L2923" s="494"/>
      <c r="M2923" s="517"/>
      <c r="N2923" s="516"/>
      <c r="O2923" s="516"/>
      <c r="P2923" s="517"/>
      <c r="Q2923" s="517"/>
    </row>
    <row r="2924" spans="1:17">
      <c r="A2924" s="472"/>
      <c r="B2924" s="496"/>
      <c r="C2924" s="475"/>
      <c r="D2924" s="477"/>
      <c r="E2924" s="496"/>
      <c r="F2924" s="496"/>
      <c r="G2924" s="496"/>
      <c r="H2924" s="477"/>
      <c r="I2924" s="496"/>
      <c r="J2924" s="477"/>
      <c r="K2924" s="494"/>
      <c r="L2924" s="494"/>
      <c r="M2924" s="517"/>
      <c r="N2924" s="516"/>
      <c r="O2924" s="516"/>
      <c r="P2924" s="517"/>
      <c r="Q2924" s="517"/>
    </row>
    <row r="2925" spans="1:17">
      <c r="A2925" s="472"/>
      <c r="B2925" s="496"/>
      <c r="C2925" s="475"/>
      <c r="D2925" s="477"/>
      <c r="E2925" s="496"/>
      <c r="F2925" s="496"/>
      <c r="G2925" s="496"/>
      <c r="H2925" s="477"/>
      <c r="I2925" s="496"/>
      <c r="J2925" s="477"/>
      <c r="K2925" s="494"/>
      <c r="L2925" s="494"/>
      <c r="M2925" s="517"/>
      <c r="N2925" s="516"/>
      <c r="O2925" s="516"/>
      <c r="P2925" s="517"/>
      <c r="Q2925" s="517"/>
    </row>
    <row r="2926" spans="1:17">
      <c r="A2926" s="472"/>
      <c r="B2926" s="496"/>
      <c r="C2926" s="475"/>
      <c r="D2926" s="477"/>
      <c r="E2926" s="496"/>
      <c r="F2926" s="496"/>
      <c r="G2926" s="496"/>
      <c r="H2926" s="477"/>
      <c r="I2926" s="496"/>
      <c r="J2926" s="477"/>
      <c r="K2926" s="494"/>
      <c r="L2926" s="494"/>
      <c r="M2926" s="517"/>
      <c r="N2926" s="516"/>
      <c r="O2926" s="516"/>
      <c r="P2926" s="517"/>
      <c r="Q2926" s="517"/>
    </row>
    <row r="2927" spans="1:17">
      <c r="A2927" s="472"/>
      <c r="B2927" s="496"/>
      <c r="C2927" s="475"/>
      <c r="D2927" s="477"/>
      <c r="E2927" s="496"/>
      <c r="F2927" s="496"/>
      <c r="G2927" s="496"/>
      <c r="H2927" s="477"/>
      <c r="I2927" s="496"/>
      <c r="J2927" s="477"/>
      <c r="K2927" s="494"/>
      <c r="L2927" s="494"/>
      <c r="M2927" s="517"/>
      <c r="N2927" s="516"/>
      <c r="O2927" s="516"/>
      <c r="P2927" s="517"/>
      <c r="Q2927" s="517"/>
    </row>
    <row r="2928" spans="1:17">
      <c r="A2928" s="472"/>
      <c r="B2928" s="496"/>
      <c r="C2928" s="475"/>
      <c r="D2928" s="477"/>
      <c r="E2928" s="496"/>
      <c r="F2928" s="496"/>
      <c r="G2928" s="496"/>
      <c r="H2928" s="477"/>
      <c r="I2928" s="496"/>
      <c r="J2928" s="477"/>
      <c r="K2928" s="494"/>
      <c r="L2928" s="494"/>
      <c r="M2928" s="517"/>
      <c r="N2928" s="516"/>
      <c r="O2928" s="516"/>
      <c r="P2928" s="517"/>
      <c r="Q2928" s="517"/>
    </row>
    <row r="2929" spans="1:17">
      <c r="A2929" s="472"/>
      <c r="B2929" s="496"/>
      <c r="C2929" s="475"/>
      <c r="D2929" s="477"/>
      <c r="E2929" s="496"/>
      <c r="F2929" s="496"/>
      <c r="G2929" s="496"/>
      <c r="H2929" s="477"/>
      <c r="I2929" s="496"/>
      <c r="J2929" s="477"/>
      <c r="K2929" s="494"/>
      <c r="L2929" s="494"/>
      <c r="M2929" s="517"/>
      <c r="N2929" s="516"/>
      <c r="O2929" s="516"/>
      <c r="P2929" s="517"/>
      <c r="Q2929" s="517"/>
    </row>
    <row r="2930" spans="1:17">
      <c r="A2930" s="472"/>
      <c r="B2930" s="496"/>
      <c r="C2930" s="475"/>
      <c r="D2930" s="477"/>
      <c r="E2930" s="496"/>
      <c r="F2930" s="496"/>
      <c r="G2930" s="496"/>
      <c r="H2930" s="477"/>
      <c r="I2930" s="496"/>
      <c r="J2930" s="477"/>
      <c r="K2930" s="494"/>
      <c r="L2930" s="494"/>
      <c r="M2930" s="517"/>
      <c r="N2930" s="516"/>
      <c r="O2930" s="516"/>
      <c r="P2930" s="517"/>
      <c r="Q2930" s="517"/>
    </row>
    <row r="2931" spans="1:17">
      <c r="A2931" s="472"/>
      <c r="B2931" s="496"/>
      <c r="C2931" s="475"/>
      <c r="D2931" s="477"/>
      <c r="E2931" s="496"/>
      <c r="F2931" s="496"/>
      <c r="G2931" s="496"/>
      <c r="H2931" s="477"/>
      <c r="I2931" s="496"/>
      <c r="J2931" s="477"/>
      <c r="K2931" s="494"/>
      <c r="L2931" s="494"/>
      <c r="M2931" s="517"/>
      <c r="N2931" s="516"/>
      <c r="O2931" s="516"/>
      <c r="P2931" s="517"/>
      <c r="Q2931" s="517"/>
    </row>
    <row r="2932" spans="1:17">
      <c r="A2932" s="472"/>
      <c r="B2932" s="496"/>
      <c r="C2932" s="475"/>
      <c r="D2932" s="477"/>
      <c r="E2932" s="496"/>
      <c r="F2932" s="496"/>
      <c r="G2932" s="496"/>
      <c r="H2932" s="477"/>
      <c r="I2932" s="496"/>
      <c r="J2932" s="477"/>
      <c r="K2932" s="494"/>
      <c r="L2932" s="494"/>
      <c r="M2932" s="517"/>
      <c r="N2932" s="516"/>
      <c r="O2932" s="516"/>
      <c r="P2932" s="517"/>
      <c r="Q2932" s="517"/>
    </row>
    <row r="2933" spans="1:17">
      <c r="A2933" s="472"/>
      <c r="B2933" s="496"/>
      <c r="C2933" s="475"/>
      <c r="D2933" s="477"/>
      <c r="E2933" s="496"/>
      <c r="F2933" s="496"/>
      <c r="G2933" s="496"/>
      <c r="H2933" s="477"/>
      <c r="I2933" s="496"/>
      <c r="J2933" s="477"/>
      <c r="K2933" s="494"/>
      <c r="L2933" s="494"/>
      <c r="M2933" s="517"/>
      <c r="N2933" s="516"/>
      <c r="O2933" s="516"/>
      <c r="P2933" s="517"/>
      <c r="Q2933" s="517"/>
    </row>
    <row r="2934" spans="1:17">
      <c r="A2934" s="472"/>
      <c r="B2934" s="496"/>
      <c r="C2934" s="475"/>
      <c r="D2934" s="477"/>
      <c r="E2934" s="496"/>
      <c r="F2934" s="496"/>
      <c r="G2934" s="496"/>
      <c r="H2934" s="477"/>
      <c r="I2934" s="496"/>
      <c r="J2934" s="477"/>
      <c r="K2934" s="494"/>
      <c r="L2934" s="494"/>
      <c r="M2934" s="517"/>
      <c r="N2934" s="516"/>
      <c r="O2934" s="516"/>
      <c r="P2934" s="517"/>
      <c r="Q2934" s="517"/>
    </row>
    <row r="2935" spans="1:17">
      <c r="A2935" s="472"/>
      <c r="B2935" s="496"/>
      <c r="C2935" s="475"/>
      <c r="D2935" s="477"/>
      <c r="E2935" s="496"/>
      <c r="F2935" s="496"/>
      <c r="G2935" s="496"/>
      <c r="H2935" s="477"/>
      <c r="I2935" s="496"/>
      <c r="J2935" s="477"/>
      <c r="K2935" s="494"/>
      <c r="L2935" s="494"/>
      <c r="M2935" s="517"/>
      <c r="N2935" s="516"/>
      <c r="O2935" s="516"/>
      <c r="P2935" s="517"/>
      <c r="Q2935" s="517"/>
    </row>
    <row r="2936" spans="1:17">
      <c r="A2936" s="472"/>
      <c r="B2936" s="496"/>
      <c r="C2936" s="475"/>
      <c r="D2936" s="477"/>
      <c r="E2936" s="496"/>
      <c r="F2936" s="496"/>
      <c r="G2936" s="496"/>
      <c r="H2936" s="477"/>
      <c r="I2936" s="496"/>
      <c r="J2936" s="477"/>
      <c r="K2936" s="494"/>
      <c r="L2936" s="494"/>
      <c r="M2936" s="517"/>
      <c r="N2936" s="516"/>
      <c r="O2936" s="516"/>
      <c r="P2936" s="517"/>
      <c r="Q2936" s="517"/>
    </row>
    <row r="2937" spans="1:17">
      <c r="A2937" s="472"/>
      <c r="B2937" s="496"/>
      <c r="C2937" s="475"/>
      <c r="D2937" s="477"/>
      <c r="E2937" s="496"/>
      <c r="F2937" s="496"/>
      <c r="G2937" s="496"/>
      <c r="H2937" s="477"/>
      <c r="I2937" s="496"/>
      <c r="J2937" s="477"/>
      <c r="K2937" s="494"/>
      <c r="L2937" s="494"/>
      <c r="M2937" s="517"/>
      <c r="N2937" s="516"/>
      <c r="O2937" s="516"/>
      <c r="P2937" s="517"/>
      <c r="Q2937" s="517"/>
    </row>
    <row r="2938" spans="1:17">
      <c r="A2938" s="472"/>
      <c r="B2938" s="496"/>
      <c r="C2938" s="475"/>
      <c r="D2938" s="477"/>
      <c r="E2938" s="496"/>
      <c r="F2938" s="496"/>
      <c r="G2938" s="496"/>
      <c r="H2938" s="477"/>
      <c r="I2938" s="496"/>
      <c r="J2938" s="477"/>
      <c r="K2938" s="494"/>
      <c r="L2938" s="494"/>
      <c r="M2938" s="517"/>
      <c r="N2938" s="516"/>
      <c r="O2938" s="516"/>
      <c r="P2938" s="517"/>
      <c r="Q2938" s="517"/>
    </row>
    <row r="2939" spans="1:17">
      <c r="A2939" s="472"/>
      <c r="B2939" s="496"/>
      <c r="C2939" s="475"/>
      <c r="D2939" s="477"/>
      <c r="E2939" s="496"/>
      <c r="F2939" s="496"/>
      <c r="G2939" s="496"/>
      <c r="H2939" s="477"/>
      <c r="I2939" s="496"/>
      <c r="J2939" s="477"/>
      <c r="K2939" s="494"/>
      <c r="L2939" s="494"/>
      <c r="M2939" s="517"/>
      <c r="N2939" s="516"/>
      <c r="O2939" s="516"/>
      <c r="P2939" s="517"/>
      <c r="Q2939" s="517"/>
    </row>
    <row r="2940" spans="1:17">
      <c r="A2940" s="472"/>
      <c r="B2940" s="496"/>
      <c r="C2940" s="475"/>
      <c r="D2940" s="477"/>
      <c r="E2940" s="496"/>
      <c r="F2940" s="496"/>
      <c r="G2940" s="496"/>
      <c r="H2940" s="477"/>
      <c r="I2940" s="496"/>
      <c r="J2940" s="477"/>
      <c r="K2940" s="494"/>
      <c r="L2940" s="494"/>
      <c r="M2940" s="517"/>
      <c r="N2940" s="516"/>
      <c r="O2940" s="516"/>
      <c r="P2940" s="517"/>
      <c r="Q2940" s="517"/>
    </row>
    <row r="2941" spans="1:17">
      <c r="A2941" s="472"/>
      <c r="B2941" s="496"/>
      <c r="C2941" s="475"/>
      <c r="D2941" s="477"/>
      <c r="E2941" s="496"/>
      <c r="F2941" s="496"/>
      <c r="G2941" s="496"/>
      <c r="H2941" s="477"/>
      <c r="I2941" s="496"/>
      <c r="J2941" s="477"/>
      <c r="K2941" s="494"/>
      <c r="L2941" s="494"/>
      <c r="M2941" s="517"/>
      <c r="N2941" s="516"/>
      <c r="O2941" s="516"/>
      <c r="P2941" s="517"/>
      <c r="Q2941" s="517"/>
    </row>
    <row r="2942" spans="1:17">
      <c r="A2942" s="472"/>
      <c r="B2942" s="496"/>
      <c r="C2942" s="475"/>
      <c r="D2942" s="477"/>
      <c r="E2942" s="496"/>
      <c r="F2942" s="496"/>
      <c r="G2942" s="496"/>
      <c r="H2942" s="477"/>
      <c r="I2942" s="496"/>
      <c r="J2942" s="477"/>
      <c r="K2942" s="494"/>
      <c r="L2942" s="494"/>
      <c r="M2942" s="517"/>
      <c r="N2942" s="516"/>
      <c r="O2942" s="516"/>
      <c r="P2942" s="517"/>
      <c r="Q2942" s="517"/>
    </row>
    <row r="2943" spans="1:17">
      <c r="A2943" s="472"/>
      <c r="B2943" s="496"/>
      <c r="C2943" s="475"/>
      <c r="D2943" s="477"/>
      <c r="E2943" s="496"/>
      <c r="F2943" s="496"/>
      <c r="G2943" s="496"/>
      <c r="H2943" s="477"/>
      <c r="I2943" s="496"/>
      <c r="J2943" s="477"/>
      <c r="K2943" s="494"/>
      <c r="L2943" s="494"/>
      <c r="M2943" s="517"/>
      <c r="N2943" s="516"/>
      <c r="O2943" s="516"/>
      <c r="P2943" s="517"/>
      <c r="Q2943" s="517"/>
    </row>
    <row r="2944" spans="1:17">
      <c r="A2944" s="472"/>
      <c r="B2944" s="496"/>
      <c r="C2944" s="475"/>
      <c r="D2944" s="477"/>
      <c r="E2944" s="496"/>
      <c r="F2944" s="496"/>
      <c r="G2944" s="496"/>
      <c r="H2944" s="477"/>
      <c r="I2944" s="496"/>
      <c r="J2944" s="477"/>
      <c r="K2944" s="494"/>
      <c r="L2944" s="494"/>
      <c r="M2944" s="517"/>
      <c r="N2944" s="516"/>
      <c r="O2944" s="516"/>
      <c r="P2944" s="517"/>
      <c r="Q2944" s="517"/>
    </row>
    <row r="2945" spans="1:17">
      <c r="A2945" s="472"/>
      <c r="B2945" s="496"/>
      <c r="C2945" s="475"/>
      <c r="D2945" s="477"/>
      <c r="E2945" s="496"/>
      <c r="F2945" s="496"/>
      <c r="G2945" s="496"/>
      <c r="H2945" s="477"/>
      <c r="I2945" s="496"/>
      <c r="J2945" s="477"/>
      <c r="K2945" s="494"/>
      <c r="L2945" s="494"/>
      <c r="M2945" s="517"/>
      <c r="N2945" s="516"/>
      <c r="O2945" s="516"/>
      <c r="P2945" s="517"/>
      <c r="Q2945" s="517"/>
    </row>
    <row r="2946" spans="1:17">
      <c r="A2946" s="472"/>
      <c r="B2946" s="496"/>
      <c r="C2946" s="475"/>
      <c r="D2946" s="477"/>
      <c r="E2946" s="496"/>
      <c r="F2946" s="496"/>
      <c r="G2946" s="496"/>
      <c r="H2946" s="477"/>
      <c r="I2946" s="496"/>
      <c r="J2946" s="477"/>
      <c r="K2946" s="494"/>
      <c r="L2946" s="494"/>
      <c r="M2946" s="517"/>
      <c r="N2946" s="516"/>
      <c r="O2946" s="516"/>
      <c r="P2946" s="517"/>
      <c r="Q2946" s="517"/>
    </row>
    <row r="2947" spans="1:17">
      <c r="A2947" s="472"/>
      <c r="B2947" s="496"/>
      <c r="C2947" s="475"/>
      <c r="D2947" s="477"/>
      <c r="E2947" s="496"/>
      <c r="F2947" s="496"/>
      <c r="G2947" s="496"/>
      <c r="H2947" s="477"/>
      <c r="I2947" s="496"/>
      <c r="J2947" s="477"/>
      <c r="K2947" s="494"/>
      <c r="L2947" s="494"/>
      <c r="M2947" s="517"/>
      <c r="N2947" s="516"/>
      <c r="O2947" s="516"/>
      <c r="P2947" s="517"/>
      <c r="Q2947" s="517"/>
    </row>
    <row r="2948" spans="1:17">
      <c r="A2948" s="472"/>
      <c r="B2948" s="496"/>
      <c r="C2948" s="475"/>
      <c r="D2948" s="477"/>
      <c r="E2948" s="496"/>
      <c r="F2948" s="496"/>
      <c r="G2948" s="496"/>
      <c r="H2948" s="477"/>
      <c r="I2948" s="496"/>
      <c r="J2948" s="477"/>
      <c r="K2948" s="494"/>
      <c r="L2948" s="494"/>
      <c r="M2948" s="517"/>
      <c r="N2948" s="516"/>
      <c r="O2948" s="516"/>
      <c r="P2948" s="517"/>
      <c r="Q2948" s="517"/>
    </row>
    <row r="2949" spans="1:17">
      <c r="A2949" s="472"/>
      <c r="B2949" s="496"/>
      <c r="C2949" s="475"/>
      <c r="D2949" s="477"/>
      <c r="E2949" s="496"/>
      <c r="F2949" s="496"/>
      <c r="G2949" s="496"/>
      <c r="H2949" s="477"/>
      <c r="I2949" s="496"/>
      <c r="J2949" s="477"/>
      <c r="K2949" s="494"/>
      <c r="L2949" s="494"/>
      <c r="M2949" s="517"/>
      <c r="N2949" s="516"/>
      <c r="O2949" s="516"/>
      <c r="P2949" s="517"/>
      <c r="Q2949" s="517"/>
    </row>
    <row r="2950" spans="1:17">
      <c r="A2950" s="472"/>
      <c r="B2950" s="496"/>
      <c r="C2950" s="475"/>
      <c r="D2950" s="477"/>
      <c r="E2950" s="496"/>
      <c r="F2950" s="496"/>
      <c r="G2950" s="496"/>
      <c r="H2950" s="477"/>
      <c r="I2950" s="496"/>
      <c r="J2950" s="477"/>
      <c r="K2950" s="494"/>
      <c r="L2950" s="494"/>
      <c r="M2950" s="517"/>
      <c r="N2950" s="516"/>
      <c r="O2950" s="516"/>
      <c r="P2950" s="517"/>
      <c r="Q2950" s="517"/>
    </row>
    <row r="2951" spans="1:17">
      <c r="A2951" s="472"/>
      <c r="B2951" s="496"/>
      <c r="C2951" s="475"/>
      <c r="D2951" s="477"/>
      <c r="E2951" s="496"/>
      <c r="F2951" s="496"/>
      <c r="G2951" s="496"/>
      <c r="H2951" s="477"/>
      <c r="I2951" s="496"/>
      <c r="J2951" s="477"/>
      <c r="K2951" s="494"/>
      <c r="L2951" s="494"/>
      <c r="M2951" s="517"/>
      <c r="N2951" s="516"/>
      <c r="O2951" s="516"/>
      <c r="P2951" s="517"/>
      <c r="Q2951" s="517"/>
    </row>
    <row r="2952" spans="1:17">
      <c r="A2952" s="472"/>
      <c r="B2952" s="496"/>
      <c r="C2952" s="475"/>
      <c r="D2952" s="477"/>
      <c r="E2952" s="496"/>
      <c r="F2952" s="496"/>
      <c r="G2952" s="496"/>
      <c r="H2952" s="477"/>
      <c r="I2952" s="496"/>
      <c r="J2952" s="477"/>
      <c r="K2952" s="494"/>
      <c r="L2952" s="494"/>
      <c r="M2952" s="517"/>
      <c r="N2952" s="516"/>
      <c r="O2952" s="516"/>
      <c r="P2952" s="517"/>
      <c r="Q2952" s="517"/>
    </row>
    <row r="2953" spans="1:17">
      <c r="A2953" s="472"/>
      <c r="B2953" s="496"/>
      <c r="C2953" s="475"/>
      <c r="D2953" s="477"/>
      <c r="E2953" s="496"/>
      <c r="F2953" s="496"/>
      <c r="G2953" s="496"/>
      <c r="H2953" s="477"/>
      <c r="I2953" s="496"/>
      <c r="J2953" s="477"/>
      <c r="K2953" s="494"/>
      <c r="L2953" s="494"/>
      <c r="M2953" s="517"/>
      <c r="N2953" s="516"/>
      <c r="O2953" s="516"/>
      <c r="P2953" s="517"/>
      <c r="Q2953" s="517"/>
    </row>
    <row r="2954" spans="1:17">
      <c r="A2954" s="472"/>
      <c r="B2954" s="496"/>
      <c r="C2954" s="475"/>
      <c r="D2954" s="477"/>
      <c r="E2954" s="496"/>
      <c r="F2954" s="496"/>
      <c r="G2954" s="496"/>
      <c r="H2954" s="477"/>
      <c r="I2954" s="496"/>
      <c r="J2954" s="477"/>
      <c r="K2954" s="494"/>
      <c r="L2954" s="494"/>
      <c r="M2954" s="517"/>
      <c r="N2954" s="516"/>
      <c r="O2954" s="516"/>
      <c r="P2954" s="517"/>
      <c r="Q2954" s="517"/>
    </row>
    <row r="2955" spans="1:17">
      <c r="A2955" s="472"/>
      <c r="B2955" s="496"/>
      <c r="C2955" s="475"/>
      <c r="D2955" s="477"/>
      <c r="E2955" s="496"/>
      <c r="F2955" s="496"/>
      <c r="G2955" s="496"/>
      <c r="H2955" s="477"/>
      <c r="I2955" s="496"/>
      <c r="J2955" s="477"/>
      <c r="K2955" s="494"/>
      <c r="L2955" s="494"/>
      <c r="M2955" s="517"/>
      <c r="N2955" s="516"/>
      <c r="O2955" s="516"/>
      <c r="P2955" s="517"/>
      <c r="Q2955" s="517"/>
    </row>
    <row r="2956" spans="1:17">
      <c r="A2956" s="472"/>
      <c r="B2956" s="496"/>
      <c r="C2956" s="475"/>
      <c r="D2956" s="477"/>
      <c r="E2956" s="496"/>
      <c r="F2956" s="496"/>
      <c r="G2956" s="496"/>
      <c r="H2956" s="477"/>
      <c r="I2956" s="496"/>
      <c r="J2956" s="477"/>
      <c r="K2956" s="494"/>
      <c r="L2956" s="494"/>
      <c r="M2956" s="517"/>
      <c r="N2956" s="516"/>
      <c r="O2956" s="516"/>
      <c r="P2956" s="517"/>
      <c r="Q2956" s="517"/>
    </row>
    <row r="2957" spans="1:17">
      <c r="A2957" s="472"/>
      <c r="B2957" s="496"/>
      <c r="C2957" s="475"/>
      <c r="D2957" s="477"/>
      <c r="E2957" s="496"/>
      <c r="F2957" s="496"/>
      <c r="G2957" s="496"/>
      <c r="H2957" s="477"/>
      <c r="I2957" s="496"/>
      <c r="J2957" s="477"/>
      <c r="K2957" s="494"/>
      <c r="L2957" s="494"/>
      <c r="M2957" s="517"/>
      <c r="N2957" s="516"/>
      <c r="O2957" s="516"/>
      <c r="P2957" s="517"/>
      <c r="Q2957" s="517"/>
    </row>
    <row r="2958" spans="1:17">
      <c r="A2958" s="472"/>
      <c r="B2958" s="496"/>
      <c r="C2958" s="475"/>
      <c r="D2958" s="477"/>
      <c r="E2958" s="496"/>
      <c r="F2958" s="496"/>
      <c r="G2958" s="496"/>
      <c r="H2958" s="477"/>
      <c r="I2958" s="496"/>
      <c r="J2958" s="477"/>
      <c r="K2958" s="494"/>
      <c r="L2958" s="494"/>
      <c r="M2958" s="517"/>
      <c r="N2958" s="516"/>
      <c r="O2958" s="516"/>
      <c r="P2958" s="517"/>
      <c r="Q2958" s="517"/>
    </row>
    <row r="2959" spans="1:17">
      <c r="A2959" s="472"/>
      <c r="B2959" s="496"/>
      <c r="C2959" s="475"/>
      <c r="D2959" s="477"/>
      <c r="E2959" s="496"/>
      <c r="F2959" s="496"/>
      <c r="G2959" s="496"/>
      <c r="H2959" s="477"/>
      <c r="I2959" s="496"/>
      <c r="J2959" s="477"/>
      <c r="K2959" s="494"/>
      <c r="L2959" s="494"/>
      <c r="M2959" s="517"/>
      <c r="N2959" s="516"/>
      <c r="O2959" s="516"/>
      <c r="P2959" s="517"/>
      <c r="Q2959" s="517"/>
    </row>
    <row r="2960" spans="1:17">
      <c r="A2960" s="472"/>
      <c r="B2960" s="496"/>
      <c r="C2960" s="475"/>
      <c r="D2960" s="477"/>
      <c r="E2960" s="496"/>
      <c r="F2960" s="496"/>
      <c r="G2960" s="496"/>
      <c r="H2960" s="477"/>
      <c r="I2960" s="496"/>
      <c r="J2960" s="477"/>
      <c r="K2960" s="494"/>
      <c r="L2960" s="494"/>
      <c r="M2960" s="517"/>
      <c r="N2960" s="516"/>
      <c r="O2960" s="516"/>
      <c r="P2960" s="517"/>
      <c r="Q2960" s="517"/>
    </row>
    <row r="2961" spans="1:17">
      <c r="A2961" s="472"/>
      <c r="B2961" s="496"/>
      <c r="C2961" s="475"/>
      <c r="D2961" s="477"/>
      <c r="E2961" s="496"/>
      <c r="F2961" s="496"/>
      <c r="G2961" s="496"/>
      <c r="H2961" s="477"/>
      <c r="I2961" s="496"/>
      <c r="J2961" s="477"/>
      <c r="K2961" s="494"/>
      <c r="L2961" s="494"/>
      <c r="M2961" s="517"/>
      <c r="N2961" s="516"/>
      <c r="O2961" s="516"/>
      <c r="P2961" s="517"/>
      <c r="Q2961" s="517"/>
    </row>
    <row r="2962" spans="1:17">
      <c r="A2962" s="472"/>
      <c r="B2962" s="496"/>
      <c r="C2962" s="475"/>
      <c r="D2962" s="477"/>
      <c r="E2962" s="496"/>
      <c r="F2962" s="496"/>
      <c r="G2962" s="496"/>
      <c r="H2962" s="477"/>
      <c r="I2962" s="496"/>
      <c r="J2962" s="477"/>
      <c r="K2962" s="494"/>
      <c r="L2962" s="494"/>
      <c r="M2962" s="517"/>
      <c r="N2962" s="516"/>
      <c r="O2962" s="516"/>
      <c r="P2962" s="517"/>
      <c r="Q2962" s="517"/>
    </row>
    <row r="2963" spans="1:17">
      <c r="A2963" s="472"/>
      <c r="B2963" s="496"/>
      <c r="C2963" s="475"/>
      <c r="D2963" s="477"/>
      <c r="E2963" s="496"/>
      <c r="F2963" s="496"/>
      <c r="G2963" s="496"/>
      <c r="H2963" s="477"/>
      <c r="I2963" s="496"/>
      <c r="J2963" s="477"/>
      <c r="K2963" s="494"/>
      <c r="L2963" s="494"/>
      <c r="M2963" s="517"/>
      <c r="N2963" s="516"/>
      <c r="O2963" s="516"/>
      <c r="P2963" s="517"/>
      <c r="Q2963" s="517"/>
    </row>
    <row r="2964" spans="1:17">
      <c r="A2964" s="472"/>
      <c r="B2964" s="496"/>
      <c r="C2964" s="475"/>
      <c r="D2964" s="477"/>
      <c r="E2964" s="496"/>
      <c r="F2964" s="496"/>
      <c r="G2964" s="496"/>
      <c r="H2964" s="477"/>
      <c r="I2964" s="496"/>
      <c r="J2964" s="477"/>
      <c r="K2964" s="494"/>
      <c r="L2964" s="494"/>
      <c r="M2964" s="517"/>
      <c r="N2964" s="516"/>
      <c r="O2964" s="516"/>
      <c r="P2964" s="517"/>
      <c r="Q2964" s="517"/>
    </row>
    <row r="2965" spans="1:17">
      <c r="A2965" s="472"/>
      <c r="B2965" s="496"/>
      <c r="C2965" s="475"/>
      <c r="D2965" s="477"/>
      <c r="E2965" s="496"/>
      <c r="F2965" s="496"/>
      <c r="G2965" s="496"/>
      <c r="H2965" s="477"/>
      <c r="I2965" s="496"/>
      <c r="J2965" s="477"/>
      <c r="K2965" s="494"/>
      <c r="L2965" s="494"/>
      <c r="M2965" s="517"/>
      <c r="N2965" s="516"/>
      <c r="O2965" s="516"/>
      <c r="P2965" s="517"/>
      <c r="Q2965" s="517"/>
    </row>
    <row r="2966" spans="1:17">
      <c r="A2966" s="472"/>
      <c r="B2966" s="496"/>
      <c r="C2966" s="475"/>
      <c r="D2966" s="477"/>
      <c r="E2966" s="496"/>
      <c r="F2966" s="496"/>
      <c r="G2966" s="496"/>
      <c r="H2966" s="477"/>
      <c r="I2966" s="496"/>
      <c r="J2966" s="477"/>
      <c r="K2966" s="494"/>
      <c r="L2966" s="494"/>
      <c r="M2966" s="517"/>
      <c r="N2966" s="516"/>
      <c r="O2966" s="516"/>
      <c r="P2966" s="517"/>
      <c r="Q2966" s="517"/>
    </row>
    <row r="2967" spans="1:17">
      <c r="A2967" s="472"/>
      <c r="B2967" s="496"/>
      <c r="C2967" s="475"/>
      <c r="D2967" s="477"/>
      <c r="E2967" s="496"/>
      <c r="F2967" s="496"/>
      <c r="G2967" s="496"/>
      <c r="H2967" s="477"/>
      <c r="I2967" s="496"/>
      <c r="J2967" s="477"/>
      <c r="K2967" s="494"/>
      <c r="L2967" s="494"/>
      <c r="M2967" s="517"/>
      <c r="N2967" s="516"/>
      <c r="O2967" s="516"/>
      <c r="P2967" s="517"/>
      <c r="Q2967" s="517"/>
    </row>
    <row r="2968" spans="1:17">
      <c r="A2968" s="472"/>
      <c r="B2968" s="496"/>
      <c r="C2968" s="475"/>
      <c r="D2968" s="477"/>
      <c r="E2968" s="496"/>
      <c r="F2968" s="496"/>
      <c r="G2968" s="496"/>
      <c r="H2968" s="477"/>
      <c r="I2968" s="496"/>
      <c r="J2968" s="477"/>
      <c r="K2968" s="494"/>
      <c r="L2968" s="494"/>
      <c r="M2968" s="517"/>
      <c r="N2968" s="516"/>
      <c r="O2968" s="516"/>
      <c r="P2968" s="517"/>
      <c r="Q2968" s="517"/>
    </row>
    <row r="2969" spans="1:17">
      <c r="A2969" s="472"/>
      <c r="B2969" s="496"/>
      <c r="C2969" s="475"/>
      <c r="D2969" s="477"/>
      <c r="E2969" s="496"/>
      <c r="F2969" s="496"/>
      <c r="G2969" s="496"/>
      <c r="H2969" s="477"/>
      <c r="I2969" s="496"/>
      <c r="J2969" s="477"/>
      <c r="K2969" s="494"/>
      <c r="L2969" s="494"/>
      <c r="M2969" s="517"/>
      <c r="N2969" s="516"/>
      <c r="O2969" s="516"/>
      <c r="P2969" s="517"/>
      <c r="Q2969" s="517"/>
    </row>
    <row r="2970" spans="1:17">
      <c r="A2970" s="472"/>
      <c r="B2970" s="496"/>
      <c r="C2970" s="475"/>
      <c r="D2970" s="477"/>
      <c r="E2970" s="496"/>
      <c r="F2970" s="496"/>
      <c r="G2970" s="496"/>
      <c r="H2970" s="477"/>
      <c r="I2970" s="496"/>
      <c r="J2970" s="477"/>
      <c r="K2970" s="494"/>
      <c r="L2970" s="494"/>
      <c r="M2970" s="517"/>
      <c r="N2970" s="516"/>
      <c r="O2970" s="516"/>
      <c r="P2970" s="517"/>
      <c r="Q2970" s="517"/>
    </row>
    <row r="2971" spans="1:17">
      <c r="A2971" s="472"/>
      <c r="B2971" s="496"/>
      <c r="C2971" s="475"/>
      <c r="D2971" s="477"/>
      <c r="E2971" s="496"/>
      <c r="F2971" s="496"/>
      <c r="G2971" s="496"/>
      <c r="H2971" s="477"/>
      <c r="I2971" s="496"/>
      <c r="J2971" s="477"/>
      <c r="K2971" s="494"/>
      <c r="L2971" s="494"/>
      <c r="M2971" s="517"/>
      <c r="N2971" s="516"/>
      <c r="O2971" s="516"/>
      <c r="P2971" s="517"/>
      <c r="Q2971" s="517"/>
    </row>
    <row r="2972" spans="1:17">
      <c r="A2972" s="472"/>
      <c r="B2972" s="496"/>
      <c r="C2972" s="475"/>
      <c r="D2972" s="477"/>
      <c r="E2972" s="496"/>
      <c r="F2972" s="496"/>
      <c r="G2972" s="496"/>
      <c r="H2972" s="477"/>
      <c r="I2972" s="496"/>
      <c r="J2972" s="477"/>
      <c r="K2972" s="494"/>
      <c r="L2972" s="494"/>
      <c r="M2972" s="517"/>
      <c r="N2972" s="516"/>
      <c r="O2972" s="516"/>
      <c r="P2972" s="517"/>
      <c r="Q2972" s="517"/>
    </row>
    <row r="2973" spans="1:17">
      <c r="A2973" s="472"/>
      <c r="B2973" s="496"/>
      <c r="C2973" s="475"/>
      <c r="D2973" s="477"/>
      <c r="E2973" s="496"/>
      <c r="F2973" s="496"/>
      <c r="G2973" s="496"/>
      <c r="H2973" s="477"/>
      <c r="I2973" s="496"/>
      <c r="J2973" s="477"/>
      <c r="K2973" s="494"/>
      <c r="L2973" s="494"/>
      <c r="M2973" s="517"/>
      <c r="N2973" s="516"/>
      <c r="O2973" s="516"/>
      <c r="P2973" s="517"/>
      <c r="Q2973" s="517"/>
    </row>
    <row r="2974" spans="1:17">
      <c r="A2974" s="472"/>
      <c r="B2974" s="496"/>
      <c r="C2974" s="475"/>
      <c r="D2974" s="477"/>
      <c r="E2974" s="496"/>
      <c r="F2974" s="496"/>
      <c r="G2974" s="496"/>
      <c r="H2974" s="477"/>
      <c r="I2974" s="496"/>
      <c r="J2974" s="477"/>
      <c r="K2974" s="494"/>
      <c r="L2974" s="494"/>
      <c r="M2974" s="517"/>
      <c r="N2974" s="516"/>
      <c r="O2974" s="516"/>
      <c r="P2974" s="517"/>
      <c r="Q2974" s="517"/>
    </row>
    <row r="2975" spans="1:17">
      <c r="A2975" s="472"/>
      <c r="B2975" s="496"/>
      <c r="C2975" s="475"/>
      <c r="D2975" s="477"/>
      <c r="E2975" s="496"/>
      <c r="F2975" s="496"/>
      <c r="G2975" s="496"/>
      <c r="H2975" s="477"/>
      <c r="I2975" s="496"/>
      <c r="J2975" s="477"/>
      <c r="K2975" s="494"/>
      <c r="L2975" s="494"/>
      <c r="M2975" s="517"/>
      <c r="N2975" s="516"/>
      <c r="O2975" s="516"/>
      <c r="P2975" s="517"/>
      <c r="Q2975" s="517"/>
    </row>
    <row r="2976" spans="1:17">
      <c r="A2976" s="472"/>
      <c r="B2976" s="496"/>
      <c r="C2976" s="475"/>
      <c r="D2976" s="477"/>
      <c r="E2976" s="496"/>
      <c r="F2976" s="496"/>
      <c r="G2976" s="496"/>
      <c r="H2976" s="477"/>
      <c r="I2976" s="496"/>
      <c r="J2976" s="477"/>
      <c r="K2976" s="494"/>
      <c r="L2976" s="494"/>
      <c r="M2976" s="517"/>
      <c r="N2976" s="516"/>
      <c r="O2976" s="516"/>
      <c r="P2976" s="517"/>
      <c r="Q2976" s="517"/>
    </row>
    <row r="2977" spans="1:17">
      <c r="A2977" s="472"/>
      <c r="B2977" s="496"/>
      <c r="C2977" s="475"/>
      <c r="D2977" s="477"/>
      <c r="E2977" s="496"/>
      <c r="F2977" s="496"/>
      <c r="G2977" s="496"/>
      <c r="H2977" s="477"/>
      <c r="I2977" s="496"/>
      <c r="J2977" s="477"/>
      <c r="K2977" s="494"/>
      <c r="L2977" s="494"/>
      <c r="M2977" s="517"/>
      <c r="N2977" s="516"/>
      <c r="O2977" s="516"/>
      <c r="P2977" s="517"/>
      <c r="Q2977" s="517"/>
    </row>
    <row r="2978" spans="1:17">
      <c r="A2978" s="472"/>
      <c r="B2978" s="496"/>
      <c r="C2978" s="475"/>
      <c r="D2978" s="477"/>
      <c r="E2978" s="496"/>
      <c r="F2978" s="496"/>
      <c r="G2978" s="496"/>
      <c r="H2978" s="477"/>
      <c r="I2978" s="496"/>
      <c r="J2978" s="477"/>
      <c r="K2978" s="494"/>
      <c r="L2978" s="494"/>
      <c r="M2978" s="517"/>
      <c r="N2978" s="516"/>
      <c r="O2978" s="516"/>
      <c r="P2978" s="517"/>
      <c r="Q2978" s="517"/>
    </row>
    <row r="2979" spans="1:17">
      <c r="A2979" s="472"/>
      <c r="B2979" s="496"/>
      <c r="C2979" s="475"/>
      <c r="D2979" s="477"/>
      <c r="E2979" s="496"/>
      <c r="F2979" s="496"/>
      <c r="G2979" s="496"/>
      <c r="H2979" s="477"/>
      <c r="I2979" s="496"/>
      <c r="J2979" s="477"/>
      <c r="K2979" s="494"/>
      <c r="L2979" s="494"/>
      <c r="M2979" s="517"/>
      <c r="N2979" s="516"/>
      <c r="O2979" s="516"/>
      <c r="P2979" s="517"/>
      <c r="Q2979" s="517"/>
    </row>
    <row r="2980" spans="1:17">
      <c r="A2980" s="472"/>
      <c r="B2980" s="496"/>
      <c r="C2980" s="475"/>
      <c r="D2980" s="477"/>
      <c r="E2980" s="496"/>
      <c r="F2980" s="496"/>
      <c r="G2980" s="496"/>
      <c r="H2980" s="477"/>
      <c r="I2980" s="496"/>
      <c r="J2980" s="477"/>
      <c r="K2980" s="494"/>
      <c r="L2980" s="494"/>
      <c r="M2980" s="517"/>
      <c r="N2980" s="516"/>
      <c r="O2980" s="516"/>
      <c r="P2980" s="517"/>
      <c r="Q2980" s="517"/>
    </row>
    <row r="2981" spans="1:17">
      <c r="A2981" s="472"/>
      <c r="B2981" s="496"/>
      <c r="C2981" s="475"/>
      <c r="D2981" s="477"/>
      <c r="E2981" s="496"/>
      <c r="F2981" s="496"/>
      <c r="G2981" s="496"/>
      <c r="H2981" s="477"/>
      <c r="I2981" s="496"/>
      <c r="J2981" s="477"/>
      <c r="K2981" s="494"/>
      <c r="L2981" s="494"/>
      <c r="M2981" s="517"/>
      <c r="N2981" s="516"/>
      <c r="O2981" s="516"/>
      <c r="P2981" s="517"/>
      <c r="Q2981" s="517"/>
    </row>
    <row r="2982" spans="1:17">
      <c r="A2982" s="472"/>
      <c r="B2982" s="496"/>
      <c r="C2982" s="475"/>
      <c r="D2982" s="477"/>
      <c r="E2982" s="496"/>
      <c r="F2982" s="496"/>
      <c r="G2982" s="496"/>
      <c r="H2982" s="477"/>
      <c r="I2982" s="496"/>
      <c r="J2982" s="477"/>
      <c r="K2982" s="494"/>
      <c r="L2982" s="494"/>
      <c r="M2982" s="517"/>
      <c r="N2982" s="516"/>
      <c r="O2982" s="516"/>
      <c r="P2982" s="517"/>
      <c r="Q2982" s="517"/>
    </row>
    <row r="2983" spans="1:17">
      <c r="A2983" s="472"/>
      <c r="B2983" s="496"/>
      <c r="C2983" s="475"/>
      <c r="D2983" s="477"/>
      <c r="E2983" s="496"/>
      <c r="F2983" s="496"/>
      <c r="G2983" s="496"/>
      <c r="H2983" s="477"/>
      <c r="I2983" s="496"/>
      <c r="J2983" s="477"/>
      <c r="K2983" s="494"/>
      <c r="L2983" s="494"/>
      <c r="M2983" s="517"/>
      <c r="N2983" s="516"/>
      <c r="O2983" s="516"/>
      <c r="P2983" s="517"/>
      <c r="Q2983" s="517"/>
    </row>
    <row r="2984" spans="1:17">
      <c r="A2984" s="472"/>
      <c r="B2984" s="496"/>
      <c r="C2984" s="475"/>
      <c r="D2984" s="477"/>
      <c r="E2984" s="496"/>
      <c r="F2984" s="496"/>
      <c r="G2984" s="496"/>
      <c r="H2984" s="477"/>
      <c r="I2984" s="496"/>
      <c r="J2984" s="477"/>
      <c r="K2984" s="494"/>
      <c r="L2984" s="494"/>
      <c r="M2984" s="517"/>
      <c r="N2984" s="516"/>
      <c r="O2984" s="516"/>
      <c r="P2984" s="517"/>
      <c r="Q2984" s="517"/>
    </row>
    <row r="2985" spans="1:17">
      <c r="A2985" s="472"/>
      <c r="B2985" s="496"/>
      <c r="C2985" s="475"/>
      <c r="D2985" s="477"/>
      <c r="E2985" s="496"/>
      <c r="F2985" s="496"/>
      <c r="G2985" s="496"/>
      <c r="H2985" s="477"/>
      <c r="I2985" s="496"/>
      <c r="J2985" s="477"/>
      <c r="K2985" s="494"/>
      <c r="L2985" s="494"/>
      <c r="M2985" s="517"/>
      <c r="N2985" s="516"/>
      <c r="O2985" s="516"/>
      <c r="P2985" s="517"/>
      <c r="Q2985" s="517"/>
    </row>
    <row r="2986" spans="1:17">
      <c r="A2986" s="472"/>
      <c r="B2986" s="496"/>
      <c r="C2986" s="475"/>
      <c r="D2986" s="477"/>
      <c r="E2986" s="496"/>
      <c r="F2986" s="496"/>
      <c r="G2986" s="496"/>
      <c r="H2986" s="477"/>
      <c r="I2986" s="496"/>
      <c r="J2986" s="477"/>
      <c r="K2986" s="494"/>
      <c r="L2986" s="494"/>
      <c r="M2986" s="517"/>
      <c r="N2986" s="516"/>
      <c r="O2986" s="516"/>
      <c r="P2986" s="517"/>
      <c r="Q2986" s="517"/>
    </row>
    <row r="2987" spans="1:17">
      <c r="A2987" s="472"/>
      <c r="B2987" s="496"/>
      <c r="C2987" s="475"/>
      <c r="D2987" s="477"/>
      <c r="E2987" s="496"/>
      <c r="F2987" s="496"/>
      <c r="G2987" s="496"/>
      <c r="H2987" s="477"/>
      <c r="I2987" s="496"/>
      <c r="J2987" s="477"/>
      <c r="K2987" s="494"/>
      <c r="L2987" s="494"/>
      <c r="M2987" s="517"/>
      <c r="N2987" s="516"/>
      <c r="O2987" s="516"/>
      <c r="P2987" s="517"/>
      <c r="Q2987" s="517"/>
    </row>
    <row r="2988" spans="1:17">
      <c r="A2988" s="472"/>
      <c r="B2988" s="496"/>
      <c r="C2988" s="475"/>
      <c r="D2988" s="477"/>
      <c r="E2988" s="496"/>
      <c r="F2988" s="496"/>
      <c r="G2988" s="496"/>
      <c r="H2988" s="477"/>
      <c r="I2988" s="496"/>
      <c r="J2988" s="477"/>
      <c r="K2988" s="494"/>
      <c r="L2988" s="494"/>
      <c r="M2988" s="517"/>
      <c r="N2988" s="516"/>
      <c r="O2988" s="516"/>
      <c r="P2988" s="517"/>
      <c r="Q2988" s="517"/>
    </row>
    <row r="2989" spans="1:17">
      <c r="A2989" s="472"/>
      <c r="B2989" s="496"/>
      <c r="C2989" s="475"/>
      <c r="D2989" s="477"/>
      <c r="E2989" s="496"/>
      <c r="F2989" s="496"/>
      <c r="G2989" s="496"/>
      <c r="H2989" s="477"/>
      <c r="I2989" s="496"/>
      <c r="J2989" s="477"/>
      <c r="K2989" s="494"/>
      <c r="L2989" s="494"/>
      <c r="M2989" s="517"/>
      <c r="N2989" s="516"/>
      <c r="O2989" s="516"/>
      <c r="P2989" s="517"/>
      <c r="Q2989" s="517"/>
    </row>
    <row r="2990" spans="1:17">
      <c r="A2990" s="472"/>
      <c r="B2990" s="496"/>
      <c r="C2990" s="475"/>
      <c r="D2990" s="477"/>
      <c r="E2990" s="496"/>
      <c r="F2990" s="496"/>
      <c r="G2990" s="496"/>
      <c r="H2990" s="477"/>
      <c r="I2990" s="496"/>
      <c r="J2990" s="477"/>
      <c r="K2990" s="494"/>
      <c r="L2990" s="494"/>
      <c r="M2990" s="517"/>
      <c r="N2990" s="516"/>
      <c r="O2990" s="516"/>
      <c r="P2990" s="517"/>
      <c r="Q2990" s="517"/>
    </row>
    <row r="2991" spans="1:17">
      <c r="A2991" s="472"/>
      <c r="B2991" s="496"/>
      <c r="C2991" s="475"/>
      <c r="D2991" s="477"/>
      <c r="E2991" s="496"/>
      <c r="F2991" s="496"/>
      <c r="G2991" s="496"/>
      <c r="H2991" s="477"/>
      <c r="I2991" s="496"/>
      <c r="J2991" s="477"/>
      <c r="K2991" s="494"/>
      <c r="L2991" s="494"/>
      <c r="M2991" s="517"/>
      <c r="N2991" s="516"/>
      <c r="O2991" s="516"/>
      <c r="P2991" s="517"/>
      <c r="Q2991" s="517"/>
    </row>
    <row r="2992" spans="1:17">
      <c r="A2992" s="472"/>
      <c r="B2992" s="496"/>
      <c r="C2992" s="475"/>
      <c r="D2992" s="477"/>
      <c r="E2992" s="496"/>
      <c r="F2992" s="496"/>
      <c r="G2992" s="496"/>
      <c r="H2992" s="477"/>
      <c r="I2992" s="496"/>
      <c r="J2992" s="477"/>
      <c r="K2992" s="494"/>
      <c r="L2992" s="494"/>
      <c r="M2992" s="517"/>
      <c r="N2992" s="516"/>
      <c r="O2992" s="516"/>
      <c r="P2992" s="517"/>
      <c r="Q2992" s="517"/>
    </row>
    <row r="2993" spans="1:17">
      <c r="A2993" s="472"/>
      <c r="B2993" s="496"/>
      <c r="C2993" s="475"/>
      <c r="D2993" s="477"/>
      <c r="E2993" s="496"/>
      <c r="F2993" s="496"/>
      <c r="G2993" s="496"/>
      <c r="H2993" s="477"/>
      <c r="I2993" s="496"/>
      <c r="J2993" s="477"/>
      <c r="K2993" s="494"/>
      <c r="L2993" s="494"/>
      <c r="M2993" s="517"/>
      <c r="N2993" s="516"/>
      <c r="O2993" s="516"/>
      <c r="P2993" s="517"/>
      <c r="Q2993" s="517"/>
    </row>
    <row r="2994" spans="1:17">
      <c r="A2994" s="472"/>
      <c r="B2994" s="496"/>
      <c r="C2994" s="475"/>
      <c r="D2994" s="477"/>
      <c r="E2994" s="496"/>
      <c r="F2994" s="496"/>
      <c r="G2994" s="496"/>
      <c r="H2994" s="477"/>
      <c r="I2994" s="496"/>
      <c r="J2994" s="477"/>
      <c r="K2994" s="494"/>
      <c r="L2994" s="494"/>
      <c r="M2994" s="517"/>
      <c r="N2994" s="516"/>
      <c r="O2994" s="516"/>
      <c r="P2994" s="517"/>
      <c r="Q2994" s="517"/>
    </row>
    <row r="2995" spans="1:17">
      <c r="A2995" s="472"/>
      <c r="B2995" s="496"/>
      <c r="C2995" s="475"/>
      <c r="D2995" s="477"/>
      <c r="E2995" s="496"/>
      <c r="F2995" s="496"/>
      <c r="G2995" s="496"/>
      <c r="H2995" s="477"/>
      <c r="I2995" s="496"/>
      <c r="J2995" s="477"/>
      <c r="K2995" s="494"/>
      <c r="L2995" s="494"/>
      <c r="M2995" s="517"/>
      <c r="N2995" s="516"/>
      <c r="O2995" s="516"/>
      <c r="P2995" s="517"/>
      <c r="Q2995" s="517"/>
    </row>
    <row r="2996" spans="1:17">
      <c r="A2996" s="472"/>
      <c r="B2996" s="496"/>
      <c r="C2996" s="475"/>
      <c r="D2996" s="477"/>
      <c r="E2996" s="496"/>
      <c r="F2996" s="496"/>
      <c r="G2996" s="496"/>
      <c r="H2996" s="477"/>
      <c r="I2996" s="496"/>
      <c r="J2996" s="477"/>
      <c r="K2996" s="494"/>
      <c r="L2996" s="494"/>
      <c r="M2996" s="517"/>
      <c r="N2996" s="516"/>
      <c r="O2996" s="516"/>
      <c r="P2996" s="517"/>
      <c r="Q2996" s="517"/>
    </row>
    <row r="2997" spans="1:17">
      <c r="A2997" s="472"/>
      <c r="B2997" s="496"/>
      <c r="C2997" s="475"/>
      <c r="D2997" s="477"/>
      <c r="E2997" s="496"/>
      <c r="F2997" s="496"/>
      <c r="G2997" s="496"/>
      <c r="H2997" s="477"/>
      <c r="I2997" s="496"/>
      <c r="J2997" s="477"/>
      <c r="K2997" s="494"/>
      <c r="L2997" s="494"/>
      <c r="M2997" s="517"/>
      <c r="N2997" s="516"/>
      <c r="O2997" s="516"/>
      <c r="P2997" s="517"/>
      <c r="Q2997" s="517"/>
    </row>
    <row r="2998" spans="1:17">
      <c r="A2998" s="472"/>
      <c r="B2998" s="496"/>
      <c r="C2998" s="475"/>
      <c r="D2998" s="477"/>
      <c r="E2998" s="496"/>
      <c r="F2998" s="496"/>
      <c r="G2998" s="496"/>
      <c r="H2998" s="477"/>
      <c r="I2998" s="496"/>
      <c r="J2998" s="477"/>
      <c r="K2998" s="494"/>
      <c r="L2998" s="494"/>
      <c r="M2998" s="517"/>
      <c r="N2998" s="516"/>
      <c r="O2998" s="516"/>
      <c r="P2998" s="517"/>
      <c r="Q2998" s="517"/>
    </row>
    <row r="2999" spans="1:17">
      <c r="A2999" s="472"/>
      <c r="B2999" s="496"/>
      <c r="C2999" s="475"/>
      <c r="D2999" s="477"/>
      <c r="E2999" s="496"/>
      <c r="F2999" s="496"/>
      <c r="G2999" s="496"/>
      <c r="H2999" s="477"/>
      <c r="I2999" s="496"/>
      <c r="J2999" s="477"/>
      <c r="K2999" s="494"/>
      <c r="L2999" s="494"/>
      <c r="M2999" s="517"/>
      <c r="N2999" s="516"/>
      <c r="O2999" s="516"/>
      <c r="P2999" s="517"/>
      <c r="Q2999" s="517"/>
    </row>
    <row r="3000" spans="1:17">
      <c r="A3000" s="472"/>
      <c r="B3000" s="496"/>
      <c r="C3000" s="475"/>
      <c r="D3000" s="477"/>
      <c r="E3000" s="496"/>
      <c r="F3000" s="496"/>
      <c r="G3000" s="496"/>
      <c r="H3000" s="477"/>
      <c r="I3000" s="496"/>
      <c r="J3000" s="477"/>
      <c r="K3000" s="494"/>
      <c r="L3000" s="494"/>
      <c r="M3000" s="517"/>
      <c r="N3000" s="516"/>
      <c r="O3000" s="516"/>
      <c r="P3000" s="517"/>
      <c r="Q3000" s="517"/>
    </row>
    <row r="3001" spans="1:17">
      <c r="A3001" s="472"/>
      <c r="B3001" s="496"/>
      <c r="C3001" s="475"/>
      <c r="D3001" s="477"/>
      <c r="E3001" s="496"/>
      <c r="F3001" s="496"/>
      <c r="G3001" s="496"/>
      <c r="H3001" s="477"/>
      <c r="I3001" s="496"/>
      <c r="J3001" s="477"/>
      <c r="K3001" s="494"/>
      <c r="L3001" s="494"/>
      <c r="M3001" s="517"/>
      <c r="N3001" s="516"/>
      <c r="O3001" s="516"/>
      <c r="P3001" s="517"/>
      <c r="Q3001" s="517"/>
    </row>
    <row r="3002" spans="1:17">
      <c r="A3002" s="472"/>
      <c r="B3002" s="496"/>
      <c r="C3002" s="475"/>
      <c r="D3002" s="477"/>
      <c r="E3002" s="496"/>
      <c r="F3002" s="496"/>
      <c r="G3002" s="496"/>
      <c r="H3002" s="477"/>
      <c r="I3002" s="496"/>
      <c r="J3002" s="477"/>
      <c r="K3002" s="494"/>
      <c r="L3002" s="494"/>
      <c r="M3002" s="517"/>
      <c r="N3002" s="516"/>
      <c r="O3002" s="516"/>
      <c r="P3002" s="517"/>
      <c r="Q3002" s="517"/>
    </row>
    <row r="3003" spans="1:17">
      <c r="A3003" s="472"/>
      <c r="B3003" s="496"/>
      <c r="C3003" s="475"/>
      <c r="D3003" s="477"/>
      <c r="E3003" s="496"/>
      <c r="F3003" s="496"/>
      <c r="G3003" s="496"/>
      <c r="H3003" s="477"/>
      <c r="I3003" s="496"/>
      <c r="J3003" s="477"/>
      <c r="K3003" s="494"/>
      <c r="L3003" s="494"/>
      <c r="M3003" s="517"/>
      <c r="N3003" s="516"/>
      <c r="O3003" s="516"/>
      <c r="P3003" s="517"/>
      <c r="Q3003" s="517"/>
    </row>
    <row r="3004" spans="1:17">
      <c r="A3004" s="472"/>
      <c r="B3004" s="496"/>
      <c r="C3004" s="475"/>
      <c r="D3004" s="477"/>
      <c r="E3004" s="496"/>
      <c r="F3004" s="496"/>
      <c r="G3004" s="496"/>
      <c r="H3004" s="477"/>
      <c r="I3004" s="496"/>
      <c r="J3004" s="477"/>
      <c r="K3004" s="494"/>
      <c r="L3004" s="494"/>
      <c r="M3004" s="517"/>
      <c r="N3004" s="516"/>
      <c r="O3004" s="516"/>
      <c r="P3004" s="517"/>
      <c r="Q3004" s="517"/>
    </row>
    <row r="3005" spans="1:17">
      <c r="A3005" s="472"/>
      <c r="B3005" s="496"/>
      <c r="C3005" s="475"/>
      <c r="D3005" s="477"/>
      <c r="E3005" s="496"/>
      <c r="F3005" s="496"/>
      <c r="G3005" s="496"/>
      <c r="H3005" s="477"/>
      <c r="I3005" s="496"/>
      <c r="J3005" s="477"/>
      <c r="K3005" s="494"/>
      <c r="L3005" s="494"/>
      <c r="M3005" s="517"/>
      <c r="N3005" s="516"/>
      <c r="O3005" s="516"/>
      <c r="P3005" s="517"/>
      <c r="Q3005" s="517"/>
    </row>
    <row r="3006" spans="1:17">
      <c r="A3006" s="472"/>
      <c r="B3006" s="496"/>
      <c r="C3006" s="475"/>
      <c r="D3006" s="477"/>
      <c r="E3006" s="496"/>
      <c r="F3006" s="496"/>
      <c r="G3006" s="496"/>
      <c r="H3006" s="477"/>
      <c r="I3006" s="496"/>
      <c r="J3006" s="477"/>
      <c r="K3006" s="494"/>
      <c r="L3006" s="494"/>
      <c r="M3006" s="517"/>
      <c r="N3006" s="516"/>
      <c r="O3006" s="516"/>
      <c r="P3006" s="517"/>
      <c r="Q3006" s="517"/>
    </row>
    <row r="3007" spans="1:17">
      <c r="A3007" s="472"/>
      <c r="B3007" s="496"/>
      <c r="C3007" s="475"/>
      <c r="D3007" s="477"/>
      <c r="E3007" s="496"/>
      <c r="F3007" s="496"/>
      <c r="G3007" s="496"/>
      <c r="H3007" s="477"/>
      <c r="I3007" s="496"/>
      <c r="J3007" s="477"/>
      <c r="K3007" s="494"/>
      <c r="L3007" s="494"/>
      <c r="M3007" s="517"/>
      <c r="N3007" s="516"/>
      <c r="O3007" s="516"/>
      <c r="P3007" s="517"/>
      <c r="Q3007" s="517"/>
    </row>
    <row r="3008" spans="1:17">
      <c r="A3008" s="472"/>
      <c r="B3008" s="496"/>
      <c r="C3008" s="475"/>
      <c r="D3008" s="477"/>
      <c r="E3008" s="496"/>
      <c r="F3008" s="496"/>
      <c r="G3008" s="496"/>
      <c r="H3008" s="477"/>
      <c r="I3008" s="496"/>
      <c r="J3008" s="477"/>
      <c r="K3008" s="494"/>
      <c r="L3008" s="494"/>
      <c r="M3008" s="517"/>
      <c r="N3008" s="516"/>
      <c r="O3008" s="516"/>
      <c r="P3008" s="517"/>
      <c r="Q3008" s="517"/>
    </row>
    <row r="3009" spans="1:17">
      <c r="A3009" s="472"/>
      <c r="B3009" s="496"/>
      <c r="C3009" s="475"/>
      <c r="D3009" s="477"/>
      <c r="E3009" s="496"/>
      <c r="F3009" s="496"/>
      <c r="G3009" s="496"/>
      <c r="H3009" s="477"/>
      <c r="I3009" s="496"/>
      <c r="J3009" s="477"/>
      <c r="K3009" s="494"/>
      <c r="L3009" s="494"/>
      <c r="M3009" s="517"/>
      <c r="N3009" s="516"/>
      <c r="O3009" s="516"/>
      <c r="P3009" s="517"/>
      <c r="Q3009" s="517"/>
    </row>
    <row r="3010" spans="1:17">
      <c r="A3010" s="472"/>
      <c r="B3010" s="496"/>
      <c r="C3010" s="475"/>
      <c r="D3010" s="477"/>
      <c r="E3010" s="496"/>
      <c r="F3010" s="496"/>
      <c r="G3010" s="496"/>
      <c r="H3010" s="477"/>
      <c r="I3010" s="496"/>
      <c r="J3010" s="477"/>
      <c r="K3010" s="494"/>
      <c r="L3010" s="494"/>
      <c r="M3010" s="517"/>
      <c r="N3010" s="516"/>
      <c r="O3010" s="516"/>
      <c r="P3010" s="517"/>
      <c r="Q3010" s="517"/>
    </row>
    <row r="3011" spans="1:17">
      <c r="A3011" s="472"/>
      <c r="B3011" s="496"/>
      <c r="C3011" s="475"/>
      <c r="D3011" s="477"/>
      <c r="E3011" s="496"/>
      <c r="F3011" s="496"/>
      <c r="G3011" s="496"/>
      <c r="H3011" s="477"/>
      <c r="I3011" s="496"/>
      <c r="J3011" s="477"/>
      <c r="K3011" s="494"/>
      <c r="L3011" s="494"/>
      <c r="M3011" s="517"/>
      <c r="N3011" s="516"/>
      <c r="O3011" s="516"/>
      <c r="P3011" s="517"/>
      <c r="Q3011" s="517"/>
    </row>
    <row r="3012" spans="1:17">
      <c r="A3012" s="472"/>
      <c r="B3012" s="496"/>
      <c r="C3012" s="475"/>
      <c r="D3012" s="477"/>
      <c r="E3012" s="496"/>
      <c r="F3012" s="496"/>
      <c r="G3012" s="496"/>
      <c r="H3012" s="477"/>
      <c r="I3012" s="496"/>
      <c r="J3012" s="477"/>
      <c r="K3012" s="494"/>
      <c r="L3012" s="494"/>
      <c r="M3012" s="517"/>
      <c r="N3012" s="516"/>
      <c r="O3012" s="516"/>
      <c r="P3012" s="517"/>
      <c r="Q3012" s="517"/>
    </row>
    <row r="3013" spans="1:17">
      <c r="A3013" s="472"/>
      <c r="B3013" s="496"/>
      <c r="C3013" s="475"/>
      <c r="D3013" s="477"/>
      <c r="E3013" s="496"/>
      <c r="F3013" s="496"/>
      <c r="G3013" s="496"/>
      <c r="H3013" s="477"/>
      <c r="I3013" s="496"/>
      <c r="J3013" s="477"/>
      <c r="K3013" s="494"/>
      <c r="L3013" s="494"/>
      <c r="M3013" s="517"/>
      <c r="N3013" s="516"/>
      <c r="O3013" s="516"/>
      <c r="P3013" s="517"/>
      <c r="Q3013" s="517"/>
    </row>
    <row r="3014" spans="1:17">
      <c r="A3014" s="472"/>
      <c r="B3014" s="496"/>
      <c r="C3014" s="475"/>
      <c r="D3014" s="477"/>
      <c r="E3014" s="496"/>
      <c r="F3014" s="496"/>
      <c r="G3014" s="496"/>
      <c r="H3014" s="477"/>
      <c r="I3014" s="496"/>
      <c r="J3014" s="477"/>
      <c r="K3014" s="494"/>
      <c r="L3014" s="494"/>
      <c r="M3014" s="517"/>
      <c r="N3014" s="516"/>
      <c r="O3014" s="516"/>
      <c r="P3014" s="517"/>
      <c r="Q3014" s="517"/>
    </row>
    <row r="3015" spans="1:17">
      <c r="A3015" s="472"/>
      <c r="B3015" s="496"/>
      <c r="C3015" s="475"/>
      <c r="D3015" s="477"/>
      <c r="E3015" s="496"/>
      <c r="F3015" s="496"/>
      <c r="G3015" s="496"/>
      <c r="H3015" s="477"/>
      <c r="I3015" s="496"/>
      <c r="J3015" s="477"/>
      <c r="K3015" s="494"/>
      <c r="L3015" s="494"/>
      <c r="M3015" s="517"/>
      <c r="N3015" s="516"/>
      <c r="O3015" s="516"/>
      <c r="P3015" s="517"/>
      <c r="Q3015" s="517"/>
    </row>
    <row r="3016" spans="1:17">
      <c r="A3016" s="472"/>
      <c r="B3016" s="496"/>
      <c r="C3016" s="475"/>
      <c r="D3016" s="477"/>
      <c r="E3016" s="496"/>
      <c r="F3016" s="496"/>
      <c r="G3016" s="496"/>
      <c r="H3016" s="477"/>
      <c r="I3016" s="496"/>
      <c r="J3016" s="477"/>
      <c r="K3016" s="494"/>
      <c r="L3016" s="494"/>
      <c r="M3016" s="517"/>
      <c r="N3016" s="516"/>
      <c r="O3016" s="516"/>
      <c r="P3016" s="517"/>
      <c r="Q3016" s="517"/>
    </row>
    <row r="3017" spans="1:17">
      <c r="A3017" s="472"/>
      <c r="B3017" s="496"/>
      <c r="C3017" s="475"/>
      <c r="D3017" s="477"/>
      <c r="E3017" s="496"/>
      <c r="F3017" s="496"/>
      <c r="G3017" s="496"/>
      <c r="H3017" s="477"/>
      <c r="I3017" s="496"/>
      <c r="J3017" s="477"/>
      <c r="K3017" s="494"/>
      <c r="L3017" s="494"/>
      <c r="M3017" s="517"/>
      <c r="N3017" s="516"/>
      <c r="O3017" s="516"/>
      <c r="P3017" s="517"/>
      <c r="Q3017" s="517"/>
    </row>
    <row r="3018" spans="1:17">
      <c r="A3018" s="472"/>
      <c r="B3018" s="496"/>
      <c r="C3018" s="475"/>
      <c r="D3018" s="477"/>
      <c r="E3018" s="496"/>
      <c r="F3018" s="496"/>
      <c r="G3018" s="496"/>
      <c r="H3018" s="477"/>
      <c r="I3018" s="496"/>
      <c r="J3018" s="477"/>
      <c r="K3018" s="494"/>
      <c r="L3018" s="494"/>
      <c r="M3018" s="517"/>
      <c r="N3018" s="516"/>
      <c r="O3018" s="516"/>
      <c r="P3018" s="517"/>
      <c r="Q3018" s="517"/>
    </row>
    <row r="3019" spans="1:17">
      <c r="A3019" s="472"/>
      <c r="B3019" s="496"/>
      <c r="C3019" s="475"/>
      <c r="D3019" s="477"/>
      <c r="E3019" s="496"/>
      <c r="F3019" s="496"/>
      <c r="G3019" s="496"/>
      <c r="H3019" s="477"/>
      <c r="I3019" s="496"/>
      <c r="J3019" s="477"/>
      <c r="K3019" s="494"/>
      <c r="L3019" s="494"/>
      <c r="M3019" s="517"/>
      <c r="N3019" s="516"/>
      <c r="O3019" s="516"/>
      <c r="P3019" s="517"/>
      <c r="Q3019" s="517"/>
    </row>
    <row r="3020" spans="1:17">
      <c r="A3020" s="472"/>
      <c r="B3020" s="496"/>
      <c r="C3020" s="475"/>
      <c r="D3020" s="477"/>
      <c r="E3020" s="496"/>
      <c r="F3020" s="496"/>
      <c r="G3020" s="496"/>
      <c r="H3020" s="477"/>
      <c r="I3020" s="496"/>
      <c r="J3020" s="477"/>
      <c r="K3020" s="494"/>
      <c r="L3020" s="494"/>
      <c r="M3020" s="517"/>
      <c r="N3020" s="516"/>
      <c r="O3020" s="516"/>
      <c r="P3020" s="517"/>
      <c r="Q3020" s="517"/>
    </row>
    <row r="3021" spans="1:17">
      <c r="A3021" s="472"/>
      <c r="B3021" s="496"/>
      <c r="C3021" s="475"/>
      <c r="D3021" s="477"/>
      <c r="E3021" s="496"/>
      <c r="F3021" s="496"/>
      <c r="G3021" s="496"/>
      <c r="H3021" s="477"/>
      <c r="I3021" s="496"/>
      <c r="J3021" s="477"/>
      <c r="K3021" s="494"/>
      <c r="L3021" s="494"/>
      <c r="M3021" s="517"/>
      <c r="N3021" s="516"/>
      <c r="O3021" s="516"/>
      <c r="P3021" s="517"/>
      <c r="Q3021" s="517"/>
    </row>
    <row r="3022" spans="1:17">
      <c r="A3022" s="472"/>
      <c r="B3022" s="496"/>
      <c r="C3022" s="475"/>
      <c r="D3022" s="477"/>
      <c r="E3022" s="496"/>
      <c r="F3022" s="496"/>
      <c r="G3022" s="496"/>
      <c r="H3022" s="477"/>
      <c r="I3022" s="496"/>
      <c r="J3022" s="477"/>
      <c r="K3022" s="494"/>
      <c r="L3022" s="494"/>
      <c r="M3022" s="517"/>
      <c r="N3022" s="516"/>
      <c r="O3022" s="516"/>
      <c r="P3022" s="517"/>
      <c r="Q3022" s="517"/>
    </row>
    <row r="3023" spans="1:17">
      <c r="A3023" s="472"/>
      <c r="B3023" s="496"/>
      <c r="C3023" s="475"/>
      <c r="D3023" s="477"/>
      <c r="E3023" s="496"/>
      <c r="F3023" s="496"/>
      <c r="G3023" s="496"/>
      <c r="H3023" s="477"/>
      <c r="I3023" s="496"/>
      <c r="J3023" s="477"/>
      <c r="K3023" s="494"/>
      <c r="L3023" s="494"/>
      <c r="M3023" s="517"/>
      <c r="N3023" s="516"/>
      <c r="O3023" s="516"/>
      <c r="P3023" s="517"/>
      <c r="Q3023" s="517"/>
    </row>
    <row r="3024" spans="1:17">
      <c r="A3024" s="472"/>
      <c r="B3024" s="496"/>
      <c r="C3024" s="475"/>
      <c r="D3024" s="477"/>
      <c r="E3024" s="496"/>
      <c r="F3024" s="496"/>
      <c r="G3024" s="496"/>
      <c r="H3024" s="477"/>
      <c r="I3024" s="496"/>
      <c r="J3024" s="477"/>
      <c r="K3024" s="494"/>
      <c r="L3024" s="494"/>
      <c r="M3024" s="517"/>
      <c r="N3024" s="516"/>
      <c r="O3024" s="516"/>
      <c r="P3024" s="517"/>
      <c r="Q3024" s="517"/>
    </row>
    <row r="3025" spans="1:17">
      <c r="A3025" s="472"/>
      <c r="B3025" s="496"/>
      <c r="C3025" s="475"/>
      <c r="D3025" s="477"/>
      <c r="E3025" s="496"/>
      <c r="F3025" s="496"/>
      <c r="G3025" s="496"/>
      <c r="H3025" s="477"/>
      <c r="I3025" s="496"/>
      <c r="J3025" s="477"/>
      <c r="K3025" s="494"/>
      <c r="L3025" s="494"/>
      <c r="M3025" s="517"/>
      <c r="N3025" s="516"/>
      <c r="O3025" s="516"/>
      <c r="P3025" s="517"/>
      <c r="Q3025" s="517"/>
    </row>
    <row r="3026" spans="1:17">
      <c r="A3026" s="472"/>
      <c r="B3026" s="496"/>
      <c r="C3026" s="475"/>
      <c r="D3026" s="477"/>
      <c r="E3026" s="496"/>
      <c r="F3026" s="496"/>
      <c r="G3026" s="496"/>
      <c r="H3026" s="477"/>
      <c r="I3026" s="496"/>
      <c r="J3026" s="477"/>
      <c r="K3026" s="494"/>
      <c r="L3026" s="494"/>
      <c r="M3026" s="517"/>
      <c r="N3026" s="516"/>
      <c r="O3026" s="516"/>
      <c r="P3026" s="517"/>
      <c r="Q3026" s="517"/>
    </row>
    <row r="3027" spans="1:17">
      <c r="A3027" s="472"/>
      <c r="B3027" s="496"/>
      <c r="C3027" s="475"/>
      <c r="D3027" s="477"/>
      <c r="E3027" s="496"/>
      <c r="F3027" s="496"/>
      <c r="G3027" s="496"/>
      <c r="H3027" s="477"/>
      <c r="I3027" s="496"/>
      <c r="J3027" s="477"/>
      <c r="K3027" s="494"/>
      <c r="L3027" s="494"/>
      <c r="M3027" s="517"/>
      <c r="N3027" s="516"/>
      <c r="O3027" s="516"/>
      <c r="P3027" s="517"/>
      <c r="Q3027" s="517"/>
    </row>
    <row r="3028" spans="1:17">
      <c r="A3028" s="472"/>
      <c r="B3028" s="496"/>
      <c r="C3028" s="475"/>
      <c r="D3028" s="477"/>
      <c r="E3028" s="496"/>
      <c r="F3028" s="496"/>
      <c r="G3028" s="496"/>
      <c r="H3028" s="477"/>
      <c r="I3028" s="496"/>
      <c r="J3028" s="477"/>
      <c r="K3028" s="494"/>
      <c r="L3028" s="494"/>
      <c r="M3028" s="517"/>
      <c r="N3028" s="516"/>
      <c r="O3028" s="516"/>
      <c r="P3028" s="517"/>
      <c r="Q3028" s="517"/>
    </row>
    <row r="3029" spans="1:17">
      <c r="A3029" s="472"/>
      <c r="B3029" s="496"/>
      <c r="C3029" s="475"/>
      <c r="D3029" s="477"/>
      <c r="E3029" s="496"/>
      <c r="F3029" s="496"/>
      <c r="G3029" s="496"/>
      <c r="H3029" s="477"/>
      <c r="I3029" s="496"/>
      <c r="J3029" s="477"/>
      <c r="K3029" s="494"/>
      <c r="L3029" s="494"/>
      <c r="M3029" s="517"/>
      <c r="N3029" s="516"/>
      <c r="O3029" s="516"/>
      <c r="P3029" s="517"/>
      <c r="Q3029" s="517"/>
    </row>
    <row r="3030" spans="1:17">
      <c r="A3030" s="472"/>
      <c r="B3030" s="496"/>
      <c r="C3030" s="475"/>
      <c r="D3030" s="477"/>
      <c r="E3030" s="496"/>
      <c r="F3030" s="496"/>
      <c r="G3030" s="496"/>
      <c r="H3030" s="477"/>
      <c r="I3030" s="496"/>
      <c r="J3030" s="477"/>
      <c r="K3030" s="494"/>
      <c r="L3030" s="494"/>
      <c r="M3030" s="517"/>
      <c r="N3030" s="516"/>
      <c r="O3030" s="516"/>
      <c r="P3030" s="517"/>
      <c r="Q3030" s="517"/>
    </row>
    <row r="3031" spans="1:17">
      <c r="A3031" s="472"/>
      <c r="B3031" s="496"/>
      <c r="C3031" s="475"/>
      <c r="D3031" s="477"/>
      <c r="E3031" s="496"/>
      <c r="F3031" s="496"/>
      <c r="G3031" s="496"/>
      <c r="H3031" s="477"/>
      <c r="I3031" s="496"/>
      <c r="J3031" s="477"/>
      <c r="K3031" s="494"/>
      <c r="L3031" s="494"/>
      <c r="M3031" s="517"/>
      <c r="N3031" s="516"/>
      <c r="O3031" s="516"/>
      <c r="P3031" s="517"/>
      <c r="Q3031" s="517"/>
    </row>
    <row r="3032" spans="1:17">
      <c r="A3032" s="472"/>
      <c r="B3032" s="496"/>
      <c r="C3032" s="475"/>
      <c r="D3032" s="477"/>
      <c r="E3032" s="496"/>
      <c r="F3032" s="496"/>
      <c r="G3032" s="496"/>
      <c r="H3032" s="477"/>
      <c r="I3032" s="496"/>
      <c r="J3032" s="477"/>
      <c r="K3032" s="494"/>
      <c r="L3032" s="494"/>
      <c r="M3032" s="517"/>
      <c r="N3032" s="516"/>
      <c r="O3032" s="516"/>
      <c r="P3032" s="517"/>
      <c r="Q3032" s="517"/>
    </row>
    <row r="3033" spans="1:17">
      <c r="A3033" s="472"/>
      <c r="B3033" s="496"/>
      <c r="C3033" s="475"/>
      <c r="D3033" s="477"/>
      <c r="E3033" s="496"/>
      <c r="F3033" s="496"/>
      <c r="G3033" s="496"/>
      <c r="H3033" s="477"/>
      <c r="I3033" s="496"/>
      <c r="J3033" s="477"/>
      <c r="K3033" s="494"/>
      <c r="L3033" s="494"/>
      <c r="M3033" s="517"/>
      <c r="N3033" s="516"/>
      <c r="O3033" s="516"/>
      <c r="P3033" s="517"/>
      <c r="Q3033" s="517"/>
    </row>
    <row r="3034" spans="1:17">
      <c r="A3034" s="472"/>
      <c r="B3034" s="496"/>
      <c r="C3034" s="475"/>
      <c r="D3034" s="477"/>
      <c r="E3034" s="496"/>
      <c r="F3034" s="496"/>
      <c r="G3034" s="496"/>
      <c r="H3034" s="477"/>
      <c r="I3034" s="496"/>
      <c r="J3034" s="477"/>
      <c r="K3034" s="494"/>
      <c r="L3034" s="494"/>
      <c r="M3034" s="517"/>
      <c r="N3034" s="516"/>
      <c r="O3034" s="516"/>
      <c r="P3034" s="517"/>
      <c r="Q3034" s="517"/>
    </row>
    <row r="3035" spans="1:17">
      <c r="A3035" s="472"/>
      <c r="B3035" s="496"/>
      <c r="C3035" s="475"/>
      <c r="D3035" s="477"/>
      <c r="E3035" s="496"/>
      <c r="F3035" s="496"/>
      <c r="G3035" s="496"/>
      <c r="H3035" s="477"/>
      <c r="I3035" s="496"/>
      <c r="J3035" s="477"/>
      <c r="K3035" s="494"/>
      <c r="L3035" s="494"/>
      <c r="M3035" s="517"/>
      <c r="N3035" s="516"/>
      <c r="O3035" s="516"/>
      <c r="P3035" s="517"/>
      <c r="Q3035" s="517"/>
    </row>
    <row r="3036" spans="1:17">
      <c r="A3036" s="472"/>
      <c r="B3036" s="496"/>
      <c r="C3036" s="475"/>
      <c r="D3036" s="477"/>
      <c r="E3036" s="496"/>
      <c r="F3036" s="496"/>
      <c r="G3036" s="496"/>
      <c r="H3036" s="477"/>
      <c r="I3036" s="496"/>
      <c r="J3036" s="477"/>
      <c r="K3036" s="494"/>
      <c r="L3036" s="494"/>
      <c r="M3036" s="517"/>
      <c r="N3036" s="516"/>
      <c r="O3036" s="516"/>
      <c r="P3036" s="517"/>
      <c r="Q3036" s="517"/>
    </row>
    <row r="3037" spans="1:17">
      <c r="A3037" s="472"/>
      <c r="B3037" s="496"/>
      <c r="C3037" s="475"/>
      <c r="D3037" s="477"/>
      <c r="E3037" s="496"/>
      <c r="F3037" s="496"/>
      <c r="G3037" s="496"/>
      <c r="H3037" s="477"/>
      <c r="I3037" s="496"/>
      <c r="J3037" s="477"/>
      <c r="K3037" s="494"/>
      <c r="L3037" s="494"/>
      <c r="M3037" s="517"/>
      <c r="N3037" s="516"/>
      <c r="O3037" s="516"/>
      <c r="P3037" s="517"/>
      <c r="Q3037" s="517"/>
    </row>
    <row r="3038" spans="1:17">
      <c r="A3038" s="472"/>
      <c r="B3038" s="496"/>
      <c r="C3038" s="475"/>
      <c r="D3038" s="477"/>
      <c r="E3038" s="496"/>
      <c r="F3038" s="496"/>
      <c r="G3038" s="496"/>
      <c r="H3038" s="477"/>
      <c r="I3038" s="496"/>
      <c r="J3038" s="477"/>
      <c r="K3038" s="494"/>
      <c r="L3038" s="494"/>
      <c r="M3038" s="517"/>
      <c r="N3038" s="516"/>
      <c r="O3038" s="516"/>
      <c r="P3038" s="517"/>
      <c r="Q3038" s="517"/>
    </row>
    <row r="3039" spans="1:17">
      <c r="A3039" s="472"/>
      <c r="B3039" s="496"/>
      <c r="C3039" s="475"/>
      <c r="D3039" s="477"/>
      <c r="E3039" s="496"/>
      <c r="F3039" s="496"/>
      <c r="G3039" s="496"/>
      <c r="H3039" s="477"/>
      <c r="I3039" s="496"/>
      <c r="J3039" s="477"/>
      <c r="K3039" s="494"/>
      <c r="L3039" s="494"/>
      <c r="M3039" s="517"/>
      <c r="N3039" s="516"/>
      <c r="O3039" s="516"/>
      <c r="P3039" s="517"/>
      <c r="Q3039" s="517"/>
    </row>
    <row r="3040" spans="1:17">
      <c r="A3040" s="472"/>
      <c r="B3040" s="496"/>
      <c r="C3040" s="475"/>
      <c r="D3040" s="477"/>
      <c r="E3040" s="496"/>
      <c r="F3040" s="496"/>
      <c r="G3040" s="496"/>
      <c r="H3040" s="477"/>
      <c r="I3040" s="496"/>
      <c r="J3040" s="477"/>
      <c r="K3040" s="494"/>
      <c r="L3040" s="494"/>
      <c r="M3040" s="517"/>
      <c r="N3040" s="516"/>
      <c r="O3040" s="516"/>
      <c r="P3040" s="517"/>
      <c r="Q3040" s="517"/>
    </row>
    <row r="3041" spans="1:17">
      <c r="A3041" s="472"/>
      <c r="B3041" s="496"/>
      <c r="C3041" s="475"/>
      <c r="D3041" s="477"/>
      <c r="E3041" s="496"/>
      <c r="F3041" s="496"/>
      <c r="G3041" s="496"/>
      <c r="H3041" s="477"/>
      <c r="I3041" s="496"/>
      <c r="J3041" s="477"/>
      <c r="K3041" s="494"/>
      <c r="L3041" s="494"/>
      <c r="M3041" s="517"/>
      <c r="N3041" s="516"/>
      <c r="O3041" s="516"/>
      <c r="P3041" s="517"/>
      <c r="Q3041" s="517"/>
    </row>
    <row r="3042" spans="1:17">
      <c r="A3042" s="472"/>
      <c r="B3042" s="496"/>
      <c r="C3042" s="475"/>
      <c r="D3042" s="477"/>
      <c r="E3042" s="496"/>
      <c r="F3042" s="496"/>
      <c r="G3042" s="496"/>
      <c r="H3042" s="477"/>
      <c r="I3042" s="496"/>
      <c r="J3042" s="477"/>
      <c r="K3042" s="494"/>
      <c r="L3042" s="494"/>
      <c r="M3042" s="517"/>
      <c r="N3042" s="516"/>
      <c r="O3042" s="516"/>
      <c r="P3042" s="517"/>
      <c r="Q3042" s="517"/>
    </row>
    <row r="3043" spans="1:17">
      <c r="A3043" s="472"/>
      <c r="B3043" s="496"/>
      <c r="C3043" s="475"/>
      <c r="D3043" s="477"/>
      <c r="E3043" s="496"/>
      <c r="F3043" s="496"/>
      <c r="G3043" s="496"/>
      <c r="H3043" s="477"/>
      <c r="I3043" s="496"/>
      <c r="J3043" s="477"/>
      <c r="K3043" s="494"/>
      <c r="L3043" s="494"/>
      <c r="M3043" s="517"/>
      <c r="N3043" s="516"/>
      <c r="O3043" s="516"/>
      <c r="P3043" s="517"/>
      <c r="Q3043" s="517"/>
    </row>
    <row r="3044" spans="1:17">
      <c r="A3044" s="472"/>
      <c r="B3044" s="496"/>
      <c r="C3044" s="475"/>
      <c r="D3044" s="477"/>
      <c r="E3044" s="496"/>
      <c r="F3044" s="496"/>
      <c r="G3044" s="496"/>
      <c r="H3044" s="477"/>
      <c r="I3044" s="496"/>
      <c r="J3044" s="477"/>
      <c r="K3044" s="494"/>
      <c r="L3044" s="494"/>
      <c r="M3044" s="517"/>
      <c r="N3044" s="516"/>
      <c r="O3044" s="516"/>
      <c r="P3044" s="517"/>
      <c r="Q3044" s="517"/>
    </row>
    <row r="3045" spans="1:17">
      <c r="A3045" s="472"/>
      <c r="B3045" s="496"/>
      <c r="C3045" s="475"/>
      <c r="D3045" s="477"/>
      <c r="E3045" s="496"/>
      <c r="F3045" s="496"/>
      <c r="G3045" s="496"/>
      <c r="H3045" s="477"/>
      <c r="I3045" s="496"/>
      <c r="J3045" s="477"/>
      <c r="K3045" s="494"/>
      <c r="L3045" s="494"/>
      <c r="M3045" s="517"/>
      <c r="N3045" s="516"/>
      <c r="O3045" s="516"/>
      <c r="P3045" s="517"/>
      <c r="Q3045" s="517"/>
    </row>
    <row r="3046" spans="1:17">
      <c r="A3046" s="472"/>
      <c r="B3046" s="496"/>
      <c r="C3046" s="475"/>
      <c r="D3046" s="477"/>
      <c r="E3046" s="496"/>
      <c r="F3046" s="496"/>
      <c r="G3046" s="496"/>
      <c r="H3046" s="477"/>
      <c r="I3046" s="496"/>
      <c r="J3046" s="477"/>
      <c r="K3046" s="494"/>
      <c r="L3046" s="494"/>
      <c r="M3046" s="517"/>
      <c r="N3046" s="516"/>
      <c r="O3046" s="516"/>
      <c r="P3046" s="517"/>
      <c r="Q3046" s="517"/>
    </row>
    <row r="3047" spans="1:17">
      <c r="A3047" s="472"/>
      <c r="B3047" s="496"/>
      <c r="C3047" s="475"/>
      <c r="D3047" s="477"/>
      <c r="E3047" s="496"/>
      <c r="F3047" s="496"/>
      <c r="G3047" s="496"/>
      <c r="H3047" s="477"/>
      <c r="I3047" s="496"/>
      <c r="J3047" s="477"/>
      <c r="K3047" s="494"/>
      <c r="L3047" s="494"/>
      <c r="M3047" s="517"/>
      <c r="N3047" s="516"/>
      <c r="O3047" s="516"/>
      <c r="P3047" s="517"/>
      <c r="Q3047" s="517"/>
    </row>
    <row r="3048" spans="1:17">
      <c r="A3048" s="472"/>
      <c r="B3048" s="496"/>
      <c r="C3048" s="475"/>
      <c r="D3048" s="477"/>
      <c r="E3048" s="496"/>
      <c r="F3048" s="496"/>
      <c r="G3048" s="496"/>
      <c r="H3048" s="477"/>
      <c r="I3048" s="496"/>
      <c r="J3048" s="477"/>
      <c r="K3048" s="494"/>
      <c r="L3048" s="494"/>
      <c r="M3048" s="517"/>
      <c r="N3048" s="516"/>
      <c r="O3048" s="516"/>
      <c r="P3048" s="517"/>
      <c r="Q3048" s="517"/>
    </row>
    <row r="3049" spans="1:17">
      <c r="A3049" s="472"/>
      <c r="B3049" s="496"/>
      <c r="C3049" s="475"/>
      <c r="D3049" s="477"/>
      <c r="E3049" s="496"/>
      <c r="F3049" s="496"/>
      <c r="G3049" s="496"/>
      <c r="H3049" s="477"/>
      <c r="I3049" s="496"/>
      <c r="J3049" s="477"/>
      <c r="K3049" s="494"/>
      <c r="L3049" s="494"/>
      <c r="M3049" s="517"/>
      <c r="N3049" s="516"/>
      <c r="O3049" s="516"/>
      <c r="P3049" s="517"/>
      <c r="Q3049" s="517"/>
    </row>
    <row r="3050" spans="1:17">
      <c r="A3050" s="472"/>
      <c r="B3050" s="496"/>
      <c r="C3050" s="475"/>
      <c r="D3050" s="477"/>
      <c r="E3050" s="496"/>
      <c r="F3050" s="496"/>
      <c r="G3050" s="496"/>
      <c r="H3050" s="477"/>
      <c r="I3050" s="496"/>
      <c r="J3050" s="477"/>
      <c r="K3050" s="494"/>
      <c r="L3050" s="494"/>
      <c r="M3050" s="517"/>
      <c r="N3050" s="516"/>
      <c r="O3050" s="516"/>
      <c r="P3050" s="517"/>
      <c r="Q3050" s="517"/>
    </row>
    <row r="3051" spans="1:17">
      <c r="A3051" s="472"/>
      <c r="B3051" s="496"/>
      <c r="C3051" s="475"/>
      <c r="D3051" s="477"/>
      <c r="E3051" s="496"/>
      <c r="F3051" s="496"/>
      <c r="G3051" s="496"/>
      <c r="H3051" s="477"/>
      <c r="I3051" s="496"/>
      <c r="J3051" s="477"/>
      <c r="K3051" s="494"/>
      <c r="L3051" s="494"/>
      <c r="M3051" s="517"/>
      <c r="N3051" s="516"/>
      <c r="O3051" s="516"/>
      <c r="P3051" s="517"/>
      <c r="Q3051" s="517"/>
    </row>
    <row r="3052" spans="1:17">
      <c r="A3052" s="472"/>
      <c r="B3052" s="496"/>
      <c r="C3052" s="475"/>
      <c r="D3052" s="477"/>
      <c r="E3052" s="496"/>
      <c r="F3052" s="496"/>
      <c r="G3052" s="496"/>
      <c r="H3052" s="477"/>
      <c r="I3052" s="496"/>
      <c r="J3052" s="477"/>
      <c r="K3052" s="494"/>
      <c r="L3052" s="494"/>
      <c r="M3052" s="517"/>
      <c r="N3052" s="516"/>
      <c r="O3052" s="516"/>
      <c r="P3052" s="517"/>
      <c r="Q3052" s="517"/>
    </row>
    <row r="3053" spans="1:17">
      <c r="A3053" s="472"/>
      <c r="B3053" s="496"/>
      <c r="C3053" s="475"/>
      <c r="D3053" s="477"/>
      <c r="E3053" s="496"/>
      <c r="F3053" s="496"/>
      <c r="G3053" s="496"/>
      <c r="H3053" s="477"/>
      <c r="I3053" s="496"/>
      <c r="J3053" s="477"/>
      <c r="K3053" s="494"/>
      <c r="L3053" s="494"/>
      <c r="M3053" s="517"/>
      <c r="N3053" s="516"/>
      <c r="O3053" s="516"/>
      <c r="P3053" s="517"/>
      <c r="Q3053" s="517"/>
    </row>
    <row r="3054" spans="1:17">
      <c r="A3054" s="472"/>
      <c r="B3054" s="496"/>
      <c r="C3054" s="475"/>
      <c r="D3054" s="477"/>
      <c r="E3054" s="496"/>
      <c r="F3054" s="496"/>
      <c r="G3054" s="496"/>
      <c r="H3054" s="477"/>
      <c r="I3054" s="496"/>
      <c r="J3054" s="477"/>
      <c r="K3054" s="494"/>
      <c r="L3054" s="494"/>
      <c r="M3054" s="517"/>
      <c r="N3054" s="516"/>
      <c r="O3054" s="516"/>
      <c r="P3054" s="517"/>
      <c r="Q3054" s="517"/>
    </row>
    <row r="3055" spans="1:17">
      <c r="A3055" s="472"/>
      <c r="B3055" s="496"/>
      <c r="C3055" s="475"/>
      <c r="D3055" s="477"/>
      <c r="E3055" s="496"/>
      <c r="F3055" s="496"/>
      <c r="G3055" s="496"/>
      <c r="H3055" s="477"/>
      <c r="I3055" s="496"/>
      <c r="J3055" s="477"/>
      <c r="K3055" s="494"/>
      <c r="L3055" s="494"/>
      <c r="M3055" s="517"/>
      <c r="N3055" s="516"/>
      <c r="O3055" s="516"/>
      <c r="P3055" s="517"/>
      <c r="Q3055" s="517"/>
    </row>
    <row r="3056" spans="1:17">
      <c r="A3056" s="472"/>
      <c r="B3056" s="496"/>
      <c r="C3056" s="475"/>
      <c r="D3056" s="477"/>
      <c r="E3056" s="496"/>
      <c r="F3056" s="496"/>
      <c r="G3056" s="496"/>
      <c r="H3056" s="477"/>
      <c r="I3056" s="496"/>
      <c r="J3056" s="477"/>
      <c r="K3056" s="494"/>
      <c r="L3056" s="494"/>
      <c r="M3056" s="517"/>
      <c r="N3056" s="516"/>
      <c r="O3056" s="516"/>
      <c r="P3056" s="517"/>
      <c r="Q3056" s="517"/>
    </row>
    <row r="3057" spans="1:17">
      <c r="A3057" s="472"/>
      <c r="B3057" s="496"/>
      <c r="C3057" s="475"/>
      <c r="D3057" s="477"/>
      <c r="E3057" s="496"/>
      <c r="F3057" s="496"/>
      <c r="G3057" s="496"/>
      <c r="H3057" s="477"/>
      <c r="I3057" s="496"/>
      <c r="J3057" s="477"/>
      <c r="K3057" s="494"/>
      <c r="L3057" s="494"/>
      <c r="M3057" s="517"/>
      <c r="N3057" s="516"/>
      <c r="O3057" s="516"/>
      <c r="P3057" s="517"/>
      <c r="Q3057" s="517"/>
    </row>
    <row r="3058" spans="1:17">
      <c r="A3058" s="472"/>
      <c r="B3058" s="496"/>
      <c r="C3058" s="475"/>
      <c r="D3058" s="477"/>
      <c r="E3058" s="496"/>
      <c r="F3058" s="496"/>
      <c r="G3058" s="496"/>
      <c r="H3058" s="477"/>
      <c r="I3058" s="496"/>
      <c r="J3058" s="477"/>
      <c r="K3058" s="494"/>
      <c r="L3058" s="494"/>
      <c r="M3058" s="517"/>
      <c r="N3058" s="516"/>
      <c r="O3058" s="516"/>
      <c r="P3058" s="517"/>
      <c r="Q3058" s="517"/>
    </row>
    <row r="3059" spans="1:17">
      <c r="A3059" s="472"/>
      <c r="B3059" s="496"/>
      <c r="C3059" s="475"/>
      <c r="D3059" s="477"/>
      <c r="E3059" s="496"/>
      <c r="F3059" s="496"/>
      <c r="G3059" s="496"/>
      <c r="H3059" s="477"/>
      <c r="I3059" s="496"/>
      <c r="J3059" s="477"/>
      <c r="K3059" s="494"/>
      <c r="L3059" s="494"/>
      <c r="M3059" s="517"/>
      <c r="N3059" s="516"/>
      <c r="O3059" s="516"/>
      <c r="P3059" s="517"/>
      <c r="Q3059" s="517"/>
    </row>
    <row r="3060" spans="1:17">
      <c r="A3060" s="472"/>
      <c r="B3060" s="496"/>
      <c r="C3060" s="475"/>
      <c r="D3060" s="477"/>
      <c r="E3060" s="496"/>
      <c r="F3060" s="496"/>
      <c r="G3060" s="496"/>
      <c r="H3060" s="477"/>
      <c r="I3060" s="496"/>
      <c r="J3060" s="477"/>
      <c r="K3060" s="494"/>
      <c r="L3060" s="494"/>
      <c r="M3060" s="517"/>
      <c r="N3060" s="516"/>
      <c r="O3060" s="516"/>
      <c r="P3060" s="517"/>
      <c r="Q3060" s="517"/>
    </row>
    <row r="3061" spans="1:17">
      <c r="A3061" s="472"/>
      <c r="B3061" s="496"/>
      <c r="C3061" s="475"/>
      <c r="D3061" s="477"/>
      <c r="E3061" s="496"/>
      <c r="F3061" s="496"/>
      <c r="G3061" s="496"/>
      <c r="H3061" s="477"/>
      <c r="I3061" s="496"/>
      <c r="J3061" s="477"/>
      <c r="K3061" s="494"/>
      <c r="L3061" s="494"/>
      <c r="M3061" s="517"/>
      <c r="N3061" s="516"/>
      <c r="O3061" s="516"/>
      <c r="P3061" s="517"/>
      <c r="Q3061" s="517"/>
    </row>
    <row r="3062" spans="1:17">
      <c r="A3062" s="472"/>
      <c r="B3062" s="496"/>
      <c r="C3062" s="475"/>
      <c r="D3062" s="477"/>
      <c r="E3062" s="496"/>
      <c r="F3062" s="496"/>
      <c r="G3062" s="496"/>
      <c r="H3062" s="477"/>
      <c r="I3062" s="496"/>
      <c r="J3062" s="477"/>
      <c r="K3062" s="494"/>
      <c r="L3062" s="494"/>
      <c r="M3062" s="517"/>
      <c r="N3062" s="516"/>
      <c r="O3062" s="516"/>
      <c r="P3062" s="517"/>
      <c r="Q3062" s="517"/>
    </row>
    <row r="3063" spans="1:17">
      <c r="A3063" s="472"/>
      <c r="B3063" s="496"/>
      <c r="C3063" s="475"/>
      <c r="D3063" s="477"/>
      <c r="E3063" s="496"/>
      <c r="F3063" s="496"/>
      <c r="G3063" s="496"/>
      <c r="H3063" s="477"/>
      <c r="I3063" s="496"/>
      <c r="J3063" s="477"/>
      <c r="K3063" s="494"/>
      <c r="L3063" s="494"/>
      <c r="M3063" s="517"/>
      <c r="N3063" s="516"/>
      <c r="O3063" s="516"/>
      <c r="P3063" s="517"/>
      <c r="Q3063" s="517"/>
    </row>
    <row r="3064" spans="1:17">
      <c r="A3064" s="472"/>
      <c r="B3064" s="496"/>
      <c r="C3064" s="475"/>
      <c r="D3064" s="477"/>
      <c r="E3064" s="496"/>
      <c r="F3064" s="496"/>
      <c r="G3064" s="496"/>
      <c r="H3064" s="477"/>
      <c r="I3064" s="496"/>
      <c r="J3064" s="477"/>
      <c r="K3064" s="494"/>
      <c r="L3064" s="494"/>
      <c r="M3064" s="517"/>
      <c r="N3064" s="516"/>
      <c r="O3064" s="516"/>
      <c r="P3064" s="517"/>
      <c r="Q3064" s="517"/>
    </row>
    <row r="3065" spans="1:17">
      <c r="A3065" s="472"/>
      <c r="B3065" s="496"/>
      <c r="C3065" s="475"/>
      <c r="D3065" s="477"/>
      <c r="E3065" s="496"/>
      <c r="F3065" s="496"/>
      <c r="G3065" s="496"/>
      <c r="H3065" s="477"/>
      <c r="I3065" s="496"/>
      <c r="J3065" s="477"/>
      <c r="K3065" s="494"/>
      <c r="L3065" s="494"/>
      <c r="M3065" s="517"/>
      <c r="N3065" s="516"/>
      <c r="O3065" s="516"/>
      <c r="P3065" s="517"/>
      <c r="Q3065" s="517"/>
    </row>
    <row r="3066" spans="1:17">
      <c r="A3066" s="472"/>
      <c r="B3066" s="496"/>
      <c r="C3066" s="475"/>
      <c r="D3066" s="477"/>
      <c r="E3066" s="496"/>
      <c r="F3066" s="496"/>
      <c r="G3066" s="496"/>
      <c r="H3066" s="477"/>
      <c r="I3066" s="496"/>
      <c r="J3066" s="477"/>
      <c r="K3066" s="494"/>
      <c r="L3066" s="494"/>
      <c r="M3066" s="517"/>
      <c r="N3066" s="516"/>
      <c r="O3066" s="516"/>
      <c r="P3066" s="517"/>
      <c r="Q3066" s="517"/>
    </row>
    <row r="3067" spans="1:17">
      <c r="A3067" s="472"/>
      <c r="B3067" s="496"/>
      <c r="C3067" s="475"/>
      <c r="D3067" s="477"/>
      <c r="E3067" s="496"/>
      <c r="F3067" s="496"/>
      <c r="G3067" s="496"/>
      <c r="H3067" s="477"/>
      <c r="I3067" s="496"/>
      <c r="J3067" s="477"/>
      <c r="K3067" s="494"/>
      <c r="L3067" s="494"/>
      <c r="M3067" s="517"/>
      <c r="N3067" s="516"/>
      <c r="O3067" s="516"/>
      <c r="P3067" s="517"/>
      <c r="Q3067" s="517"/>
    </row>
    <row r="3068" spans="1:17">
      <c r="A3068" s="472"/>
      <c r="B3068" s="496"/>
      <c r="C3068" s="475"/>
      <c r="D3068" s="477"/>
      <c r="E3068" s="496"/>
      <c r="F3068" s="496"/>
      <c r="G3068" s="496"/>
      <c r="H3068" s="477"/>
      <c r="I3068" s="496"/>
      <c r="J3068" s="477"/>
      <c r="K3068" s="494"/>
      <c r="L3068" s="494"/>
      <c r="M3068" s="517"/>
      <c r="N3068" s="516"/>
      <c r="O3068" s="516"/>
      <c r="P3068" s="517"/>
      <c r="Q3068" s="517"/>
    </row>
    <row r="3069" spans="1:17">
      <c r="A3069" s="472"/>
      <c r="B3069" s="496"/>
      <c r="C3069" s="475"/>
      <c r="D3069" s="477"/>
      <c r="E3069" s="496"/>
      <c r="F3069" s="496"/>
      <c r="G3069" s="496"/>
      <c r="H3069" s="477"/>
      <c r="I3069" s="496"/>
      <c r="J3069" s="477"/>
      <c r="K3069" s="494"/>
      <c r="L3069" s="494"/>
      <c r="M3069" s="517"/>
      <c r="N3069" s="516"/>
      <c r="O3069" s="516"/>
      <c r="P3069" s="517"/>
      <c r="Q3069" s="517"/>
    </row>
    <row r="3070" spans="1:17">
      <c r="A3070" s="472"/>
      <c r="B3070" s="496"/>
      <c r="C3070" s="475"/>
      <c r="D3070" s="477"/>
      <c r="E3070" s="496"/>
      <c r="F3070" s="496"/>
      <c r="G3070" s="496"/>
      <c r="H3070" s="477"/>
      <c r="I3070" s="496"/>
      <c r="J3070" s="477"/>
      <c r="K3070" s="494"/>
      <c r="L3070" s="494"/>
      <c r="M3070" s="517"/>
      <c r="N3070" s="516"/>
      <c r="O3070" s="516"/>
      <c r="P3070" s="517"/>
      <c r="Q3070" s="517"/>
    </row>
    <row r="3071" spans="1:17">
      <c r="A3071" s="472"/>
      <c r="B3071" s="496"/>
      <c r="C3071" s="475"/>
      <c r="D3071" s="477"/>
      <c r="E3071" s="496"/>
      <c r="F3071" s="496"/>
      <c r="G3071" s="496"/>
      <c r="H3071" s="477"/>
      <c r="I3071" s="496"/>
      <c r="J3071" s="477"/>
      <c r="K3071" s="494"/>
      <c r="L3071" s="494"/>
      <c r="M3071" s="517"/>
      <c r="N3071" s="516"/>
      <c r="O3071" s="516"/>
      <c r="P3071" s="517"/>
      <c r="Q3071" s="517"/>
    </row>
    <row r="3072" spans="1:17">
      <c r="A3072" s="472"/>
      <c r="B3072" s="496"/>
      <c r="C3072" s="475"/>
      <c r="D3072" s="477"/>
      <c r="E3072" s="496"/>
      <c r="F3072" s="496"/>
      <c r="G3072" s="496"/>
      <c r="H3072" s="477"/>
      <c r="I3072" s="496"/>
      <c r="J3072" s="477"/>
      <c r="K3072" s="494"/>
      <c r="L3072" s="494"/>
      <c r="M3072" s="517"/>
      <c r="N3072" s="516"/>
      <c r="O3072" s="516"/>
      <c r="P3072" s="517"/>
      <c r="Q3072" s="517"/>
    </row>
    <row r="3073" spans="1:17">
      <c r="A3073" s="472"/>
      <c r="B3073" s="496"/>
      <c r="C3073" s="475"/>
      <c r="D3073" s="477"/>
      <c r="E3073" s="496"/>
      <c r="F3073" s="496"/>
      <c r="G3073" s="496"/>
      <c r="H3073" s="477"/>
      <c r="I3073" s="496"/>
      <c r="J3073" s="477"/>
      <c r="K3073" s="494"/>
      <c r="L3073" s="494"/>
      <c r="M3073" s="517"/>
      <c r="N3073" s="516"/>
      <c r="O3073" s="516"/>
      <c r="P3073" s="517"/>
      <c r="Q3073" s="517"/>
    </row>
    <row r="3074" spans="1:17">
      <c r="A3074" s="472"/>
      <c r="B3074" s="496"/>
      <c r="C3074" s="475"/>
      <c r="D3074" s="477"/>
      <c r="E3074" s="496"/>
      <c r="F3074" s="496"/>
      <c r="G3074" s="496"/>
      <c r="H3074" s="477"/>
      <c r="I3074" s="496"/>
      <c r="J3074" s="477"/>
      <c r="K3074" s="494"/>
      <c r="L3074" s="494"/>
      <c r="M3074" s="517"/>
      <c r="N3074" s="516"/>
      <c r="O3074" s="516"/>
      <c r="P3074" s="517"/>
      <c r="Q3074" s="517"/>
    </row>
    <row r="3075" spans="1:17">
      <c r="A3075" s="472"/>
      <c r="B3075" s="496"/>
      <c r="C3075" s="475"/>
      <c r="D3075" s="477"/>
      <c r="E3075" s="496"/>
      <c r="F3075" s="496"/>
      <c r="G3075" s="496"/>
      <c r="H3075" s="477"/>
      <c r="I3075" s="496"/>
      <c r="J3075" s="477"/>
      <c r="K3075" s="494"/>
      <c r="L3075" s="494"/>
      <c r="M3075" s="517"/>
      <c r="N3075" s="516"/>
      <c r="O3075" s="516"/>
      <c r="P3075" s="517"/>
      <c r="Q3075" s="517"/>
    </row>
    <row r="3076" spans="1:17">
      <c r="A3076" s="472"/>
      <c r="B3076" s="496"/>
      <c r="C3076" s="475"/>
      <c r="D3076" s="477"/>
      <c r="E3076" s="496"/>
      <c r="F3076" s="496"/>
      <c r="G3076" s="496"/>
      <c r="H3076" s="477"/>
      <c r="I3076" s="496"/>
      <c r="J3076" s="477"/>
      <c r="K3076" s="494"/>
      <c r="L3076" s="494"/>
      <c r="M3076" s="517"/>
      <c r="N3076" s="516"/>
      <c r="O3076" s="516"/>
      <c r="P3076" s="517"/>
      <c r="Q3076" s="517"/>
    </row>
    <row r="3077" spans="1:17">
      <c r="A3077" s="472"/>
      <c r="B3077" s="496"/>
      <c r="C3077" s="475"/>
      <c r="D3077" s="477"/>
      <c r="E3077" s="496"/>
      <c r="F3077" s="496"/>
      <c r="G3077" s="496"/>
      <c r="H3077" s="477"/>
      <c r="I3077" s="496"/>
      <c r="J3077" s="477"/>
      <c r="K3077" s="494"/>
      <c r="L3077" s="494"/>
      <c r="M3077" s="517"/>
      <c r="N3077" s="516"/>
      <c r="O3077" s="516"/>
      <c r="P3077" s="517"/>
      <c r="Q3077" s="517"/>
    </row>
    <row r="3078" spans="1:17">
      <c r="A3078" s="472"/>
      <c r="B3078" s="496"/>
      <c r="C3078" s="475"/>
      <c r="D3078" s="477"/>
      <c r="E3078" s="496"/>
      <c r="F3078" s="496"/>
      <c r="G3078" s="496"/>
      <c r="H3078" s="477"/>
      <c r="I3078" s="496"/>
      <c r="J3078" s="477"/>
      <c r="K3078" s="494"/>
      <c r="L3078" s="494"/>
      <c r="M3078" s="517"/>
      <c r="N3078" s="516"/>
      <c r="O3078" s="516"/>
      <c r="P3078" s="517"/>
      <c r="Q3078" s="517"/>
    </row>
    <row r="3079" spans="1:17">
      <c r="A3079" s="472"/>
      <c r="B3079" s="496"/>
      <c r="C3079" s="475"/>
      <c r="D3079" s="477"/>
      <c r="E3079" s="496"/>
      <c r="F3079" s="496"/>
      <c r="G3079" s="496"/>
      <c r="H3079" s="477"/>
      <c r="I3079" s="496"/>
      <c r="J3079" s="477"/>
      <c r="K3079" s="494"/>
      <c r="L3079" s="494"/>
      <c r="M3079" s="517"/>
      <c r="N3079" s="516"/>
      <c r="O3079" s="516"/>
      <c r="P3079" s="517"/>
      <c r="Q3079" s="517"/>
    </row>
    <row r="3080" spans="1:17">
      <c r="A3080" s="472"/>
      <c r="B3080" s="496"/>
      <c r="C3080" s="475"/>
      <c r="D3080" s="477"/>
      <c r="E3080" s="496"/>
      <c r="F3080" s="496"/>
      <c r="G3080" s="496"/>
      <c r="H3080" s="477"/>
      <c r="I3080" s="496"/>
      <c r="J3080" s="477"/>
      <c r="K3080" s="494"/>
      <c r="L3080" s="494"/>
      <c r="M3080" s="517"/>
      <c r="N3080" s="516"/>
      <c r="O3080" s="516"/>
      <c r="P3080" s="517"/>
      <c r="Q3080" s="517"/>
    </row>
    <row r="3081" spans="1:17">
      <c r="A3081" s="472"/>
      <c r="B3081" s="496"/>
      <c r="C3081" s="475"/>
      <c r="D3081" s="477"/>
      <c r="E3081" s="496"/>
      <c r="F3081" s="496"/>
      <c r="G3081" s="496"/>
      <c r="H3081" s="477"/>
      <c r="I3081" s="496"/>
      <c r="J3081" s="477"/>
      <c r="K3081" s="494"/>
      <c r="L3081" s="494"/>
      <c r="M3081" s="517"/>
      <c r="N3081" s="516"/>
      <c r="O3081" s="516"/>
      <c r="P3081" s="517"/>
      <c r="Q3081" s="517"/>
    </row>
    <row r="3082" spans="1:17">
      <c r="A3082" s="472"/>
      <c r="B3082" s="496"/>
      <c r="C3082" s="475"/>
      <c r="D3082" s="477"/>
      <c r="E3082" s="496"/>
      <c r="F3082" s="496"/>
      <c r="G3082" s="496"/>
      <c r="H3082" s="477"/>
      <c r="I3082" s="496"/>
      <c r="J3082" s="477"/>
      <c r="K3082" s="494"/>
      <c r="L3082" s="494"/>
      <c r="M3082" s="517"/>
      <c r="N3082" s="516"/>
      <c r="O3082" s="516"/>
      <c r="P3082" s="517"/>
      <c r="Q3082" s="517"/>
    </row>
    <row r="3083" spans="1:17">
      <c r="A3083" s="472"/>
      <c r="B3083" s="496"/>
      <c r="C3083" s="475"/>
      <c r="D3083" s="477"/>
      <c r="E3083" s="496"/>
      <c r="F3083" s="496"/>
      <c r="G3083" s="496"/>
      <c r="H3083" s="477"/>
      <c r="I3083" s="496"/>
      <c r="J3083" s="477"/>
      <c r="K3083" s="494"/>
      <c r="L3083" s="494"/>
      <c r="M3083" s="517"/>
      <c r="N3083" s="516"/>
      <c r="O3083" s="516"/>
      <c r="P3083" s="517"/>
      <c r="Q3083" s="517"/>
    </row>
    <row r="3084" spans="1:17">
      <c r="A3084" s="472"/>
      <c r="B3084" s="496"/>
      <c r="C3084" s="475"/>
      <c r="D3084" s="477"/>
      <c r="E3084" s="496"/>
      <c r="F3084" s="496"/>
      <c r="G3084" s="496"/>
      <c r="H3084" s="477"/>
      <c r="I3084" s="496"/>
      <c r="J3084" s="477"/>
      <c r="K3084" s="494"/>
      <c r="L3084" s="494"/>
      <c r="M3084" s="517"/>
      <c r="N3084" s="516"/>
      <c r="O3084" s="516"/>
      <c r="P3084" s="517"/>
      <c r="Q3084" s="517"/>
    </row>
    <row r="3085" spans="1:17">
      <c r="A3085" s="472"/>
      <c r="B3085" s="496"/>
      <c r="C3085" s="475"/>
      <c r="D3085" s="477"/>
      <c r="E3085" s="496"/>
      <c r="F3085" s="496"/>
      <c r="G3085" s="496"/>
      <c r="H3085" s="477"/>
      <c r="I3085" s="496"/>
      <c r="J3085" s="477"/>
      <c r="K3085" s="494"/>
      <c r="L3085" s="494"/>
      <c r="M3085" s="517"/>
      <c r="N3085" s="516"/>
      <c r="O3085" s="516"/>
      <c r="P3085" s="517"/>
      <c r="Q3085" s="517"/>
    </row>
    <row r="3086" spans="1:17">
      <c r="A3086" s="472"/>
      <c r="B3086" s="496"/>
      <c r="C3086" s="475"/>
      <c r="D3086" s="477"/>
      <c r="E3086" s="496"/>
      <c r="F3086" s="496"/>
      <c r="G3086" s="496"/>
      <c r="H3086" s="477"/>
      <c r="I3086" s="496"/>
      <c r="J3086" s="477"/>
      <c r="K3086" s="494"/>
      <c r="L3086" s="494"/>
      <c r="M3086" s="517"/>
      <c r="N3086" s="516"/>
      <c r="O3086" s="516"/>
      <c r="P3086" s="517"/>
      <c r="Q3086" s="517"/>
    </row>
    <row r="3087" spans="1:17">
      <c r="A3087" s="472"/>
      <c r="B3087" s="496"/>
      <c r="C3087" s="475"/>
      <c r="D3087" s="477"/>
      <c r="E3087" s="496"/>
      <c r="F3087" s="496"/>
      <c r="G3087" s="496"/>
      <c r="H3087" s="477"/>
      <c r="I3087" s="496"/>
      <c r="J3087" s="477"/>
      <c r="K3087" s="494"/>
      <c r="L3087" s="494"/>
      <c r="M3087" s="517"/>
      <c r="N3087" s="516"/>
      <c r="O3087" s="516"/>
      <c r="P3087" s="517"/>
      <c r="Q3087" s="517"/>
    </row>
    <row r="3088" spans="1:17">
      <c r="A3088" s="472"/>
      <c r="B3088" s="496"/>
      <c r="C3088" s="475"/>
      <c r="D3088" s="477"/>
      <c r="E3088" s="496"/>
      <c r="F3088" s="496"/>
      <c r="G3088" s="496"/>
      <c r="H3088" s="477"/>
      <c r="I3088" s="496"/>
      <c r="J3088" s="477"/>
      <c r="K3088" s="494"/>
      <c r="L3088" s="494"/>
      <c r="M3088" s="517"/>
      <c r="N3088" s="516"/>
      <c r="O3088" s="516"/>
      <c r="P3088" s="517"/>
      <c r="Q3088" s="517"/>
    </row>
    <row r="3089" spans="1:17">
      <c r="A3089" s="472"/>
      <c r="B3089" s="496"/>
      <c r="C3089" s="475"/>
      <c r="D3089" s="477"/>
      <c r="E3089" s="496"/>
      <c r="F3089" s="496"/>
      <c r="G3089" s="496"/>
      <c r="H3089" s="477"/>
      <c r="I3089" s="496"/>
      <c r="J3089" s="477"/>
      <c r="K3089" s="494"/>
      <c r="L3089" s="494"/>
      <c r="M3089" s="517"/>
      <c r="N3089" s="516"/>
      <c r="O3089" s="516"/>
      <c r="P3089" s="517"/>
      <c r="Q3089" s="517"/>
    </row>
    <row r="3090" spans="1:17">
      <c r="A3090" s="472"/>
      <c r="B3090" s="496"/>
      <c r="C3090" s="475"/>
      <c r="D3090" s="477"/>
      <c r="E3090" s="496"/>
      <c r="F3090" s="496"/>
      <c r="G3090" s="496"/>
      <c r="H3090" s="477"/>
      <c r="I3090" s="496"/>
      <c r="J3090" s="477"/>
      <c r="K3090" s="494"/>
      <c r="L3090" s="494"/>
      <c r="M3090" s="517"/>
      <c r="N3090" s="516"/>
      <c r="O3090" s="516"/>
      <c r="P3090" s="517"/>
      <c r="Q3090" s="517"/>
    </row>
    <row r="3091" spans="1:17">
      <c r="A3091" s="472"/>
      <c r="B3091" s="496"/>
      <c r="C3091" s="475"/>
      <c r="D3091" s="477"/>
      <c r="E3091" s="496"/>
      <c r="F3091" s="496"/>
      <c r="G3091" s="496"/>
      <c r="H3091" s="477"/>
      <c r="I3091" s="496"/>
      <c r="J3091" s="477"/>
      <c r="K3091" s="494"/>
      <c r="L3091" s="494"/>
      <c r="M3091" s="517"/>
      <c r="N3091" s="516"/>
      <c r="O3091" s="516"/>
      <c r="P3091" s="517"/>
      <c r="Q3091" s="517"/>
    </row>
    <row r="3092" spans="1:17">
      <c r="A3092" s="472"/>
      <c r="B3092" s="496"/>
      <c r="C3092" s="475"/>
      <c r="D3092" s="477"/>
      <c r="E3092" s="496"/>
      <c r="F3092" s="496"/>
      <c r="G3092" s="496"/>
      <c r="H3092" s="477"/>
      <c r="I3092" s="496"/>
      <c r="J3092" s="477"/>
      <c r="K3092" s="494"/>
      <c r="L3092" s="494"/>
      <c r="M3092" s="517"/>
      <c r="N3092" s="516"/>
      <c r="O3092" s="516"/>
      <c r="P3092" s="517"/>
      <c r="Q3092" s="517"/>
    </row>
    <row r="3093" spans="1:17">
      <c r="A3093" s="472"/>
      <c r="B3093" s="496"/>
      <c r="C3093" s="475"/>
      <c r="D3093" s="477"/>
      <c r="E3093" s="496"/>
      <c r="F3093" s="496"/>
      <c r="G3093" s="496"/>
      <c r="H3093" s="477"/>
      <c r="I3093" s="496"/>
      <c r="J3093" s="477"/>
      <c r="K3093" s="494"/>
      <c r="L3093" s="494"/>
      <c r="M3093" s="517"/>
      <c r="N3093" s="516"/>
      <c r="O3093" s="516"/>
      <c r="P3093" s="517"/>
      <c r="Q3093" s="517"/>
    </row>
    <row r="3094" spans="1:17">
      <c r="A3094" s="472"/>
      <c r="B3094" s="496"/>
      <c r="C3094" s="475"/>
      <c r="D3094" s="477"/>
      <c r="E3094" s="496"/>
      <c r="F3094" s="496"/>
      <c r="G3094" s="496"/>
      <c r="H3094" s="477"/>
      <c r="I3094" s="496"/>
      <c r="J3094" s="477"/>
      <c r="K3094" s="494"/>
      <c r="L3094" s="494"/>
      <c r="M3094" s="517"/>
      <c r="N3094" s="516"/>
      <c r="O3094" s="516"/>
      <c r="P3094" s="517"/>
      <c r="Q3094" s="517"/>
    </row>
    <row r="3095" spans="1:17">
      <c r="A3095" s="472"/>
      <c r="B3095" s="496"/>
      <c r="C3095" s="475"/>
      <c r="D3095" s="477"/>
      <c r="E3095" s="496"/>
      <c r="F3095" s="496"/>
      <c r="G3095" s="496"/>
      <c r="H3095" s="477"/>
      <c r="I3095" s="496"/>
      <c r="J3095" s="477"/>
      <c r="K3095" s="494"/>
      <c r="L3095" s="494"/>
      <c r="M3095" s="517"/>
      <c r="N3095" s="516"/>
      <c r="O3095" s="516"/>
      <c r="P3095" s="517"/>
      <c r="Q3095" s="517"/>
    </row>
    <row r="3096" spans="1:17">
      <c r="A3096" s="472"/>
      <c r="B3096" s="496"/>
      <c r="C3096" s="475"/>
      <c r="D3096" s="477"/>
      <c r="E3096" s="496"/>
      <c r="F3096" s="496"/>
      <c r="G3096" s="496"/>
      <c r="H3096" s="477"/>
      <c r="I3096" s="496"/>
      <c r="J3096" s="477"/>
      <c r="K3096" s="494"/>
      <c r="L3096" s="494"/>
      <c r="M3096" s="517"/>
      <c r="N3096" s="516"/>
      <c r="O3096" s="516"/>
      <c r="P3096" s="517"/>
      <c r="Q3096" s="517"/>
    </row>
    <row r="3097" spans="1:17">
      <c r="A3097" s="472"/>
      <c r="B3097" s="496"/>
      <c r="C3097" s="475"/>
      <c r="D3097" s="477"/>
      <c r="E3097" s="496"/>
      <c r="F3097" s="496"/>
      <c r="G3097" s="496"/>
      <c r="H3097" s="477"/>
      <c r="I3097" s="496"/>
      <c r="J3097" s="477"/>
      <c r="K3097" s="494"/>
      <c r="L3097" s="494"/>
      <c r="M3097" s="517"/>
      <c r="N3097" s="516"/>
      <c r="O3097" s="516"/>
      <c r="P3097" s="517"/>
      <c r="Q3097" s="517"/>
    </row>
    <row r="3098" spans="1:17">
      <c r="A3098" s="472"/>
      <c r="B3098" s="496"/>
      <c r="C3098" s="475"/>
      <c r="D3098" s="477"/>
      <c r="E3098" s="496"/>
      <c r="F3098" s="496"/>
      <c r="G3098" s="496"/>
      <c r="H3098" s="477"/>
      <c r="I3098" s="496"/>
      <c r="J3098" s="477"/>
      <c r="K3098" s="494"/>
      <c r="L3098" s="494"/>
      <c r="M3098" s="517"/>
      <c r="N3098" s="516"/>
      <c r="O3098" s="516"/>
      <c r="P3098" s="517"/>
      <c r="Q3098" s="517"/>
    </row>
    <row r="3099" spans="1:17">
      <c r="A3099" s="472"/>
      <c r="B3099" s="496"/>
      <c r="C3099" s="475"/>
      <c r="D3099" s="477"/>
      <c r="E3099" s="496"/>
      <c r="F3099" s="496"/>
      <c r="G3099" s="496"/>
      <c r="H3099" s="477"/>
      <c r="I3099" s="496"/>
      <c r="J3099" s="477"/>
      <c r="K3099" s="494"/>
      <c r="L3099" s="494"/>
      <c r="M3099" s="517"/>
      <c r="N3099" s="516"/>
      <c r="O3099" s="516"/>
      <c r="P3099" s="517"/>
      <c r="Q3099" s="517"/>
    </row>
    <row r="3100" spans="1:17">
      <c r="A3100" s="472"/>
      <c r="B3100" s="496"/>
      <c r="C3100" s="475"/>
      <c r="D3100" s="477"/>
      <c r="E3100" s="496"/>
      <c r="F3100" s="496"/>
      <c r="G3100" s="496"/>
      <c r="H3100" s="477"/>
      <c r="I3100" s="496"/>
      <c r="J3100" s="477"/>
      <c r="K3100" s="494"/>
      <c r="L3100" s="494"/>
      <c r="M3100" s="517"/>
      <c r="N3100" s="516"/>
      <c r="O3100" s="516"/>
      <c r="P3100" s="517"/>
      <c r="Q3100" s="517"/>
    </row>
    <row r="3101" spans="1:17">
      <c r="A3101" s="472"/>
      <c r="B3101" s="496"/>
      <c r="C3101" s="475"/>
      <c r="D3101" s="477"/>
      <c r="E3101" s="496"/>
      <c r="F3101" s="496"/>
      <c r="G3101" s="496"/>
      <c r="H3101" s="477"/>
      <c r="I3101" s="496"/>
      <c r="J3101" s="477"/>
      <c r="K3101" s="494"/>
      <c r="L3101" s="494"/>
      <c r="M3101" s="517"/>
      <c r="N3101" s="516"/>
      <c r="O3101" s="516"/>
      <c r="P3101" s="517"/>
      <c r="Q3101" s="517"/>
    </row>
    <row r="3102" spans="1:17">
      <c r="A3102" s="472"/>
      <c r="B3102" s="496"/>
      <c r="C3102" s="475"/>
      <c r="D3102" s="477"/>
      <c r="E3102" s="496"/>
      <c r="F3102" s="496"/>
      <c r="G3102" s="496"/>
      <c r="H3102" s="477"/>
      <c r="I3102" s="496"/>
      <c r="J3102" s="477"/>
      <c r="K3102" s="494"/>
      <c r="L3102" s="494"/>
      <c r="M3102" s="517"/>
      <c r="N3102" s="516"/>
      <c r="O3102" s="516"/>
      <c r="P3102" s="517"/>
      <c r="Q3102" s="517"/>
    </row>
    <row r="3103" spans="1:17">
      <c r="A3103" s="472"/>
      <c r="B3103" s="496"/>
      <c r="C3103" s="475"/>
      <c r="D3103" s="477"/>
      <c r="E3103" s="496"/>
      <c r="F3103" s="496"/>
      <c r="G3103" s="496"/>
      <c r="H3103" s="477"/>
      <c r="I3103" s="496"/>
      <c r="J3103" s="477"/>
      <c r="K3103" s="494"/>
      <c r="L3103" s="494"/>
      <c r="M3103" s="517"/>
      <c r="N3103" s="516"/>
      <c r="O3103" s="516"/>
      <c r="P3103" s="517"/>
      <c r="Q3103" s="517"/>
    </row>
    <row r="3104" spans="1:17">
      <c r="A3104" s="472"/>
      <c r="B3104" s="496"/>
      <c r="C3104" s="475"/>
      <c r="D3104" s="477"/>
      <c r="E3104" s="496"/>
      <c r="F3104" s="496"/>
      <c r="G3104" s="496"/>
      <c r="H3104" s="477"/>
      <c r="I3104" s="496"/>
      <c r="J3104" s="477"/>
      <c r="K3104" s="494"/>
      <c r="L3104" s="494"/>
      <c r="M3104" s="517"/>
      <c r="N3104" s="516"/>
      <c r="O3104" s="516"/>
      <c r="P3104" s="517"/>
      <c r="Q3104" s="517"/>
    </row>
    <row r="3105" spans="1:17">
      <c r="A3105" s="472"/>
      <c r="B3105" s="496"/>
      <c r="C3105" s="475"/>
      <c r="D3105" s="477"/>
      <c r="E3105" s="496"/>
      <c r="F3105" s="496"/>
      <c r="G3105" s="496"/>
      <c r="H3105" s="477"/>
      <c r="I3105" s="496"/>
      <c r="J3105" s="477"/>
      <c r="K3105" s="494"/>
      <c r="L3105" s="494"/>
      <c r="M3105" s="517"/>
      <c r="N3105" s="516"/>
      <c r="O3105" s="516"/>
      <c r="P3105" s="517"/>
      <c r="Q3105" s="517"/>
    </row>
    <row r="3106" spans="1:17">
      <c r="A3106" s="472"/>
      <c r="B3106" s="496"/>
      <c r="C3106" s="475"/>
      <c r="D3106" s="477"/>
      <c r="E3106" s="496"/>
      <c r="F3106" s="496"/>
      <c r="G3106" s="496"/>
      <c r="H3106" s="477"/>
      <c r="I3106" s="496"/>
      <c r="J3106" s="477"/>
      <c r="K3106" s="494"/>
      <c r="L3106" s="494"/>
      <c r="M3106" s="517"/>
      <c r="N3106" s="516"/>
      <c r="O3106" s="516"/>
      <c r="P3106" s="517"/>
      <c r="Q3106" s="517"/>
    </row>
    <row r="3107" spans="1:17">
      <c r="A3107" s="472"/>
      <c r="B3107" s="496"/>
      <c r="C3107" s="475"/>
      <c r="D3107" s="477"/>
      <c r="E3107" s="496"/>
      <c r="F3107" s="496"/>
      <c r="G3107" s="496"/>
      <c r="H3107" s="477"/>
      <c r="I3107" s="496"/>
      <c r="J3107" s="477"/>
      <c r="K3107" s="494"/>
      <c r="L3107" s="494"/>
      <c r="M3107" s="517"/>
      <c r="N3107" s="516"/>
      <c r="O3107" s="516"/>
      <c r="P3107" s="517"/>
      <c r="Q3107" s="517"/>
    </row>
    <row r="3108" spans="1:17">
      <c r="A3108" s="472"/>
      <c r="B3108" s="496"/>
      <c r="C3108" s="475"/>
      <c r="D3108" s="477"/>
      <c r="E3108" s="496"/>
      <c r="F3108" s="496"/>
      <c r="G3108" s="496"/>
      <c r="H3108" s="477"/>
      <c r="I3108" s="496"/>
      <c r="J3108" s="477"/>
      <c r="K3108" s="494"/>
      <c r="L3108" s="494"/>
      <c r="M3108" s="517"/>
      <c r="N3108" s="516"/>
      <c r="O3108" s="516"/>
      <c r="P3108" s="517"/>
      <c r="Q3108" s="517"/>
    </row>
    <row r="3109" spans="1:17">
      <c r="A3109" s="472"/>
      <c r="B3109" s="496"/>
      <c r="C3109" s="475"/>
      <c r="D3109" s="477"/>
      <c r="E3109" s="496"/>
      <c r="F3109" s="496"/>
      <c r="G3109" s="496"/>
      <c r="H3109" s="477"/>
      <c r="I3109" s="496"/>
      <c r="J3109" s="477"/>
      <c r="K3109" s="494"/>
      <c r="L3109" s="494"/>
      <c r="M3109" s="517"/>
      <c r="N3109" s="516"/>
      <c r="O3109" s="516"/>
      <c r="P3109" s="517"/>
      <c r="Q3109" s="517"/>
    </row>
    <row r="3110" spans="1:17">
      <c r="A3110" s="472"/>
      <c r="B3110" s="496"/>
      <c r="C3110" s="475"/>
      <c r="D3110" s="477"/>
      <c r="E3110" s="496"/>
      <c r="F3110" s="496"/>
      <c r="G3110" s="496"/>
      <c r="H3110" s="477"/>
      <c r="I3110" s="496"/>
      <c r="J3110" s="477"/>
      <c r="K3110" s="494"/>
      <c r="L3110" s="494"/>
      <c r="M3110" s="517"/>
      <c r="N3110" s="516"/>
      <c r="O3110" s="516"/>
      <c r="P3110" s="517"/>
      <c r="Q3110" s="517"/>
    </row>
    <row r="3111" spans="1:17">
      <c r="A3111" s="472"/>
      <c r="B3111" s="496"/>
      <c r="C3111" s="475"/>
      <c r="D3111" s="477"/>
      <c r="E3111" s="496"/>
      <c r="F3111" s="496"/>
      <c r="G3111" s="496"/>
      <c r="H3111" s="477"/>
      <c r="I3111" s="496"/>
      <c r="J3111" s="477"/>
      <c r="K3111" s="494"/>
      <c r="L3111" s="494"/>
      <c r="M3111" s="517"/>
      <c r="N3111" s="516"/>
      <c r="O3111" s="516"/>
      <c r="P3111" s="517"/>
      <c r="Q3111" s="517"/>
    </row>
    <row r="3112" spans="1:17">
      <c r="A3112" s="472"/>
      <c r="B3112" s="496"/>
      <c r="C3112" s="475"/>
      <c r="D3112" s="477"/>
      <c r="E3112" s="496"/>
      <c r="F3112" s="496"/>
      <c r="G3112" s="496"/>
      <c r="H3112" s="477"/>
      <c r="I3112" s="496"/>
      <c r="J3112" s="477"/>
      <c r="K3112" s="494"/>
      <c r="L3112" s="494"/>
      <c r="M3112" s="517"/>
      <c r="N3112" s="516"/>
      <c r="O3112" s="516"/>
      <c r="P3112" s="517"/>
      <c r="Q3112" s="517"/>
    </row>
    <row r="3113" spans="1:17">
      <c r="A3113" s="472"/>
      <c r="B3113" s="496"/>
      <c r="C3113" s="475"/>
      <c r="D3113" s="477"/>
      <c r="E3113" s="496"/>
      <c r="F3113" s="496"/>
      <c r="G3113" s="496"/>
      <c r="H3113" s="477"/>
      <c r="I3113" s="496"/>
      <c r="J3113" s="477"/>
      <c r="K3113" s="494"/>
      <c r="L3113" s="494"/>
      <c r="M3113" s="517"/>
      <c r="N3113" s="516"/>
      <c r="O3113" s="516"/>
      <c r="P3113" s="517"/>
      <c r="Q3113" s="517"/>
    </row>
    <row r="3114" spans="1:17">
      <c r="A3114" s="472"/>
      <c r="B3114" s="496"/>
      <c r="C3114" s="475"/>
      <c r="D3114" s="477"/>
      <c r="E3114" s="496"/>
      <c r="F3114" s="496"/>
      <c r="G3114" s="496"/>
      <c r="H3114" s="477"/>
      <c r="I3114" s="496"/>
      <c r="J3114" s="477"/>
      <c r="K3114" s="494"/>
      <c r="L3114" s="494"/>
      <c r="M3114" s="517"/>
      <c r="N3114" s="516"/>
      <c r="O3114" s="516"/>
      <c r="P3114" s="517"/>
      <c r="Q3114" s="517"/>
    </row>
    <row r="3115" spans="1:17">
      <c r="A3115" s="472"/>
      <c r="B3115" s="496"/>
      <c r="C3115" s="475"/>
      <c r="D3115" s="477"/>
      <c r="E3115" s="496"/>
      <c r="F3115" s="496"/>
      <c r="G3115" s="496"/>
      <c r="H3115" s="477"/>
      <c r="I3115" s="496"/>
      <c r="J3115" s="477"/>
      <c r="K3115" s="494"/>
      <c r="L3115" s="494"/>
      <c r="M3115" s="517"/>
      <c r="N3115" s="516"/>
      <c r="O3115" s="516"/>
      <c r="P3115" s="517"/>
      <c r="Q3115" s="517"/>
    </row>
    <row r="3116" spans="1:17">
      <c r="A3116" s="472"/>
      <c r="B3116" s="496"/>
      <c r="C3116" s="475"/>
      <c r="D3116" s="477"/>
      <c r="E3116" s="496"/>
      <c r="F3116" s="496"/>
      <c r="G3116" s="496"/>
      <c r="H3116" s="477"/>
      <c r="I3116" s="496"/>
      <c r="J3116" s="477"/>
      <c r="K3116" s="494"/>
      <c r="L3116" s="494"/>
      <c r="M3116" s="517"/>
      <c r="N3116" s="516"/>
      <c r="O3116" s="516"/>
      <c r="P3116" s="517"/>
      <c r="Q3116" s="517"/>
    </row>
    <row r="3117" spans="1:17">
      <c r="A3117" s="472"/>
      <c r="B3117" s="496"/>
      <c r="C3117" s="475"/>
      <c r="D3117" s="477"/>
      <c r="E3117" s="496"/>
      <c r="F3117" s="496"/>
      <c r="G3117" s="496"/>
      <c r="H3117" s="477"/>
      <c r="I3117" s="496"/>
      <c r="J3117" s="477"/>
      <c r="K3117" s="494"/>
      <c r="L3117" s="494"/>
      <c r="M3117" s="517"/>
      <c r="N3117" s="516"/>
      <c r="O3117" s="516"/>
      <c r="P3117" s="517"/>
      <c r="Q3117" s="517"/>
    </row>
    <row r="3118" spans="1:17">
      <c r="A3118" s="472"/>
      <c r="B3118" s="496"/>
      <c r="C3118" s="475"/>
      <c r="D3118" s="477"/>
      <c r="E3118" s="496"/>
      <c r="F3118" s="496"/>
      <c r="G3118" s="496"/>
      <c r="H3118" s="477"/>
      <c r="I3118" s="496"/>
      <c r="J3118" s="477"/>
      <c r="K3118" s="494"/>
      <c r="L3118" s="494"/>
      <c r="M3118" s="517"/>
      <c r="N3118" s="516"/>
      <c r="O3118" s="516"/>
      <c r="P3118" s="517"/>
      <c r="Q3118" s="517"/>
    </row>
    <row r="3119" spans="1:17">
      <c r="A3119" s="472"/>
      <c r="B3119" s="496"/>
      <c r="C3119" s="475"/>
      <c r="D3119" s="477"/>
      <c r="E3119" s="496"/>
      <c r="F3119" s="496"/>
      <c r="G3119" s="496"/>
      <c r="H3119" s="477"/>
      <c r="I3119" s="496"/>
      <c r="J3119" s="477"/>
      <c r="K3119" s="494"/>
      <c r="L3119" s="494"/>
      <c r="M3119" s="517"/>
      <c r="N3119" s="516"/>
      <c r="O3119" s="516"/>
      <c r="P3119" s="517"/>
      <c r="Q3119" s="517"/>
    </row>
    <row r="3120" spans="1:17">
      <c r="A3120" s="472"/>
      <c r="B3120" s="496"/>
      <c r="C3120" s="475"/>
      <c r="D3120" s="477"/>
      <c r="E3120" s="496"/>
      <c r="F3120" s="496"/>
      <c r="G3120" s="496"/>
      <c r="H3120" s="477"/>
      <c r="I3120" s="496"/>
      <c r="J3120" s="477"/>
      <c r="K3120" s="494"/>
      <c r="L3120" s="494"/>
      <c r="M3120" s="517"/>
      <c r="N3120" s="516"/>
      <c r="O3120" s="516"/>
      <c r="P3120" s="517"/>
      <c r="Q3120" s="517"/>
    </row>
    <row r="3121" spans="1:17">
      <c r="A3121" s="472"/>
      <c r="B3121" s="496"/>
      <c r="C3121" s="475"/>
      <c r="D3121" s="477"/>
      <c r="E3121" s="496"/>
      <c r="F3121" s="496"/>
      <c r="G3121" s="496"/>
      <c r="H3121" s="477"/>
      <c r="I3121" s="496"/>
      <c r="J3121" s="477"/>
      <c r="K3121" s="494"/>
      <c r="L3121" s="494"/>
      <c r="M3121" s="517"/>
      <c r="N3121" s="516"/>
      <c r="O3121" s="516"/>
      <c r="P3121" s="517"/>
      <c r="Q3121" s="517"/>
    </row>
    <row r="3122" spans="1:17">
      <c r="A3122" s="472"/>
      <c r="B3122" s="496"/>
      <c r="C3122" s="475"/>
      <c r="D3122" s="477"/>
      <c r="E3122" s="496"/>
      <c r="F3122" s="496"/>
      <c r="G3122" s="496"/>
      <c r="H3122" s="477"/>
      <c r="I3122" s="496"/>
      <c r="J3122" s="477"/>
      <c r="K3122" s="494"/>
      <c r="L3122" s="494"/>
      <c r="M3122" s="517"/>
      <c r="N3122" s="516"/>
      <c r="O3122" s="516"/>
      <c r="P3122" s="517"/>
      <c r="Q3122" s="517"/>
    </row>
    <row r="3123" spans="1:17">
      <c r="A3123" s="472"/>
      <c r="B3123" s="496"/>
      <c r="C3123" s="475"/>
      <c r="D3123" s="477"/>
      <c r="E3123" s="496"/>
      <c r="F3123" s="496"/>
      <c r="G3123" s="496"/>
      <c r="H3123" s="477"/>
      <c r="I3123" s="496"/>
      <c r="J3123" s="477"/>
      <c r="K3123" s="494"/>
      <c r="L3123" s="494"/>
      <c r="M3123" s="517"/>
      <c r="N3123" s="516"/>
      <c r="O3123" s="516"/>
      <c r="P3123" s="517"/>
      <c r="Q3123" s="517"/>
    </row>
    <row r="3124" spans="1:17">
      <c r="A3124" s="472"/>
      <c r="B3124" s="496"/>
      <c r="C3124" s="475"/>
      <c r="D3124" s="477"/>
      <c r="E3124" s="496"/>
      <c r="F3124" s="496"/>
      <c r="G3124" s="496"/>
      <c r="H3124" s="477"/>
      <c r="I3124" s="496"/>
      <c r="J3124" s="477"/>
      <c r="K3124" s="494"/>
      <c r="L3124" s="494"/>
      <c r="M3124" s="517"/>
      <c r="N3124" s="516"/>
      <c r="O3124" s="516"/>
      <c r="P3124" s="517"/>
      <c r="Q3124" s="517"/>
    </row>
    <row r="3125" spans="1:17">
      <c r="A3125" s="472"/>
      <c r="B3125" s="496"/>
      <c r="C3125" s="475"/>
      <c r="D3125" s="477"/>
      <c r="E3125" s="496"/>
      <c r="F3125" s="496"/>
      <c r="G3125" s="496"/>
      <c r="H3125" s="477"/>
      <c r="I3125" s="496"/>
      <c r="J3125" s="477"/>
      <c r="K3125" s="494"/>
      <c r="L3125" s="494"/>
      <c r="M3125" s="517"/>
      <c r="N3125" s="516"/>
      <c r="O3125" s="516"/>
      <c r="P3125" s="517"/>
      <c r="Q3125" s="517"/>
    </row>
    <row r="3126" spans="1:17">
      <c r="A3126" s="472"/>
      <c r="B3126" s="496"/>
      <c r="C3126" s="475"/>
      <c r="D3126" s="477"/>
      <c r="E3126" s="496"/>
      <c r="F3126" s="496"/>
      <c r="G3126" s="496"/>
      <c r="H3126" s="477"/>
      <c r="I3126" s="496"/>
      <c r="J3126" s="477"/>
      <c r="K3126" s="494"/>
      <c r="L3126" s="494"/>
      <c r="M3126" s="517"/>
      <c r="N3126" s="516"/>
      <c r="O3126" s="516"/>
      <c r="P3126" s="517"/>
      <c r="Q3126" s="517"/>
    </row>
    <row r="3127" spans="1:17">
      <c r="A3127" s="472"/>
      <c r="B3127" s="496"/>
      <c r="C3127" s="475"/>
      <c r="D3127" s="477"/>
      <c r="E3127" s="496"/>
      <c r="F3127" s="496"/>
      <c r="G3127" s="496"/>
      <c r="H3127" s="477"/>
      <c r="I3127" s="496"/>
      <c r="J3127" s="477"/>
      <c r="K3127" s="494"/>
      <c r="L3127" s="494"/>
      <c r="M3127" s="517"/>
      <c r="N3127" s="516"/>
      <c r="O3127" s="516"/>
      <c r="P3127" s="517"/>
      <c r="Q3127" s="517"/>
    </row>
    <row r="3128" spans="1:17">
      <c r="A3128" s="472"/>
      <c r="B3128" s="496"/>
      <c r="C3128" s="475"/>
      <c r="D3128" s="477"/>
      <c r="E3128" s="496"/>
      <c r="F3128" s="496"/>
      <c r="G3128" s="496"/>
      <c r="H3128" s="477"/>
      <c r="I3128" s="496"/>
      <c r="J3128" s="477"/>
      <c r="K3128" s="494"/>
      <c r="L3128" s="494"/>
      <c r="M3128" s="517"/>
      <c r="N3128" s="516"/>
      <c r="O3128" s="516"/>
      <c r="P3128" s="517"/>
      <c r="Q3128" s="517"/>
    </row>
    <row r="3129" spans="1:17">
      <c r="A3129" s="472"/>
      <c r="B3129" s="496"/>
      <c r="C3129" s="475"/>
      <c r="D3129" s="477"/>
      <c r="E3129" s="496"/>
      <c r="F3129" s="496"/>
      <c r="G3129" s="496"/>
      <c r="H3129" s="477"/>
      <c r="I3129" s="496"/>
      <c r="J3129" s="477"/>
      <c r="K3129" s="494"/>
      <c r="L3129" s="494"/>
      <c r="M3129" s="517"/>
      <c r="N3129" s="516"/>
      <c r="O3129" s="516"/>
      <c r="P3129" s="517"/>
      <c r="Q3129" s="517"/>
    </row>
    <row r="3130" spans="1:17">
      <c r="A3130" s="472"/>
      <c r="B3130" s="496"/>
      <c r="C3130" s="475"/>
      <c r="D3130" s="477"/>
      <c r="E3130" s="496"/>
      <c r="F3130" s="496"/>
      <c r="G3130" s="496"/>
      <c r="H3130" s="477"/>
      <c r="I3130" s="496"/>
      <c r="J3130" s="477"/>
      <c r="K3130" s="494"/>
      <c r="L3130" s="494"/>
      <c r="M3130" s="517"/>
      <c r="N3130" s="516"/>
      <c r="O3130" s="516"/>
      <c r="P3130" s="517"/>
      <c r="Q3130" s="517"/>
    </row>
    <row r="3131" spans="1:17">
      <c r="A3131" s="472"/>
      <c r="B3131" s="496"/>
      <c r="C3131" s="475"/>
      <c r="D3131" s="477"/>
      <c r="E3131" s="496"/>
      <c r="F3131" s="496"/>
      <c r="G3131" s="496"/>
      <c r="H3131" s="477"/>
      <c r="I3131" s="496"/>
      <c r="J3131" s="477"/>
      <c r="K3131" s="494"/>
      <c r="L3131" s="494"/>
      <c r="M3131" s="517"/>
      <c r="N3131" s="516"/>
      <c r="O3131" s="516"/>
      <c r="P3131" s="517"/>
      <c r="Q3131" s="517"/>
    </row>
    <row r="3132" spans="1:17">
      <c r="A3132" s="472"/>
      <c r="B3132" s="496"/>
      <c r="C3132" s="475"/>
      <c r="D3132" s="477"/>
      <c r="E3132" s="496"/>
      <c r="F3132" s="496"/>
      <c r="G3132" s="496"/>
      <c r="H3132" s="477"/>
      <c r="I3132" s="496"/>
      <c r="J3132" s="477"/>
      <c r="K3132" s="494"/>
      <c r="L3132" s="494"/>
      <c r="M3132" s="517"/>
      <c r="N3132" s="516"/>
      <c r="O3132" s="516"/>
      <c r="P3132" s="517"/>
      <c r="Q3132" s="517"/>
    </row>
    <row r="3133" spans="1:17">
      <c r="A3133" s="472"/>
      <c r="B3133" s="496"/>
      <c r="C3133" s="475"/>
      <c r="D3133" s="477"/>
      <c r="E3133" s="496"/>
      <c r="F3133" s="496"/>
      <c r="G3133" s="496"/>
      <c r="H3133" s="477"/>
      <c r="I3133" s="496"/>
      <c r="J3133" s="477"/>
      <c r="K3133" s="494"/>
      <c r="L3133" s="494"/>
      <c r="M3133" s="517"/>
      <c r="N3133" s="516"/>
      <c r="O3133" s="516"/>
      <c r="P3133" s="517"/>
      <c r="Q3133" s="517"/>
    </row>
    <row r="3134" spans="1:17">
      <c r="A3134" s="472"/>
      <c r="B3134" s="496"/>
      <c r="C3134" s="475"/>
      <c r="D3134" s="477"/>
      <c r="E3134" s="496"/>
      <c r="F3134" s="496"/>
      <c r="G3134" s="496"/>
      <c r="H3134" s="477"/>
      <c r="I3134" s="496"/>
      <c r="J3134" s="477"/>
      <c r="K3134" s="494"/>
      <c r="L3134" s="494"/>
      <c r="M3134" s="517"/>
      <c r="N3134" s="516"/>
      <c r="O3134" s="516"/>
      <c r="P3134" s="517"/>
      <c r="Q3134" s="517"/>
    </row>
    <row r="3135" spans="1:17">
      <c r="A3135" s="472"/>
      <c r="B3135" s="496"/>
      <c r="C3135" s="475"/>
      <c r="D3135" s="477"/>
      <c r="E3135" s="496"/>
      <c r="F3135" s="496"/>
      <c r="G3135" s="496"/>
      <c r="H3135" s="477"/>
      <c r="I3135" s="496"/>
      <c r="J3135" s="477"/>
      <c r="K3135" s="494"/>
      <c r="L3135" s="494"/>
      <c r="M3135" s="517"/>
      <c r="N3135" s="516"/>
      <c r="O3135" s="516"/>
      <c r="P3135" s="517"/>
      <c r="Q3135" s="517"/>
    </row>
    <row r="3136" spans="1:17">
      <c r="A3136" s="472"/>
      <c r="B3136" s="496"/>
      <c r="C3136" s="475"/>
      <c r="D3136" s="477"/>
      <c r="E3136" s="496"/>
      <c r="F3136" s="496"/>
      <c r="G3136" s="496"/>
      <c r="H3136" s="477"/>
      <c r="I3136" s="496"/>
      <c r="J3136" s="477"/>
      <c r="K3136" s="494"/>
      <c r="L3136" s="494"/>
      <c r="M3136" s="517"/>
      <c r="N3136" s="516"/>
      <c r="O3136" s="516"/>
      <c r="P3136" s="517"/>
      <c r="Q3136" s="517"/>
    </row>
    <row r="3137" spans="1:17">
      <c r="A3137" s="472"/>
      <c r="B3137" s="496"/>
      <c r="C3137" s="475"/>
      <c r="D3137" s="477"/>
      <c r="E3137" s="496"/>
      <c r="F3137" s="496"/>
      <c r="G3137" s="496"/>
      <c r="H3137" s="477"/>
      <c r="I3137" s="496"/>
      <c r="J3137" s="477"/>
      <c r="K3137" s="494"/>
      <c r="L3137" s="494"/>
      <c r="M3137" s="517"/>
      <c r="N3137" s="516"/>
      <c r="O3137" s="516"/>
      <c r="P3137" s="517"/>
      <c r="Q3137" s="517"/>
    </row>
    <row r="3138" spans="1:17">
      <c r="A3138" s="472"/>
      <c r="B3138" s="496"/>
      <c r="C3138" s="475"/>
      <c r="D3138" s="477"/>
      <c r="E3138" s="496"/>
      <c r="F3138" s="496"/>
      <c r="G3138" s="496"/>
      <c r="H3138" s="477"/>
      <c r="I3138" s="496"/>
      <c r="J3138" s="477"/>
      <c r="K3138" s="494"/>
      <c r="L3138" s="494"/>
      <c r="M3138" s="517"/>
      <c r="N3138" s="516"/>
      <c r="O3138" s="516"/>
      <c r="P3138" s="517"/>
      <c r="Q3138" s="517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C1" zoomScale="85" zoomScaleNormal="85" workbookViewId="0">
      <selection activeCell="O15" sqref="O15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5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7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5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5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2274</v>
      </c>
      <c r="B7" s="240" t="s">
        <v>2274</v>
      </c>
      <c r="C7" s="5">
        <v>0</v>
      </c>
      <c r="D7" s="2" t="s">
        <v>2274</v>
      </c>
      <c r="E7" s="2" t="s">
        <v>2274</v>
      </c>
      <c r="F7" s="12" t="s">
        <v>2274</v>
      </c>
      <c r="G7" s="305" t="s">
        <v>2274</v>
      </c>
      <c r="H7" s="12" t="s">
        <v>2274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7">
        <v>0</v>
      </c>
      <c r="P7" s="12" t="s">
        <v>2275</v>
      </c>
      <c r="Q7" s="12" t="s">
        <v>2275</v>
      </c>
      <c r="R7" s="12" t="s">
        <v>2275</v>
      </c>
      <c r="S7" s="12" t="s">
        <v>2275</v>
      </c>
      <c r="T7" s="12" t="s">
        <v>2275</v>
      </c>
      <c r="U7" s="12" t="s">
        <v>2275</v>
      </c>
      <c r="V7" s="12" t="s">
        <v>2275</v>
      </c>
      <c r="W7" s="9" t="s">
        <v>2275</v>
      </c>
      <c r="X7" s="9" t="s">
        <v>2275</v>
      </c>
      <c r="Y7" s="9" t="s">
        <v>2275</v>
      </c>
      <c r="Z7" s="9" t="s">
        <v>2275</v>
      </c>
      <c r="AA7" s="2" t="s">
        <v>2275</v>
      </c>
      <c r="AB7" s="9" t="s">
        <v>2275</v>
      </c>
      <c r="AC7" s="9" t="s">
        <v>2275</v>
      </c>
      <c r="AD7" s="9" t="s">
        <v>2275</v>
      </c>
      <c r="AE7" s="9" t="s">
        <v>2275</v>
      </c>
      <c r="AF7" s="9" t="s">
        <v>2275</v>
      </c>
      <c r="AG7" s="9" t="s">
        <v>2275</v>
      </c>
      <c r="AH7" s="9" t="s">
        <v>2275</v>
      </c>
      <c r="AI7" s="9" t="s">
        <v>2275</v>
      </c>
      <c r="AJ7" s="9" t="s">
        <v>2275</v>
      </c>
      <c r="AK7" s="9" t="s">
        <v>2275</v>
      </c>
      <c r="AL7" s="2" t="s">
        <v>2275</v>
      </c>
      <c r="AM7" s="2" t="s">
        <v>2275</v>
      </c>
      <c r="AN7" s="2" t="s">
        <v>2275</v>
      </c>
      <c r="AO7" s="2" t="s">
        <v>2275</v>
      </c>
      <c r="AP7" s="9" t="s">
        <v>2275</v>
      </c>
      <c r="AQ7" s="2" t="s">
        <v>2275</v>
      </c>
      <c r="AR7" s="2" t="s">
        <v>2275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937</v>
      </c>
      <c r="G8" s="38" t="s">
        <v>293</v>
      </c>
      <c r="H8" s="38" t="s">
        <v>937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1316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14" t="s">
        <v>614</v>
      </c>
      <c r="B9" s="514" t="s">
        <v>615</v>
      </c>
      <c r="C9" s="486" t="s">
        <v>616</v>
      </c>
      <c r="D9" s="478" t="s">
        <v>617</v>
      </c>
      <c r="E9" s="478" t="s">
        <v>618</v>
      </c>
      <c r="F9" s="478" t="s">
        <v>619</v>
      </c>
      <c r="G9" s="478" t="s">
        <v>620</v>
      </c>
      <c r="H9" s="478" t="s">
        <v>1227</v>
      </c>
      <c r="I9" s="486" t="s">
        <v>622</v>
      </c>
      <c r="J9" s="486" t="s">
        <v>623</v>
      </c>
      <c r="K9" s="486" t="s">
        <v>624</v>
      </c>
      <c r="L9" s="486" t="s">
        <v>767</v>
      </c>
      <c r="M9" s="510" t="s">
        <v>768</v>
      </c>
      <c r="N9" s="486" t="s">
        <v>2447</v>
      </c>
      <c r="O9" s="486" t="s">
        <v>782</v>
      </c>
      <c r="P9" s="48" t="s">
        <v>610</v>
      </c>
      <c r="Q9" s="48" t="s">
        <v>612</v>
      </c>
      <c r="R9" s="48" t="s">
        <v>1233</v>
      </c>
      <c r="S9" s="48" t="s">
        <v>1336</v>
      </c>
      <c r="T9" s="48" t="s">
        <v>1337</v>
      </c>
      <c r="U9" s="48" t="s">
        <v>1335</v>
      </c>
      <c r="V9" s="48" t="s">
        <v>1896</v>
      </c>
      <c r="W9" s="45" t="s">
        <v>1886</v>
      </c>
      <c r="X9" s="45" t="s">
        <v>1897</v>
      </c>
      <c r="Y9" s="45" t="s">
        <v>1152</v>
      </c>
      <c r="Z9" s="45" t="s">
        <v>1898</v>
      </c>
      <c r="AA9" s="46" t="s">
        <v>1899</v>
      </c>
      <c r="AB9" s="45" t="s">
        <v>408</v>
      </c>
      <c r="AC9" s="486" t="s">
        <v>769</v>
      </c>
      <c r="AD9" s="486" t="s">
        <v>770</v>
      </c>
      <c r="AE9" s="45" t="s">
        <v>390</v>
      </c>
      <c r="AF9" s="45" t="s">
        <v>1228</v>
      </c>
      <c r="AG9" s="45" t="s">
        <v>1338</v>
      </c>
      <c r="AH9" s="45" t="s">
        <v>411</v>
      </c>
      <c r="AI9" s="508" t="s">
        <v>939</v>
      </c>
      <c r="AJ9" s="508" t="s">
        <v>940</v>
      </c>
      <c r="AK9" s="45" t="s">
        <v>1339</v>
      </c>
      <c r="AL9" s="45" t="s">
        <v>1229</v>
      </c>
      <c r="AM9" s="45" t="s">
        <v>1340</v>
      </c>
      <c r="AN9" s="45" t="s">
        <v>1341</v>
      </c>
      <c r="AO9" s="45" t="s">
        <v>1949</v>
      </c>
      <c r="AP9" s="508" t="s">
        <v>1230</v>
      </c>
      <c r="AQ9" s="508" t="s">
        <v>1342</v>
      </c>
      <c r="AR9" s="45" t="s">
        <v>1343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1225</v>
      </c>
      <c r="H10" s="203" t="s">
        <v>1350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1331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1034</v>
      </c>
      <c r="X10" s="26" t="s">
        <v>1035</v>
      </c>
      <c r="Y10" s="26" t="s">
        <v>1036</v>
      </c>
      <c r="Z10" s="26" t="s">
        <v>1037</v>
      </c>
      <c r="AA10" s="27" t="s">
        <v>1038</v>
      </c>
      <c r="AB10" s="26" t="s">
        <v>1039</v>
      </c>
      <c r="AC10" s="185" t="s">
        <v>1040</v>
      </c>
      <c r="AD10" s="185" t="s">
        <v>1041</v>
      </c>
      <c r="AE10" s="26" t="s">
        <v>1042</v>
      </c>
      <c r="AF10" s="28" t="s">
        <v>385</v>
      </c>
      <c r="AG10" s="28" t="s">
        <v>386</v>
      </c>
      <c r="AH10" s="28" t="s">
        <v>383</v>
      </c>
      <c r="AI10" s="185" t="s">
        <v>1043</v>
      </c>
      <c r="AJ10" s="185" t="s">
        <v>1044</v>
      </c>
      <c r="AK10" s="26" t="s">
        <v>1045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94" t="str">
        <f>'_book_ product'!A11</f>
        <v>if</v>
      </c>
      <c r="B11" s="494" t="str">
        <f>'_book_ product'!B11</f>
        <v>沪深300期货</v>
      </c>
      <c r="C11" s="471">
        <f>'_book_ product'!C11</f>
        <v>0.115</v>
      </c>
      <c r="D11" s="494">
        <f>'_book_ product'!D11</f>
        <v>300</v>
      </c>
      <c r="E11" s="494" t="str">
        <f>'_book_ product'!E11</f>
        <v>point</v>
      </c>
      <c r="F11" s="494" t="str">
        <f>'_book_ product'!F11</f>
        <v>中国金融期货交易所</v>
      </c>
      <c r="G11" s="494" t="str">
        <f>'_book_ product'!G11</f>
        <v>点</v>
      </c>
      <c r="H11" s="494" t="str">
        <f>IF('_book_ product'!H11="","",'_book_ product'!H11)</f>
        <v/>
      </c>
      <c r="I11" s="471">
        <f>'_book_ product'!I11</f>
        <v>0.1</v>
      </c>
      <c r="J11" s="471">
        <f>'_book_ product'!J11</f>
        <v>0.1</v>
      </c>
      <c r="K11" s="471">
        <f>'_book_ product'!K11</f>
        <v>0.1</v>
      </c>
      <c r="L11" s="471">
        <f>'_book_ product'!L11</f>
        <v>0.2</v>
      </c>
      <c r="M11" s="507">
        <f>'_book_ product'!M11</f>
        <v>0.05</v>
      </c>
      <c r="N11" s="471">
        <f>'_book_ product'!N11</f>
        <v>0.06</v>
      </c>
      <c r="O11" s="471" t="str">
        <f>'_book_ product'!O11</f>
        <v>if1610</v>
      </c>
      <c r="P11" s="503">
        <f>SUMIF('_info_ ticker'!$B:$B,'_info_ product'!$A11,'_info_ ticker'!AG:AG)</f>
        <v>0</v>
      </c>
      <c r="Q11" s="503">
        <f>SUMIF('_info_ ticker'!$B:$B,'_info_ product'!$A11,'_info_ ticker'!AH:AH)</f>
        <v>0</v>
      </c>
      <c r="R11" s="503">
        <f>SUMIF('_info_ ticker'!$B:$B,'_info_ product'!$A11,'_info_ ticker'!AI:AI)</f>
        <v>0</v>
      </c>
      <c r="S11" s="503">
        <f>SUMIF('_info_ ticker'!$B:$B,'_info_ product'!$A11,'_info_ ticker'!AJ:AJ)</f>
        <v>0</v>
      </c>
      <c r="T11" s="503">
        <f>SUMIF('_info_ ticker'!$B:$B,'_info_ product'!$A11,'_info_ ticker'!AK:AK)</f>
        <v>0</v>
      </c>
      <c r="U11" s="503">
        <f>P11+T11</f>
        <v>0</v>
      </c>
      <c r="V11" s="503">
        <f>SUMIF('_info_ ticker'!B:B,'_info_ product'!A11,'_info_ ticker'!AM:AM)</f>
        <v>0</v>
      </c>
      <c r="W11" s="503">
        <f>SUMIF('_info_ ticker'!$B:$B,'_info_ product'!$A11,'_info_ ticker'!AN:AN)</f>
        <v>0</v>
      </c>
      <c r="X11" s="503">
        <f ca="1">SUMIF('_info_ ticker'!$B:$B,'_info_ product'!$A11,'_info_ ticker'!AP:AP)</f>
        <v>1971720.300000001</v>
      </c>
      <c r="Y11" s="503">
        <f ca="1">W11+X11</f>
        <v>1971720.300000001</v>
      </c>
      <c r="Z11" s="503">
        <f>SUMIF('_info_ ticker'!$B:$B,'_info_ product'!$A11,'_info_ ticker'!AO:AO)</f>
        <v>0</v>
      </c>
      <c r="AA11" s="503">
        <f ca="1">SUMIF('_info_ ticker'!$B:$B,'_info_ product'!$A11,'_info_ ticker'!AQ:AQ)</f>
        <v>1971720.3000000017</v>
      </c>
      <c r="AB11" s="503">
        <f ca="1">Z11+AA11</f>
        <v>1971720.3000000017</v>
      </c>
      <c r="AC11" s="503">
        <f>'_book_ product'!P11</f>
        <v>0</v>
      </c>
      <c r="AD11" s="503">
        <f>'_book_ product'!Q11</f>
        <v>1971720.300000001</v>
      </c>
      <c r="AE11" s="503">
        <f>AC11+AD11</f>
        <v>1971720.300000001</v>
      </c>
      <c r="AF11" s="503">
        <f>W11-AC11</f>
        <v>0</v>
      </c>
      <c r="AG11" s="503">
        <f ca="1">X11-AD11</f>
        <v>0</v>
      </c>
      <c r="AH11" s="503">
        <f ca="1">AF11+AG11</f>
        <v>0</v>
      </c>
      <c r="AI11" s="503">
        <f>'_book_ product'!R11</f>
        <v>0</v>
      </c>
      <c r="AJ11" s="503">
        <f>'_book_ product'!S11</f>
        <v>1971720.300000001</v>
      </c>
      <c r="AK11" s="503">
        <f>AJ11+AI11</f>
        <v>1971720.300000001</v>
      </c>
      <c r="AL11" s="503">
        <f>W11-AI11</f>
        <v>0</v>
      </c>
      <c r="AM11" s="503">
        <f ca="1">X11-AJ11</f>
        <v>0</v>
      </c>
      <c r="AN11" s="503">
        <f ca="1">AL11+AM11</f>
        <v>0</v>
      </c>
      <c r="AO11" s="503">
        <f ca="1">SUMIF('_info_ options'!BT:BT,A11,'_info_ options'!DG:DG)</f>
        <v>0</v>
      </c>
      <c r="AP11" s="503">
        <f>'_book_ product'!T11</f>
        <v>0</v>
      </c>
      <c r="AQ11" s="503">
        <f>'_book_ product'!U11</f>
        <v>0</v>
      </c>
      <c r="AR11" s="503">
        <f>AP11+AQ11</f>
        <v>0</v>
      </c>
    </row>
    <row r="12" spans="1:44">
      <c r="A12" s="494" t="str">
        <f>'_book_ product'!A12</f>
        <v>000300</v>
      </c>
      <c r="B12" s="494" t="str">
        <f>'_book_ product'!B12</f>
        <v>沪深300指数</v>
      </c>
      <c r="C12" s="471">
        <f>'_book_ product'!C12</f>
        <v>0.125</v>
      </c>
      <c r="D12" s="494">
        <f>'_book_ product'!D12</f>
        <v>300</v>
      </c>
      <c r="E12" s="494" t="str">
        <f>'_book_ product'!E12</f>
        <v>point</v>
      </c>
      <c r="F12" s="494" t="str">
        <f>'_book_ product'!F12</f>
        <v>中证指数有限公司</v>
      </c>
      <c r="G12" s="494" t="str">
        <f>'_book_ product'!G12</f>
        <v>点</v>
      </c>
      <c r="H12" s="494" t="str">
        <f>IF('_book_ product'!H12="","",'_book_ product'!H12)</f>
        <v/>
      </c>
      <c r="I12" s="471">
        <f>'_book_ product'!I12</f>
        <v>0.4</v>
      </c>
      <c r="J12" s="471">
        <f>'_book_ product'!J12</f>
        <v>0.1</v>
      </c>
      <c r="K12" s="471">
        <f>'_book_ product'!K12</f>
        <v>0.1</v>
      </c>
      <c r="L12" s="471">
        <f>'_book_ product'!L12</f>
        <v>0.2</v>
      </c>
      <c r="M12" s="507">
        <f>'_book_ product'!M12</f>
        <v>0.05</v>
      </c>
      <c r="N12" s="471">
        <f>'_book_ product'!N12</f>
        <v>0.06</v>
      </c>
      <c r="O12" s="471" t="str">
        <f>'_book_ product'!O12</f>
        <v>000300</v>
      </c>
      <c r="P12" s="503">
        <f ca="1">SUMIF('_info_ ticker'!$B:$B,'_info_ product'!$A12,'_info_ ticker'!AG:AG)</f>
        <v>-2.1842705346776486E-2</v>
      </c>
      <c r="Q12" s="503">
        <f ca="1">SUMIF('_info_ ticker'!$B:$B,'_info_ product'!$A12,'_info_ ticker'!AH:AH)</f>
        <v>7.0491771005937037E-3</v>
      </c>
      <c r="R12" s="503">
        <f ca="1">SUMIF('_info_ ticker'!$B:$B,'_info_ product'!$A12,'_info_ ticker'!AI:AI)</f>
        <v>82.189056662112591</v>
      </c>
      <c r="S12" s="503">
        <f ca="1">SUMIF('_info_ ticker'!$B:$B,'_info_ product'!$A12,'_info_ ticker'!AJ:AJ)</f>
        <v>-19.616099366865548</v>
      </c>
      <c r="T12" s="503">
        <f>SUMIF('_info_ ticker'!$B:$B,'_info_ product'!$A12,'_info_ ticker'!AK:AK)</f>
        <v>0</v>
      </c>
      <c r="U12" s="503">
        <f t="shared" ref="U12:U15" ca="1" si="0">P12+T12</f>
        <v>-2.1842705346776486E-2</v>
      </c>
      <c r="V12" s="503">
        <f ca="1">SUMIF('_info_ ticker'!B:B,'_info_ product'!A12,'_info_ ticker'!AM:AM)</f>
        <v>-27558.414708401979</v>
      </c>
      <c r="W12" s="503">
        <f ca="1">SUMIF('_info_ ticker'!$B:$B,'_info_ product'!$A12,'_info_ ticker'!AN:AN)</f>
        <v>-584907.89481481398</v>
      </c>
      <c r="X12" s="503">
        <f>SUMIF('_info_ ticker'!$B:$B,'_info_ product'!$A12,'_info_ ticker'!AP:AP)</f>
        <v>0</v>
      </c>
      <c r="Y12" s="503">
        <f t="shared" ref="Y12:Y15" ca="1" si="1">W12+X12</f>
        <v>-584907.89481481398</v>
      </c>
      <c r="Z12" s="503" t="e">
        <f ca="1">SUMIF('_info_ ticker'!$B:$B,'_info_ product'!$A12,'_info_ ticker'!AO:AO)</f>
        <v>#VALUE!</v>
      </c>
      <c r="AA12" s="503">
        <f>SUMIF('_info_ ticker'!$B:$B,'_info_ product'!$A12,'_info_ ticker'!AQ:AQ)</f>
        <v>0</v>
      </c>
      <c r="AB12" s="503" t="e">
        <f t="shared" ref="AB12:AB15" ca="1" si="2">Z12+AA12</f>
        <v>#VALUE!</v>
      </c>
      <c r="AC12" s="503">
        <f>'_book_ product'!P12</f>
        <v>-584907.72183119808</v>
      </c>
      <c r="AD12" s="503">
        <f>'_book_ product'!Q12</f>
        <v>0</v>
      </c>
      <c r="AE12" s="503">
        <f t="shared" ref="AE12:AE15" si="3">AC12+AD12</f>
        <v>-584907.72183119808</v>
      </c>
      <c r="AF12" s="503">
        <f t="shared" ref="AF12:AF15" ca="1" si="4">W12-AC12</f>
        <v>-0.17298361589200795</v>
      </c>
      <c r="AG12" s="503">
        <f t="shared" ref="AG12:AG15" si="5">X12-AD12</f>
        <v>0</v>
      </c>
      <c r="AH12" s="503">
        <f t="shared" ref="AH12:AH15" ca="1" si="6">AF12+AG12</f>
        <v>-0.17298361589200795</v>
      </c>
      <c r="AI12" s="503">
        <f>'_book_ product'!R12</f>
        <v>-583171.46511424251</v>
      </c>
      <c r="AJ12" s="503">
        <f>'_book_ product'!S12</f>
        <v>0</v>
      </c>
      <c r="AK12" s="503">
        <f t="shared" ref="AK12:AK15" si="7">AJ12+AI12</f>
        <v>-583171.46511424251</v>
      </c>
      <c r="AL12" s="503">
        <f t="shared" ref="AL12:AL15" ca="1" si="8">W12-AI12</f>
        <v>-1736.4297005714616</v>
      </c>
      <c r="AM12" s="503">
        <f t="shared" ref="AM12:AM15" si="9">X12-AJ12</f>
        <v>0</v>
      </c>
      <c r="AN12" s="503">
        <f t="shared" ref="AN12:AN15" ca="1" si="10">AL12+AM12</f>
        <v>-1736.4297005714616</v>
      </c>
      <c r="AO12" s="503">
        <f ca="1">SUMIF('_info_ options'!BT:BT,A12,'_info_ options'!DG:DG)</f>
        <v>0</v>
      </c>
      <c r="AP12" s="503">
        <f>'_book_ product'!T12</f>
        <v>-4.6563485545339063</v>
      </c>
      <c r="AQ12" s="503">
        <f>'_book_ product'!U12</f>
        <v>0</v>
      </c>
      <c r="AR12" s="503">
        <f t="shared" ref="AR12:AR15" si="11">AP12+AQ12</f>
        <v>-4.6563485545339063</v>
      </c>
    </row>
    <row r="13" spans="1:44">
      <c r="A13" s="494" t="str">
        <f>'_book_ product'!A13</f>
        <v>000905</v>
      </c>
      <c r="B13" s="494" t="str">
        <f>'_book_ product'!B13</f>
        <v>中证500指数</v>
      </c>
      <c r="C13" s="471">
        <f>'_book_ product'!C13</f>
        <v>0.15</v>
      </c>
      <c r="D13" s="494">
        <f>'_book_ product'!D13</f>
        <v>200</v>
      </c>
      <c r="E13" s="494" t="str">
        <f>'_book_ product'!E13</f>
        <v>point</v>
      </c>
      <c r="F13" s="494" t="str">
        <f>'_book_ product'!F13</f>
        <v>中证指数有限公司</v>
      </c>
      <c r="G13" s="494" t="str">
        <f>'_book_ product'!G13</f>
        <v>点</v>
      </c>
      <c r="H13" s="494" t="str">
        <f>IF('_book_ product'!H13="","",'_book_ product'!H13)</f>
        <v/>
      </c>
      <c r="I13" s="471">
        <f>'_book_ product'!I13</f>
        <v>0.1</v>
      </c>
      <c r="J13" s="471">
        <f>'_book_ product'!J13</f>
        <v>0.1</v>
      </c>
      <c r="K13" s="471">
        <f>'_book_ product'!K13</f>
        <v>0.1</v>
      </c>
      <c r="L13" s="471">
        <f>'_book_ product'!L13</f>
        <v>0.2</v>
      </c>
      <c r="M13" s="507">
        <f>'_book_ product'!M13</f>
        <v>0.05</v>
      </c>
      <c r="N13" s="471">
        <f>'_book_ product'!N13</f>
        <v>0.06</v>
      </c>
      <c r="O13" s="471" t="str">
        <f>'_book_ product'!O13</f>
        <v>000905</v>
      </c>
      <c r="P13" s="503">
        <f ca="1">SUMIF('_info_ ticker'!$B:$B,'_info_ product'!$A13,'_info_ ticker'!AG:AG)</f>
        <v>-8.0688482279888646E-2</v>
      </c>
      <c r="Q13" s="503">
        <f ca="1">SUMIF('_info_ ticker'!$B:$B,'_info_ product'!$A13,'_info_ ticker'!AH:AH)</f>
        <v>-2.1527526602107341E-3</v>
      </c>
      <c r="R13" s="503">
        <f ca="1">SUMIF('_info_ ticker'!$B:$B,'_info_ product'!$A13,'_info_ ticker'!AI:AI)</f>
        <v>-94.805502327776978</v>
      </c>
      <c r="S13" s="503">
        <f ca="1">SUMIF('_info_ ticker'!$B:$B,'_info_ product'!$A13,'_info_ ticker'!AJ:AJ)</f>
        <v>7.284296544120366</v>
      </c>
      <c r="T13" s="503">
        <f>SUMIF('_info_ ticker'!$B:$B,'_info_ product'!$A13,'_info_ ticker'!AK:AK)</f>
        <v>0</v>
      </c>
      <c r="U13" s="503">
        <f t="shared" ca="1" si="0"/>
        <v>-8.0688482279888646E-2</v>
      </c>
      <c r="V13" s="503">
        <f ca="1">SUMIF('_info_ ticker'!B:B,'_info_ product'!A13,'_info_ ticker'!AM:AM)</f>
        <v>-103699.87077809517</v>
      </c>
      <c r="W13" s="503">
        <f ca="1">SUMIF('_info_ ticker'!$B:$B,'_info_ product'!$A13,'_info_ ticker'!AN:AN)</f>
        <v>797402.62429913762</v>
      </c>
      <c r="X13" s="503">
        <f>SUMIF('_info_ ticker'!$B:$B,'_info_ product'!$A13,'_info_ ticker'!AP:AP)</f>
        <v>0</v>
      </c>
      <c r="Y13" s="503">
        <f t="shared" ca="1" si="1"/>
        <v>797402.62429913762</v>
      </c>
      <c r="Z13" s="503" t="e">
        <f ca="1">SUMIF('_info_ ticker'!$B:$B,'_info_ product'!$A13,'_info_ ticker'!AO:AO)</f>
        <v>#VALUE!</v>
      </c>
      <c r="AA13" s="503">
        <f>SUMIF('_info_ ticker'!$B:$B,'_info_ product'!$A13,'_info_ ticker'!AQ:AQ)</f>
        <v>0</v>
      </c>
      <c r="AB13" s="503" t="e">
        <f t="shared" ca="1" si="2"/>
        <v>#VALUE!</v>
      </c>
      <c r="AC13" s="503">
        <f>'_book_ product'!P13</f>
        <v>797402.55648477387</v>
      </c>
      <c r="AD13" s="503">
        <f>'_book_ product'!Q13</f>
        <v>0</v>
      </c>
      <c r="AE13" s="503">
        <f t="shared" si="3"/>
        <v>797402.55648477387</v>
      </c>
      <c r="AF13" s="503">
        <f t="shared" ca="1" si="4"/>
        <v>6.7814363748766482E-2</v>
      </c>
      <c r="AG13" s="503">
        <f t="shared" si="5"/>
        <v>0</v>
      </c>
      <c r="AH13" s="503">
        <f t="shared" ca="1" si="6"/>
        <v>6.7814363748766482E-2</v>
      </c>
      <c r="AI13" s="503">
        <f>'_book_ product'!R13</f>
        <v>797640.16681419674</v>
      </c>
      <c r="AJ13" s="503">
        <f>'_book_ product'!S13</f>
        <v>0</v>
      </c>
      <c r="AK13" s="503">
        <f t="shared" si="7"/>
        <v>797640.16681419674</v>
      </c>
      <c r="AL13" s="503">
        <f t="shared" ca="1" si="8"/>
        <v>-237.54251505911816</v>
      </c>
      <c r="AM13" s="503">
        <f t="shared" si="9"/>
        <v>0</v>
      </c>
      <c r="AN13" s="503">
        <f t="shared" ca="1" si="10"/>
        <v>-237.54251505911816</v>
      </c>
      <c r="AO13" s="503">
        <f ca="1">SUMIF('_info_ options'!BT:BT,A13,'_info_ options'!DG:DG)</f>
        <v>0</v>
      </c>
      <c r="AP13" s="503">
        <f>'_book_ product'!T13</f>
        <v>-313.62000971811358</v>
      </c>
      <c r="AQ13" s="503">
        <f>'_book_ product'!U13</f>
        <v>0</v>
      </c>
      <c r="AR13" s="503">
        <f t="shared" si="11"/>
        <v>-313.62000971811358</v>
      </c>
    </row>
    <row r="14" spans="1:44">
      <c r="A14" s="494" t="str">
        <f>'_book_ product'!A14</f>
        <v>ic</v>
      </c>
      <c r="B14" s="494" t="str">
        <f>'_book_ product'!B14</f>
        <v>中证500期货</v>
      </c>
      <c r="C14" s="471">
        <f>'_book_ product'!C14</f>
        <v>0.14000000000000001</v>
      </c>
      <c r="D14" s="494">
        <f>'_book_ product'!D14</f>
        <v>200</v>
      </c>
      <c r="E14" s="494" t="str">
        <f>'_book_ product'!E14</f>
        <v>point</v>
      </c>
      <c r="F14" s="494" t="str">
        <f>'_book_ product'!F14</f>
        <v>中国金融期货交易所</v>
      </c>
      <c r="G14" s="494" t="str">
        <f>'_book_ product'!G14</f>
        <v>点</v>
      </c>
      <c r="H14" s="494" t="str">
        <f>IF('_book_ product'!H14="","",'_book_ product'!H14)</f>
        <v/>
      </c>
      <c r="I14" s="471">
        <f>'_book_ product'!I14</f>
        <v>0.1</v>
      </c>
      <c r="J14" s="471">
        <f>'_book_ product'!J14</f>
        <v>0.1</v>
      </c>
      <c r="K14" s="471">
        <f>'_book_ product'!K14</f>
        <v>0.1</v>
      </c>
      <c r="L14" s="471">
        <f>'_book_ product'!L14</f>
        <v>0.2</v>
      </c>
      <c r="M14" s="507">
        <f>'_book_ product'!M14</f>
        <v>0.05</v>
      </c>
      <c r="N14" s="471">
        <f>'_book_ product'!N14</f>
        <v>0.06</v>
      </c>
      <c r="O14" s="471" t="str">
        <f>'_book_ product'!O14</f>
        <v>ic1703</v>
      </c>
      <c r="P14" s="503">
        <f>SUMIF('_info_ ticker'!$B:$B,'_info_ product'!$A14,'_info_ ticker'!AG:AG)</f>
        <v>0</v>
      </c>
      <c r="Q14" s="503">
        <f>SUMIF('_info_ ticker'!$B:$B,'_info_ product'!$A14,'_info_ ticker'!AH:AH)</f>
        <v>0</v>
      </c>
      <c r="R14" s="503">
        <f>SUMIF('_info_ ticker'!$B:$B,'_info_ product'!$A14,'_info_ ticker'!AI:AI)</f>
        <v>0</v>
      </c>
      <c r="S14" s="503">
        <f>SUMIF('_info_ ticker'!$B:$B,'_info_ product'!$A14,'_info_ ticker'!AJ:AJ)</f>
        <v>0</v>
      </c>
      <c r="T14" s="503">
        <f>SUMIF('_info_ ticker'!$B:$B,'_info_ product'!$A14,'_info_ ticker'!AK:AK)</f>
        <v>4</v>
      </c>
      <c r="U14" s="503">
        <f t="shared" si="0"/>
        <v>4</v>
      </c>
      <c r="V14" s="503">
        <f>SUMIF('_info_ ticker'!B:B,'_info_ product'!A14,'_info_ ticker'!AM:AM)</f>
        <v>5096800</v>
      </c>
      <c r="W14" s="503">
        <f>SUMIF('_info_ ticker'!$B:$B,'_info_ product'!$A14,'_info_ ticker'!AN:AN)</f>
        <v>0</v>
      </c>
      <c r="X14" s="503">
        <f ca="1">SUMIF('_info_ ticker'!$B:$B,'_info_ product'!$A14,'_info_ ticker'!AP:AP)</f>
        <v>-274041.39999999915</v>
      </c>
      <c r="Y14" s="503">
        <f t="shared" ca="1" si="1"/>
        <v>-274041.39999999915</v>
      </c>
      <c r="Z14" s="503">
        <f>SUMIF('_info_ ticker'!$B:$B,'_info_ product'!$A14,'_info_ ticker'!AO:AO)</f>
        <v>0</v>
      </c>
      <c r="AA14" s="503">
        <f ca="1">SUMIF('_info_ ticker'!$B:$B,'_info_ product'!$A14,'_info_ ticker'!AQ:AQ)</f>
        <v>-5370841.3999999985</v>
      </c>
      <c r="AB14" s="503">
        <f t="shared" ca="1" si="2"/>
        <v>-5370841.3999999985</v>
      </c>
      <c r="AC14" s="503">
        <f>'_book_ product'!P14</f>
        <v>0</v>
      </c>
      <c r="AD14" s="503">
        <f>'_book_ product'!Q14</f>
        <v>-274041.39999999915</v>
      </c>
      <c r="AE14" s="503">
        <f t="shared" si="3"/>
        <v>-274041.39999999915</v>
      </c>
      <c r="AF14" s="503">
        <f t="shared" si="4"/>
        <v>0</v>
      </c>
      <c r="AG14" s="503">
        <f t="shared" ca="1" si="5"/>
        <v>0</v>
      </c>
      <c r="AH14" s="503">
        <f t="shared" ca="1" si="6"/>
        <v>0</v>
      </c>
      <c r="AI14" s="503">
        <f>'_book_ product'!R14</f>
        <v>0</v>
      </c>
      <c r="AJ14" s="503">
        <f>'_book_ product'!S14</f>
        <v>-367961.39999999886</v>
      </c>
      <c r="AK14" s="503">
        <f t="shared" si="7"/>
        <v>-367961.39999999886</v>
      </c>
      <c r="AL14" s="503">
        <f t="shared" si="8"/>
        <v>0</v>
      </c>
      <c r="AM14" s="503">
        <f t="shared" ca="1" si="9"/>
        <v>93919.999999999709</v>
      </c>
      <c r="AN14" s="503">
        <f t="shared" ca="1" si="10"/>
        <v>93919.999999999709</v>
      </c>
      <c r="AO14" s="503">
        <f ca="1">SUMIF('_info_ options'!BT:BT,A14,'_info_ options'!DG:DG)</f>
        <v>0</v>
      </c>
      <c r="AP14" s="503">
        <f>'_book_ product'!T14</f>
        <v>0</v>
      </c>
      <c r="AQ14" s="503">
        <f>'_book_ product'!U14</f>
        <v>5096799.9999999991</v>
      </c>
      <c r="AR14" s="503">
        <f t="shared" si="11"/>
        <v>5096799.9999999991</v>
      </c>
    </row>
    <row r="15" spans="1:44">
      <c r="A15" s="494" t="str">
        <f>'_book_ product'!A15</f>
        <v>au</v>
      </c>
      <c r="B15" s="494" t="str">
        <f>'_book_ product'!B15</f>
        <v>金</v>
      </c>
      <c r="C15" s="471">
        <f>'_book_ product'!C15</f>
        <v>0.16500000000000001</v>
      </c>
      <c r="D15" s="494">
        <f>'_book_ product'!D15</f>
        <v>1000</v>
      </c>
      <c r="E15" s="494" t="str">
        <f>'_book_ product'!E15</f>
        <v>g</v>
      </c>
      <c r="F15" s="494" t="str">
        <f>'_book_ product'!F15</f>
        <v>上海期货交易所</v>
      </c>
      <c r="G15" s="494" t="str">
        <f>'_book_ product'!G15</f>
        <v>元/克</v>
      </c>
      <c r="H15" s="494" t="str">
        <f>IF('_book_ product'!H15="","",'_book_ product'!H15)</f>
        <v/>
      </c>
      <c r="I15" s="471">
        <f>'_book_ product'!I15</f>
        <v>0.06</v>
      </c>
      <c r="J15" s="471">
        <f>'_book_ product'!J15</f>
        <v>0.05</v>
      </c>
      <c r="K15" s="471">
        <f>'_book_ product'!K15</f>
        <v>0.05</v>
      </c>
      <c r="L15" s="471">
        <f>'_book_ product'!L15</f>
        <v>0.1</v>
      </c>
      <c r="M15" s="507">
        <f>'_book_ product'!M15</f>
        <v>0.05</v>
      </c>
      <c r="N15" s="471">
        <f>'_book_ product'!N15</f>
        <v>0.06</v>
      </c>
      <c r="O15" s="471" t="str">
        <f>'_book_ product'!O15</f>
        <v>au1612</v>
      </c>
      <c r="P15" s="503">
        <f ca="1">SUMIF('_info_ ticker'!$B:$B,'_info_ product'!$A15,'_info_ ticker'!AG:AG)</f>
        <v>0</v>
      </c>
      <c r="Q15" s="503">
        <f ca="1">SUMIF('_info_ ticker'!$B:$B,'_info_ product'!$A15,'_info_ ticker'!AH:AH)</f>
        <v>0</v>
      </c>
      <c r="R15" s="503">
        <f ca="1">SUMIF('_info_ ticker'!$B:$B,'_info_ product'!$A15,'_info_ ticker'!AI:AI)</f>
        <v>0</v>
      </c>
      <c r="S15" s="503">
        <f ca="1">SUMIF('_info_ ticker'!$B:$B,'_info_ product'!$A15,'_info_ ticker'!AJ:AJ)</f>
        <v>0</v>
      </c>
      <c r="T15" s="503">
        <f>SUMIF('_info_ ticker'!$B:$B,'_info_ product'!$A15,'_info_ ticker'!AK:AK)</f>
        <v>0</v>
      </c>
      <c r="U15" s="503">
        <f t="shared" ca="1" si="0"/>
        <v>0</v>
      </c>
      <c r="V15" s="503">
        <f ca="1">SUMIF('_info_ ticker'!B:B,'_info_ product'!A15,'_info_ ticker'!AM:AM)</f>
        <v>0</v>
      </c>
      <c r="W15" s="503">
        <f ca="1">SUMIF('_info_ ticker'!$B:$B,'_info_ product'!$A15,'_info_ ticker'!AN:AN)</f>
        <v>-1530.9264831276014</v>
      </c>
      <c r="X15" s="503">
        <f ca="1">SUMIF('_info_ ticker'!$B:$B,'_info_ product'!$A15,'_info_ ticker'!AP:AP)</f>
        <v>-858.99600000000282</v>
      </c>
      <c r="Y15" s="503">
        <f t="shared" ca="1" si="1"/>
        <v>-2389.9224831276042</v>
      </c>
      <c r="Z15" s="503">
        <f>SUMIF('_info_ ticker'!$B:$B,'_info_ product'!$A15,'_info_ ticker'!AO:AO)</f>
        <v>-1530.9264831276014</v>
      </c>
      <c r="AA15" s="503">
        <f ca="1">SUMIF('_info_ ticker'!$B:$B,'_info_ product'!$A15,'_info_ ticker'!AQ:AQ)</f>
        <v>-858.99600000001374</v>
      </c>
      <c r="AB15" s="503">
        <f t="shared" ca="1" si="2"/>
        <v>-2389.9224831276151</v>
      </c>
      <c r="AC15" s="503">
        <f>'_book_ product'!P15</f>
        <v>-1530.9264831276014</v>
      </c>
      <c r="AD15" s="503">
        <f>'_book_ product'!Q15</f>
        <v>-858.99600000000282</v>
      </c>
      <c r="AE15" s="503">
        <f t="shared" si="3"/>
        <v>-2389.9224831276042</v>
      </c>
      <c r="AF15" s="503">
        <f t="shared" ca="1" si="4"/>
        <v>0</v>
      </c>
      <c r="AG15" s="503">
        <f t="shared" ca="1" si="5"/>
        <v>0</v>
      </c>
      <c r="AH15" s="503">
        <f t="shared" ca="1" si="6"/>
        <v>0</v>
      </c>
      <c r="AI15" s="503">
        <f>'_book_ product'!R15</f>
        <v>-1530.9264831276014</v>
      </c>
      <c r="AJ15" s="503">
        <f>'_book_ product'!S15</f>
        <v>-858.99600000000191</v>
      </c>
      <c r="AK15" s="503">
        <f t="shared" si="7"/>
        <v>-2389.9224831276033</v>
      </c>
      <c r="AL15" s="503">
        <f t="shared" ca="1" si="8"/>
        <v>0</v>
      </c>
      <c r="AM15" s="503">
        <f t="shared" ca="1" si="9"/>
        <v>-9.0949470177292824E-13</v>
      </c>
      <c r="AN15" s="503">
        <f t="shared" ca="1" si="10"/>
        <v>-9.0949470177292824E-13</v>
      </c>
      <c r="AO15" s="503">
        <f ca="1">SUMIF('_info_ options'!BT:BT,A15,'_info_ options'!DG:DG)</f>
        <v>0</v>
      </c>
      <c r="AP15" s="503">
        <f>'_book_ product'!T15</f>
        <v>0</v>
      </c>
      <c r="AQ15" s="503">
        <f>'_book_ product'!U15</f>
        <v>0</v>
      </c>
      <c r="AR15" s="503">
        <f t="shared" si="11"/>
        <v>0</v>
      </c>
    </row>
    <row r="16" spans="1:44">
      <c r="A16" s="494"/>
      <c r="B16" s="494"/>
      <c r="C16" s="471"/>
      <c r="D16" s="494"/>
      <c r="E16" s="494"/>
      <c r="F16" s="494"/>
      <c r="G16" s="494"/>
      <c r="H16" s="494"/>
      <c r="I16" s="471"/>
      <c r="J16" s="471"/>
      <c r="K16" s="471"/>
      <c r="L16" s="471"/>
      <c r="M16" s="507"/>
      <c r="N16" s="471"/>
      <c r="O16" s="471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</row>
    <row r="17" spans="1:44">
      <c r="A17" s="494"/>
      <c r="B17" s="494"/>
      <c r="C17" s="471"/>
      <c r="D17" s="494"/>
      <c r="E17" s="494"/>
      <c r="F17" s="494"/>
      <c r="G17" s="494"/>
      <c r="H17" s="494"/>
      <c r="I17" s="471"/>
      <c r="J17" s="471"/>
      <c r="K17" s="471"/>
      <c r="L17" s="471"/>
      <c r="M17" s="507"/>
      <c r="N17" s="471"/>
      <c r="O17" s="471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  <c r="AM17" s="503"/>
      <c r="AN17" s="503"/>
      <c r="AO17" s="503"/>
      <c r="AP17" s="503"/>
      <c r="AQ17" s="503"/>
      <c r="AR17" s="503"/>
    </row>
    <row r="18" spans="1:44">
      <c r="A18" s="494"/>
      <c r="B18" s="494"/>
      <c r="C18" s="471"/>
      <c r="D18" s="494"/>
      <c r="E18" s="494"/>
      <c r="F18" s="494"/>
      <c r="G18" s="494"/>
      <c r="H18" s="494"/>
      <c r="I18" s="471"/>
      <c r="J18" s="471"/>
      <c r="K18" s="471"/>
      <c r="L18" s="471"/>
      <c r="M18" s="507"/>
      <c r="N18" s="471"/>
      <c r="O18" s="471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  <c r="AB18" s="503"/>
      <c r="AC18" s="503"/>
      <c r="AD18" s="503"/>
      <c r="AE18" s="503"/>
      <c r="AF18" s="503"/>
      <c r="AG18" s="503"/>
      <c r="AH18" s="503"/>
      <c r="AI18" s="503"/>
      <c r="AJ18" s="503"/>
      <c r="AK18" s="503"/>
      <c r="AL18" s="503"/>
      <c r="AM18" s="503"/>
      <c r="AN18" s="503"/>
      <c r="AO18" s="503"/>
      <c r="AP18" s="503"/>
      <c r="AQ18" s="503"/>
      <c r="AR18" s="503"/>
    </row>
    <row r="19" spans="1:44">
      <c r="A19" s="494"/>
      <c r="B19" s="494"/>
      <c r="C19" s="471"/>
      <c r="D19" s="494"/>
      <c r="E19" s="494"/>
      <c r="F19" s="494"/>
      <c r="G19" s="494"/>
      <c r="H19" s="494"/>
      <c r="I19" s="471"/>
      <c r="J19" s="471"/>
      <c r="K19" s="471"/>
      <c r="L19" s="471"/>
      <c r="M19" s="507"/>
      <c r="N19" s="471"/>
      <c r="O19" s="471"/>
      <c r="P19" s="503"/>
      <c r="Q19" s="503"/>
      <c r="R19" s="503"/>
      <c r="S19" s="503"/>
      <c r="T19" s="503"/>
      <c r="U19" s="503"/>
      <c r="V19" s="503"/>
      <c r="W19" s="503"/>
      <c r="X19" s="503"/>
      <c r="Y19" s="503"/>
      <c r="Z19" s="503"/>
      <c r="AA19" s="503"/>
      <c r="AB19" s="503"/>
      <c r="AC19" s="503"/>
      <c r="AD19" s="503"/>
      <c r="AE19" s="503"/>
      <c r="AF19" s="503"/>
      <c r="AG19" s="503"/>
      <c r="AH19" s="503"/>
      <c r="AI19" s="503"/>
      <c r="AJ19" s="503"/>
      <c r="AK19" s="503"/>
      <c r="AL19" s="503"/>
      <c r="AM19" s="503"/>
      <c r="AN19" s="503"/>
      <c r="AO19" s="503"/>
      <c r="AP19" s="503"/>
      <c r="AQ19" s="503"/>
      <c r="AR19" s="503"/>
    </row>
    <row r="20" spans="1:44">
      <c r="A20" s="494"/>
      <c r="B20" s="494"/>
      <c r="C20" s="471"/>
      <c r="D20" s="494"/>
      <c r="E20" s="494"/>
      <c r="F20" s="494"/>
      <c r="G20" s="494"/>
      <c r="H20" s="494"/>
      <c r="I20" s="471"/>
      <c r="J20" s="471"/>
      <c r="K20" s="471"/>
      <c r="L20" s="471"/>
      <c r="M20" s="507"/>
      <c r="N20" s="471"/>
      <c r="O20" s="471"/>
      <c r="P20" s="503"/>
      <c r="Q20" s="503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  <c r="AM20" s="503"/>
      <c r="AN20" s="503"/>
      <c r="AO20" s="503"/>
      <c r="AP20" s="503"/>
      <c r="AQ20" s="503"/>
      <c r="AR20" s="503"/>
    </row>
    <row r="21" spans="1:44">
      <c r="A21" s="494"/>
      <c r="B21" s="494"/>
      <c r="C21" s="471"/>
      <c r="D21" s="494"/>
      <c r="E21" s="494"/>
      <c r="F21" s="494"/>
      <c r="G21" s="494"/>
      <c r="H21" s="494"/>
      <c r="I21" s="471"/>
      <c r="J21" s="471"/>
      <c r="K21" s="471"/>
      <c r="L21" s="471"/>
      <c r="M21" s="507"/>
      <c r="N21" s="471"/>
      <c r="O21" s="471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  <c r="AM21" s="503"/>
      <c r="AN21" s="503"/>
      <c r="AO21" s="503"/>
      <c r="AP21" s="503"/>
      <c r="AQ21" s="503"/>
      <c r="AR21" s="503"/>
    </row>
    <row r="22" spans="1:44">
      <c r="A22" s="494"/>
      <c r="B22" s="494"/>
      <c r="C22" s="471"/>
      <c r="D22" s="494"/>
      <c r="E22" s="494"/>
      <c r="F22" s="494"/>
      <c r="G22" s="494"/>
      <c r="H22" s="494"/>
      <c r="I22" s="471"/>
      <c r="J22" s="471"/>
      <c r="K22" s="471"/>
      <c r="L22" s="471"/>
      <c r="M22" s="507"/>
      <c r="N22" s="471"/>
      <c r="O22" s="471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03"/>
      <c r="AI22" s="503"/>
      <c r="AJ22" s="503"/>
      <c r="AK22" s="503"/>
      <c r="AL22" s="503"/>
      <c r="AM22" s="503"/>
      <c r="AN22" s="503"/>
      <c r="AO22" s="503"/>
      <c r="AP22" s="503"/>
      <c r="AQ22" s="503"/>
      <c r="AR22" s="503"/>
    </row>
    <row r="23" spans="1:44">
      <c r="A23" s="494"/>
      <c r="B23" s="494"/>
      <c r="C23" s="471"/>
      <c r="D23" s="494"/>
      <c r="E23" s="494"/>
      <c r="F23" s="494"/>
      <c r="G23" s="494"/>
      <c r="H23" s="494"/>
      <c r="I23" s="471"/>
      <c r="J23" s="471"/>
      <c r="K23" s="471"/>
      <c r="L23" s="471"/>
      <c r="M23" s="507"/>
      <c r="N23" s="471"/>
      <c r="O23" s="471"/>
      <c r="P23" s="503"/>
      <c r="Q23" s="503"/>
      <c r="R23" s="503"/>
      <c r="S23" s="503"/>
      <c r="T23" s="503"/>
      <c r="U23" s="503"/>
      <c r="V23" s="503"/>
      <c r="W23" s="503"/>
      <c r="X23" s="503"/>
      <c r="Y23" s="503"/>
      <c r="Z23" s="503"/>
      <c r="AA23" s="503"/>
      <c r="AB23" s="503"/>
      <c r="AC23" s="503"/>
      <c r="AD23" s="503"/>
      <c r="AE23" s="503"/>
      <c r="AF23" s="503"/>
      <c r="AG23" s="503"/>
      <c r="AH23" s="503"/>
      <c r="AI23" s="503"/>
      <c r="AJ23" s="503"/>
      <c r="AK23" s="503"/>
      <c r="AL23" s="503"/>
      <c r="AM23" s="503"/>
      <c r="AN23" s="503"/>
      <c r="AO23" s="503"/>
      <c r="AP23" s="503"/>
      <c r="AQ23" s="503"/>
      <c r="AR23" s="503"/>
    </row>
    <row r="24" spans="1:44">
      <c r="A24" s="494"/>
      <c r="B24" s="494"/>
      <c r="C24" s="471"/>
      <c r="D24" s="494"/>
      <c r="E24" s="494"/>
      <c r="F24" s="494"/>
      <c r="G24" s="494"/>
      <c r="H24" s="494"/>
      <c r="I24" s="471"/>
      <c r="J24" s="471"/>
      <c r="K24" s="471"/>
      <c r="L24" s="471"/>
      <c r="M24" s="507"/>
      <c r="N24" s="471"/>
      <c r="O24" s="471"/>
      <c r="P24" s="503"/>
      <c r="Q24" s="503"/>
      <c r="R24" s="503"/>
      <c r="S24" s="503"/>
      <c r="T24" s="503"/>
      <c r="U24" s="503"/>
      <c r="V24" s="503"/>
      <c r="W24" s="503"/>
      <c r="X24" s="503"/>
      <c r="Y24" s="503"/>
      <c r="Z24" s="503"/>
      <c r="AA24" s="503"/>
      <c r="AB24" s="503"/>
      <c r="AC24" s="503"/>
      <c r="AD24" s="503"/>
      <c r="AE24" s="503"/>
      <c r="AF24" s="503"/>
      <c r="AG24" s="503"/>
      <c r="AH24" s="503"/>
      <c r="AI24" s="503"/>
      <c r="AJ24" s="503"/>
      <c r="AK24" s="503"/>
      <c r="AL24" s="503"/>
      <c r="AM24" s="503"/>
      <c r="AN24" s="503"/>
      <c r="AO24" s="503"/>
      <c r="AP24" s="503"/>
      <c r="AQ24" s="503"/>
      <c r="AR24" s="503"/>
    </row>
    <row r="25" spans="1:44">
      <c r="A25" s="494"/>
      <c r="B25" s="494"/>
      <c r="C25" s="471"/>
      <c r="D25" s="494"/>
      <c r="E25" s="494"/>
      <c r="F25" s="494"/>
      <c r="G25" s="494"/>
      <c r="H25" s="494"/>
      <c r="I25" s="471"/>
      <c r="J25" s="471"/>
      <c r="K25" s="471"/>
      <c r="L25" s="471"/>
      <c r="M25" s="507"/>
      <c r="N25" s="471"/>
      <c r="O25" s="471"/>
      <c r="P25" s="503"/>
      <c r="Q25" s="503"/>
      <c r="R25" s="503"/>
      <c r="S25" s="503"/>
      <c r="T25" s="503"/>
      <c r="U25" s="503"/>
      <c r="V25" s="503"/>
      <c r="W25" s="503"/>
      <c r="X25" s="503"/>
      <c r="Y25" s="503"/>
      <c r="Z25" s="503"/>
      <c r="AA25" s="503"/>
      <c r="AB25" s="503"/>
      <c r="AC25" s="503"/>
      <c r="AD25" s="503"/>
      <c r="AE25" s="503"/>
      <c r="AF25" s="503"/>
      <c r="AG25" s="503"/>
      <c r="AH25" s="503"/>
      <c r="AI25" s="503"/>
      <c r="AJ25" s="503"/>
      <c r="AK25" s="503"/>
      <c r="AL25" s="503"/>
      <c r="AM25" s="503"/>
      <c r="AN25" s="503"/>
      <c r="AO25" s="503"/>
      <c r="AP25" s="503"/>
      <c r="AQ25" s="503"/>
      <c r="AR25" s="503"/>
    </row>
    <row r="26" spans="1:44">
      <c r="A26" s="494"/>
      <c r="B26" s="494"/>
      <c r="C26" s="471"/>
      <c r="D26" s="494"/>
      <c r="E26" s="494"/>
      <c r="F26" s="494"/>
      <c r="G26" s="494"/>
      <c r="H26" s="494"/>
      <c r="I26" s="471"/>
      <c r="J26" s="471"/>
      <c r="K26" s="471"/>
      <c r="L26" s="471"/>
      <c r="M26" s="507"/>
      <c r="N26" s="471"/>
      <c r="O26" s="471"/>
      <c r="P26" s="503"/>
      <c r="Q26" s="503"/>
      <c r="R26" s="503"/>
      <c r="S26" s="503"/>
      <c r="T26" s="503"/>
      <c r="U26" s="503"/>
      <c r="V26" s="503"/>
      <c r="W26" s="503"/>
      <c r="X26" s="503"/>
      <c r="Y26" s="503"/>
      <c r="Z26" s="503"/>
      <c r="AA26" s="503"/>
      <c r="AB26" s="503"/>
      <c r="AC26" s="503"/>
      <c r="AD26" s="503"/>
      <c r="AE26" s="503"/>
      <c r="AF26" s="503"/>
      <c r="AG26" s="503"/>
      <c r="AH26" s="503"/>
      <c r="AI26" s="503"/>
      <c r="AJ26" s="503"/>
      <c r="AK26" s="503"/>
      <c r="AL26" s="503"/>
      <c r="AM26" s="503"/>
      <c r="AN26" s="503"/>
      <c r="AO26" s="503"/>
      <c r="AP26" s="503"/>
      <c r="AQ26" s="503"/>
      <c r="AR26" s="503"/>
    </row>
    <row r="27" spans="1:44">
      <c r="A27" s="494"/>
      <c r="B27" s="494"/>
      <c r="C27" s="471"/>
      <c r="D27" s="494"/>
      <c r="E27" s="494"/>
      <c r="F27" s="494"/>
      <c r="G27" s="494"/>
      <c r="H27" s="494"/>
      <c r="I27" s="471"/>
      <c r="J27" s="471"/>
      <c r="K27" s="471"/>
      <c r="L27" s="471"/>
      <c r="M27" s="507"/>
      <c r="N27" s="471"/>
      <c r="O27" s="471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3"/>
      <c r="AA27" s="503"/>
      <c r="AB27" s="503"/>
      <c r="AC27" s="503"/>
      <c r="AD27" s="503"/>
      <c r="AE27" s="503"/>
      <c r="AF27" s="503"/>
      <c r="AG27" s="503"/>
      <c r="AH27" s="503"/>
      <c r="AI27" s="503"/>
      <c r="AJ27" s="503"/>
      <c r="AK27" s="503"/>
      <c r="AL27" s="503"/>
      <c r="AM27" s="503"/>
      <c r="AN27" s="503"/>
      <c r="AO27" s="503"/>
      <c r="AP27" s="503"/>
      <c r="AQ27" s="503"/>
      <c r="AR27" s="503"/>
    </row>
    <row r="28" spans="1:44">
      <c r="A28" s="494"/>
      <c r="B28" s="494"/>
      <c r="C28" s="471"/>
      <c r="D28" s="494"/>
      <c r="E28" s="494"/>
      <c r="F28" s="494"/>
      <c r="G28" s="494"/>
      <c r="H28" s="494"/>
      <c r="I28" s="471"/>
      <c r="J28" s="471"/>
      <c r="K28" s="471"/>
      <c r="L28" s="471"/>
      <c r="M28" s="507"/>
      <c r="N28" s="471"/>
      <c r="O28" s="471"/>
      <c r="P28" s="503"/>
      <c r="Q28" s="503"/>
      <c r="R28" s="503"/>
      <c r="S28" s="503"/>
      <c r="T28" s="503"/>
      <c r="U28" s="503"/>
      <c r="V28" s="503"/>
      <c r="W28" s="503"/>
      <c r="X28" s="503"/>
      <c r="Y28" s="503"/>
      <c r="Z28" s="503"/>
      <c r="AA28" s="503"/>
      <c r="AB28" s="503"/>
      <c r="AC28" s="503"/>
      <c r="AD28" s="503"/>
      <c r="AE28" s="503"/>
      <c r="AF28" s="503"/>
      <c r="AG28" s="503"/>
      <c r="AH28" s="503"/>
      <c r="AI28" s="503"/>
      <c r="AJ28" s="503"/>
      <c r="AK28" s="503"/>
      <c r="AL28" s="503"/>
      <c r="AM28" s="503"/>
      <c r="AN28" s="503"/>
      <c r="AO28" s="503"/>
      <c r="AP28" s="503"/>
      <c r="AQ28" s="503"/>
      <c r="AR28" s="503"/>
    </row>
    <row r="29" spans="1:44">
      <c r="A29" s="494"/>
      <c r="B29" s="494"/>
      <c r="C29" s="471"/>
      <c r="D29" s="494"/>
      <c r="E29" s="494"/>
      <c r="F29" s="494"/>
      <c r="G29" s="494"/>
      <c r="H29" s="494"/>
      <c r="I29" s="471"/>
      <c r="J29" s="471"/>
      <c r="K29" s="471"/>
      <c r="L29" s="471"/>
      <c r="M29" s="507"/>
      <c r="N29" s="471"/>
      <c r="O29" s="471"/>
      <c r="P29" s="503"/>
      <c r="Q29" s="503"/>
      <c r="R29" s="503"/>
      <c r="S29" s="503"/>
      <c r="T29" s="503"/>
      <c r="U29" s="503"/>
      <c r="V29" s="503"/>
      <c r="W29" s="503"/>
      <c r="X29" s="503"/>
      <c r="Y29" s="503"/>
      <c r="Z29" s="503"/>
      <c r="AA29" s="503"/>
      <c r="AB29" s="503"/>
      <c r="AC29" s="503"/>
      <c r="AD29" s="503"/>
      <c r="AE29" s="503"/>
      <c r="AF29" s="503"/>
      <c r="AG29" s="503"/>
      <c r="AH29" s="503"/>
      <c r="AI29" s="503"/>
      <c r="AJ29" s="503"/>
      <c r="AK29" s="503"/>
      <c r="AL29" s="503"/>
      <c r="AM29" s="503"/>
      <c r="AN29" s="503"/>
      <c r="AO29" s="503"/>
      <c r="AP29" s="503"/>
      <c r="AQ29" s="503"/>
      <c r="AR29" s="503"/>
    </row>
    <row r="30" spans="1:44">
      <c r="A30" s="494"/>
      <c r="B30" s="494"/>
      <c r="C30" s="471"/>
      <c r="D30" s="494"/>
      <c r="E30" s="494"/>
      <c r="F30" s="494"/>
      <c r="G30" s="494"/>
      <c r="H30" s="494"/>
      <c r="I30" s="471"/>
      <c r="J30" s="471"/>
      <c r="K30" s="471"/>
      <c r="L30" s="471"/>
      <c r="M30" s="507"/>
      <c r="N30" s="471"/>
      <c r="O30" s="471"/>
      <c r="P30" s="503"/>
      <c r="Q30" s="503"/>
      <c r="R30" s="503"/>
      <c r="S30" s="503"/>
      <c r="T30" s="503"/>
      <c r="U30" s="503"/>
      <c r="V30" s="503"/>
      <c r="W30" s="503"/>
      <c r="X30" s="503"/>
      <c r="Y30" s="503"/>
      <c r="Z30" s="503"/>
      <c r="AA30" s="503"/>
      <c r="AB30" s="503"/>
      <c r="AC30" s="503"/>
      <c r="AD30" s="503"/>
      <c r="AE30" s="503"/>
      <c r="AF30" s="503"/>
      <c r="AG30" s="503"/>
      <c r="AH30" s="503"/>
      <c r="AI30" s="503"/>
      <c r="AJ30" s="503"/>
      <c r="AK30" s="503"/>
      <c r="AL30" s="503"/>
      <c r="AM30" s="503"/>
      <c r="AN30" s="503"/>
      <c r="AO30" s="503"/>
      <c r="AP30" s="503"/>
      <c r="AQ30" s="503"/>
      <c r="AR30" s="503"/>
    </row>
    <row r="31" spans="1:44">
      <c r="A31" s="494"/>
      <c r="B31" s="494"/>
      <c r="C31" s="471"/>
      <c r="D31" s="494"/>
      <c r="E31" s="494"/>
      <c r="F31" s="494"/>
      <c r="G31" s="494"/>
      <c r="H31" s="494"/>
      <c r="I31" s="471"/>
      <c r="J31" s="471"/>
      <c r="K31" s="471"/>
      <c r="L31" s="471"/>
      <c r="M31" s="507"/>
      <c r="N31" s="471"/>
      <c r="O31" s="471"/>
      <c r="P31" s="503"/>
      <c r="Q31" s="503"/>
      <c r="R31" s="503"/>
      <c r="S31" s="503"/>
      <c r="T31" s="503"/>
      <c r="U31" s="503"/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  <c r="AN31" s="503"/>
      <c r="AO31" s="503"/>
      <c r="AP31" s="503"/>
      <c r="AQ31" s="503"/>
      <c r="AR31" s="503"/>
    </row>
    <row r="32" spans="1:44">
      <c r="A32" s="494"/>
      <c r="B32" s="494"/>
      <c r="C32" s="471"/>
      <c r="D32" s="494"/>
      <c r="E32" s="494"/>
      <c r="F32" s="494"/>
      <c r="G32" s="494"/>
      <c r="H32" s="494"/>
      <c r="I32" s="471"/>
      <c r="J32" s="471"/>
      <c r="K32" s="471"/>
      <c r="L32" s="471"/>
      <c r="M32" s="507"/>
      <c r="N32" s="471"/>
      <c r="O32" s="471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  <c r="AM32" s="503"/>
      <c r="AN32" s="503"/>
      <c r="AO32" s="503"/>
      <c r="AP32" s="503"/>
      <c r="AQ32" s="503"/>
      <c r="AR32" s="503"/>
    </row>
    <row r="33" spans="1:44">
      <c r="A33" s="494"/>
      <c r="B33" s="494"/>
      <c r="C33" s="471"/>
      <c r="D33" s="494"/>
      <c r="E33" s="494"/>
      <c r="F33" s="494"/>
      <c r="G33" s="494"/>
      <c r="H33" s="494"/>
      <c r="I33" s="471"/>
      <c r="J33" s="471"/>
      <c r="K33" s="471"/>
      <c r="L33" s="471"/>
      <c r="M33" s="507"/>
      <c r="N33" s="471"/>
      <c r="O33" s="471"/>
      <c r="P33" s="503"/>
      <c r="Q33" s="503"/>
      <c r="R33" s="503"/>
      <c r="S33" s="503"/>
      <c r="T33" s="503"/>
      <c r="U33" s="503"/>
      <c r="V33" s="503"/>
      <c r="W33" s="503"/>
      <c r="X33" s="503"/>
      <c r="Y33" s="503"/>
      <c r="Z33" s="503"/>
      <c r="AA33" s="503"/>
      <c r="AB33" s="503"/>
      <c r="AC33" s="503"/>
      <c r="AD33" s="503"/>
      <c r="AE33" s="503"/>
      <c r="AF33" s="503"/>
      <c r="AG33" s="503"/>
      <c r="AH33" s="503"/>
      <c r="AI33" s="503"/>
      <c r="AJ33" s="503"/>
      <c r="AK33" s="503"/>
      <c r="AL33" s="503"/>
      <c r="AM33" s="503"/>
      <c r="AN33" s="503"/>
      <c r="AO33" s="503"/>
      <c r="AP33" s="503"/>
      <c r="AQ33" s="503"/>
      <c r="AR33" s="503"/>
    </row>
    <row r="34" spans="1:44">
      <c r="A34" s="494"/>
      <c r="B34" s="494"/>
      <c r="C34" s="471"/>
      <c r="D34" s="494"/>
      <c r="E34" s="494"/>
      <c r="F34" s="494"/>
      <c r="G34" s="494"/>
      <c r="H34" s="494"/>
      <c r="I34" s="471"/>
      <c r="J34" s="471"/>
      <c r="K34" s="471"/>
      <c r="L34" s="471"/>
      <c r="M34" s="507"/>
      <c r="N34" s="471"/>
      <c r="O34" s="471"/>
      <c r="P34" s="503"/>
      <c r="Q34" s="503"/>
      <c r="R34" s="503"/>
      <c r="S34" s="503"/>
      <c r="T34" s="503"/>
      <c r="U34" s="503"/>
      <c r="V34" s="503"/>
      <c r="W34" s="503"/>
      <c r="X34" s="503"/>
      <c r="Y34" s="503"/>
      <c r="Z34" s="503"/>
      <c r="AA34" s="503"/>
      <c r="AB34" s="503"/>
      <c r="AC34" s="503"/>
      <c r="AD34" s="503"/>
      <c r="AE34" s="503"/>
      <c r="AF34" s="503"/>
      <c r="AG34" s="503"/>
      <c r="AH34" s="503"/>
      <c r="AI34" s="503"/>
      <c r="AJ34" s="503"/>
      <c r="AK34" s="503"/>
      <c r="AL34" s="503"/>
      <c r="AM34" s="503"/>
      <c r="AN34" s="503"/>
      <c r="AO34" s="503"/>
      <c r="AP34" s="503"/>
      <c r="AQ34" s="503"/>
      <c r="AR34" s="503"/>
    </row>
    <row r="35" spans="1:44">
      <c r="A35" s="494"/>
      <c r="B35" s="494"/>
      <c r="C35" s="471"/>
      <c r="D35" s="494"/>
      <c r="E35" s="494"/>
      <c r="F35" s="494"/>
      <c r="G35" s="494"/>
      <c r="H35" s="494"/>
      <c r="I35" s="471"/>
      <c r="J35" s="471"/>
      <c r="K35" s="471"/>
      <c r="L35" s="471"/>
      <c r="M35" s="507"/>
      <c r="N35" s="471"/>
      <c r="O35" s="471"/>
      <c r="P35" s="503"/>
      <c r="Q35" s="503"/>
      <c r="R35" s="503"/>
      <c r="S35" s="503"/>
      <c r="T35" s="503"/>
      <c r="U35" s="503"/>
      <c r="V35" s="503"/>
      <c r="W35" s="503"/>
      <c r="X35" s="503"/>
      <c r="Y35" s="503"/>
      <c r="Z35" s="503"/>
      <c r="AA35" s="503"/>
      <c r="AB35" s="503"/>
      <c r="AC35" s="503"/>
      <c r="AD35" s="503"/>
      <c r="AE35" s="503"/>
      <c r="AF35" s="503"/>
      <c r="AG35" s="503"/>
      <c r="AH35" s="503"/>
      <c r="AI35" s="503"/>
      <c r="AJ35" s="503"/>
      <c r="AK35" s="503"/>
      <c r="AL35" s="503"/>
      <c r="AM35" s="503"/>
      <c r="AN35" s="503"/>
      <c r="AO35" s="503"/>
      <c r="AP35" s="503"/>
      <c r="AQ35" s="503"/>
      <c r="AR35" s="503"/>
    </row>
    <row r="36" spans="1:44">
      <c r="A36" s="494"/>
      <c r="B36" s="494"/>
      <c r="C36" s="471"/>
      <c r="D36" s="494"/>
      <c r="E36" s="494"/>
      <c r="F36" s="494"/>
      <c r="G36" s="494"/>
      <c r="H36" s="494"/>
      <c r="I36" s="471"/>
      <c r="J36" s="471"/>
      <c r="K36" s="471"/>
      <c r="L36" s="471"/>
      <c r="M36" s="507"/>
      <c r="N36" s="471"/>
      <c r="O36" s="471"/>
      <c r="P36" s="503"/>
      <c r="Q36" s="503"/>
      <c r="R36" s="503"/>
      <c r="S36" s="503"/>
      <c r="T36" s="503"/>
      <c r="U36" s="503"/>
      <c r="V36" s="503"/>
      <c r="W36" s="503"/>
      <c r="X36" s="503"/>
      <c r="Y36" s="503"/>
      <c r="Z36" s="503"/>
      <c r="AA36" s="503"/>
      <c r="AB36" s="503"/>
      <c r="AC36" s="503"/>
      <c r="AD36" s="503"/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/>
      <c r="AP36" s="503"/>
      <c r="AQ36" s="503"/>
      <c r="AR36" s="503"/>
    </row>
    <row r="37" spans="1:44">
      <c r="A37" s="494"/>
      <c r="B37" s="494"/>
      <c r="C37" s="471"/>
      <c r="D37" s="494"/>
      <c r="E37" s="494"/>
      <c r="F37" s="494"/>
      <c r="G37" s="494"/>
      <c r="H37" s="494"/>
      <c r="I37" s="471"/>
      <c r="J37" s="471"/>
      <c r="K37" s="471"/>
      <c r="L37" s="471"/>
      <c r="M37" s="507"/>
      <c r="N37" s="471"/>
      <c r="O37" s="471"/>
      <c r="P37" s="503"/>
      <c r="Q37" s="503"/>
      <c r="R37" s="503"/>
      <c r="S37" s="503"/>
      <c r="T37" s="503"/>
      <c r="U37" s="503"/>
      <c r="V37" s="503"/>
      <c r="W37" s="503"/>
      <c r="X37" s="503"/>
      <c r="Y37" s="503"/>
      <c r="Z37" s="503"/>
      <c r="AA37" s="503"/>
      <c r="AB37" s="503"/>
      <c r="AC37" s="503"/>
      <c r="AD37" s="503"/>
      <c r="AE37" s="503"/>
      <c r="AF37" s="503"/>
      <c r="AG37" s="503"/>
      <c r="AH37" s="503"/>
      <c r="AI37" s="503"/>
      <c r="AJ37" s="503"/>
      <c r="AK37" s="503"/>
      <c r="AL37" s="503"/>
      <c r="AM37" s="503"/>
      <c r="AN37" s="503"/>
      <c r="AO37" s="503"/>
      <c r="AP37" s="503"/>
      <c r="AQ37" s="503"/>
      <c r="AR37" s="503"/>
    </row>
    <row r="38" spans="1:44">
      <c r="A38" s="494"/>
      <c r="B38" s="494"/>
      <c r="C38" s="471"/>
      <c r="D38" s="494"/>
      <c r="E38" s="494"/>
      <c r="F38" s="494"/>
      <c r="G38" s="494"/>
      <c r="H38" s="494"/>
      <c r="I38" s="471"/>
      <c r="J38" s="471"/>
      <c r="K38" s="471"/>
      <c r="L38" s="471"/>
      <c r="M38" s="507"/>
      <c r="N38" s="471"/>
      <c r="O38" s="471"/>
      <c r="P38" s="503"/>
      <c r="Q38" s="503"/>
      <c r="R38" s="503"/>
      <c r="S38" s="503"/>
      <c r="T38" s="503"/>
      <c r="U38" s="503"/>
      <c r="V38" s="503"/>
      <c r="W38" s="503"/>
      <c r="X38" s="503"/>
      <c r="Y38" s="503"/>
      <c r="Z38" s="503"/>
      <c r="AA38" s="503"/>
      <c r="AB38" s="503"/>
      <c r="AC38" s="503"/>
      <c r="AD38" s="503"/>
      <c r="AE38" s="503"/>
      <c r="AF38" s="503"/>
      <c r="AG38" s="503"/>
      <c r="AH38" s="503"/>
      <c r="AI38" s="503"/>
      <c r="AJ38" s="503"/>
      <c r="AK38" s="503"/>
      <c r="AL38" s="503"/>
      <c r="AM38" s="503"/>
      <c r="AN38" s="503"/>
      <c r="AO38" s="503"/>
      <c r="AP38" s="503"/>
      <c r="AQ38" s="503"/>
      <c r="AR38" s="503"/>
    </row>
    <row r="39" spans="1:44">
      <c r="A39" s="494"/>
      <c r="B39" s="494"/>
      <c r="C39" s="471"/>
      <c r="D39" s="494"/>
      <c r="E39" s="494"/>
      <c r="F39" s="494"/>
      <c r="G39" s="494"/>
      <c r="H39" s="494"/>
      <c r="I39" s="471"/>
      <c r="J39" s="471"/>
      <c r="K39" s="471"/>
      <c r="L39" s="471"/>
      <c r="M39" s="507"/>
      <c r="N39" s="471"/>
      <c r="O39" s="471"/>
      <c r="P39" s="503"/>
      <c r="Q39" s="503"/>
      <c r="R39" s="503"/>
      <c r="S39" s="503"/>
      <c r="T39" s="503"/>
      <c r="U39" s="503"/>
      <c r="V39" s="503"/>
      <c r="W39" s="503"/>
      <c r="X39" s="503"/>
      <c r="Y39" s="503"/>
      <c r="Z39" s="503"/>
      <c r="AA39" s="503"/>
      <c r="AB39" s="503"/>
      <c r="AC39" s="503"/>
      <c r="AD39" s="503"/>
      <c r="AE39" s="503"/>
      <c r="AF39" s="503"/>
      <c r="AG39" s="503"/>
      <c r="AH39" s="503"/>
      <c r="AI39" s="503"/>
      <c r="AJ39" s="503"/>
      <c r="AK39" s="503"/>
      <c r="AL39" s="503"/>
      <c r="AM39" s="503"/>
      <c r="AN39" s="503"/>
      <c r="AO39" s="503"/>
      <c r="AP39" s="503"/>
      <c r="AQ39" s="503"/>
      <c r="AR39" s="503"/>
    </row>
    <row r="40" spans="1:44">
      <c r="A40" s="494"/>
      <c r="B40" s="494"/>
      <c r="C40" s="471"/>
      <c r="D40" s="494"/>
      <c r="E40" s="494"/>
      <c r="F40" s="494"/>
      <c r="G40" s="494"/>
      <c r="H40" s="494"/>
      <c r="I40" s="471"/>
      <c r="J40" s="471"/>
      <c r="K40" s="471"/>
      <c r="L40" s="471"/>
      <c r="M40" s="507"/>
      <c r="N40" s="471"/>
      <c r="O40" s="471"/>
      <c r="P40" s="503"/>
      <c r="Q40" s="503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</row>
    <row r="41" spans="1:44">
      <c r="A41" s="494"/>
      <c r="B41" s="494"/>
      <c r="C41" s="471"/>
      <c r="D41" s="494"/>
      <c r="E41" s="494"/>
      <c r="F41" s="494"/>
      <c r="G41" s="494"/>
      <c r="H41" s="494"/>
      <c r="I41" s="471"/>
      <c r="J41" s="471"/>
      <c r="K41" s="471"/>
      <c r="L41" s="471"/>
      <c r="M41" s="507"/>
      <c r="N41" s="471"/>
      <c r="O41" s="471"/>
      <c r="P41" s="503"/>
      <c r="Q41" s="503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</row>
    <row r="42" spans="1:44">
      <c r="A42" s="494"/>
      <c r="B42" s="494"/>
      <c r="C42" s="471"/>
      <c r="D42" s="494"/>
      <c r="E42" s="494"/>
      <c r="F42" s="494"/>
      <c r="G42" s="494"/>
      <c r="H42" s="494"/>
      <c r="I42" s="471"/>
      <c r="J42" s="471"/>
      <c r="K42" s="471"/>
      <c r="L42" s="471"/>
      <c r="M42" s="507"/>
      <c r="N42" s="471"/>
      <c r="O42" s="471"/>
      <c r="P42" s="503"/>
      <c r="Q42" s="503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</row>
    <row r="43" spans="1:44">
      <c r="A43" s="494"/>
      <c r="B43" s="494"/>
      <c r="C43" s="471"/>
      <c r="D43" s="494"/>
      <c r="E43" s="494"/>
      <c r="F43" s="494"/>
      <c r="G43" s="494"/>
      <c r="H43" s="494"/>
      <c r="I43" s="471"/>
      <c r="J43" s="471"/>
      <c r="K43" s="471"/>
      <c r="L43" s="471"/>
      <c r="M43" s="507"/>
      <c r="N43" s="471"/>
      <c r="O43" s="471"/>
      <c r="P43" s="503"/>
      <c r="Q43" s="503"/>
      <c r="R43" s="503"/>
      <c r="S43" s="503"/>
      <c r="T43" s="503"/>
      <c r="U43" s="503"/>
      <c r="V43" s="503"/>
      <c r="W43" s="503"/>
      <c r="X43" s="503"/>
      <c r="Y43" s="503"/>
      <c r="Z43" s="503"/>
      <c r="AA43" s="503"/>
      <c r="AB43" s="503"/>
      <c r="AC43" s="503"/>
      <c r="AD43" s="503"/>
      <c r="AE43" s="503"/>
      <c r="AF43" s="503"/>
      <c r="AG43" s="503"/>
      <c r="AH43" s="503"/>
      <c r="AI43" s="503"/>
      <c r="AJ43" s="503"/>
      <c r="AK43" s="503"/>
      <c r="AL43" s="503"/>
      <c r="AM43" s="503"/>
      <c r="AN43" s="503"/>
      <c r="AO43" s="503"/>
      <c r="AP43" s="503"/>
      <c r="AQ43" s="503"/>
      <c r="AR43" s="503"/>
    </row>
    <row r="44" spans="1:44">
      <c r="A44" s="494"/>
      <c r="B44" s="494"/>
      <c r="C44" s="471"/>
      <c r="D44" s="494"/>
      <c r="E44" s="494"/>
      <c r="F44" s="494"/>
      <c r="G44" s="494"/>
      <c r="H44" s="494"/>
      <c r="I44" s="471"/>
      <c r="J44" s="471"/>
      <c r="K44" s="471"/>
      <c r="L44" s="471"/>
      <c r="M44" s="507"/>
      <c r="N44" s="471"/>
      <c r="O44" s="471"/>
      <c r="P44" s="503"/>
      <c r="Q44" s="503"/>
      <c r="R44" s="503"/>
      <c r="S44" s="503"/>
      <c r="T44" s="503"/>
      <c r="U44" s="503"/>
      <c r="V44" s="503"/>
      <c r="W44" s="503"/>
      <c r="X44" s="503"/>
      <c r="Y44" s="503"/>
      <c r="Z44" s="503"/>
      <c r="AA44" s="503"/>
      <c r="AB44" s="503"/>
      <c r="AC44" s="503"/>
      <c r="AD44" s="503"/>
      <c r="AE44" s="503"/>
      <c r="AF44" s="503"/>
      <c r="AG44" s="503"/>
      <c r="AH44" s="503"/>
      <c r="AI44" s="503"/>
      <c r="AJ44" s="503"/>
      <c r="AK44" s="503"/>
      <c r="AL44" s="503"/>
      <c r="AM44" s="503"/>
      <c r="AN44" s="503"/>
      <c r="AO44" s="503"/>
      <c r="AP44" s="503"/>
      <c r="AQ44" s="503"/>
      <c r="AR44" s="503"/>
    </row>
    <row r="45" spans="1:44">
      <c r="A45" s="494"/>
      <c r="B45" s="494"/>
      <c r="C45" s="471"/>
      <c r="D45" s="494"/>
      <c r="E45" s="494"/>
      <c r="F45" s="494"/>
      <c r="G45" s="494"/>
      <c r="H45" s="494"/>
      <c r="I45" s="471"/>
      <c r="J45" s="471"/>
      <c r="K45" s="471"/>
      <c r="L45" s="471"/>
      <c r="M45" s="507"/>
      <c r="N45" s="471"/>
      <c r="O45" s="471"/>
      <c r="P45" s="503"/>
      <c r="Q45" s="503"/>
      <c r="R45" s="503"/>
      <c r="S45" s="503"/>
      <c r="T45" s="503"/>
      <c r="U45" s="503"/>
      <c r="V45" s="503"/>
      <c r="W45" s="503"/>
      <c r="X45" s="503"/>
      <c r="Y45" s="503"/>
      <c r="Z45" s="503"/>
      <c r="AA45" s="503"/>
      <c r="AB45" s="503"/>
      <c r="AC45" s="503"/>
      <c r="AD45" s="503"/>
      <c r="AE45" s="503"/>
      <c r="AF45" s="503"/>
      <c r="AG45" s="503"/>
      <c r="AH45" s="503"/>
      <c r="AI45" s="503"/>
      <c r="AJ45" s="503"/>
      <c r="AK45" s="503"/>
      <c r="AL45" s="503"/>
      <c r="AM45" s="503"/>
      <c r="AN45" s="503"/>
      <c r="AO45" s="503"/>
      <c r="AP45" s="503"/>
      <c r="AQ45" s="503"/>
      <c r="AR45" s="503"/>
    </row>
    <row r="46" spans="1:44">
      <c r="A46" s="494"/>
      <c r="B46" s="494"/>
      <c r="C46" s="471"/>
      <c r="D46" s="494"/>
      <c r="E46" s="494"/>
      <c r="F46" s="494"/>
      <c r="G46" s="494"/>
      <c r="H46" s="494"/>
      <c r="I46" s="471"/>
      <c r="J46" s="471"/>
      <c r="K46" s="471"/>
      <c r="L46" s="471"/>
      <c r="M46" s="507"/>
      <c r="N46" s="471"/>
      <c r="O46" s="471"/>
      <c r="P46" s="503"/>
      <c r="Q46" s="503"/>
      <c r="R46" s="503"/>
      <c r="S46" s="503"/>
      <c r="T46" s="503"/>
      <c r="U46" s="503"/>
      <c r="V46" s="503"/>
      <c r="W46" s="503"/>
      <c r="X46" s="503"/>
      <c r="Y46" s="503"/>
      <c r="Z46" s="503"/>
      <c r="AA46" s="503"/>
      <c r="AB46" s="503"/>
      <c r="AC46" s="503"/>
      <c r="AD46" s="503"/>
      <c r="AE46" s="503"/>
      <c r="AF46" s="503"/>
      <c r="AG46" s="503"/>
      <c r="AH46" s="503"/>
      <c r="AI46" s="503"/>
      <c r="AJ46" s="503"/>
      <c r="AK46" s="503"/>
      <c r="AL46" s="503"/>
      <c r="AM46" s="503"/>
      <c r="AN46" s="503"/>
      <c r="AO46" s="503"/>
      <c r="AP46" s="503"/>
      <c r="AQ46" s="503"/>
      <c r="AR46" s="503"/>
    </row>
    <row r="47" spans="1:44">
      <c r="A47" s="494"/>
      <c r="B47" s="494"/>
      <c r="C47" s="471"/>
      <c r="D47" s="494"/>
      <c r="E47" s="494"/>
      <c r="F47" s="494"/>
      <c r="G47" s="494"/>
      <c r="H47" s="494"/>
      <c r="I47" s="471"/>
      <c r="J47" s="471"/>
      <c r="K47" s="471"/>
      <c r="L47" s="471"/>
      <c r="M47" s="507"/>
      <c r="N47" s="471"/>
      <c r="O47" s="471"/>
      <c r="P47" s="503"/>
      <c r="Q47" s="503"/>
      <c r="R47" s="503"/>
      <c r="S47" s="503"/>
      <c r="T47" s="503"/>
      <c r="U47" s="503"/>
      <c r="V47" s="503"/>
      <c r="W47" s="503"/>
      <c r="X47" s="503"/>
      <c r="Y47" s="503"/>
      <c r="Z47" s="503"/>
      <c r="AA47" s="503"/>
      <c r="AB47" s="503"/>
      <c r="AC47" s="503"/>
      <c r="AD47" s="503"/>
      <c r="AE47" s="503"/>
      <c r="AF47" s="503"/>
      <c r="AG47" s="503"/>
      <c r="AH47" s="503"/>
      <c r="AI47" s="503"/>
      <c r="AJ47" s="503"/>
      <c r="AK47" s="503"/>
      <c r="AL47" s="503"/>
      <c r="AM47" s="503"/>
      <c r="AN47" s="503"/>
      <c r="AO47" s="503"/>
      <c r="AP47" s="503"/>
      <c r="AQ47" s="503"/>
      <c r="AR47" s="503"/>
    </row>
    <row r="48" spans="1:44">
      <c r="A48" s="494"/>
      <c r="B48" s="494"/>
      <c r="C48" s="471"/>
      <c r="D48" s="494"/>
      <c r="E48" s="494"/>
      <c r="F48" s="494"/>
      <c r="G48" s="494"/>
      <c r="H48" s="494"/>
      <c r="I48" s="471"/>
      <c r="J48" s="471"/>
      <c r="K48" s="471"/>
      <c r="L48" s="471"/>
      <c r="M48" s="507"/>
      <c r="N48" s="471"/>
      <c r="O48" s="471"/>
      <c r="P48" s="503"/>
      <c r="Q48" s="503"/>
      <c r="R48" s="503"/>
      <c r="S48" s="503"/>
      <c r="T48" s="503"/>
      <c r="U48" s="503"/>
      <c r="V48" s="503"/>
      <c r="W48" s="503"/>
      <c r="X48" s="503"/>
      <c r="Y48" s="503"/>
      <c r="Z48" s="503"/>
      <c r="AA48" s="503"/>
      <c r="AB48" s="503"/>
      <c r="AC48" s="503"/>
      <c r="AD48" s="503"/>
      <c r="AE48" s="503"/>
      <c r="AF48" s="503"/>
      <c r="AG48" s="503"/>
      <c r="AH48" s="503"/>
      <c r="AI48" s="503"/>
      <c r="AJ48" s="503"/>
      <c r="AK48" s="503"/>
      <c r="AL48" s="503"/>
      <c r="AM48" s="503"/>
      <c r="AN48" s="503"/>
      <c r="AO48" s="503"/>
      <c r="AP48" s="503"/>
      <c r="AQ48" s="503"/>
      <c r="AR48" s="503"/>
    </row>
    <row r="49" spans="1:44">
      <c r="A49" s="494"/>
      <c r="B49" s="494"/>
      <c r="C49" s="471"/>
      <c r="D49" s="494"/>
      <c r="E49" s="494"/>
      <c r="F49" s="494"/>
      <c r="G49" s="494"/>
      <c r="H49" s="494"/>
      <c r="I49" s="471"/>
      <c r="J49" s="471"/>
      <c r="K49" s="471"/>
      <c r="L49" s="471"/>
      <c r="M49" s="507"/>
      <c r="N49" s="471"/>
      <c r="O49" s="471"/>
      <c r="P49" s="503"/>
      <c r="Q49" s="503"/>
      <c r="R49" s="503"/>
      <c r="S49" s="503"/>
      <c r="T49" s="503"/>
      <c r="U49" s="503"/>
      <c r="V49" s="503"/>
      <c r="W49" s="503"/>
      <c r="X49" s="503"/>
      <c r="Y49" s="503"/>
      <c r="Z49" s="503"/>
      <c r="AA49" s="503"/>
      <c r="AB49" s="503"/>
      <c r="AC49" s="503"/>
      <c r="AD49" s="503"/>
      <c r="AE49" s="503"/>
      <c r="AF49" s="503"/>
      <c r="AG49" s="503"/>
      <c r="AH49" s="503"/>
      <c r="AI49" s="503"/>
      <c r="AJ49" s="503"/>
      <c r="AK49" s="503"/>
      <c r="AL49" s="503"/>
      <c r="AM49" s="503"/>
      <c r="AN49" s="503"/>
      <c r="AO49" s="503"/>
      <c r="AP49" s="503"/>
      <c r="AQ49" s="503"/>
      <c r="AR49" s="503"/>
    </row>
    <row r="50" spans="1:44">
      <c r="A50" s="494"/>
      <c r="B50" s="494"/>
      <c r="C50" s="471"/>
      <c r="D50" s="494"/>
      <c r="E50" s="494"/>
      <c r="F50" s="494"/>
      <c r="G50" s="494"/>
      <c r="H50" s="494"/>
      <c r="I50" s="471"/>
      <c r="J50" s="471"/>
      <c r="K50" s="471"/>
      <c r="L50" s="471"/>
      <c r="M50" s="507"/>
      <c r="N50" s="471"/>
      <c r="O50" s="471"/>
      <c r="P50" s="503"/>
      <c r="Q50" s="503"/>
      <c r="R50" s="503"/>
      <c r="S50" s="503"/>
      <c r="T50" s="503"/>
      <c r="U50" s="503"/>
      <c r="V50" s="503"/>
      <c r="W50" s="503"/>
      <c r="X50" s="503"/>
      <c r="Y50" s="503"/>
      <c r="Z50" s="503"/>
      <c r="AA50" s="503"/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  <c r="AM50" s="503"/>
      <c r="AN50" s="503"/>
      <c r="AO50" s="503"/>
      <c r="AP50" s="503"/>
      <c r="AQ50" s="503"/>
      <c r="AR50" s="503"/>
    </row>
    <row r="51" spans="1:44">
      <c r="A51" s="494"/>
      <c r="B51" s="494"/>
      <c r="C51" s="471"/>
      <c r="D51" s="494"/>
      <c r="E51" s="494"/>
      <c r="F51" s="494"/>
      <c r="G51" s="494"/>
      <c r="H51" s="494"/>
      <c r="I51" s="471"/>
      <c r="J51" s="471"/>
      <c r="K51" s="471"/>
      <c r="L51" s="471"/>
      <c r="M51" s="507"/>
      <c r="N51" s="471"/>
      <c r="O51" s="471"/>
      <c r="P51" s="503"/>
      <c r="Q51" s="503"/>
      <c r="R51" s="503"/>
      <c r="S51" s="503"/>
      <c r="T51" s="503"/>
      <c r="U51" s="503"/>
      <c r="V51" s="503"/>
      <c r="W51" s="503"/>
      <c r="X51" s="503"/>
      <c r="Y51" s="503"/>
      <c r="Z51" s="503"/>
      <c r="AA51" s="503"/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  <c r="AM51" s="503"/>
      <c r="AN51" s="503"/>
      <c r="AO51" s="503"/>
      <c r="AP51" s="503"/>
      <c r="AQ51" s="503"/>
      <c r="AR51" s="503"/>
    </row>
    <row r="52" spans="1:44">
      <c r="A52" s="494"/>
      <c r="B52" s="494"/>
      <c r="C52" s="471"/>
      <c r="D52" s="494"/>
      <c r="E52" s="494"/>
      <c r="F52" s="494"/>
      <c r="G52" s="494"/>
      <c r="H52" s="494"/>
      <c r="I52" s="471"/>
      <c r="J52" s="471"/>
      <c r="K52" s="471"/>
      <c r="L52" s="471"/>
      <c r="M52" s="507"/>
      <c r="N52" s="471"/>
      <c r="O52" s="471"/>
      <c r="P52" s="503"/>
      <c r="Q52" s="503"/>
      <c r="R52" s="503"/>
      <c r="S52" s="503"/>
      <c r="T52" s="503"/>
      <c r="U52" s="503"/>
      <c r="V52" s="503"/>
      <c r="W52" s="503"/>
      <c r="X52" s="503"/>
      <c r="Y52" s="503"/>
      <c r="Z52" s="503"/>
      <c r="AA52" s="503"/>
      <c r="AB52" s="503"/>
      <c r="AC52" s="503"/>
      <c r="AD52" s="503"/>
      <c r="AE52" s="503"/>
      <c r="AF52" s="503"/>
      <c r="AG52" s="503"/>
      <c r="AH52" s="503"/>
      <c r="AI52" s="503"/>
      <c r="AJ52" s="503"/>
      <c r="AK52" s="503"/>
      <c r="AL52" s="503"/>
      <c r="AM52" s="503"/>
      <c r="AN52" s="503"/>
      <c r="AO52" s="503"/>
      <c r="AP52" s="503"/>
      <c r="AQ52" s="503"/>
      <c r="AR52" s="503"/>
    </row>
    <row r="53" spans="1:44">
      <c r="A53" s="494"/>
      <c r="B53" s="494"/>
      <c r="C53" s="471"/>
      <c r="D53" s="494"/>
      <c r="E53" s="494"/>
      <c r="F53" s="494"/>
      <c r="G53" s="494"/>
      <c r="H53" s="494"/>
      <c r="I53" s="471"/>
      <c r="J53" s="471"/>
      <c r="K53" s="471"/>
      <c r="L53" s="471"/>
      <c r="M53" s="507"/>
      <c r="N53" s="471"/>
      <c r="O53" s="471"/>
      <c r="P53" s="503"/>
      <c r="Q53" s="503"/>
      <c r="R53" s="503"/>
      <c r="S53" s="503"/>
      <c r="T53" s="503"/>
      <c r="U53" s="503"/>
      <c r="V53" s="503"/>
      <c r="W53" s="503"/>
      <c r="X53" s="503"/>
      <c r="Y53" s="503"/>
      <c r="Z53" s="503"/>
      <c r="AA53" s="503"/>
      <c r="AB53" s="503"/>
      <c r="AC53" s="503"/>
      <c r="AD53" s="503"/>
      <c r="AE53" s="503"/>
      <c r="AF53" s="503"/>
      <c r="AG53" s="503"/>
      <c r="AH53" s="503"/>
      <c r="AI53" s="503"/>
      <c r="AJ53" s="503"/>
      <c r="AK53" s="503"/>
      <c r="AL53" s="503"/>
      <c r="AM53" s="503"/>
      <c r="AN53" s="503"/>
      <c r="AO53" s="503"/>
      <c r="AP53" s="503"/>
      <c r="AQ53" s="503"/>
      <c r="AR53" s="503"/>
    </row>
    <row r="54" spans="1:44">
      <c r="A54" s="494"/>
      <c r="B54" s="494"/>
      <c r="C54" s="471"/>
      <c r="D54" s="494"/>
      <c r="E54" s="494"/>
      <c r="F54" s="494"/>
      <c r="G54" s="494"/>
      <c r="H54" s="494"/>
      <c r="I54" s="471"/>
      <c r="J54" s="471"/>
      <c r="K54" s="471"/>
      <c r="L54" s="471"/>
      <c r="M54" s="507"/>
      <c r="N54" s="471"/>
      <c r="O54" s="471"/>
      <c r="P54" s="503"/>
      <c r="Q54" s="503"/>
      <c r="R54" s="503"/>
      <c r="S54" s="503"/>
      <c r="T54" s="503"/>
      <c r="U54" s="503"/>
      <c r="V54" s="503"/>
      <c r="W54" s="503"/>
      <c r="X54" s="503"/>
      <c r="Y54" s="503"/>
      <c r="Z54" s="503"/>
      <c r="AA54" s="503"/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  <c r="AM54" s="503"/>
      <c r="AN54" s="503"/>
      <c r="AO54" s="503"/>
      <c r="AP54" s="503"/>
      <c r="AQ54" s="503"/>
      <c r="AR54" s="503"/>
    </row>
    <row r="55" spans="1:44">
      <c r="A55" s="494"/>
      <c r="B55" s="494"/>
      <c r="C55" s="471"/>
      <c r="D55" s="494"/>
      <c r="E55" s="494"/>
      <c r="F55" s="494"/>
      <c r="G55" s="494"/>
      <c r="H55" s="494"/>
      <c r="I55" s="471"/>
      <c r="J55" s="471"/>
      <c r="K55" s="471"/>
      <c r="L55" s="471"/>
      <c r="M55" s="507"/>
      <c r="N55" s="471"/>
      <c r="O55" s="471"/>
      <c r="P55" s="503"/>
      <c r="Q55" s="503"/>
      <c r="R55" s="503"/>
      <c r="S55" s="503"/>
      <c r="T55" s="503"/>
      <c r="U55" s="503"/>
      <c r="V55" s="503"/>
      <c r="W55" s="503"/>
      <c r="X55" s="503"/>
      <c r="Y55" s="503"/>
      <c r="Z55" s="503"/>
      <c r="AA55" s="503"/>
      <c r="AB55" s="503"/>
      <c r="AC55" s="503"/>
      <c r="AD55" s="503"/>
      <c r="AE55" s="503"/>
      <c r="AF55" s="503"/>
      <c r="AG55" s="503"/>
      <c r="AH55" s="503"/>
      <c r="AI55" s="503"/>
      <c r="AJ55" s="503"/>
      <c r="AK55" s="503"/>
      <c r="AL55" s="503"/>
      <c r="AM55" s="503"/>
      <c r="AN55" s="503"/>
      <c r="AO55" s="503"/>
      <c r="AP55" s="503"/>
      <c r="AQ55" s="503"/>
      <c r="AR55" s="503"/>
    </row>
    <row r="56" spans="1:44">
      <c r="A56" s="494"/>
      <c r="B56" s="494"/>
      <c r="C56" s="471"/>
      <c r="D56" s="494"/>
      <c r="E56" s="494"/>
      <c r="F56" s="494"/>
      <c r="G56" s="494"/>
      <c r="H56" s="494"/>
      <c r="I56" s="471"/>
      <c r="J56" s="471"/>
      <c r="K56" s="471"/>
      <c r="L56" s="471"/>
      <c r="M56" s="507"/>
      <c r="N56" s="471"/>
      <c r="O56" s="471"/>
      <c r="P56" s="503"/>
      <c r="Q56" s="503"/>
      <c r="R56" s="503"/>
      <c r="S56" s="503"/>
      <c r="T56" s="503"/>
      <c r="U56" s="503"/>
      <c r="V56" s="503"/>
      <c r="W56" s="503"/>
      <c r="X56" s="503"/>
      <c r="Y56" s="503"/>
      <c r="Z56" s="503"/>
      <c r="AA56" s="503"/>
      <c r="AB56" s="503"/>
      <c r="AC56" s="503"/>
      <c r="AD56" s="503"/>
      <c r="AE56" s="503"/>
      <c r="AF56" s="503"/>
      <c r="AG56" s="503"/>
      <c r="AH56" s="503"/>
      <c r="AI56" s="503"/>
      <c r="AJ56" s="503"/>
      <c r="AK56" s="503"/>
      <c r="AL56" s="503"/>
      <c r="AM56" s="503"/>
      <c r="AN56" s="503"/>
      <c r="AO56" s="503"/>
      <c r="AP56" s="503"/>
      <c r="AQ56" s="503"/>
      <c r="AR56" s="503"/>
    </row>
    <row r="57" spans="1:44">
      <c r="A57" s="494"/>
      <c r="B57" s="494"/>
      <c r="C57" s="471"/>
      <c r="D57" s="494"/>
      <c r="E57" s="494"/>
      <c r="F57" s="494"/>
      <c r="G57" s="494"/>
      <c r="H57" s="494"/>
      <c r="I57" s="471"/>
      <c r="J57" s="471"/>
      <c r="K57" s="471"/>
      <c r="L57" s="471"/>
      <c r="M57" s="507"/>
      <c r="N57" s="471"/>
      <c r="O57" s="471"/>
      <c r="P57" s="503"/>
      <c r="Q57" s="503"/>
      <c r="R57" s="503"/>
      <c r="S57" s="503"/>
      <c r="T57" s="503"/>
      <c r="U57" s="503"/>
      <c r="V57" s="503"/>
      <c r="W57" s="503"/>
      <c r="X57" s="503"/>
      <c r="Y57" s="503"/>
      <c r="Z57" s="503"/>
      <c r="AA57" s="503"/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  <c r="AM57" s="503"/>
      <c r="AN57" s="503"/>
      <c r="AO57" s="503"/>
      <c r="AP57" s="503"/>
      <c r="AQ57" s="503"/>
      <c r="AR57" s="503"/>
    </row>
    <row r="58" spans="1:44">
      <c r="A58" s="494"/>
      <c r="B58" s="494"/>
      <c r="C58" s="471"/>
      <c r="D58" s="494"/>
      <c r="E58" s="494"/>
      <c r="F58" s="494"/>
      <c r="G58" s="494"/>
      <c r="H58" s="494"/>
      <c r="I58" s="471"/>
      <c r="J58" s="471"/>
      <c r="K58" s="471"/>
      <c r="L58" s="471"/>
      <c r="M58" s="507"/>
      <c r="N58" s="471"/>
      <c r="O58" s="471"/>
      <c r="P58" s="503"/>
      <c r="Q58" s="503"/>
      <c r="R58" s="503"/>
      <c r="S58" s="503"/>
      <c r="T58" s="503"/>
      <c r="U58" s="503"/>
      <c r="V58" s="503"/>
      <c r="W58" s="503"/>
      <c r="X58" s="503"/>
      <c r="Y58" s="503"/>
      <c r="Z58" s="503"/>
      <c r="AA58" s="503"/>
      <c r="AB58" s="503"/>
      <c r="AC58" s="503"/>
      <c r="AD58" s="503"/>
      <c r="AE58" s="503"/>
      <c r="AF58" s="503"/>
      <c r="AG58" s="503"/>
      <c r="AH58" s="503"/>
      <c r="AI58" s="503"/>
      <c r="AJ58" s="503"/>
      <c r="AK58" s="503"/>
      <c r="AL58" s="503"/>
      <c r="AM58" s="503"/>
      <c r="AN58" s="503"/>
      <c r="AO58" s="503"/>
      <c r="AP58" s="503"/>
      <c r="AQ58" s="503"/>
      <c r="AR58" s="503"/>
    </row>
    <row r="59" spans="1:44">
      <c r="A59" s="494"/>
      <c r="B59" s="494"/>
      <c r="C59" s="471"/>
      <c r="D59" s="494"/>
      <c r="E59" s="494"/>
      <c r="F59" s="494"/>
      <c r="G59" s="494"/>
      <c r="H59" s="494"/>
      <c r="I59" s="471"/>
      <c r="J59" s="471"/>
      <c r="K59" s="471"/>
      <c r="L59" s="471"/>
      <c r="M59" s="507"/>
      <c r="N59" s="471"/>
      <c r="O59" s="471"/>
      <c r="P59" s="503"/>
      <c r="Q59" s="503"/>
      <c r="R59" s="503"/>
      <c r="S59" s="503"/>
      <c r="T59" s="503"/>
      <c r="U59" s="503"/>
      <c r="V59" s="503"/>
      <c r="W59" s="503"/>
      <c r="X59" s="503"/>
      <c r="Y59" s="503"/>
      <c r="Z59" s="503"/>
      <c r="AA59" s="503"/>
      <c r="AB59" s="503"/>
      <c r="AC59" s="503"/>
      <c r="AD59" s="503"/>
      <c r="AE59" s="503"/>
      <c r="AF59" s="503"/>
      <c r="AG59" s="503"/>
      <c r="AH59" s="503"/>
      <c r="AI59" s="503"/>
      <c r="AJ59" s="503"/>
      <c r="AK59" s="503"/>
      <c r="AL59" s="503"/>
      <c r="AM59" s="503"/>
      <c r="AN59" s="503"/>
      <c r="AO59" s="503"/>
      <c r="AP59" s="503"/>
      <c r="AQ59" s="503"/>
      <c r="AR59" s="503"/>
    </row>
    <row r="60" spans="1:44">
      <c r="A60" s="494"/>
      <c r="B60" s="494"/>
      <c r="C60" s="471"/>
      <c r="D60" s="494"/>
      <c r="E60" s="494"/>
      <c r="F60" s="494"/>
      <c r="G60" s="494"/>
      <c r="H60" s="494"/>
      <c r="I60" s="471"/>
      <c r="J60" s="471"/>
      <c r="K60" s="471"/>
      <c r="L60" s="471"/>
      <c r="M60" s="507"/>
      <c r="N60" s="471"/>
      <c r="O60" s="471"/>
      <c r="P60" s="503"/>
      <c r="Q60" s="503"/>
      <c r="R60" s="503"/>
      <c r="S60" s="503"/>
      <c r="T60" s="503"/>
      <c r="U60" s="503"/>
      <c r="V60" s="503"/>
      <c r="W60" s="503"/>
      <c r="X60" s="503"/>
      <c r="Y60" s="503"/>
      <c r="Z60" s="503"/>
      <c r="AA60" s="503"/>
      <c r="AB60" s="503"/>
      <c r="AC60" s="503"/>
      <c r="AD60" s="503"/>
      <c r="AE60" s="503"/>
      <c r="AF60" s="503"/>
      <c r="AG60" s="503"/>
      <c r="AH60" s="503"/>
      <c r="AI60" s="503"/>
      <c r="AJ60" s="503"/>
      <c r="AK60" s="503"/>
      <c r="AL60" s="503"/>
      <c r="AM60" s="503"/>
      <c r="AN60" s="503"/>
      <c r="AO60" s="503"/>
      <c r="AP60" s="503"/>
      <c r="AQ60" s="503"/>
      <c r="AR60" s="503"/>
    </row>
    <row r="61" spans="1:44">
      <c r="A61" s="494"/>
      <c r="B61" s="494"/>
      <c r="C61" s="471"/>
      <c r="D61" s="494"/>
      <c r="E61" s="494"/>
      <c r="F61" s="494"/>
      <c r="G61" s="494"/>
      <c r="H61" s="494"/>
      <c r="I61" s="471"/>
      <c r="J61" s="471"/>
      <c r="K61" s="471"/>
      <c r="L61" s="471"/>
      <c r="M61" s="507"/>
      <c r="N61" s="471"/>
      <c r="O61" s="471"/>
      <c r="P61" s="503"/>
      <c r="Q61" s="503"/>
      <c r="R61" s="503"/>
      <c r="S61" s="503"/>
      <c r="T61" s="503"/>
      <c r="U61" s="503"/>
      <c r="V61" s="503"/>
      <c r="W61" s="503"/>
      <c r="X61" s="503"/>
      <c r="Y61" s="503"/>
      <c r="Z61" s="503"/>
      <c r="AA61" s="503"/>
      <c r="AB61" s="503"/>
      <c r="AC61" s="503"/>
      <c r="AD61" s="503"/>
      <c r="AE61" s="503"/>
      <c r="AF61" s="503"/>
      <c r="AG61" s="503"/>
      <c r="AH61" s="503"/>
      <c r="AI61" s="503"/>
      <c r="AJ61" s="503"/>
      <c r="AK61" s="503"/>
      <c r="AL61" s="503"/>
      <c r="AM61" s="503"/>
      <c r="AN61" s="503"/>
      <c r="AO61" s="503"/>
      <c r="AP61" s="503"/>
      <c r="AQ61" s="503"/>
      <c r="AR61" s="503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70"/>
  <sheetViews>
    <sheetView zoomScale="70" zoomScaleNormal="70" workbookViewId="0">
      <selection activeCell="N9" sqref="N9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1" customWidth="1"/>
    <col min="13" max="13" width="15.375" style="242" customWidth="1"/>
    <col min="14" max="17" width="11.125" style="5" customWidth="1"/>
    <col min="18" max="18" width="23.125" style="471" customWidth="1"/>
    <col min="19" max="19" width="28.875" style="495" bestFit="1" customWidth="1"/>
    <col min="20" max="23" width="28.875" style="495" customWidth="1"/>
    <col min="24" max="25" width="21.625" style="60" customWidth="1"/>
    <col min="26" max="26" width="13" style="60" customWidth="1"/>
    <col min="27" max="27" width="13" style="331" customWidth="1"/>
    <col min="28" max="28" width="14.875" style="60" bestFit="1" customWidth="1"/>
    <col min="29" max="30" width="14.875" style="331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1.375" style="29" bestFit="1" customWidth="1"/>
    <col min="35" max="35" width="13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9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9"/>
      <c r="M4" s="240"/>
      <c r="N4" s="2"/>
      <c r="O4" s="2"/>
      <c r="P4" s="2"/>
      <c r="Q4" s="2"/>
      <c r="R4" s="421"/>
      <c r="S4" s="494"/>
      <c r="T4" s="494"/>
      <c r="U4" s="494"/>
      <c r="V4" s="494"/>
      <c r="W4" s="494"/>
      <c r="X4" s="2"/>
      <c r="Y4" s="2"/>
    </row>
    <row r="7" spans="1:45">
      <c r="A7" s="240" t="s">
        <v>2274</v>
      </c>
      <c r="B7" s="2" t="s">
        <v>2274</v>
      </c>
      <c r="C7" s="2" t="s">
        <v>2274</v>
      </c>
      <c r="D7" s="5">
        <v>0</v>
      </c>
      <c r="E7" s="5">
        <v>0</v>
      </c>
      <c r="F7" s="5">
        <v>0</v>
      </c>
      <c r="G7" s="2" t="s">
        <v>2274</v>
      </c>
      <c r="H7" s="5">
        <v>0</v>
      </c>
      <c r="I7" s="5">
        <v>0</v>
      </c>
      <c r="J7" s="242" t="s">
        <v>2274</v>
      </c>
      <c r="K7" s="242" t="s">
        <v>2274</v>
      </c>
      <c r="L7" s="321" t="s">
        <v>2274</v>
      </c>
      <c r="M7" s="242" t="s">
        <v>2274</v>
      </c>
      <c r="N7" s="5">
        <v>0</v>
      </c>
      <c r="O7" s="5">
        <v>0</v>
      </c>
      <c r="P7" s="5">
        <v>0</v>
      </c>
      <c r="Q7" s="5">
        <v>0</v>
      </c>
      <c r="R7" s="471">
        <v>0</v>
      </c>
      <c r="S7" s="495" t="s">
        <v>2274</v>
      </c>
      <c r="T7" s="495" t="s">
        <v>2274</v>
      </c>
      <c r="U7" s="495" t="s">
        <v>2274</v>
      </c>
      <c r="V7" s="495" t="s">
        <v>2274</v>
      </c>
      <c r="W7" s="495" t="s">
        <v>2274</v>
      </c>
      <c r="X7" s="60" t="s">
        <v>2274</v>
      </c>
      <c r="Y7" s="60" t="s">
        <v>2274</v>
      </c>
      <c r="Z7" s="60" t="s">
        <v>2286</v>
      </c>
      <c r="AA7" s="331" t="s">
        <v>2286</v>
      </c>
      <c r="AB7" s="60" t="s">
        <v>2274</v>
      </c>
      <c r="AC7" s="331" t="s">
        <v>2286</v>
      </c>
      <c r="AD7" s="331" t="s">
        <v>2286</v>
      </c>
      <c r="AE7" s="60" t="s">
        <v>2274</v>
      </c>
      <c r="AF7" s="60" t="s">
        <v>2274</v>
      </c>
      <c r="AG7" s="29" t="s">
        <v>2274</v>
      </c>
      <c r="AH7" s="29" t="s">
        <v>2274</v>
      </c>
      <c r="AI7" s="29" t="s">
        <v>2274</v>
      </c>
      <c r="AJ7" s="29" t="s">
        <v>2274</v>
      </c>
      <c r="AK7" s="29" t="s">
        <v>2274</v>
      </c>
      <c r="AL7" s="29" t="s">
        <v>2274</v>
      </c>
      <c r="AM7" s="29" t="s">
        <v>2274</v>
      </c>
      <c r="AN7" s="9" t="s">
        <v>2274</v>
      </c>
      <c r="AO7" s="9" t="s">
        <v>2274</v>
      </c>
      <c r="AP7" s="9" t="s">
        <v>2274</v>
      </c>
      <c r="AQ7" s="2" t="s">
        <v>2274</v>
      </c>
      <c r="AR7" s="9" t="s">
        <v>2274</v>
      </c>
      <c r="AS7" s="9" t="s">
        <v>2274</v>
      </c>
    </row>
    <row r="8" spans="1:45">
      <c r="A8" s="259" t="s">
        <v>525</v>
      </c>
      <c r="B8" s="36" t="s">
        <v>525</v>
      </c>
      <c r="C8" s="36" t="s">
        <v>942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938</v>
      </c>
      <c r="L8" s="320" t="s">
        <v>1316</v>
      </c>
      <c r="M8" s="241" t="s">
        <v>938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1895</v>
      </c>
      <c r="S8" s="320" t="s">
        <v>1895</v>
      </c>
      <c r="T8" s="320" t="s">
        <v>1895</v>
      </c>
      <c r="U8" s="320" t="s">
        <v>1895</v>
      </c>
      <c r="V8" s="320" t="s">
        <v>1895</v>
      </c>
      <c r="W8" s="320" t="s">
        <v>1895</v>
      </c>
      <c r="X8" s="73" t="s">
        <v>298</v>
      </c>
      <c r="Y8" s="73" t="s">
        <v>298</v>
      </c>
      <c r="Z8" s="73" t="s">
        <v>298</v>
      </c>
      <c r="AA8" s="332" t="s">
        <v>293</v>
      </c>
      <c r="AB8" s="73" t="s">
        <v>298</v>
      </c>
      <c r="AC8" s="332" t="s">
        <v>1326</v>
      </c>
      <c r="AD8" s="332" t="s">
        <v>1316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13" t="s">
        <v>625</v>
      </c>
      <c r="B9" s="482" t="s">
        <v>626</v>
      </c>
      <c r="C9" s="482" t="s">
        <v>941</v>
      </c>
      <c r="D9" s="483" t="s">
        <v>628</v>
      </c>
      <c r="E9" s="483" t="s">
        <v>629</v>
      </c>
      <c r="F9" s="483" t="s">
        <v>630</v>
      </c>
      <c r="G9" s="482" t="s">
        <v>771</v>
      </c>
      <c r="H9" s="38" t="s">
        <v>631</v>
      </c>
      <c r="I9" s="38" t="s">
        <v>1231</v>
      </c>
      <c r="J9" s="241" t="s">
        <v>634</v>
      </c>
      <c r="K9" s="524" t="s">
        <v>1365</v>
      </c>
      <c r="L9" s="320" t="s">
        <v>1317</v>
      </c>
      <c r="M9" s="241" t="s">
        <v>1510</v>
      </c>
      <c r="N9" s="38" t="s">
        <v>2448</v>
      </c>
      <c r="O9" s="38" t="s">
        <v>2449</v>
      </c>
      <c r="P9" s="38" t="s">
        <v>2450</v>
      </c>
      <c r="Q9" s="38" t="s">
        <v>2451</v>
      </c>
      <c r="R9" s="38" t="s">
        <v>1887</v>
      </c>
      <c r="S9" s="524" t="s">
        <v>1888</v>
      </c>
      <c r="T9" s="320" t="s">
        <v>1889</v>
      </c>
      <c r="U9" s="320" t="s">
        <v>1900</v>
      </c>
      <c r="V9" s="524" t="s">
        <v>1901</v>
      </c>
      <c r="W9" s="320" t="s">
        <v>1902</v>
      </c>
      <c r="X9" s="73" t="s">
        <v>1903</v>
      </c>
      <c r="Y9" s="73" t="s">
        <v>1904</v>
      </c>
      <c r="Z9" s="73" t="s">
        <v>1234</v>
      </c>
      <c r="AA9" s="332" t="s">
        <v>1235</v>
      </c>
      <c r="AB9" s="484" t="s">
        <v>662</v>
      </c>
      <c r="AC9" s="484" t="s">
        <v>1329</v>
      </c>
      <c r="AD9" s="484" t="s">
        <v>1330</v>
      </c>
      <c r="AE9" s="484" t="s">
        <v>772</v>
      </c>
      <c r="AF9" s="484" t="s">
        <v>1351</v>
      </c>
      <c r="AG9" s="39" t="s">
        <v>1950</v>
      </c>
      <c r="AH9" s="39" t="s">
        <v>1951</v>
      </c>
      <c r="AI9" s="39" t="s">
        <v>1952</v>
      </c>
      <c r="AJ9" s="39" t="s">
        <v>1953</v>
      </c>
      <c r="AK9" s="39" t="s">
        <v>1419</v>
      </c>
      <c r="AL9" s="39" t="s">
        <v>1905</v>
      </c>
      <c r="AM9" s="39" t="s">
        <v>1906</v>
      </c>
      <c r="AN9" s="37" t="s">
        <v>1954</v>
      </c>
      <c r="AO9" s="37" t="s">
        <v>1955</v>
      </c>
      <c r="AP9" s="37" t="s">
        <v>1058</v>
      </c>
      <c r="AQ9" s="36" t="s">
        <v>1414</v>
      </c>
      <c r="AR9" s="37" t="s">
        <v>1907</v>
      </c>
      <c r="AS9" s="37" t="s">
        <v>1908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936</v>
      </c>
      <c r="L10" s="239" t="s">
        <v>1232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1882</v>
      </c>
      <c r="S10" s="239" t="s">
        <v>1883</v>
      </c>
      <c r="T10" s="239" t="s">
        <v>1884</v>
      </c>
      <c r="U10" s="239" t="s">
        <v>1893</v>
      </c>
      <c r="V10" s="239" t="s">
        <v>1894</v>
      </c>
      <c r="W10" s="239" t="s">
        <v>1959</v>
      </c>
      <c r="X10" s="239" t="s">
        <v>128</v>
      </c>
      <c r="Y10" s="239" t="s">
        <v>236</v>
      </c>
      <c r="Z10" s="239" t="s">
        <v>74</v>
      </c>
      <c r="AA10" s="239" t="s">
        <v>1224</v>
      </c>
      <c r="AB10" s="239" t="s">
        <v>233</v>
      </c>
      <c r="AC10" s="239" t="s">
        <v>1327</v>
      </c>
      <c r="AD10" s="239" t="s">
        <v>1328</v>
      </c>
      <c r="AE10" s="239" t="s">
        <v>83</v>
      </c>
      <c r="AF10" s="239" t="s">
        <v>234</v>
      </c>
      <c r="AG10" s="243" t="s">
        <v>1155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1034</v>
      </c>
      <c r="AO10" s="243" t="s">
        <v>1037</v>
      </c>
      <c r="AP10" s="243" t="s">
        <v>1035</v>
      </c>
      <c r="AQ10" s="243" t="s">
        <v>1038</v>
      </c>
      <c r="AR10" s="243" t="s">
        <v>1036</v>
      </c>
      <c r="AS10" s="243" t="s">
        <v>1039</v>
      </c>
    </row>
    <row r="11" spans="1:45">
      <c r="A11" s="494" t="str">
        <f>'_book_ ticker'!A11</f>
        <v>000300</v>
      </c>
      <c r="B11" s="494" t="str">
        <f>'_book_ ticker'!B11</f>
        <v>000300</v>
      </c>
      <c r="C11" s="494" t="str">
        <f>'_book_ ticker'!C11</f>
        <v>index</v>
      </c>
      <c r="D11" s="471">
        <f>'_book_ ticker'!E11</f>
        <v>0</v>
      </c>
      <c r="E11" s="471">
        <f>'_book_ ticker'!F11</f>
        <v>0</v>
      </c>
      <c r="F11" s="471">
        <f>'_book_ ticker'!G11</f>
        <v>0</v>
      </c>
      <c r="G11" s="494" t="str">
        <f>'_book_ ticker'!H11</f>
        <v>active</v>
      </c>
      <c r="H11" s="471">
        <f>VLOOKUP(B11,'_info_ product'!A:C,3,FALSE)+D11</f>
        <v>0.125</v>
      </c>
      <c r="I11" s="471">
        <f>VLOOKUP(B11,'_info_ product'!A:I,9,FALSE)</f>
        <v>0.4</v>
      </c>
      <c r="J11" s="495">
        <f>VLOOKUP(B11,'_info_ product'!A:D,4,FALSE)</f>
        <v>300</v>
      </c>
      <c r="K11" s="495" t="str">
        <f>IF('_book_ ticker'!D11="","",'_book_ ticker'!D11)</f>
        <v>.sh</v>
      </c>
      <c r="L11" s="495" t="str">
        <f>VLOOKUP(B11,'_info_ product'!A:H,7,FALSE)</f>
        <v>点</v>
      </c>
      <c r="M11" s="495" t="str">
        <f>IF(K11=".czc",B11&amp;RIGHT(A11,3)&amp;K11,A11&amp;K11)</f>
        <v>000300.sh</v>
      </c>
      <c r="N11" s="471">
        <f>VLOOKUP($B11,'_info_ product'!$A:$N,11,FALSE)</f>
        <v>0.1</v>
      </c>
      <c r="O11" s="471">
        <f>VLOOKUP($B11,'_info_ product'!$A:$N,12,FALSE)</f>
        <v>0.2</v>
      </c>
      <c r="P11" s="471">
        <f>VLOOKUP($B11,'_info_ product'!$A:$N,13,FALSE)</f>
        <v>0.05</v>
      </c>
      <c r="Q11" s="471">
        <f>VLOOKUP($B11,'_info_ product'!$A:$N,14,FALSE)</f>
        <v>0.06</v>
      </c>
      <c r="R11" s="471">
        <f>[6]!s_info_exname(M11)</f>
        <v>0</v>
      </c>
      <c r="S11" s="495" t="str">
        <f>'_book_ ticker'!K11</f>
        <v>中证指数有限公司</v>
      </c>
      <c r="T11" s="495" t="str">
        <f>IF(S11&lt;&gt;0,S11,R11)</f>
        <v>中证指数有限公司</v>
      </c>
      <c r="U11" s="495" t="str">
        <f>[6]!s_info_name(M11)</f>
        <v>沪深300</v>
      </c>
      <c r="V11" s="495" t="str">
        <f>'_book_ ticker'!L11</f>
        <v>沪深300</v>
      </c>
      <c r="W11" s="495" t="str">
        <f>IF(V11&lt;&gt;0,V11,U11)</f>
        <v>沪深300</v>
      </c>
      <c r="X11" s="496">
        <f t="shared" ref="X11:X31" si="0">IF(Conn_To_Wind,IF(ISNUMBER(Z11),Z11,IF(ISNUMBER(AA11),AA11,0)),AE11)</f>
        <v>4205.5862999999999</v>
      </c>
      <c r="Y11" s="496">
        <f t="shared" ref="Y11:Y31" si="1">IF(Conn_To_Wind,IF(ISNUMBER(AB11),AB11,0),AF11)</f>
        <v>0</v>
      </c>
      <c r="Z11" s="515">
        <f>RTD("wdf.rtq",,M11,"LastPrice")</f>
        <v>0</v>
      </c>
      <c r="AA11" s="515">
        <f>RTD("wdf.rtq",,M11,"Rt_Price")</f>
        <v>4205.59</v>
      </c>
      <c r="AB11" s="496">
        <f ca="1">[6]!s_dq_settle(A11,Pricing_Date)</f>
        <v>0</v>
      </c>
      <c r="AC11" s="515">
        <f>RTD("wdf.rtq",,M11,"Bid_Price1")</f>
        <v>0</v>
      </c>
      <c r="AD11" s="515">
        <f>RTD("wdf.rtq",,M11,"Ask_Price1")</f>
        <v>0</v>
      </c>
      <c r="AE11" s="496">
        <f>'_book_ ticker'!I11</f>
        <v>4205.5862999999999</v>
      </c>
      <c r="AF11" s="496">
        <f>'_book_ ticker'!J11</f>
        <v>0</v>
      </c>
      <c r="AG11" s="496">
        <f ca="1">SUMIF('_info_ options'!$CR:$CR,$A11,'_info_ options'!AI:AI)</f>
        <v>-2.1842705346776486E-2</v>
      </c>
      <c r="AH11" s="496">
        <f ca="1">SUMIF('_info_ options'!$CR:$CR,$A11,'_info_ options'!AJ:AJ)</f>
        <v>7.0491771005937037E-3</v>
      </c>
      <c r="AI11" s="496">
        <f ca="1">SUMIF('_info_ options'!$CR:$CR,$A11,'_info_ options'!AK:AK)</f>
        <v>82.189056662112591</v>
      </c>
      <c r="AJ11" s="496">
        <f ca="1">SUMIF('_info_ options'!$CR:$CR,$A11,'_info_ options'!AL:AL)</f>
        <v>-19.616099366865548</v>
      </c>
      <c r="AK11" s="496">
        <f>SUMIF('_info_ hedge'!$A:$A,'_info_ ticker'!$A11,'_info_ hedge'!J:J)</f>
        <v>0</v>
      </c>
      <c r="AL11" s="496">
        <f ca="1">AG11+AK11</f>
        <v>-2.1842705346776486E-2</v>
      </c>
      <c r="AM11" s="496">
        <f ca="1">AL11*X11*J11</f>
        <v>-27558.414708401979</v>
      </c>
      <c r="AN11" s="496">
        <f ca="1">SUMIF('_info_ options'!$CR:$CR,$A11,'_info_ options'!B:B)</f>
        <v>-584907.89481481398</v>
      </c>
      <c r="AO11" s="496" t="e">
        <f ca="1">SUMIF('_info_ options'!$CR:$CR,$A11,'_info_ options'!C:C)</f>
        <v>#VALUE!</v>
      </c>
      <c r="AP11" s="496">
        <f>SUMIF('_info_ hedge'!$A:$A,'_info_ ticker'!$A11,'_info_ hedge'!H:H)</f>
        <v>0</v>
      </c>
      <c r="AQ11" s="496">
        <f>SUMIF('_info_ hedge'!$A:$A,'_info_ ticker'!$A11,'_info_ hedge'!I:I)</f>
        <v>0</v>
      </c>
      <c r="AR11" s="496">
        <f ca="1">AN11+AP11</f>
        <v>-584907.89481481398</v>
      </c>
      <c r="AS11" s="496" t="e">
        <f ca="1">AO11+AQ11</f>
        <v>#VALUE!</v>
      </c>
    </row>
    <row r="12" spans="1:45">
      <c r="A12" s="494" t="str">
        <f>'_book_ ticker'!A12</f>
        <v>if1703</v>
      </c>
      <c r="B12" s="494" t="str">
        <f>'_book_ ticker'!B12</f>
        <v>if</v>
      </c>
      <c r="C12" s="494" t="str">
        <f>'_book_ ticker'!C12</f>
        <v>future</v>
      </c>
      <c r="D12" s="471">
        <f>'_book_ ticker'!E12</f>
        <v>0</v>
      </c>
      <c r="E12" s="471">
        <f>'_book_ ticker'!F12</f>
        <v>0</v>
      </c>
      <c r="F12" s="471">
        <f>'_book_ ticker'!G12</f>
        <v>0</v>
      </c>
      <c r="G12" s="494" t="str">
        <f>'_book_ ticker'!H12</f>
        <v>active</v>
      </c>
      <c r="H12" s="471">
        <f>VLOOKUP(B12,'_info_ product'!A:C,3,FALSE)+D12</f>
        <v>0.115</v>
      </c>
      <c r="I12" s="471">
        <f>VLOOKUP(B12,'_info_ product'!A:I,9,FALSE)</f>
        <v>0.1</v>
      </c>
      <c r="J12" s="495">
        <f>VLOOKUP(B12,'_info_ product'!A:D,4,FALSE)</f>
        <v>300</v>
      </c>
      <c r="K12" s="495" t="str">
        <f>IF('_book_ ticker'!D12="","",'_book_ ticker'!D12)</f>
        <v>.cfe</v>
      </c>
      <c r="L12" s="495" t="str">
        <f>VLOOKUP(B12,'_info_ product'!A:H,7,FALSE)</f>
        <v>点</v>
      </c>
      <c r="M12" s="495" t="str">
        <f t="shared" ref="M12:M31" si="2">IF(K12=".czc",B12&amp;RIGHT(A12,3)&amp;K12,A12&amp;K12)</f>
        <v>if1703.cfe</v>
      </c>
      <c r="N12" s="471">
        <f>VLOOKUP($B12,'_info_ product'!$A:$N,11,FALSE)</f>
        <v>0.1</v>
      </c>
      <c r="O12" s="471">
        <f>VLOOKUP($B12,'_info_ product'!$A:$N,12,FALSE)</f>
        <v>0.2</v>
      </c>
      <c r="P12" s="471">
        <f>VLOOKUP($B12,'_info_ product'!$A:$N,13,FALSE)</f>
        <v>0.05</v>
      </c>
      <c r="Q12" s="471">
        <f>VLOOKUP($B12,'_info_ product'!$A:$N,14,FALSE)</f>
        <v>0.06</v>
      </c>
      <c r="R12" s="471" t="str">
        <f>[6]!s_info_exname(M12)</f>
        <v>中国金融期货交易所</v>
      </c>
      <c r="S12" s="495">
        <f>'_book_ ticker'!K12</f>
        <v>0</v>
      </c>
      <c r="T12" s="495" t="str">
        <f t="shared" ref="T12:T31" si="3">IF(S12&lt;&gt;0,S12,R12)</f>
        <v>中国金融期货交易所</v>
      </c>
      <c r="U12" s="495" t="str">
        <f>[6]!s_info_name(M12)</f>
        <v>IF1703</v>
      </c>
      <c r="V12" s="495">
        <f>'_book_ ticker'!L12</f>
        <v>0</v>
      </c>
      <c r="W12" s="495" t="str">
        <f t="shared" ref="W12:W31" si="4">IF(V12&lt;&gt;0,V12,U12)</f>
        <v>IF1703</v>
      </c>
      <c r="X12" s="496">
        <f t="shared" si="0"/>
        <v>0</v>
      </c>
      <c r="Y12" s="496">
        <f t="shared" si="1"/>
        <v>0</v>
      </c>
      <c r="Z12" s="515">
        <f>RTD("wdf.rtq",,M12,"LastPrice")</f>
        <v>0</v>
      </c>
      <c r="AA12" s="515">
        <f>RTD("wdf.rtq",,M12,"Rt_Price")</f>
        <v>0</v>
      </c>
      <c r="AB12" s="496">
        <f ca="1">[6]!s_dq_settle(A12,Pricing_Date)</f>
        <v>0</v>
      </c>
      <c r="AC12" s="515">
        <f>RTD("wdf.rtq",,M12,"Bid_Price1")</f>
        <v>0</v>
      </c>
      <c r="AD12" s="515">
        <f>RTD("wdf.rtq",,M12,"Ask_Price1")</f>
        <v>0</v>
      </c>
      <c r="AE12" s="496">
        <f>'_book_ ticker'!I12</f>
        <v>0</v>
      </c>
      <c r="AF12" s="496">
        <f>'_book_ ticker'!J12</f>
        <v>0</v>
      </c>
      <c r="AG12" s="496">
        <f>SUMIF('_info_ options'!$CR:$CR,$A12,'_info_ options'!AI:AI)</f>
        <v>0</v>
      </c>
      <c r="AH12" s="496">
        <f>SUMIF('_info_ options'!$CR:$CR,$A12,'_info_ options'!AJ:AJ)</f>
        <v>0</v>
      </c>
      <c r="AI12" s="496">
        <f>SUMIF('_info_ options'!$CR:$CR,$A12,'_info_ options'!AK:AK)</f>
        <v>0</v>
      </c>
      <c r="AJ12" s="496">
        <f>SUMIF('_info_ options'!$CR:$CR,$A12,'_info_ options'!AL:AL)</f>
        <v>0</v>
      </c>
      <c r="AK12" s="496">
        <f>SUMIF('_info_ hedge'!$A:$A,'_info_ ticker'!$A12,'_info_ hedge'!J:J)</f>
        <v>0</v>
      </c>
      <c r="AL12" s="496">
        <f t="shared" ref="AL12:AL31" si="5">AG12+AK12</f>
        <v>0</v>
      </c>
      <c r="AM12" s="496">
        <f t="shared" ref="AM12:AM31" si="6">AL12*X12*J12</f>
        <v>0</v>
      </c>
      <c r="AN12" s="496">
        <f>SUMIF('_info_ options'!$CR:$CR,$A12,'_info_ options'!B:B)</f>
        <v>0</v>
      </c>
      <c r="AO12" s="496">
        <f>SUMIF('_info_ options'!$CR:$CR,$A12,'_info_ options'!C:C)</f>
        <v>0</v>
      </c>
      <c r="AP12" s="496">
        <f ca="1">SUMIF('_info_ hedge'!$A:$A,'_info_ ticker'!$A12,'_info_ hedge'!H:H)</f>
        <v>224819.69999999972</v>
      </c>
      <c r="AQ12" s="496">
        <f ca="1">SUMIF('_info_ hedge'!$A:$A,'_info_ ticker'!$A12,'_info_ hedge'!I:I)</f>
        <v>224819.69999999972</v>
      </c>
      <c r="AR12" s="496">
        <f t="shared" ref="AR12:AR31" ca="1" si="7">AN12+AP12</f>
        <v>224819.69999999972</v>
      </c>
      <c r="AS12" s="496">
        <f t="shared" ref="AS12:AS31" ca="1" si="8">AO12+AQ12</f>
        <v>224819.69999999972</v>
      </c>
    </row>
    <row r="13" spans="1:45">
      <c r="A13" s="494" t="str">
        <f>'_book_ ticker'!A13</f>
        <v>000905</v>
      </c>
      <c r="B13" s="494" t="str">
        <f>'_book_ ticker'!B13</f>
        <v>000905</v>
      </c>
      <c r="C13" s="494" t="str">
        <f>'_book_ ticker'!C13</f>
        <v>index</v>
      </c>
      <c r="D13" s="471">
        <f>'_book_ ticker'!E13</f>
        <v>0</v>
      </c>
      <c r="E13" s="471">
        <f>'_book_ ticker'!F13</f>
        <v>0</v>
      </c>
      <c r="F13" s="471">
        <f>'_book_ ticker'!G13</f>
        <v>0</v>
      </c>
      <c r="G13" s="494" t="str">
        <f>'_book_ ticker'!H13</f>
        <v>active</v>
      </c>
      <c r="H13" s="471">
        <f>VLOOKUP(B13,'_info_ product'!A:C,3,FALSE)+D13</f>
        <v>0.15</v>
      </c>
      <c r="I13" s="471">
        <f>VLOOKUP(B13,'_info_ product'!A:I,9,FALSE)</f>
        <v>0.1</v>
      </c>
      <c r="J13" s="495">
        <f>VLOOKUP(B13,'_info_ product'!A:D,4,FALSE)</f>
        <v>200</v>
      </c>
      <c r="K13" s="495" t="str">
        <f>IF('_book_ ticker'!D13="","",'_book_ ticker'!D13)</f>
        <v>.sh</v>
      </c>
      <c r="L13" s="495" t="str">
        <f>VLOOKUP(B13,'_info_ product'!A:H,7,FALSE)</f>
        <v>点</v>
      </c>
      <c r="M13" s="495" t="str">
        <f t="shared" si="2"/>
        <v>000905.sh</v>
      </c>
      <c r="N13" s="471">
        <f>VLOOKUP($B13,'_info_ product'!$A:$N,11,FALSE)</f>
        <v>0.1</v>
      </c>
      <c r="O13" s="471">
        <f>VLOOKUP($B13,'_info_ product'!$A:$N,12,FALSE)</f>
        <v>0.2</v>
      </c>
      <c r="P13" s="471">
        <f>VLOOKUP($B13,'_info_ product'!$A:$N,13,FALSE)</f>
        <v>0.05</v>
      </c>
      <c r="Q13" s="471">
        <f>VLOOKUP($B13,'_info_ product'!$A:$N,14,FALSE)</f>
        <v>0.06</v>
      </c>
      <c r="R13" s="471">
        <f>[6]!s_info_exname(M13)</f>
        <v>0</v>
      </c>
      <c r="S13" s="495">
        <f>'_book_ ticker'!K13</f>
        <v>0</v>
      </c>
      <c r="T13" s="495">
        <f t="shared" si="3"/>
        <v>0</v>
      </c>
      <c r="U13" s="495" t="str">
        <f>[6]!s_info_name(M13)</f>
        <v>中证500</v>
      </c>
      <c r="V13" s="495">
        <f>'_book_ ticker'!L13</f>
        <v>0</v>
      </c>
      <c r="W13" s="495" t="str">
        <f t="shared" si="4"/>
        <v>中证500</v>
      </c>
      <c r="X13" s="496">
        <f t="shared" si="0"/>
        <v>6425.9400999999998</v>
      </c>
      <c r="Y13" s="496">
        <f t="shared" si="1"/>
        <v>0</v>
      </c>
      <c r="Z13" s="515">
        <f>RTD("wdf.rtq",,M13,"LastPrice")</f>
        <v>0</v>
      </c>
      <c r="AA13" s="515">
        <f>RTD("wdf.rtq",,M13,"Rt_Price")</f>
        <v>6425.9400000000005</v>
      </c>
      <c r="AB13" s="496">
        <f ca="1">[6]!s_dq_settle(A13,Pricing_Date)</f>
        <v>0</v>
      </c>
      <c r="AC13" s="515">
        <f>RTD("wdf.rtq",,M13,"Bid_Price1")</f>
        <v>0</v>
      </c>
      <c r="AD13" s="515">
        <f>RTD("wdf.rtq",,M13,"Ask_Price1")</f>
        <v>0</v>
      </c>
      <c r="AE13" s="496">
        <f>'_book_ ticker'!I13</f>
        <v>6425.9400999999998</v>
      </c>
      <c r="AF13" s="496">
        <f>'_book_ ticker'!J13</f>
        <v>0</v>
      </c>
      <c r="AG13" s="496">
        <f ca="1">SUMIF('_info_ options'!$CR:$CR,$A13,'_info_ options'!AI:AI)</f>
        <v>-8.0688482279888646E-2</v>
      </c>
      <c r="AH13" s="496">
        <f ca="1">SUMIF('_info_ options'!$CR:$CR,$A13,'_info_ options'!AJ:AJ)</f>
        <v>-2.1527526602107341E-3</v>
      </c>
      <c r="AI13" s="496">
        <f ca="1">SUMIF('_info_ options'!$CR:$CR,$A13,'_info_ options'!AK:AK)</f>
        <v>-94.805502327776978</v>
      </c>
      <c r="AJ13" s="496">
        <f ca="1">SUMIF('_info_ options'!$CR:$CR,$A13,'_info_ options'!AL:AL)</f>
        <v>7.284296544120366</v>
      </c>
      <c r="AK13" s="496">
        <f>SUMIF('_info_ hedge'!$A:$A,'_info_ ticker'!$A13,'_info_ hedge'!J:J)</f>
        <v>0</v>
      </c>
      <c r="AL13" s="496">
        <f t="shared" ca="1" si="5"/>
        <v>-8.0688482279888646E-2</v>
      </c>
      <c r="AM13" s="496">
        <f t="shared" ca="1" si="6"/>
        <v>-103699.87077809517</v>
      </c>
      <c r="AN13" s="496">
        <f ca="1">SUMIF('_info_ options'!$CR:$CR,$A13,'_info_ options'!B:B)</f>
        <v>797402.62429913762</v>
      </c>
      <c r="AO13" s="496" t="e">
        <f ca="1">SUMIF('_info_ options'!$CR:$CR,$A13,'_info_ options'!C:C)</f>
        <v>#VALUE!</v>
      </c>
      <c r="AP13" s="496">
        <f>SUMIF('_info_ hedge'!$A:$A,'_info_ ticker'!$A13,'_info_ hedge'!H:H)</f>
        <v>0</v>
      </c>
      <c r="AQ13" s="496">
        <f>SUMIF('_info_ hedge'!$A:$A,'_info_ ticker'!$A13,'_info_ hedge'!I:I)</f>
        <v>0</v>
      </c>
      <c r="AR13" s="496">
        <f t="shared" ca="1" si="7"/>
        <v>797402.62429913762</v>
      </c>
      <c r="AS13" s="496" t="e">
        <f t="shared" ca="1" si="8"/>
        <v>#VALUE!</v>
      </c>
    </row>
    <row r="14" spans="1:45">
      <c r="A14" s="494" t="str">
        <f>'_book_ ticker'!A14</f>
        <v>ic1703</v>
      </c>
      <c r="B14" s="494" t="str">
        <f>'_book_ ticker'!B14</f>
        <v>ic</v>
      </c>
      <c r="C14" s="494" t="str">
        <f>'_book_ ticker'!C14</f>
        <v>future</v>
      </c>
      <c r="D14" s="471">
        <f>'_book_ ticker'!E14</f>
        <v>0</v>
      </c>
      <c r="E14" s="471">
        <f>'_book_ ticker'!F14</f>
        <v>0</v>
      </c>
      <c r="F14" s="471">
        <f>'_book_ ticker'!G14</f>
        <v>0</v>
      </c>
      <c r="G14" s="494" t="str">
        <f>'_book_ ticker'!H14</f>
        <v>active</v>
      </c>
      <c r="H14" s="471">
        <f>VLOOKUP(B14,'_info_ product'!A:C,3,FALSE)+D14</f>
        <v>0.14000000000000001</v>
      </c>
      <c r="I14" s="471">
        <f>VLOOKUP(B14,'_info_ product'!A:I,9,FALSE)</f>
        <v>0.1</v>
      </c>
      <c r="J14" s="495">
        <f>VLOOKUP(B14,'_info_ product'!A:D,4,FALSE)</f>
        <v>200</v>
      </c>
      <c r="K14" s="495" t="str">
        <f>IF('_book_ ticker'!D14="","",'_book_ ticker'!D14)</f>
        <v>.cfe</v>
      </c>
      <c r="L14" s="495" t="str">
        <f>VLOOKUP(B14,'_info_ product'!A:H,7,FALSE)</f>
        <v>点</v>
      </c>
      <c r="M14" s="495" t="str">
        <f t="shared" si="2"/>
        <v>ic1703.cfe</v>
      </c>
      <c r="N14" s="471">
        <f>VLOOKUP($B14,'_info_ product'!$A:$N,11,FALSE)</f>
        <v>0.1</v>
      </c>
      <c r="O14" s="471">
        <f>VLOOKUP($B14,'_info_ product'!$A:$N,12,FALSE)</f>
        <v>0.2</v>
      </c>
      <c r="P14" s="471">
        <f>VLOOKUP($B14,'_info_ product'!$A:$N,13,FALSE)</f>
        <v>0.05</v>
      </c>
      <c r="Q14" s="471">
        <f>VLOOKUP($B14,'_info_ product'!$A:$N,14,FALSE)</f>
        <v>0.06</v>
      </c>
      <c r="R14" s="471" t="str">
        <f>[6]!s_info_exname(M14)</f>
        <v>中国金融期货交易所</v>
      </c>
      <c r="S14" s="495">
        <f>'_book_ ticker'!K14</f>
        <v>0</v>
      </c>
      <c r="T14" s="495" t="str">
        <f t="shared" si="3"/>
        <v>中国金融期货交易所</v>
      </c>
      <c r="U14" s="495" t="str">
        <f>[6]!s_info_name(M14)</f>
        <v>IC1703</v>
      </c>
      <c r="V14" s="495">
        <f>'_book_ ticker'!L14</f>
        <v>0</v>
      </c>
      <c r="W14" s="495" t="str">
        <f t="shared" si="4"/>
        <v>IC1703</v>
      </c>
      <c r="X14" s="496">
        <f t="shared" si="0"/>
        <v>0</v>
      </c>
      <c r="Y14" s="496">
        <f t="shared" si="1"/>
        <v>0</v>
      </c>
      <c r="Z14" s="515">
        <f>RTD("wdf.rtq",,M14,"LastPrice")</f>
        <v>0</v>
      </c>
      <c r="AA14" s="515">
        <f>RTD("wdf.rtq",,M14,"Rt_Price")</f>
        <v>0</v>
      </c>
      <c r="AB14" s="496">
        <f ca="1">[6]!s_dq_settle(A14,Pricing_Date)</f>
        <v>0</v>
      </c>
      <c r="AC14" s="515">
        <f>RTD("wdf.rtq",,M14,"Bid_Price1")</f>
        <v>0</v>
      </c>
      <c r="AD14" s="515">
        <f>RTD("wdf.rtq",,M14,"Ask_Price1")</f>
        <v>0</v>
      </c>
      <c r="AE14" s="496">
        <f>'_book_ ticker'!I14</f>
        <v>0</v>
      </c>
      <c r="AF14" s="496">
        <f>'_book_ ticker'!J14</f>
        <v>0</v>
      </c>
      <c r="AG14" s="496">
        <f>SUMIF('_info_ options'!$CR:$CR,$A14,'_info_ options'!AI:AI)</f>
        <v>0</v>
      </c>
      <c r="AH14" s="496">
        <f>SUMIF('_info_ options'!$CR:$CR,$A14,'_info_ options'!AJ:AJ)</f>
        <v>0</v>
      </c>
      <c r="AI14" s="496">
        <f>SUMIF('_info_ options'!$CR:$CR,$A14,'_info_ options'!AK:AK)</f>
        <v>0</v>
      </c>
      <c r="AJ14" s="496">
        <f>SUMIF('_info_ options'!$CR:$CR,$A14,'_info_ options'!AL:AL)</f>
        <v>0</v>
      </c>
      <c r="AK14" s="496">
        <f>SUMIF('_info_ hedge'!$A:$A,'_info_ ticker'!$A14,'_info_ hedge'!J:J)</f>
        <v>0</v>
      </c>
      <c r="AL14" s="496">
        <f t="shared" si="5"/>
        <v>0</v>
      </c>
      <c r="AM14" s="496">
        <f t="shared" si="6"/>
        <v>0</v>
      </c>
      <c r="AN14" s="496">
        <f>SUMIF('_info_ options'!$CR:$CR,$A14,'_info_ options'!B:B)</f>
        <v>0</v>
      </c>
      <c r="AO14" s="496">
        <f>SUMIF('_info_ options'!$CR:$CR,$A14,'_info_ options'!C:C)</f>
        <v>0</v>
      </c>
      <c r="AP14" s="496">
        <f ca="1">SUMIF('_info_ hedge'!$A:$A,'_info_ ticker'!$A14,'_info_ hedge'!H:H)</f>
        <v>23400</v>
      </c>
      <c r="AQ14" s="496">
        <f ca="1">SUMIF('_info_ hedge'!$A:$A,'_info_ ticker'!$A14,'_info_ hedge'!I:I)</f>
        <v>23400</v>
      </c>
      <c r="AR14" s="496">
        <f t="shared" ca="1" si="7"/>
        <v>23400</v>
      </c>
      <c r="AS14" s="496">
        <f t="shared" ca="1" si="8"/>
        <v>23400</v>
      </c>
    </row>
    <row r="15" spans="1:45" s="299" customFormat="1">
      <c r="A15" s="494" t="str">
        <f>'_book_ ticker'!A15</f>
        <v>if1704</v>
      </c>
      <c r="B15" s="494" t="str">
        <f>'_book_ ticker'!B15</f>
        <v>if</v>
      </c>
      <c r="C15" s="494" t="str">
        <f>'_book_ ticker'!C15</f>
        <v>future</v>
      </c>
      <c r="D15" s="471">
        <f>'_book_ ticker'!E15</f>
        <v>0</v>
      </c>
      <c r="E15" s="471">
        <f>'_book_ ticker'!F15</f>
        <v>0</v>
      </c>
      <c r="F15" s="471">
        <f>'_book_ ticker'!G15</f>
        <v>0</v>
      </c>
      <c r="G15" s="494" t="str">
        <f>'_book_ ticker'!H15</f>
        <v>active</v>
      </c>
      <c r="H15" s="471">
        <f>VLOOKUP(B15,'_info_ product'!A:C,3,FALSE)+D15</f>
        <v>0.115</v>
      </c>
      <c r="I15" s="471">
        <f>VLOOKUP(B15,'_info_ product'!A:I,9,FALSE)</f>
        <v>0.1</v>
      </c>
      <c r="J15" s="495">
        <f>VLOOKUP(B15,'_info_ product'!A:D,4,FALSE)</f>
        <v>300</v>
      </c>
      <c r="K15" s="495" t="str">
        <f>IF('_book_ ticker'!D15="","",'_book_ ticker'!D15)</f>
        <v>.cfe</v>
      </c>
      <c r="L15" s="495" t="str">
        <f>VLOOKUP(B15,'_info_ product'!A:H,7,FALSE)</f>
        <v>点</v>
      </c>
      <c r="M15" s="495" t="str">
        <f t="shared" si="2"/>
        <v>if1704.cfe</v>
      </c>
      <c r="N15" s="471">
        <f>VLOOKUP($B15,'_info_ product'!$A:$N,11,FALSE)</f>
        <v>0.1</v>
      </c>
      <c r="O15" s="471">
        <f>VLOOKUP($B15,'_info_ product'!$A:$N,12,FALSE)</f>
        <v>0.2</v>
      </c>
      <c r="P15" s="471">
        <f>VLOOKUP($B15,'_info_ product'!$A:$N,13,FALSE)</f>
        <v>0.05</v>
      </c>
      <c r="Q15" s="471">
        <f>VLOOKUP($B15,'_info_ product'!$A:$N,14,FALSE)</f>
        <v>0.06</v>
      </c>
      <c r="R15" s="471" t="str">
        <f>[6]!s_info_exname(M15)</f>
        <v>中国金融期货交易所</v>
      </c>
      <c r="S15" s="495">
        <f>'_book_ ticker'!K15</f>
        <v>0</v>
      </c>
      <c r="T15" s="495" t="str">
        <f t="shared" si="3"/>
        <v>中国金融期货交易所</v>
      </c>
      <c r="U15" s="495" t="str">
        <f>[6]!s_info_name(M15)</f>
        <v>IF1704</v>
      </c>
      <c r="V15" s="495">
        <f>'_book_ ticker'!L15</f>
        <v>0</v>
      </c>
      <c r="W15" s="495" t="str">
        <f t="shared" si="4"/>
        <v>IF1704</v>
      </c>
      <c r="X15" s="496">
        <f t="shared" si="0"/>
        <v>0</v>
      </c>
      <c r="Y15" s="496">
        <f t="shared" si="1"/>
        <v>0</v>
      </c>
      <c r="Z15" s="515">
        <f>RTD("wdf.rtq",,M15,"LastPrice")</f>
        <v>0</v>
      </c>
      <c r="AA15" s="515">
        <f>RTD("wdf.rtq",,M15,"Rt_Price")</f>
        <v>0</v>
      </c>
      <c r="AB15" s="496">
        <f ca="1">[6]!s_dq_settle(A15,Pricing_Date)</f>
        <v>0</v>
      </c>
      <c r="AC15" s="515">
        <f>RTD("wdf.rtq",,M15,"Bid_Price1")</f>
        <v>0</v>
      </c>
      <c r="AD15" s="515">
        <f>RTD("wdf.rtq",,M15,"Ask_Price1")</f>
        <v>0</v>
      </c>
      <c r="AE15" s="496">
        <f>'_book_ ticker'!I15</f>
        <v>0</v>
      </c>
      <c r="AF15" s="496">
        <f>'_book_ ticker'!J15</f>
        <v>0</v>
      </c>
      <c r="AG15" s="496">
        <f>SUMIF('_info_ options'!$CR:$CR,$A15,'_info_ options'!AI:AI)</f>
        <v>0</v>
      </c>
      <c r="AH15" s="496">
        <f>SUMIF('_info_ options'!$CR:$CR,$A15,'_info_ options'!AJ:AJ)</f>
        <v>0</v>
      </c>
      <c r="AI15" s="496">
        <f>SUMIF('_info_ options'!$CR:$CR,$A15,'_info_ options'!AK:AK)</f>
        <v>0</v>
      </c>
      <c r="AJ15" s="496">
        <f>SUMIF('_info_ options'!$CR:$CR,$A15,'_info_ options'!AL:AL)</f>
        <v>0</v>
      </c>
      <c r="AK15" s="496">
        <f>SUMIF('_info_ hedge'!$A:$A,'_info_ ticker'!$A15,'_info_ hedge'!J:J)</f>
        <v>0</v>
      </c>
      <c r="AL15" s="496">
        <f t="shared" si="5"/>
        <v>0</v>
      </c>
      <c r="AM15" s="496">
        <f t="shared" si="6"/>
        <v>0</v>
      </c>
      <c r="AN15" s="496">
        <f>SUMIF('_info_ options'!$CR:$CR,$A15,'_info_ options'!B:B)</f>
        <v>0</v>
      </c>
      <c r="AO15" s="496">
        <f>SUMIF('_info_ options'!$CR:$CR,$A15,'_info_ options'!C:C)</f>
        <v>0</v>
      </c>
      <c r="AP15" s="496">
        <f ca="1">SUMIF('_info_ hedge'!$A:$A,'_info_ ticker'!$A15,'_info_ hedge'!H:H)</f>
        <v>82559.700000001118</v>
      </c>
      <c r="AQ15" s="496">
        <f ca="1">SUMIF('_info_ hedge'!$A:$A,'_info_ ticker'!$A15,'_info_ hedge'!I:I)</f>
        <v>82559.700000001118</v>
      </c>
      <c r="AR15" s="496">
        <f t="shared" ca="1" si="7"/>
        <v>82559.700000001118</v>
      </c>
      <c r="AS15" s="496">
        <f t="shared" ca="1" si="8"/>
        <v>82559.700000001118</v>
      </c>
    </row>
    <row r="16" spans="1:45">
      <c r="A16" s="494" t="str">
        <f>'_book_ ticker'!A16</f>
        <v>ic1704</v>
      </c>
      <c r="B16" s="494" t="str">
        <f>'_book_ ticker'!B16</f>
        <v>ic</v>
      </c>
      <c r="C16" s="494" t="str">
        <f>'_book_ ticker'!C16</f>
        <v>future</v>
      </c>
      <c r="D16" s="471">
        <f>'_book_ ticker'!E16</f>
        <v>0</v>
      </c>
      <c r="E16" s="471">
        <f>'_book_ ticker'!F16</f>
        <v>0</v>
      </c>
      <c r="F16" s="471">
        <f>'_book_ ticker'!G16</f>
        <v>0</v>
      </c>
      <c r="G16" s="494" t="str">
        <f>'_book_ ticker'!H16</f>
        <v>active</v>
      </c>
      <c r="H16" s="471">
        <f>VLOOKUP(B16,'_info_ product'!A:C,3,FALSE)+D16</f>
        <v>0.14000000000000001</v>
      </c>
      <c r="I16" s="471">
        <f>VLOOKUP(B16,'_info_ product'!A:I,9,FALSE)</f>
        <v>0.1</v>
      </c>
      <c r="J16" s="495">
        <f>VLOOKUP(B16,'_info_ product'!A:D,4,FALSE)</f>
        <v>200</v>
      </c>
      <c r="K16" s="495" t="str">
        <f>IF('_book_ ticker'!D16="","",'_book_ ticker'!D16)</f>
        <v>.cfe</v>
      </c>
      <c r="L16" s="495" t="str">
        <f>VLOOKUP(B16,'_info_ product'!A:H,7,FALSE)</f>
        <v>点</v>
      </c>
      <c r="M16" s="495" t="str">
        <f t="shared" si="2"/>
        <v>ic1704.cfe</v>
      </c>
      <c r="N16" s="471">
        <f>VLOOKUP($B16,'_info_ product'!$A:$N,11,FALSE)</f>
        <v>0.1</v>
      </c>
      <c r="O16" s="471">
        <f>VLOOKUP($B16,'_info_ product'!$A:$N,12,FALSE)</f>
        <v>0.2</v>
      </c>
      <c r="P16" s="471">
        <f>VLOOKUP($B16,'_info_ product'!$A:$N,13,FALSE)</f>
        <v>0.05</v>
      </c>
      <c r="Q16" s="471">
        <f>VLOOKUP($B16,'_info_ product'!$A:$N,14,FALSE)</f>
        <v>0.06</v>
      </c>
      <c r="R16" s="471" t="str">
        <f>[6]!s_info_exname(M16)</f>
        <v>中国金融期货交易所</v>
      </c>
      <c r="S16" s="495">
        <f>'_book_ ticker'!K16</f>
        <v>0</v>
      </c>
      <c r="T16" s="495" t="str">
        <f t="shared" si="3"/>
        <v>中国金融期货交易所</v>
      </c>
      <c r="U16" s="495" t="str">
        <f>[6]!s_info_name(M16)</f>
        <v>IC1704</v>
      </c>
      <c r="V16" s="495">
        <f>'_book_ ticker'!L16</f>
        <v>0</v>
      </c>
      <c r="W16" s="495" t="str">
        <f t="shared" si="4"/>
        <v>IC1704</v>
      </c>
      <c r="X16" s="496">
        <f t="shared" si="0"/>
        <v>0</v>
      </c>
      <c r="Y16" s="496">
        <f t="shared" si="1"/>
        <v>0</v>
      </c>
      <c r="Z16" s="515">
        <f>RTD("wdf.rtq",,M16,"LastPrice")</f>
        <v>0</v>
      </c>
      <c r="AA16" s="515">
        <f>RTD("wdf.rtq",,M16,"Rt_Price")</f>
        <v>0</v>
      </c>
      <c r="AB16" s="496">
        <f ca="1">[6]!s_dq_settle(A16,Pricing_Date)</f>
        <v>0</v>
      </c>
      <c r="AC16" s="515">
        <f>RTD("wdf.rtq",,M16,"Bid_Price1")</f>
        <v>0</v>
      </c>
      <c r="AD16" s="515">
        <f>RTD("wdf.rtq",,M16,"Ask_Price1")</f>
        <v>0</v>
      </c>
      <c r="AE16" s="496">
        <f>'_book_ ticker'!I16</f>
        <v>0</v>
      </c>
      <c r="AF16" s="496">
        <f>'_book_ ticker'!J16</f>
        <v>0</v>
      </c>
      <c r="AG16" s="496">
        <f>SUMIF('_info_ options'!$CR:$CR,$A16,'_info_ options'!AI:AI)</f>
        <v>0</v>
      </c>
      <c r="AH16" s="496">
        <f>SUMIF('_info_ options'!$CR:$CR,$A16,'_info_ options'!AJ:AJ)</f>
        <v>0</v>
      </c>
      <c r="AI16" s="496">
        <f>SUMIF('_info_ options'!$CR:$CR,$A16,'_info_ options'!AK:AK)</f>
        <v>0</v>
      </c>
      <c r="AJ16" s="496">
        <f>SUMIF('_info_ options'!$CR:$CR,$A16,'_info_ options'!AL:AL)</f>
        <v>0</v>
      </c>
      <c r="AK16" s="496">
        <f>SUMIF('_info_ hedge'!$A:$A,'_info_ ticker'!$A16,'_info_ hedge'!J:J)</f>
        <v>0</v>
      </c>
      <c r="AL16" s="496">
        <f t="shared" si="5"/>
        <v>0</v>
      </c>
      <c r="AM16" s="496">
        <f t="shared" si="6"/>
        <v>0</v>
      </c>
      <c r="AN16" s="496">
        <f>SUMIF('_info_ options'!$CR:$CR,$A16,'_info_ options'!B:B)</f>
        <v>0</v>
      </c>
      <c r="AO16" s="496">
        <f>SUMIF('_info_ options'!$CR:$CR,$A16,'_info_ options'!C:C)</f>
        <v>0</v>
      </c>
      <c r="AP16" s="496">
        <f ca="1">SUMIF('_info_ hedge'!$A:$A,'_info_ ticker'!$A16,'_info_ hedge'!H:H)</f>
        <v>32680</v>
      </c>
      <c r="AQ16" s="496">
        <f ca="1">SUMIF('_info_ hedge'!$A:$A,'_info_ ticker'!$A16,'_info_ hedge'!I:I)</f>
        <v>32680</v>
      </c>
      <c r="AR16" s="496">
        <f t="shared" ca="1" si="7"/>
        <v>32680</v>
      </c>
      <c r="AS16" s="496">
        <f t="shared" ca="1" si="8"/>
        <v>32680</v>
      </c>
    </row>
    <row r="17" spans="1:45">
      <c r="A17" s="494" t="str">
        <f>'_book_ ticker'!A17</f>
        <v>au1712</v>
      </c>
      <c r="B17" s="494" t="str">
        <f>'_book_ ticker'!B17</f>
        <v>au</v>
      </c>
      <c r="C17" s="494" t="str">
        <f>'_book_ ticker'!C17</f>
        <v>future</v>
      </c>
      <c r="D17" s="471">
        <f>'_book_ ticker'!E17</f>
        <v>0</v>
      </c>
      <c r="E17" s="471">
        <f>'_book_ ticker'!F17</f>
        <v>0</v>
      </c>
      <c r="F17" s="471">
        <f>'_book_ ticker'!G17</f>
        <v>0</v>
      </c>
      <c r="G17" s="494" t="str">
        <f>'_book_ ticker'!H17</f>
        <v>active</v>
      </c>
      <c r="H17" s="471">
        <f>VLOOKUP(B17,'_info_ product'!A:C,3,FALSE)+D17</f>
        <v>0.16500000000000001</v>
      </c>
      <c r="I17" s="471">
        <f>VLOOKUP(B17,'_info_ product'!A:I,9,FALSE)</f>
        <v>0.06</v>
      </c>
      <c r="J17" s="495">
        <f>VLOOKUP(B17,'_info_ product'!A:D,4,FALSE)</f>
        <v>1000</v>
      </c>
      <c r="K17" s="495" t="str">
        <f>IF('_book_ ticker'!D17="","",'_book_ ticker'!D17)</f>
        <v>.shf</v>
      </c>
      <c r="L17" s="495" t="str">
        <f>VLOOKUP(B17,'_info_ product'!A:H,7,FALSE)</f>
        <v>元/克</v>
      </c>
      <c r="M17" s="495" t="str">
        <f t="shared" si="2"/>
        <v>au1712.shf</v>
      </c>
      <c r="N17" s="471">
        <f>VLOOKUP($B17,'_info_ product'!$A:$N,11,FALSE)</f>
        <v>0.05</v>
      </c>
      <c r="O17" s="471">
        <f>VLOOKUP($B17,'_info_ product'!$A:$N,12,FALSE)</f>
        <v>0.1</v>
      </c>
      <c r="P17" s="471">
        <f>VLOOKUP($B17,'_info_ product'!$A:$N,13,FALSE)</f>
        <v>0.05</v>
      </c>
      <c r="Q17" s="471">
        <f>VLOOKUP($B17,'_info_ product'!$A:$N,14,FALSE)</f>
        <v>0.06</v>
      </c>
      <c r="R17" s="471" t="str">
        <f>[6]!s_info_exname(M17)</f>
        <v>上海期货交易所</v>
      </c>
      <c r="S17" s="495">
        <f>'_book_ ticker'!K17</f>
        <v>0</v>
      </c>
      <c r="T17" s="495" t="str">
        <f t="shared" si="3"/>
        <v>上海期货交易所</v>
      </c>
      <c r="U17" s="495" t="str">
        <f>[6]!s_info_name(M17)</f>
        <v>沪金1712</v>
      </c>
      <c r="V17" s="495">
        <f>'_book_ ticker'!L17</f>
        <v>0</v>
      </c>
      <c r="W17" s="495" t="str">
        <f t="shared" si="4"/>
        <v>沪金1712</v>
      </c>
      <c r="X17" s="496">
        <f t="shared" si="0"/>
        <v>0</v>
      </c>
      <c r="Y17" s="496">
        <f t="shared" si="1"/>
        <v>0</v>
      </c>
      <c r="Z17" s="515">
        <f>RTD("wdf.rtq",,M17,"LastPrice")</f>
        <v>0</v>
      </c>
      <c r="AA17" s="515">
        <f>RTD("wdf.rtq",,M17,"Rt_Price")</f>
        <v>0</v>
      </c>
      <c r="AB17" s="496">
        <f ca="1">[6]!s_dq_settle(A17,Pricing_Date)</f>
        <v>0</v>
      </c>
      <c r="AC17" s="515">
        <f>RTD("wdf.rtq",,M17,"Bid_Price1")</f>
        <v>0</v>
      </c>
      <c r="AD17" s="515">
        <f>RTD("wdf.rtq",,M17,"Ask_Price1")</f>
        <v>0</v>
      </c>
      <c r="AE17" s="496">
        <f>'_book_ ticker'!I17</f>
        <v>0</v>
      </c>
      <c r="AF17" s="496">
        <f>'_book_ ticker'!J17</f>
        <v>0</v>
      </c>
      <c r="AG17" s="496">
        <f ca="1">SUMIF('_info_ options'!$CR:$CR,$A17,'_info_ options'!AI:AI)</f>
        <v>0</v>
      </c>
      <c r="AH17" s="496">
        <f ca="1">SUMIF('_info_ options'!$CR:$CR,$A17,'_info_ options'!AJ:AJ)</f>
        <v>0</v>
      </c>
      <c r="AI17" s="496">
        <f ca="1">SUMIF('_info_ options'!$CR:$CR,$A17,'_info_ options'!AK:AK)</f>
        <v>0</v>
      </c>
      <c r="AJ17" s="496">
        <f ca="1">SUMIF('_info_ options'!$CR:$CR,$A17,'_info_ options'!AL:AL)</f>
        <v>0</v>
      </c>
      <c r="AK17" s="496">
        <f>SUMIF('_info_ hedge'!$A:$A,'_info_ ticker'!$A17,'_info_ hedge'!J:J)</f>
        <v>0</v>
      </c>
      <c r="AL17" s="496">
        <f t="shared" ca="1" si="5"/>
        <v>0</v>
      </c>
      <c r="AM17" s="496">
        <f t="shared" ca="1" si="6"/>
        <v>0</v>
      </c>
      <c r="AN17" s="496">
        <f ca="1">SUMIF('_info_ options'!$CR:$CR,$A17,'_info_ options'!B:B)</f>
        <v>-1530.9264831276014</v>
      </c>
      <c r="AO17" s="496">
        <f>SUMIF('_info_ options'!$CR:$CR,$A17,'_info_ options'!C:C)</f>
        <v>-1530.9264831276014</v>
      </c>
      <c r="AP17" s="496">
        <f>SUMIF('_info_ hedge'!$A:$A,'_info_ ticker'!$A17,'_info_ hedge'!H:H)</f>
        <v>0</v>
      </c>
      <c r="AQ17" s="496">
        <f>SUMIF('_info_ hedge'!$A:$A,'_info_ ticker'!$A17,'_info_ hedge'!I:I)</f>
        <v>0</v>
      </c>
      <c r="AR17" s="496">
        <f t="shared" ca="1" si="7"/>
        <v>-1530.9264831276014</v>
      </c>
      <c r="AS17" s="496">
        <f t="shared" si="8"/>
        <v>-1530.9264831276014</v>
      </c>
    </row>
    <row r="18" spans="1:45" s="299" customFormat="1">
      <c r="A18" s="494" t="str">
        <f>'_book_ ticker'!A18</f>
        <v>if1705</v>
      </c>
      <c r="B18" s="494" t="str">
        <f>'_book_ ticker'!B18</f>
        <v>if</v>
      </c>
      <c r="C18" s="494" t="str">
        <f>'_book_ ticker'!C18</f>
        <v>future</v>
      </c>
      <c r="D18" s="471">
        <f>'_book_ ticker'!E18</f>
        <v>0</v>
      </c>
      <c r="E18" s="471">
        <f>'_book_ ticker'!F18</f>
        <v>0</v>
      </c>
      <c r="F18" s="471">
        <f>'_book_ ticker'!G18</f>
        <v>0</v>
      </c>
      <c r="G18" s="494" t="str">
        <f>'_book_ ticker'!H18</f>
        <v>active</v>
      </c>
      <c r="H18" s="471">
        <f>VLOOKUP(B18,'_info_ product'!A:C,3,FALSE)+D18</f>
        <v>0.115</v>
      </c>
      <c r="I18" s="471">
        <f>VLOOKUP(B18,'_info_ product'!A:I,9,FALSE)</f>
        <v>0.1</v>
      </c>
      <c r="J18" s="495">
        <f>VLOOKUP(B18,'_info_ product'!A:D,4,FALSE)</f>
        <v>300</v>
      </c>
      <c r="K18" s="495" t="str">
        <f>IF('_book_ ticker'!D18="","",'_book_ ticker'!D18)</f>
        <v>.cfe</v>
      </c>
      <c r="L18" s="495" t="str">
        <f>VLOOKUP(B18,'_info_ product'!A:H,7,FALSE)</f>
        <v>点</v>
      </c>
      <c r="M18" s="495" t="str">
        <f t="shared" si="2"/>
        <v>if1705.cfe</v>
      </c>
      <c r="N18" s="471">
        <f>VLOOKUP($B18,'_info_ product'!$A:$N,11,FALSE)</f>
        <v>0.1</v>
      </c>
      <c r="O18" s="471">
        <f>VLOOKUP($B18,'_info_ product'!$A:$N,12,FALSE)</f>
        <v>0.2</v>
      </c>
      <c r="P18" s="471">
        <f>VLOOKUP($B18,'_info_ product'!$A:$N,13,FALSE)</f>
        <v>0.05</v>
      </c>
      <c r="Q18" s="471">
        <f>VLOOKUP($B18,'_info_ product'!$A:$N,14,FALSE)</f>
        <v>0.06</v>
      </c>
      <c r="R18" s="471" t="str">
        <f>[6]!s_info_exname(M18)</f>
        <v>中国金融期货交易所</v>
      </c>
      <c r="S18" s="495">
        <f>'_book_ ticker'!K18</f>
        <v>0</v>
      </c>
      <c r="T18" s="495" t="str">
        <f t="shared" si="3"/>
        <v>中国金融期货交易所</v>
      </c>
      <c r="U18" s="495" t="str">
        <f>[6]!s_info_name(M18)</f>
        <v>IF1705</v>
      </c>
      <c r="V18" s="495">
        <f>'_book_ ticker'!L18</f>
        <v>0</v>
      </c>
      <c r="W18" s="495" t="str">
        <f t="shared" si="4"/>
        <v>IF1705</v>
      </c>
      <c r="X18" s="496">
        <f t="shared" si="0"/>
        <v>0</v>
      </c>
      <c r="Y18" s="496">
        <f t="shared" si="1"/>
        <v>0</v>
      </c>
      <c r="Z18" s="515">
        <f>RTD("wdf.rtq",,M18,"LastPrice")</f>
        <v>0</v>
      </c>
      <c r="AA18" s="515">
        <f>RTD("wdf.rtq",,M18,"Rt_Price")</f>
        <v>0</v>
      </c>
      <c r="AB18" s="496">
        <f ca="1">[6]!s_dq_settle(A18,Pricing_Date)</f>
        <v>0</v>
      </c>
      <c r="AC18" s="515">
        <f>RTD("wdf.rtq",,M18,"Bid_Price1")</f>
        <v>0</v>
      </c>
      <c r="AD18" s="515">
        <f>RTD("wdf.rtq",,M18,"Ask_Price1")</f>
        <v>0</v>
      </c>
      <c r="AE18" s="496">
        <f>'_book_ ticker'!I18</f>
        <v>0</v>
      </c>
      <c r="AF18" s="496">
        <f>'_book_ ticker'!J18</f>
        <v>0</v>
      </c>
      <c r="AG18" s="496">
        <f>SUMIF('_info_ options'!$CR:$CR,$A18,'_info_ options'!AI:AI)</f>
        <v>0</v>
      </c>
      <c r="AH18" s="496">
        <f>SUMIF('_info_ options'!$CR:$CR,$A18,'_info_ options'!AJ:AJ)</f>
        <v>0</v>
      </c>
      <c r="AI18" s="496">
        <f>SUMIF('_info_ options'!$CR:$CR,$A18,'_info_ options'!AK:AK)</f>
        <v>0</v>
      </c>
      <c r="AJ18" s="496">
        <f>SUMIF('_info_ options'!$CR:$CR,$A18,'_info_ options'!AL:AL)</f>
        <v>0</v>
      </c>
      <c r="AK18" s="496">
        <f>SUMIF('_info_ hedge'!$A:$A,'_info_ ticker'!$A18,'_info_ hedge'!J:J)</f>
        <v>0</v>
      </c>
      <c r="AL18" s="496">
        <f t="shared" si="5"/>
        <v>0</v>
      </c>
      <c r="AM18" s="496">
        <f t="shared" si="6"/>
        <v>0</v>
      </c>
      <c r="AN18" s="496">
        <f>SUMIF('_info_ options'!$CR:$CR,$A18,'_info_ options'!B:B)</f>
        <v>0</v>
      </c>
      <c r="AO18" s="496">
        <f>SUMIF('_info_ options'!$CR:$CR,$A18,'_info_ options'!C:C)</f>
        <v>0</v>
      </c>
      <c r="AP18" s="496">
        <f ca="1">SUMIF('_info_ hedge'!$A:$A,'_info_ ticker'!$A18,'_info_ hedge'!H:H)</f>
        <v>27840</v>
      </c>
      <c r="AQ18" s="496">
        <f ca="1">SUMIF('_info_ hedge'!$A:$A,'_info_ ticker'!$A18,'_info_ hedge'!I:I)</f>
        <v>27840</v>
      </c>
      <c r="AR18" s="496">
        <f t="shared" ca="1" si="7"/>
        <v>27840</v>
      </c>
      <c r="AS18" s="496">
        <f t="shared" ca="1" si="8"/>
        <v>27840</v>
      </c>
    </row>
    <row r="19" spans="1:45">
      <c r="A19" s="494" t="str">
        <f>'_book_ ticker'!A19</f>
        <v>ic1706</v>
      </c>
      <c r="B19" s="494" t="str">
        <f>'_book_ ticker'!B19</f>
        <v>ic</v>
      </c>
      <c r="C19" s="494" t="str">
        <f>'_book_ ticker'!C19</f>
        <v>future</v>
      </c>
      <c r="D19" s="471">
        <f>'_book_ ticker'!E19</f>
        <v>0</v>
      </c>
      <c r="E19" s="471">
        <f>'_book_ ticker'!F19</f>
        <v>0</v>
      </c>
      <c r="F19" s="471">
        <f>'_book_ ticker'!G19</f>
        <v>0</v>
      </c>
      <c r="G19" s="494" t="str">
        <f>'_book_ ticker'!H19</f>
        <v>active</v>
      </c>
      <c r="H19" s="471">
        <f>VLOOKUP(B19,'_info_ product'!A:C,3,FALSE)+D19</f>
        <v>0.14000000000000001</v>
      </c>
      <c r="I19" s="471">
        <f>VLOOKUP(B19,'_info_ product'!A:I,9,FALSE)</f>
        <v>0.1</v>
      </c>
      <c r="J19" s="495">
        <f>VLOOKUP(B19,'_info_ product'!A:D,4,FALSE)</f>
        <v>200</v>
      </c>
      <c r="K19" s="495" t="str">
        <f>IF('_book_ ticker'!D19="","",'_book_ ticker'!D19)</f>
        <v>.cfe</v>
      </c>
      <c r="L19" s="495" t="str">
        <f>VLOOKUP(B19,'_info_ product'!A:H,7,FALSE)</f>
        <v>点</v>
      </c>
      <c r="M19" s="495" t="str">
        <f t="shared" si="2"/>
        <v>ic1706.cfe</v>
      </c>
      <c r="N19" s="471">
        <f>VLOOKUP($B19,'_info_ product'!$A:$N,11,FALSE)</f>
        <v>0.1</v>
      </c>
      <c r="O19" s="471">
        <f>VLOOKUP($B19,'_info_ product'!$A:$N,12,FALSE)</f>
        <v>0.2</v>
      </c>
      <c r="P19" s="471">
        <f>VLOOKUP($B19,'_info_ product'!$A:$N,13,FALSE)</f>
        <v>0.05</v>
      </c>
      <c r="Q19" s="471">
        <f>VLOOKUP($B19,'_info_ product'!$A:$N,14,FALSE)</f>
        <v>0.06</v>
      </c>
      <c r="R19" s="471" t="str">
        <f>[6]!s_info_exname(M19)</f>
        <v>中国金融期货交易所</v>
      </c>
      <c r="S19" s="495">
        <f>'_book_ ticker'!K19</f>
        <v>0</v>
      </c>
      <c r="T19" s="495" t="str">
        <f t="shared" si="3"/>
        <v>中国金融期货交易所</v>
      </c>
      <c r="U19" s="495" t="str">
        <f>[6]!s_info_name(M19)</f>
        <v>IC1706</v>
      </c>
      <c r="V19" s="495">
        <f>'_book_ ticker'!L19</f>
        <v>0</v>
      </c>
      <c r="W19" s="495" t="str">
        <f t="shared" si="4"/>
        <v>IC1706</v>
      </c>
      <c r="X19" s="496">
        <f t="shared" si="0"/>
        <v>0</v>
      </c>
      <c r="Y19" s="496">
        <f t="shared" si="1"/>
        <v>0</v>
      </c>
      <c r="Z19" s="515">
        <f>RTD("wdf.rtq",,M19,"LastPrice")</f>
        <v>0</v>
      </c>
      <c r="AA19" s="515">
        <f>RTD("wdf.rtq",,M19,"Rt_Price")</f>
        <v>0</v>
      </c>
      <c r="AB19" s="496">
        <f ca="1">[6]!s_dq_settle(A19,Pricing_Date)</f>
        <v>0</v>
      </c>
      <c r="AC19" s="515">
        <f>RTD("wdf.rtq",,M19,"Bid_Price1")</f>
        <v>0</v>
      </c>
      <c r="AD19" s="515">
        <f>RTD("wdf.rtq",,M19,"Ask_Price1")</f>
        <v>0</v>
      </c>
      <c r="AE19" s="496">
        <f>'_book_ ticker'!I19</f>
        <v>0</v>
      </c>
      <c r="AF19" s="496">
        <f>'_book_ ticker'!J19</f>
        <v>0</v>
      </c>
      <c r="AG19" s="496">
        <f>SUMIF('_info_ options'!$CR:$CR,$A19,'_info_ options'!AI:AI)</f>
        <v>0</v>
      </c>
      <c r="AH19" s="496">
        <f>SUMIF('_info_ options'!$CR:$CR,$A19,'_info_ options'!AJ:AJ)</f>
        <v>0</v>
      </c>
      <c r="AI19" s="496">
        <f>SUMIF('_info_ options'!$CR:$CR,$A19,'_info_ options'!AK:AK)</f>
        <v>0</v>
      </c>
      <c r="AJ19" s="496">
        <f>SUMIF('_info_ options'!$CR:$CR,$A19,'_info_ options'!AL:AL)</f>
        <v>0</v>
      </c>
      <c r="AK19" s="496">
        <f>SUMIF('_info_ hedge'!$A:$A,'_info_ ticker'!$A19,'_info_ hedge'!J:J)</f>
        <v>0</v>
      </c>
      <c r="AL19" s="496">
        <f t="shared" si="5"/>
        <v>0</v>
      </c>
      <c r="AM19" s="496">
        <f t="shared" si="6"/>
        <v>0</v>
      </c>
      <c r="AN19" s="496">
        <f>SUMIF('_info_ options'!$CR:$CR,$A19,'_info_ options'!B:B)</f>
        <v>0</v>
      </c>
      <c r="AO19" s="496">
        <f>SUMIF('_info_ options'!$CR:$CR,$A19,'_info_ options'!C:C)</f>
        <v>0</v>
      </c>
      <c r="AP19" s="496">
        <f ca="1">SUMIF('_info_ hedge'!$A:$A,'_info_ ticker'!$A19,'_info_ hedge'!H:H)</f>
        <v>-580092.39999999944</v>
      </c>
      <c r="AQ19" s="496">
        <f ca="1">SUMIF('_info_ hedge'!$A:$A,'_info_ ticker'!$A19,'_info_ hedge'!I:I)</f>
        <v>-580092.39999999944</v>
      </c>
      <c r="AR19" s="496">
        <f t="shared" ca="1" si="7"/>
        <v>-580092.39999999944</v>
      </c>
      <c r="AS19" s="496">
        <f t="shared" ca="1" si="8"/>
        <v>-580092.39999999944</v>
      </c>
    </row>
    <row r="20" spans="1:45">
      <c r="A20" s="494" t="str">
        <f>'_book_ ticker'!A20</f>
        <v>ic1705</v>
      </c>
      <c r="B20" s="494" t="str">
        <f>'_book_ ticker'!B20</f>
        <v>ic</v>
      </c>
      <c r="C20" s="494" t="str">
        <f>'_book_ ticker'!C20</f>
        <v>future</v>
      </c>
      <c r="D20" s="471">
        <f>'_book_ ticker'!E20</f>
        <v>0</v>
      </c>
      <c r="E20" s="471">
        <f>'_book_ ticker'!F20</f>
        <v>0</v>
      </c>
      <c r="F20" s="471">
        <f>'_book_ ticker'!G20</f>
        <v>0</v>
      </c>
      <c r="G20" s="494" t="str">
        <f>'_book_ ticker'!H20</f>
        <v>active</v>
      </c>
      <c r="H20" s="471">
        <f>VLOOKUP(B20,'_info_ product'!A:C,3,FALSE)+D20</f>
        <v>0.14000000000000001</v>
      </c>
      <c r="I20" s="471">
        <f>VLOOKUP(B20,'_info_ product'!A:I,9,FALSE)</f>
        <v>0.1</v>
      </c>
      <c r="J20" s="495">
        <f>VLOOKUP(B20,'_info_ product'!A:D,4,FALSE)</f>
        <v>200</v>
      </c>
      <c r="K20" s="495" t="str">
        <f>IF('_book_ ticker'!D20="","",'_book_ ticker'!D20)</f>
        <v>.cfe</v>
      </c>
      <c r="L20" s="495" t="str">
        <f>VLOOKUP(B20,'_info_ product'!A:H,7,FALSE)</f>
        <v>点</v>
      </c>
      <c r="M20" s="495" t="str">
        <f t="shared" si="2"/>
        <v>ic1705.cfe</v>
      </c>
      <c r="N20" s="471">
        <f>VLOOKUP($B20,'_info_ product'!$A:$N,11,FALSE)</f>
        <v>0.1</v>
      </c>
      <c r="O20" s="471">
        <f>VLOOKUP($B20,'_info_ product'!$A:$N,12,FALSE)</f>
        <v>0.2</v>
      </c>
      <c r="P20" s="471">
        <f>VLOOKUP($B20,'_info_ product'!$A:$N,13,FALSE)</f>
        <v>0.05</v>
      </c>
      <c r="Q20" s="471">
        <f>VLOOKUP($B20,'_info_ product'!$A:$N,14,FALSE)</f>
        <v>0.06</v>
      </c>
      <c r="R20" s="471" t="str">
        <f>[6]!s_info_exname(M20)</f>
        <v>中国金融期货交易所</v>
      </c>
      <c r="S20" s="495">
        <f>'_book_ ticker'!K20</f>
        <v>0</v>
      </c>
      <c r="T20" s="495" t="str">
        <f t="shared" si="3"/>
        <v>中国金融期货交易所</v>
      </c>
      <c r="U20" s="495" t="str">
        <f>[6]!s_info_name(M20)</f>
        <v>IC1705</v>
      </c>
      <c r="V20" s="495">
        <f>'_book_ ticker'!L20</f>
        <v>0</v>
      </c>
      <c r="W20" s="495" t="str">
        <f t="shared" si="4"/>
        <v>IC1705</v>
      </c>
      <c r="X20" s="496">
        <f t="shared" si="0"/>
        <v>0</v>
      </c>
      <c r="Y20" s="496">
        <f t="shared" si="1"/>
        <v>0</v>
      </c>
      <c r="Z20" s="515">
        <f>RTD("wdf.rtq",,M20,"LastPrice")</f>
        <v>0</v>
      </c>
      <c r="AA20" s="515">
        <f>RTD("wdf.rtq",,M20,"Rt_Price")</f>
        <v>0</v>
      </c>
      <c r="AB20" s="496">
        <f ca="1">[6]!s_dq_settle(A20,Pricing_Date)</f>
        <v>0</v>
      </c>
      <c r="AC20" s="515">
        <f>RTD("wdf.rtq",,M20,"Bid_Price1")</f>
        <v>0</v>
      </c>
      <c r="AD20" s="515">
        <f>RTD("wdf.rtq",,M20,"Ask_Price1")</f>
        <v>0</v>
      </c>
      <c r="AE20" s="496">
        <f>'_book_ ticker'!I20</f>
        <v>0</v>
      </c>
      <c r="AF20" s="496">
        <f>'_book_ ticker'!J20</f>
        <v>0</v>
      </c>
      <c r="AG20" s="496">
        <f>SUMIF('_info_ options'!$CR:$CR,$A20,'_info_ options'!AI:AI)</f>
        <v>0</v>
      </c>
      <c r="AH20" s="496">
        <f>SUMIF('_info_ options'!$CR:$CR,$A20,'_info_ options'!AJ:AJ)</f>
        <v>0</v>
      </c>
      <c r="AI20" s="496">
        <f>SUMIF('_info_ options'!$CR:$CR,$A20,'_info_ options'!AK:AK)</f>
        <v>0</v>
      </c>
      <c r="AJ20" s="496">
        <f>SUMIF('_info_ options'!$CR:$CR,$A20,'_info_ options'!AL:AL)</f>
        <v>0</v>
      </c>
      <c r="AK20" s="496">
        <f>SUMIF('_info_ hedge'!$A:$A,'_info_ ticker'!$A20,'_info_ hedge'!J:J)</f>
        <v>0</v>
      </c>
      <c r="AL20" s="496">
        <f t="shared" si="5"/>
        <v>0</v>
      </c>
      <c r="AM20" s="496">
        <f t="shared" si="6"/>
        <v>0</v>
      </c>
      <c r="AN20" s="496">
        <f>SUMIF('_info_ options'!$CR:$CR,$A20,'_info_ options'!B:B)</f>
        <v>0</v>
      </c>
      <c r="AO20" s="496">
        <f>SUMIF('_info_ options'!$CR:$CR,$A20,'_info_ options'!C:C)</f>
        <v>0</v>
      </c>
      <c r="AP20" s="496">
        <f ca="1">SUMIF('_info_ hedge'!$A:$A,'_info_ ticker'!$A20,'_info_ hedge'!H:H)</f>
        <v>-571889.19999999879</v>
      </c>
      <c r="AQ20" s="496">
        <f ca="1">SUMIF('_info_ hedge'!$A:$A,'_info_ ticker'!$A20,'_info_ hedge'!I:I)</f>
        <v>-571889.19999999879</v>
      </c>
      <c r="AR20" s="496">
        <f t="shared" ca="1" si="7"/>
        <v>-571889.19999999879</v>
      </c>
      <c r="AS20" s="496">
        <f t="shared" ca="1" si="8"/>
        <v>-571889.19999999879</v>
      </c>
    </row>
    <row r="21" spans="1:45">
      <c r="A21" s="494" t="str">
        <f>'_book_ ticker'!A21</f>
        <v>mau(t+d)</v>
      </c>
      <c r="B21" s="494" t="str">
        <f>'_book_ ticker'!B21</f>
        <v>au</v>
      </c>
      <c r="C21" s="494" t="str">
        <f>'_book_ ticker'!C21</f>
        <v>future</v>
      </c>
      <c r="D21" s="471">
        <f>'_book_ ticker'!E21</f>
        <v>0</v>
      </c>
      <c r="E21" s="471">
        <f>'_book_ ticker'!F21</f>
        <v>0</v>
      </c>
      <c r="F21" s="471">
        <f>'_book_ ticker'!G21</f>
        <v>0</v>
      </c>
      <c r="G21" s="494" t="str">
        <f>'_book_ ticker'!H21</f>
        <v>active</v>
      </c>
      <c r="H21" s="471">
        <f>VLOOKUP(B21,'_info_ product'!A:C,3,FALSE)+D21</f>
        <v>0.16500000000000001</v>
      </c>
      <c r="I21" s="471">
        <f>VLOOKUP(B21,'_info_ product'!A:I,9,FALSE)</f>
        <v>0.06</v>
      </c>
      <c r="J21" s="495">
        <f>VLOOKUP(B21,'_info_ product'!A:D,4,FALSE)</f>
        <v>1000</v>
      </c>
      <c r="K21" s="495" t="str">
        <f>IF('_book_ ticker'!D21="","",'_book_ ticker'!D21)</f>
        <v>.sge</v>
      </c>
      <c r="L21" s="495" t="str">
        <f>VLOOKUP(B21,'_info_ product'!A:H,7,FALSE)</f>
        <v>元/克</v>
      </c>
      <c r="M21" s="495" t="str">
        <f t="shared" si="2"/>
        <v>mau(t+d).sge</v>
      </c>
      <c r="N21" s="471">
        <f>VLOOKUP($B21,'_info_ product'!$A:$N,11,FALSE)</f>
        <v>0.05</v>
      </c>
      <c r="O21" s="471">
        <f>VLOOKUP($B21,'_info_ product'!$A:$N,12,FALSE)</f>
        <v>0.1</v>
      </c>
      <c r="P21" s="471">
        <f>VLOOKUP($B21,'_info_ product'!$A:$N,13,FALSE)</f>
        <v>0.05</v>
      </c>
      <c r="Q21" s="471">
        <f>VLOOKUP($B21,'_info_ product'!$A:$N,14,FALSE)</f>
        <v>0.06</v>
      </c>
      <c r="R21" s="471">
        <f>[6]!s_info_exname(M21)</f>
        <v>0</v>
      </c>
      <c r="S21" s="495">
        <f>'_book_ ticker'!K21</f>
        <v>0</v>
      </c>
      <c r="T21" s="495">
        <f t="shared" si="3"/>
        <v>0</v>
      </c>
      <c r="U21" s="495" t="str">
        <f>[6]!s_info_name(M21)</f>
        <v>SGEMini黄金T+D</v>
      </c>
      <c r="V21" s="495">
        <f>'_book_ ticker'!L21</f>
        <v>0</v>
      </c>
      <c r="W21" s="495" t="str">
        <f t="shared" si="4"/>
        <v>SGEMini黄金T+D</v>
      </c>
      <c r="X21" s="496">
        <f t="shared" si="0"/>
        <v>276.70999999999998</v>
      </c>
      <c r="Y21" s="496">
        <f t="shared" si="1"/>
        <v>0</v>
      </c>
      <c r="Z21" s="515">
        <f>RTD("wdf.rtq",,M21,"LastPrice")</f>
        <v>277.72000000000003</v>
      </c>
      <c r="AA21" s="515">
        <f>RTD("wdf.rtq",,M21,"Rt_Price")</f>
        <v>277.72000000000003</v>
      </c>
      <c r="AB21" s="496">
        <f ca="1">[6]!s_dq_settle(A21,Pricing_Date)</f>
        <v>276.82</v>
      </c>
      <c r="AC21" s="515">
        <f>RTD("wdf.rtq",,M21,"Bid_Price1")</f>
        <v>277.70999999999998</v>
      </c>
      <c r="AD21" s="515">
        <f>RTD("wdf.rtq",,M21,"Ask_Price1")</f>
        <v>277.72000000000003</v>
      </c>
      <c r="AE21" s="496">
        <f>'_book_ ticker'!I21</f>
        <v>276.70999999999998</v>
      </c>
      <c r="AF21" s="496">
        <f>'_book_ ticker'!J21</f>
        <v>0</v>
      </c>
      <c r="AG21" s="496">
        <f>SUMIF('_info_ options'!$CR:$CR,$A21,'_info_ options'!AI:AI)</f>
        <v>0</v>
      </c>
      <c r="AH21" s="496">
        <f>SUMIF('_info_ options'!$CR:$CR,$A21,'_info_ options'!AJ:AJ)</f>
        <v>0</v>
      </c>
      <c r="AI21" s="496">
        <f>SUMIF('_info_ options'!$CR:$CR,$A21,'_info_ options'!AK:AK)</f>
        <v>0</v>
      </c>
      <c r="AJ21" s="496">
        <f>SUMIF('_info_ options'!$CR:$CR,$A21,'_info_ options'!AL:AL)</f>
        <v>0</v>
      </c>
      <c r="AK21" s="496">
        <f>SUMIF('_info_ hedge'!$A:$A,'_info_ ticker'!$A21,'_info_ hedge'!J:J)</f>
        <v>0</v>
      </c>
      <c r="AL21" s="496">
        <f t="shared" si="5"/>
        <v>0</v>
      </c>
      <c r="AM21" s="496">
        <f t="shared" si="6"/>
        <v>0</v>
      </c>
      <c r="AN21" s="496">
        <f>SUMIF('_info_ options'!$CR:$CR,$A21,'_info_ options'!B:B)</f>
        <v>0</v>
      </c>
      <c r="AO21" s="496">
        <f>SUMIF('_info_ options'!$CR:$CR,$A21,'_info_ options'!C:C)</f>
        <v>0</v>
      </c>
      <c r="AP21" s="496">
        <f ca="1">SUMIF('_info_ hedge'!$A:$A,'_info_ ticker'!$A21,'_info_ hedge'!H:H)</f>
        <v>-858.99600000000282</v>
      </c>
      <c r="AQ21" s="496">
        <f ca="1">SUMIF('_info_ hedge'!$A:$A,'_info_ ticker'!$A21,'_info_ hedge'!I:I)</f>
        <v>-858.99600000001374</v>
      </c>
      <c r="AR21" s="496">
        <f t="shared" ca="1" si="7"/>
        <v>-858.99600000000282</v>
      </c>
      <c r="AS21" s="496">
        <f t="shared" ca="1" si="8"/>
        <v>-858.99600000001374</v>
      </c>
    </row>
    <row r="22" spans="1:45">
      <c r="A22" s="494" t="str">
        <f>'_book_ ticker'!A22</f>
        <v>if1706</v>
      </c>
      <c r="B22" s="494" t="str">
        <f>'_book_ ticker'!B22</f>
        <v>if</v>
      </c>
      <c r="C22" s="494" t="str">
        <f>'_book_ ticker'!C22</f>
        <v>future</v>
      </c>
      <c r="D22" s="471">
        <f>'_book_ ticker'!E22</f>
        <v>0</v>
      </c>
      <c r="E22" s="471">
        <f>'_book_ ticker'!F22</f>
        <v>0</v>
      </c>
      <c r="F22" s="471">
        <f>'_book_ ticker'!G22</f>
        <v>0</v>
      </c>
      <c r="G22" s="494" t="str">
        <f>'_book_ ticker'!H22</f>
        <v>active</v>
      </c>
      <c r="H22" s="471">
        <f>VLOOKUP(B22,'_info_ product'!A:C,3,FALSE)+D22</f>
        <v>0.115</v>
      </c>
      <c r="I22" s="471">
        <f>VLOOKUP(B22,'_info_ product'!A:I,9,FALSE)</f>
        <v>0.1</v>
      </c>
      <c r="J22" s="495">
        <f>VLOOKUP(B22,'_info_ product'!A:D,4,FALSE)</f>
        <v>300</v>
      </c>
      <c r="K22" s="495" t="str">
        <f>IF('_book_ ticker'!D22="","",'_book_ ticker'!D22)</f>
        <v>.cfe</v>
      </c>
      <c r="L22" s="495" t="str">
        <f>VLOOKUP(B22,'_info_ product'!A:H,7,FALSE)</f>
        <v>点</v>
      </c>
      <c r="M22" s="495" t="str">
        <f t="shared" si="2"/>
        <v>if1706.cfe</v>
      </c>
      <c r="N22" s="471">
        <f>VLOOKUP($B22,'_info_ product'!$A:$N,11,FALSE)</f>
        <v>0.1</v>
      </c>
      <c r="O22" s="471">
        <f>VLOOKUP($B22,'_info_ product'!$A:$N,12,FALSE)</f>
        <v>0.2</v>
      </c>
      <c r="P22" s="471">
        <f>VLOOKUP($B22,'_info_ product'!$A:$N,13,FALSE)</f>
        <v>0.05</v>
      </c>
      <c r="Q22" s="471">
        <f>VLOOKUP($B22,'_info_ product'!$A:$N,14,FALSE)</f>
        <v>0.06</v>
      </c>
      <c r="R22" s="471" t="str">
        <f>[6]!s_info_exname(M22)</f>
        <v>中国金融期货交易所</v>
      </c>
      <c r="S22" s="495">
        <f>'_book_ ticker'!K22</f>
        <v>0</v>
      </c>
      <c r="T22" s="495" t="str">
        <f t="shared" si="3"/>
        <v>中国金融期货交易所</v>
      </c>
      <c r="U22" s="495" t="str">
        <f>[6]!s_info_name(M22)</f>
        <v>IF1706</v>
      </c>
      <c r="V22" s="495">
        <f>'_book_ ticker'!L22</f>
        <v>0</v>
      </c>
      <c r="W22" s="495" t="str">
        <f t="shared" si="4"/>
        <v>IF1706</v>
      </c>
      <c r="X22" s="496">
        <f t="shared" si="0"/>
        <v>0</v>
      </c>
      <c r="Y22" s="496">
        <f t="shared" si="1"/>
        <v>0</v>
      </c>
      <c r="Z22" s="515">
        <f>RTD("wdf.rtq",,M22,"LastPrice")</f>
        <v>0</v>
      </c>
      <c r="AA22" s="515">
        <f>RTD("wdf.rtq",,M22,"Rt_Price")</f>
        <v>0</v>
      </c>
      <c r="AB22" s="496">
        <f ca="1">[6]!s_dq_settle(A22,Pricing_Date)</f>
        <v>0</v>
      </c>
      <c r="AC22" s="515">
        <f>RTD("wdf.rtq",,M22,"Bid_Price1")</f>
        <v>0</v>
      </c>
      <c r="AD22" s="515">
        <f>RTD("wdf.rtq",,M22,"Ask_Price1")</f>
        <v>0</v>
      </c>
      <c r="AE22" s="496">
        <f>'_book_ ticker'!I22</f>
        <v>0</v>
      </c>
      <c r="AF22" s="496">
        <f>'_book_ ticker'!J22</f>
        <v>0</v>
      </c>
      <c r="AG22" s="496">
        <f>SUMIF('_info_ options'!$CR:$CR,$A22,'_info_ options'!AI:AI)</f>
        <v>0</v>
      </c>
      <c r="AH22" s="496">
        <f>SUMIF('_info_ options'!$CR:$CR,$A22,'_info_ options'!AJ:AJ)</f>
        <v>0</v>
      </c>
      <c r="AI22" s="496">
        <f>SUMIF('_info_ options'!$CR:$CR,$A22,'_info_ options'!AK:AK)</f>
        <v>0</v>
      </c>
      <c r="AJ22" s="496">
        <f>SUMIF('_info_ options'!$CR:$CR,$A22,'_info_ options'!AL:AL)</f>
        <v>0</v>
      </c>
      <c r="AK22" s="496">
        <f>SUMIF('_info_ hedge'!$A:$A,'_info_ ticker'!$A22,'_info_ hedge'!J:J)</f>
        <v>0</v>
      </c>
      <c r="AL22" s="496">
        <f t="shared" si="5"/>
        <v>0</v>
      </c>
      <c r="AM22" s="496">
        <f t="shared" si="6"/>
        <v>0</v>
      </c>
      <c r="AN22" s="496">
        <f>SUMIF('_info_ options'!$CR:$CR,$A22,'_info_ options'!B:B)</f>
        <v>0</v>
      </c>
      <c r="AO22" s="496">
        <f>SUMIF('_info_ options'!$CR:$CR,$A22,'_info_ options'!C:C)</f>
        <v>0</v>
      </c>
      <c r="AP22" s="496">
        <f ca="1">SUMIF('_info_ hedge'!$A:$A,'_info_ ticker'!$A22,'_info_ hedge'!H:H)</f>
        <v>91500</v>
      </c>
      <c r="AQ22" s="496">
        <f ca="1">SUMIF('_info_ hedge'!$A:$A,'_info_ ticker'!$A22,'_info_ hedge'!I:I)</f>
        <v>91500</v>
      </c>
      <c r="AR22" s="496">
        <f t="shared" ca="1" si="7"/>
        <v>91500</v>
      </c>
      <c r="AS22" s="496">
        <f t="shared" ca="1" si="8"/>
        <v>91500</v>
      </c>
    </row>
    <row r="23" spans="1:45">
      <c r="A23" s="494" t="str">
        <f>'_book_ ticker'!A23</f>
        <v>ic1709</v>
      </c>
      <c r="B23" s="494" t="str">
        <f>'_book_ ticker'!B23</f>
        <v>ic</v>
      </c>
      <c r="C23" s="494" t="str">
        <f>'_book_ ticker'!C23</f>
        <v>future</v>
      </c>
      <c r="D23" s="471">
        <f>'_book_ ticker'!E23</f>
        <v>0</v>
      </c>
      <c r="E23" s="471">
        <f>'_book_ ticker'!F23</f>
        <v>0</v>
      </c>
      <c r="F23" s="471">
        <f>'_book_ ticker'!G23</f>
        <v>0</v>
      </c>
      <c r="G23" s="494" t="str">
        <f>'_book_ ticker'!H23</f>
        <v>active</v>
      </c>
      <c r="H23" s="471">
        <f>VLOOKUP(B23,'_info_ product'!A:C,3,FALSE)+D23</f>
        <v>0.14000000000000001</v>
      </c>
      <c r="I23" s="471">
        <f>VLOOKUP(B23,'_info_ product'!A:I,9,FALSE)</f>
        <v>0.1</v>
      </c>
      <c r="J23" s="495">
        <f>VLOOKUP(B23,'_info_ product'!A:D,4,FALSE)</f>
        <v>200</v>
      </c>
      <c r="K23" s="495" t="str">
        <f>IF('_book_ ticker'!D23="","",'_book_ ticker'!D23)</f>
        <v>.cfe</v>
      </c>
      <c r="L23" s="495" t="str">
        <f>VLOOKUP(B23,'_info_ product'!A:H,7,FALSE)</f>
        <v>点</v>
      </c>
      <c r="M23" s="495" t="str">
        <f t="shared" si="2"/>
        <v>ic1709.cfe</v>
      </c>
      <c r="N23" s="471">
        <f>VLOOKUP($B23,'_info_ product'!$A:$N,11,FALSE)</f>
        <v>0.1</v>
      </c>
      <c r="O23" s="471">
        <f>VLOOKUP($B23,'_info_ product'!$A:$N,12,FALSE)</f>
        <v>0.2</v>
      </c>
      <c r="P23" s="471">
        <f>VLOOKUP($B23,'_info_ product'!$A:$N,13,FALSE)</f>
        <v>0.05</v>
      </c>
      <c r="Q23" s="471">
        <f>VLOOKUP($B23,'_info_ product'!$A:$N,14,FALSE)</f>
        <v>0.06</v>
      </c>
      <c r="R23" s="471" t="str">
        <f>[6]!s_info_exname(M23)</f>
        <v>中国金融期货交易所</v>
      </c>
      <c r="S23" s="495">
        <f>'_book_ ticker'!K23</f>
        <v>0</v>
      </c>
      <c r="T23" s="495" t="str">
        <f t="shared" si="3"/>
        <v>中国金融期货交易所</v>
      </c>
      <c r="U23" s="495" t="str">
        <f>[6]!s_info_name(M23)</f>
        <v>IC1709</v>
      </c>
      <c r="V23" s="495">
        <f>'_book_ ticker'!L23</f>
        <v>0</v>
      </c>
      <c r="W23" s="495" t="str">
        <f t="shared" si="4"/>
        <v>IC1709</v>
      </c>
      <c r="X23" s="496">
        <f t="shared" si="0"/>
        <v>0</v>
      </c>
      <c r="Y23" s="496">
        <f t="shared" si="1"/>
        <v>0</v>
      </c>
      <c r="Z23" s="515">
        <f>RTD("wdf.rtq",,M23,"LastPrice")</f>
        <v>0</v>
      </c>
      <c r="AA23" s="515">
        <f>RTD("wdf.rtq",,M23,"Rt_Price")</f>
        <v>0</v>
      </c>
      <c r="AB23" s="496">
        <f ca="1">[6]!s_dq_settle(A23,Pricing_Date)</f>
        <v>0</v>
      </c>
      <c r="AC23" s="515">
        <f>RTD("wdf.rtq",,M23,"Bid_Price1")</f>
        <v>0</v>
      </c>
      <c r="AD23" s="515">
        <f>RTD("wdf.rtq",,M23,"Ask_Price1")</f>
        <v>0</v>
      </c>
      <c r="AE23" s="496">
        <f>'_book_ ticker'!I23</f>
        <v>0</v>
      </c>
      <c r="AF23" s="496">
        <f>'_book_ ticker'!J23</f>
        <v>0</v>
      </c>
      <c r="AG23" s="496">
        <f>SUMIF('_info_ options'!$CR:$CR,$A23,'_info_ options'!AI:AI)</f>
        <v>0</v>
      </c>
      <c r="AH23" s="496">
        <f>SUMIF('_info_ options'!$CR:$CR,$A23,'_info_ options'!AJ:AJ)</f>
        <v>0</v>
      </c>
      <c r="AI23" s="496">
        <f>SUMIF('_info_ options'!$CR:$CR,$A23,'_info_ options'!AK:AK)</f>
        <v>0</v>
      </c>
      <c r="AJ23" s="496">
        <f>SUMIF('_info_ options'!$CR:$CR,$A23,'_info_ options'!AL:AL)</f>
        <v>0</v>
      </c>
      <c r="AK23" s="496">
        <f>SUMIF('_info_ hedge'!$A:$A,'_info_ ticker'!$A23,'_info_ hedge'!J:J)</f>
        <v>0</v>
      </c>
      <c r="AL23" s="496">
        <f t="shared" si="5"/>
        <v>0</v>
      </c>
      <c r="AM23" s="496">
        <f t="shared" si="6"/>
        <v>0</v>
      </c>
      <c r="AN23" s="496">
        <f>SUMIF('_info_ options'!$CR:$CR,$A23,'_info_ options'!B:B)</f>
        <v>0</v>
      </c>
      <c r="AO23" s="496">
        <f>SUMIF('_info_ options'!$CR:$CR,$A23,'_info_ options'!C:C)</f>
        <v>0</v>
      </c>
      <c r="AP23" s="496">
        <f ca="1">SUMIF('_info_ hedge'!$A:$A,'_info_ ticker'!$A23,'_info_ hedge'!H:H)</f>
        <v>824372</v>
      </c>
      <c r="AQ23" s="496">
        <f ca="1">SUMIF('_info_ hedge'!$A:$A,'_info_ ticker'!$A23,'_info_ hedge'!I:I)</f>
        <v>824372</v>
      </c>
      <c r="AR23" s="496">
        <f t="shared" ca="1" si="7"/>
        <v>824372</v>
      </c>
      <c r="AS23" s="496">
        <f t="shared" ca="1" si="8"/>
        <v>824372</v>
      </c>
    </row>
    <row r="24" spans="1:45">
      <c r="A24" s="494" t="str">
        <f>'_book_ ticker'!A24</f>
        <v>if1709</v>
      </c>
      <c r="B24" s="494" t="str">
        <f>'_book_ ticker'!B24</f>
        <v>if</v>
      </c>
      <c r="C24" s="494" t="str">
        <f>'_book_ ticker'!C24</f>
        <v>future</v>
      </c>
      <c r="D24" s="471">
        <f>'_book_ ticker'!E24</f>
        <v>0</v>
      </c>
      <c r="E24" s="471">
        <f>'_book_ ticker'!F24</f>
        <v>0</v>
      </c>
      <c r="F24" s="471">
        <f>'_book_ ticker'!G24</f>
        <v>0</v>
      </c>
      <c r="G24" s="494" t="str">
        <f>'_book_ ticker'!H24</f>
        <v>active</v>
      </c>
      <c r="H24" s="471">
        <f>VLOOKUP(B24,'_info_ product'!A:C,3,FALSE)+D24</f>
        <v>0.115</v>
      </c>
      <c r="I24" s="471">
        <f>VLOOKUP(B24,'_info_ product'!A:I,9,FALSE)</f>
        <v>0.1</v>
      </c>
      <c r="J24" s="495">
        <f>VLOOKUP(B24,'_info_ product'!A:D,4,FALSE)</f>
        <v>300</v>
      </c>
      <c r="K24" s="495" t="str">
        <f>IF('_book_ ticker'!D24="","",'_book_ ticker'!D24)</f>
        <v>.cfe</v>
      </c>
      <c r="L24" s="495" t="str">
        <f>VLOOKUP(B24,'_info_ product'!A:H,7,FALSE)</f>
        <v>点</v>
      </c>
      <c r="M24" s="495" t="str">
        <f t="shared" si="2"/>
        <v>if1709.cfe</v>
      </c>
      <c r="N24" s="471">
        <f>VLOOKUP($B24,'_info_ product'!$A:$N,11,FALSE)</f>
        <v>0.1</v>
      </c>
      <c r="O24" s="471">
        <f>VLOOKUP($B24,'_info_ product'!$A:$N,12,FALSE)</f>
        <v>0.2</v>
      </c>
      <c r="P24" s="471">
        <f>VLOOKUP($B24,'_info_ product'!$A:$N,13,FALSE)</f>
        <v>0.05</v>
      </c>
      <c r="Q24" s="471">
        <f>VLOOKUP($B24,'_info_ product'!$A:$N,14,FALSE)</f>
        <v>0.06</v>
      </c>
      <c r="R24" s="471" t="str">
        <f>[6]!s_info_exname(M24)</f>
        <v>中国金融期货交易所</v>
      </c>
      <c r="S24" s="495">
        <f>'_book_ ticker'!K24</f>
        <v>0</v>
      </c>
      <c r="T24" s="495" t="str">
        <f t="shared" si="3"/>
        <v>中国金融期货交易所</v>
      </c>
      <c r="U24" s="495" t="str">
        <f>[6]!s_info_name(M24)</f>
        <v>IF1709</v>
      </c>
      <c r="V24" s="495">
        <f>'_book_ ticker'!L24</f>
        <v>0</v>
      </c>
      <c r="W24" s="495" t="str">
        <f t="shared" si="4"/>
        <v>IF1709</v>
      </c>
      <c r="X24" s="496">
        <f t="shared" si="0"/>
        <v>0</v>
      </c>
      <c r="Y24" s="496">
        <f t="shared" si="1"/>
        <v>0</v>
      </c>
      <c r="Z24" s="515">
        <f>RTD("wdf.rtq",,M24,"LastPrice")</f>
        <v>0</v>
      </c>
      <c r="AA24" s="515">
        <f>RTD("wdf.rtq",,M24,"Rt_Price")</f>
        <v>0</v>
      </c>
      <c r="AB24" s="496">
        <f ca="1">[6]!s_dq_settle(A24,Pricing_Date)</f>
        <v>0</v>
      </c>
      <c r="AC24" s="515">
        <f>RTD("wdf.rtq",,M24,"Bid_Price1")</f>
        <v>0</v>
      </c>
      <c r="AD24" s="515">
        <f>RTD("wdf.rtq",,M24,"Ask_Price1")</f>
        <v>0</v>
      </c>
      <c r="AE24" s="496">
        <f>'_book_ ticker'!I24</f>
        <v>0</v>
      </c>
      <c r="AF24" s="496">
        <f>'_book_ ticker'!J24</f>
        <v>0</v>
      </c>
      <c r="AG24" s="496">
        <f>SUMIF('_info_ options'!$CR:$CR,$A24,'_info_ options'!AI:AI)</f>
        <v>0</v>
      </c>
      <c r="AH24" s="496">
        <f>SUMIF('_info_ options'!$CR:$CR,$A24,'_info_ options'!AJ:AJ)</f>
        <v>0</v>
      </c>
      <c r="AI24" s="496">
        <f>SUMIF('_info_ options'!$CR:$CR,$A24,'_info_ options'!AK:AK)</f>
        <v>0</v>
      </c>
      <c r="AJ24" s="496">
        <f>SUMIF('_info_ options'!$CR:$CR,$A24,'_info_ options'!AL:AL)</f>
        <v>0</v>
      </c>
      <c r="AK24" s="496">
        <f>SUMIF('_info_ hedge'!$A:$A,'_info_ ticker'!$A24,'_info_ hedge'!J:J)</f>
        <v>0</v>
      </c>
      <c r="AL24" s="496">
        <f t="shared" si="5"/>
        <v>0</v>
      </c>
      <c r="AM24" s="496">
        <f t="shared" si="6"/>
        <v>0</v>
      </c>
      <c r="AN24" s="496">
        <f>SUMIF('_info_ options'!$CR:$CR,$A24,'_info_ options'!B:B)</f>
        <v>0</v>
      </c>
      <c r="AO24" s="496">
        <f>SUMIF('_info_ options'!$CR:$CR,$A24,'_info_ options'!C:C)</f>
        <v>0</v>
      </c>
      <c r="AP24" s="496">
        <f ca="1">SUMIF('_info_ hedge'!$A:$A,'_info_ ticker'!$A24,'_info_ hedge'!H:H)</f>
        <v>216240</v>
      </c>
      <c r="AQ24" s="496">
        <f ca="1">SUMIF('_info_ hedge'!$A:$A,'_info_ ticker'!$A24,'_info_ hedge'!I:I)</f>
        <v>216240</v>
      </c>
      <c r="AR24" s="496">
        <f t="shared" ca="1" si="7"/>
        <v>216240</v>
      </c>
      <c r="AS24" s="496">
        <f t="shared" ca="1" si="8"/>
        <v>216240</v>
      </c>
    </row>
    <row r="25" spans="1:45">
      <c r="A25" s="494" t="str">
        <f>'_book_ ticker'!A25</f>
        <v>ic1707</v>
      </c>
      <c r="B25" s="494" t="str">
        <f>'_book_ ticker'!B25</f>
        <v>ic</v>
      </c>
      <c r="C25" s="494" t="str">
        <f>'_book_ ticker'!C25</f>
        <v>future</v>
      </c>
      <c r="D25" s="471">
        <f>'_book_ ticker'!E25</f>
        <v>0</v>
      </c>
      <c r="E25" s="471">
        <f>'_book_ ticker'!F25</f>
        <v>0</v>
      </c>
      <c r="F25" s="471">
        <f>'_book_ ticker'!G25</f>
        <v>0</v>
      </c>
      <c r="G25" s="494" t="str">
        <f>'_book_ ticker'!H25</f>
        <v>active</v>
      </c>
      <c r="H25" s="471">
        <f>VLOOKUP(B25,'_info_ product'!A:C,3,FALSE)+D25</f>
        <v>0.14000000000000001</v>
      </c>
      <c r="I25" s="471">
        <f>VLOOKUP(B25,'_info_ product'!A:I,9,FALSE)</f>
        <v>0.1</v>
      </c>
      <c r="J25" s="495">
        <f>VLOOKUP(B25,'_info_ product'!A:D,4,FALSE)</f>
        <v>200</v>
      </c>
      <c r="K25" s="495" t="str">
        <f>IF('_book_ ticker'!D25="","",'_book_ ticker'!D25)</f>
        <v>.cfe</v>
      </c>
      <c r="L25" s="495" t="str">
        <f>VLOOKUP(B25,'_info_ product'!A:H,7,FALSE)</f>
        <v>点</v>
      </c>
      <c r="M25" s="495" t="str">
        <f t="shared" si="2"/>
        <v>ic1707.cfe</v>
      </c>
      <c r="N25" s="471">
        <f>VLOOKUP($B25,'_info_ product'!$A:$N,11,FALSE)</f>
        <v>0.1</v>
      </c>
      <c r="O25" s="471">
        <f>VLOOKUP($B25,'_info_ product'!$A:$N,12,FALSE)</f>
        <v>0.2</v>
      </c>
      <c r="P25" s="471">
        <f>VLOOKUP($B25,'_info_ product'!$A:$N,13,FALSE)</f>
        <v>0.05</v>
      </c>
      <c r="Q25" s="471">
        <f>VLOOKUP($B25,'_info_ product'!$A:$N,14,FALSE)</f>
        <v>0.06</v>
      </c>
      <c r="R25" s="471" t="str">
        <f>[6]!s_info_exname(M25)</f>
        <v>中国金融期货交易所</v>
      </c>
      <c r="S25" s="495">
        <f>'_book_ ticker'!K25</f>
        <v>0</v>
      </c>
      <c r="T25" s="495" t="str">
        <f t="shared" si="3"/>
        <v>中国金融期货交易所</v>
      </c>
      <c r="U25" s="495" t="str">
        <f>[6]!s_info_name(M25)</f>
        <v>IC1707</v>
      </c>
      <c r="V25" s="495">
        <f>'_book_ ticker'!L25</f>
        <v>0</v>
      </c>
      <c r="W25" s="495" t="str">
        <f t="shared" si="4"/>
        <v>IC1707</v>
      </c>
      <c r="X25" s="496">
        <f t="shared" si="0"/>
        <v>0</v>
      </c>
      <c r="Y25" s="496">
        <f t="shared" si="1"/>
        <v>0</v>
      </c>
      <c r="Z25" s="515">
        <f>RTD("wdf.rtq",,M25,"LastPrice")</f>
        <v>0</v>
      </c>
      <c r="AA25" s="515">
        <f>RTD("wdf.rtq",,M25,"Rt_Price")</f>
        <v>0</v>
      </c>
      <c r="AB25" s="496">
        <f ca="1">[6]!s_dq_settle(A25,Pricing_Date)</f>
        <v>0</v>
      </c>
      <c r="AC25" s="515">
        <f>RTD("wdf.rtq",,M25,"Bid_Price1")</f>
        <v>0</v>
      </c>
      <c r="AD25" s="515">
        <f>RTD("wdf.rtq",,M25,"Ask_Price1")</f>
        <v>0</v>
      </c>
      <c r="AE25" s="496">
        <f>'_book_ ticker'!I25</f>
        <v>0</v>
      </c>
      <c r="AF25" s="496">
        <f>'_book_ ticker'!J25</f>
        <v>0</v>
      </c>
      <c r="AG25" s="496">
        <f>SUMIF('_info_ options'!$CR:$CR,$A25,'_info_ options'!AI:AI)</f>
        <v>0</v>
      </c>
      <c r="AH25" s="496">
        <f>SUMIF('_info_ options'!$CR:$CR,$A25,'_info_ options'!AJ:AJ)</f>
        <v>0</v>
      </c>
      <c r="AI25" s="496">
        <f>SUMIF('_info_ options'!$CR:$CR,$A25,'_info_ options'!AK:AK)</f>
        <v>0</v>
      </c>
      <c r="AJ25" s="496">
        <f>SUMIF('_info_ options'!$CR:$CR,$A25,'_info_ options'!AL:AL)</f>
        <v>0</v>
      </c>
      <c r="AK25" s="496">
        <f>SUMIF('_info_ hedge'!$A:$A,'_info_ ticker'!$A25,'_info_ hedge'!J:J)</f>
        <v>0</v>
      </c>
      <c r="AL25" s="496">
        <f t="shared" si="5"/>
        <v>0</v>
      </c>
      <c r="AM25" s="496">
        <f t="shared" si="6"/>
        <v>0</v>
      </c>
      <c r="AN25" s="496">
        <f>SUMIF('_info_ options'!$CR:$CR,$A25,'_info_ options'!B:B)</f>
        <v>0</v>
      </c>
      <c r="AO25" s="496">
        <f>SUMIF('_info_ options'!$CR:$CR,$A25,'_info_ options'!C:C)</f>
        <v>0</v>
      </c>
      <c r="AP25" s="496">
        <f ca="1">SUMIF('_info_ hedge'!$A:$A,'_info_ ticker'!$A25,'_info_ hedge'!H:H)</f>
        <v>41592</v>
      </c>
      <c r="AQ25" s="496">
        <f ca="1">SUMIF('_info_ hedge'!$A:$A,'_info_ ticker'!$A25,'_info_ hedge'!I:I)</f>
        <v>41592</v>
      </c>
      <c r="AR25" s="496">
        <f t="shared" ca="1" si="7"/>
        <v>41592</v>
      </c>
      <c r="AS25" s="496">
        <f t="shared" ca="1" si="8"/>
        <v>41592</v>
      </c>
    </row>
    <row r="26" spans="1:45">
      <c r="A26" s="494" t="str">
        <f>'_book_ ticker'!A26</f>
        <v>ic1712</v>
      </c>
      <c r="B26" s="494" t="str">
        <f>'_book_ ticker'!B26</f>
        <v>ic</v>
      </c>
      <c r="C26" s="494" t="str">
        <f>'_book_ ticker'!C26</f>
        <v>future</v>
      </c>
      <c r="D26" s="471">
        <f>'_book_ ticker'!E26</f>
        <v>0</v>
      </c>
      <c r="E26" s="471">
        <f>'_book_ ticker'!F26</f>
        <v>0</v>
      </c>
      <c r="F26" s="471">
        <f>'_book_ ticker'!G26</f>
        <v>0</v>
      </c>
      <c r="G26" s="494" t="str">
        <f>'_book_ ticker'!H26</f>
        <v>active</v>
      </c>
      <c r="H26" s="471">
        <f>VLOOKUP(B26,'_info_ product'!A:C,3,FALSE)+D26</f>
        <v>0.14000000000000001</v>
      </c>
      <c r="I26" s="471">
        <f>VLOOKUP(B26,'_info_ product'!A:I,9,FALSE)</f>
        <v>0.1</v>
      </c>
      <c r="J26" s="495">
        <f>VLOOKUP(B26,'_info_ product'!A:D,4,FALSE)</f>
        <v>200</v>
      </c>
      <c r="K26" s="495" t="str">
        <f>IF('_book_ ticker'!D26="","",'_book_ ticker'!D26)</f>
        <v>.cfe</v>
      </c>
      <c r="L26" s="495" t="str">
        <f>VLOOKUP(B26,'_info_ product'!A:H,7,FALSE)</f>
        <v>点</v>
      </c>
      <c r="M26" s="495" t="str">
        <f t="shared" si="2"/>
        <v>ic1712.cfe</v>
      </c>
      <c r="N26" s="471">
        <f>VLOOKUP($B26,'_info_ product'!$A:$N,11,FALSE)</f>
        <v>0.1</v>
      </c>
      <c r="O26" s="471">
        <f>VLOOKUP($B26,'_info_ product'!$A:$N,12,FALSE)</f>
        <v>0.2</v>
      </c>
      <c r="P26" s="471">
        <f>VLOOKUP($B26,'_info_ product'!$A:$N,13,FALSE)</f>
        <v>0.05</v>
      </c>
      <c r="Q26" s="471">
        <f>VLOOKUP($B26,'_info_ product'!$A:$N,14,FALSE)</f>
        <v>0.06</v>
      </c>
      <c r="R26" s="471" t="str">
        <f>[6]!s_info_exname(M26)</f>
        <v>中国金融期货交易所</v>
      </c>
      <c r="S26" s="495">
        <f>'_book_ ticker'!K26</f>
        <v>0</v>
      </c>
      <c r="T26" s="495" t="str">
        <f t="shared" si="3"/>
        <v>中国金融期货交易所</v>
      </c>
      <c r="U26" s="495" t="str">
        <f>[6]!s_info_name(M26)</f>
        <v>IC1712</v>
      </c>
      <c r="V26" s="495">
        <f>'_book_ ticker'!L26</f>
        <v>0</v>
      </c>
      <c r="W26" s="495" t="str">
        <f t="shared" si="4"/>
        <v>IC1712</v>
      </c>
      <c r="X26" s="496">
        <f t="shared" si="0"/>
        <v>0</v>
      </c>
      <c r="Y26" s="496">
        <f t="shared" si="1"/>
        <v>0</v>
      </c>
      <c r="Z26" s="515">
        <f>RTD("wdf.rtq",,M26,"LastPrice")</f>
        <v>0</v>
      </c>
      <c r="AA26" s="515">
        <f>RTD("wdf.rtq",,M26,"Rt_Price")</f>
        <v>0</v>
      </c>
      <c r="AB26" s="496">
        <f ca="1">[6]!s_dq_settle(A26,Pricing_Date)</f>
        <v>0</v>
      </c>
      <c r="AC26" s="515">
        <f>RTD("wdf.rtq",,M26,"Bid_Price1")</f>
        <v>0</v>
      </c>
      <c r="AD26" s="515">
        <f>RTD("wdf.rtq",,M26,"Ask_Price1")</f>
        <v>0</v>
      </c>
      <c r="AE26" s="496">
        <f>'_book_ ticker'!I26</f>
        <v>0</v>
      </c>
      <c r="AF26" s="496">
        <f>'_book_ ticker'!J26</f>
        <v>0</v>
      </c>
      <c r="AG26" s="496">
        <f>SUMIF('_info_ options'!$CR:$CR,$A26,'_info_ options'!AI:AI)</f>
        <v>0</v>
      </c>
      <c r="AH26" s="496">
        <f>SUMIF('_info_ options'!$CR:$CR,$A26,'_info_ options'!AJ:AJ)</f>
        <v>0</v>
      </c>
      <c r="AI26" s="496">
        <f>SUMIF('_info_ options'!$CR:$CR,$A26,'_info_ options'!AK:AK)</f>
        <v>0</v>
      </c>
      <c r="AJ26" s="496">
        <f>SUMIF('_info_ options'!$CR:$CR,$A26,'_info_ options'!AL:AL)</f>
        <v>0</v>
      </c>
      <c r="AK26" s="496">
        <f>SUMIF('_info_ hedge'!$A:$A,'_info_ ticker'!$A26,'_info_ hedge'!J:J)</f>
        <v>0</v>
      </c>
      <c r="AL26" s="496">
        <f t="shared" si="5"/>
        <v>0</v>
      </c>
      <c r="AM26" s="496">
        <f t="shared" si="6"/>
        <v>0</v>
      </c>
      <c r="AN26" s="496">
        <f>SUMIF('_info_ options'!$CR:$CR,$A26,'_info_ options'!B:B)</f>
        <v>0</v>
      </c>
      <c r="AO26" s="496">
        <f>SUMIF('_info_ options'!$CR:$CR,$A26,'_info_ options'!C:C)</f>
        <v>0</v>
      </c>
      <c r="AP26" s="496">
        <f ca="1">SUMIF('_info_ hedge'!$A:$A,'_info_ ticker'!$A26,'_info_ hedge'!H:H)</f>
        <v>-160011.00000000093</v>
      </c>
      <c r="AQ26" s="496">
        <f ca="1">SUMIF('_info_ hedge'!$A:$A,'_info_ ticker'!$A26,'_info_ hedge'!I:I)</f>
        <v>-160011.00000000093</v>
      </c>
      <c r="AR26" s="496">
        <f t="shared" ca="1" si="7"/>
        <v>-160011.00000000093</v>
      </c>
      <c r="AS26" s="496">
        <f t="shared" ca="1" si="8"/>
        <v>-160011.00000000093</v>
      </c>
    </row>
    <row r="27" spans="1:45">
      <c r="A27" s="494" t="str">
        <f>'_book_ ticker'!A27</f>
        <v>ic1708</v>
      </c>
      <c r="B27" s="494" t="str">
        <f>'_book_ ticker'!B27</f>
        <v>ic</v>
      </c>
      <c r="C27" s="494" t="str">
        <f>'_book_ ticker'!C27</f>
        <v>future</v>
      </c>
      <c r="D27" s="471">
        <f>'_book_ ticker'!E27</f>
        <v>0</v>
      </c>
      <c r="E27" s="471">
        <f>'_book_ ticker'!F27</f>
        <v>0</v>
      </c>
      <c r="F27" s="471">
        <f>'_book_ ticker'!G27</f>
        <v>0</v>
      </c>
      <c r="G27" s="494" t="str">
        <f>'_book_ ticker'!H27</f>
        <v>active</v>
      </c>
      <c r="H27" s="471">
        <f>VLOOKUP(B27,'_info_ product'!A:C,3,FALSE)+D27</f>
        <v>0.14000000000000001</v>
      </c>
      <c r="I27" s="471">
        <f>VLOOKUP(B27,'_info_ product'!A:I,9,FALSE)</f>
        <v>0.1</v>
      </c>
      <c r="J27" s="495">
        <f>VLOOKUP(B27,'_info_ product'!A:D,4,FALSE)</f>
        <v>200</v>
      </c>
      <c r="K27" s="495" t="str">
        <f>IF('_book_ ticker'!D27="","",'_book_ ticker'!D27)</f>
        <v>.cfe</v>
      </c>
      <c r="L27" s="495" t="str">
        <f>VLOOKUP(B27,'_info_ product'!A:H,7,FALSE)</f>
        <v>点</v>
      </c>
      <c r="M27" s="495" t="str">
        <f t="shared" si="2"/>
        <v>ic1708.cfe</v>
      </c>
      <c r="N27" s="471">
        <f>VLOOKUP($B27,'_info_ product'!$A:$N,11,FALSE)</f>
        <v>0.1</v>
      </c>
      <c r="O27" s="471">
        <f>VLOOKUP($B27,'_info_ product'!$A:$N,12,FALSE)</f>
        <v>0.2</v>
      </c>
      <c r="P27" s="471">
        <f>VLOOKUP($B27,'_info_ product'!$A:$N,13,FALSE)</f>
        <v>0.05</v>
      </c>
      <c r="Q27" s="471">
        <f>VLOOKUP($B27,'_info_ product'!$A:$N,14,FALSE)</f>
        <v>0.06</v>
      </c>
      <c r="R27" s="471" t="str">
        <f>[6]!s_info_exname(M27)</f>
        <v>中国金融期货交易所</v>
      </c>
      <c r="S27" s="495">
        <f>'_book_ ticker'!K27</f>
        <v>0</v>
      </c>
      <c r="T27" s="495" t="str">
        <f t="shared" si="3"/>
        <v>中国金融期货交易所</v>
      </c>
      <c r="U27" s="495" t="str">
        <f>[6]!s_info_name(M27)</f>
        <v>IC1708</v>
      </c>
      <c r="V27" s="495">
        <f>'_book_ ticker'!L27</f>
        <v>0</v>
      </c>
      <c r="W27" s="495" t="str">
        <f t="shared" si="4"/>
        <v>IC1708</v>
      </c>
      <c r="X27" s="496">
        <f t="shared" si="0"/>
        <v>0</v>
      </c>
      <c r="Y27" s="496">
        <f t="shared" si="1"/>
        <v>0</v>
      </c>
      <c r="Z27" s="515">
        <f>RTD("wdf.rtq",,M27,"LastPrice")</f>
        <v>0</v>
      </c>
      <c r="AA27" s="515">
        <f>RTD("wdf.rtq",,M27,"Rt_Price")</f>
        <v>0</v>
      </c>
      <c r="AB27" s="496">
        <f ca="1">[6]!s_dq_settle(A27,Pricing_Date)</f>
        <v>0</v>
      </c>
      <c r="AC27" s="515">
        <f>RTD("wdf.rtq",,M27,"Bid_Price1")</f>
        <v>0</v>
      </c>
      <c r="AD27" s="515">
        <f>RTD("wdf.rtq",,M27,"Ask_Price1")</f>
        <v>0</v>
      </c>
      <c r="AE27" s="496">
        <f>'_book_ ticker'!I27</f>
        <v>0</v>
      </c>
      <c r="AF27" s="496">
        <f>'_book_ ticker'!J27</f>
        <v>0</v>
      </c>
      <c r="AG27" s="496">
        <f>SUMIF('_info_ options'!$CR:$CR,$A27,'_info_ options'!AI:AI)</f>
        <v>0</v>
      </c>
      <c r="AH27" s="496">
        <f>SUMIF('_info_ options'!$CR:$CR,$A27,'_info_ options'!AJ:AJ)</f>
        <v>0</v>
      </c>
      <c r="AI27" s="496">
        <f>SUMIF('_info_ options'!$CR:$CR,$A27,'_info_ options'!AK:AK)</f>
        <v>0</v>
      </c>
      <c r="AJ27" s="496">
        <f>SUMIF('_info_ options'!$CR:$CR,$A27,'_info_ options'!AL:AL)</f>
        <v>0</v>
      </c>
      <c r="AK27" s="496">
        <f>SUMIF('_info_ hedge'!$A:$A,'_info_ ticker'!$A27,'_info_ hedge'!J:J)</f>
        <v>0</v>
      </c>
      <c r="AL27" s="496">
        <f t="shared" si="5"/>
        <v>0</v>
      </c>
      <c r="AM27" s="496">
        <f t="shared" si="6"/>
        <v>0</v>
      </c>
      <c r="AN27" s="496">
        <f>SUMIF('_info_ options'!$CR:$CR,$A27,'_info_ options'!B:B)</f>
        <v>0</v>
      </c>
      <c r="AO27" s="496">
        <f>SUMIF('_info_ options'!$CR:$CR,$A27,'_info_ options'!C:C)</f>
        <v>0</v>
      </c>
      <c r="AP27" s="496">
        <f ca="1">SUMIF('_info_ hedge'!$A:$A,'_info_ ticker'!$A27,'_info_ hedge'!H:H)</f>
        <v>31280</v>
      </c>
      <c r="AQ27" s="496">
        <f ca="1">SUMIF('_info_ hedge'!$A:$A,'_info_ ticker'!$A27,'_info_ hedge'!I:I)</f>
        <v>31280</v>
      </c>
      <c r="AR27" s="496">
        <f t="shared" ca="1" si="7"/>
        <v>31280</v>
      </c>
      <c r="AS27" s="496">
        <f t="shared" ca="1" si="8"/>
        <v>31280</v>
      </c>
    </row>
    <row r="28" spans="1:45">
      <c r="A28" s="494" t="str">
        <f>'_book_ ticker'!A28</f>
        <v>if1712</v>
      </c>
      <c r="B28" s="494" t="str">
        <f>'_book_ ticker'!B28</f>
        <v>if</v>
      </c>
      <c r="C28" s="494" t="str">
        <f>'_book_ ticker'!C28</f>
        <v>future</v>
      </c>
      <c r="D28" s="471">
        <f>'_book_ ticker'!E28</f>
        <v>0</v>
      </c>
      <c r="E28" s="471">
        <f>'_book_ ticker'!F28</f>
        <v>0</v>
      </c>
      <c r="F28" s="471">
        <f>'_book_ ticker'!G28</f>
        <v>0</v>
      </c>
      <c r="G28" s="494" t="str">
        <f>'_book_ ticker'!H28</f>
        <v>active</v>
      </c>
      <c r="H28" s="471">
        <f>VLOOKUP(B28,'_info_ product'!A:C,3,FALSE)+D28</f>
        <v>0.115</v>
      </c>
      <c r="I28" s="471">
        <f>VLOOKUP(B28,'_info_ product'!A:I,9,FALSE)</f>
        <v>0.1</v>
      </c>
      <c r="J28" s="495">
        <f>VLOOKUP(B28,'_info_ product'!A:D,4,FALSE)</f>
        <v>300</v>
      </c>
      <c r="K28" s="495" t="str">
        <f>IF('_book_ ticker'!D28="","",'_book_ ticker'!D28)</f>
        <v>.cfe</v>
      </c>
      <c r="L28" s="495" t="str">
        <f>VLOOKUP(B28,'_info_ product'!A:H,7,FALSE)</f>
        <v>点</v>
      </c>
      <c r="M28" s="495" t="str">
        <f t="shared" si="2"/>
        <v>if1712.cfe</v>
      </c>
      <c r="N28" s="471">
        <f>VLOOKUP($B28,'_info_ product'!$A:$N,11,FALSE)</f>
        <v>0.1</v>
      </c>
      <c r="O28" s="471">
        <f>VLOOKUP($B28,'_info_ product'!$A:$N,12,FALSE)</f>
        <v>0.2</v>
      </c>
      <c r="P28" s="471">
        <f>VLOOKUP($B28,'_info_ product'!$A:$N,13,FALSE)</f>
        <v>0.05</v>
      </c>
      <c r="Q28" s="471">
        <f>VLOOKUP($B28,'_info_ product'!$A:$N,14,FALSE)</f>
        <v>0.06</v>
      </c>
      <c r="R28" s="471" t="str">
        <f>[6]!s_info_exname(M28)</f>
        <v>中国金融期货交易所</v>
      </c>
      <c r="S28" s="495">
        <f>'_book_ ticker'!K28</f>
        <v>0</v>
      </c>
      <c r="T28" s="495" t="str">
        <f t="shared" si="3"/>
        <v>中国金融期货交易所</v>
      </c>
      <c r="U28" s="495" t="str">
        <f>[6]!s_info_name(M28)</f>
        <v>IF1712</v>
      </c>
      <c r="V28" s="495">
        <f>'_book_ ticker'!L28</f>
        <v>0</v>
      </c>
      <c r="W28" s="495" t="str">
        <f t="shared" si="4"/>
        <v>IF1712</v>
      </c>
      <c r="X28" s="496">
        <f t="shared" si="0"/>
        <v>0</v>
      </c>
      <c r="Y28" s="496">
        <f t="shared" si="1"/>
        <v>0</v>
      </c>
      <c r="Z28" s="515">
        <f>RTD("wdf.rtq",,M28,"LastPrice")</f>
        <v>0</v>
      </c>
      <c r="AA28" s="515">
        <f>RTD("wdf.rtq",,M28,"Rt_Price")</f>
        <v>0</v>
      </c>
      <c r="AB28" s="496">
        <f ca="1">[6]!s_dq_settle(A28,Pricing_Date)</f>
        <v>0</v>
      </c>
      <c r="AC28" s="515">
        <f>RTD("wdf.rtq",,M28,"Bid_Price1")</f>
        <v>0</v>
      </c>
      <c r="AD28" s="515">
        <f>RTD("wdf.rtq",,M28,"Ask_Price1")</f>
        <v>0</v>
      </c>
      <c r="AE28" s="496">
        <f>'_book_ ticker'!I28</f>
        <v>0</v>
      </c>
      <c r="AF28" s="496">
        <f>'_book_ ticker'!J28</f>
        <v>0</v>
      </c>
      <c r="AG28" s="496">
        <f>SUMIF('_info_ options'!$CR:$CR,$A28,'_info_ options'!AI:AI)</f>
        <v>0</v>
      </c>
      <c r="AH28" s="496">
        <f>SUMIF('_info_ options'!$CR:$CR,$A28,'_info_ options'!AJ:AJ)</f>
        <v>0</v>
      </c>
      <c r="AI28" s="496">
        <f>SUMIF('_info_ options'!$CR:$CR,$A28,'_info_ options'!AK:AK)</f>
        <v>0</v>
      </c>
      <c r="AJ28" s="496">
        <f>SUMIF('_info_ options'!$CR:$CR,$A28,'_info_ options'!AL:AL)</f>
        <v>0</v>
      </c>
      <c r="AK28" s="496">
        <f>SUMIF('_info_ hedge'!$A:$A,'_info_ ticker'!$A28,'_info_ hedge'!J:J)</f>
        <v>0</v>
      </c>
      <c r="AL28" s="496">
        <f t="shared" si="5"/>
        <v>0</v>
      </c>
      <c r="AM28" s="496">
        <f t="shared" si="6"/>
        <v>0</v>
      </c>
      <c r="AN28" s="496">
        <f>SUMIF('_info_ options'!$CR:$CR,$A28,'_info_ options'!B:B)</f>
        <v>0</v>
      </c>
      <c r="AO28" s="496">
        <f>SUMIF('_info_ options'!$CR:$CR,$A28,'_info_ options'!C:C)</f>
        <v>0</v>
      </c>
      <c r="AP28" s="496">
        <f ca="1">SUMIF('_info_ hedge'!$A:$A,'_info_ ticker'!$A28,'_info_ hedge'!H:H)</f>
        <v>1002360.9000000004</v>
      </c>
      <c r="AQ28" s="496">
        <f ca="1">SUMIF('_info_ hedge'!$A:$A,'_info_ ticker'!$A28,'_info_ hedge'!I:I)</f>
        <v>1002360.9000000004</v>
      </c>
      <c r="AR28" s="496">
        <f t="shared" ca="1" si="7"/>
        <v>1002360.9000000004</v>
      </c>
      <c r="AS28" s="496">
        <f t="shared" ca="1" si="8"/>
        <v>1002360.9000000004</v>
      </c>
    </row>
    <row r="29" spans="1:45">
      <c r="A29" s="494" t="str">
        <f>'_book_ ticker'!A29</f>
        <v>if1803</v>
      </c>
      <c r="B29" s="494" t="str">
        <f>'_book_ ticker'!B29</f>
        <v>if</v>
      </c>
      <c r="C29" s="494" t="str">
        <f>'_book_ ticker'!C29</f>
        <v>future</v>
      </c>
      <c r="D29" s="471">
        <f>'_book_ ticker'!E29</f>
        <v>0</v>
      </c>
      <c r="E29" s="471">
        <f>'_book_ ticker'!F29</f>
        <v>0</v>
      </c>
      <c r="F29" s="471">
        <f>'_book_ ticker'!G29</f>
        <v>0</v>
      </c>
      <c r="G29" s="494" t="str">
        <f>'_book_ ticker'!H29</f>
        <v>active</v>
      </c>
      <c r="H29" s="471">
        <f>VLOOKUP(B29,'_info_ product'!A:C,3,FALSE)+D29</f>
        <v>0.115</v>
      </c>
      <c r="I29" s="471">
        <f>VLOOKUP(B29,'_info_ product'!A:I,9,FALSE)</f>
        <v>0.1</v>
      </c>
      <c r="J29" s="495">
        <f>VLOOKUP(B29,'_info_ product'!A:D,4,FALSE)</f>
        <v>300</v>
      </c>
      <c r="K29" s="495" t="str">
        <f>IF('_book_ ticker'!D29="","",'_book_ ticker'!D29)</f>
        <v>.cfe</v>
      </c>
      <c r="L29" s="495" t="str">
        <f>VLOOKUP(B29,'_info_ product'!A:H,7,FALSE)</f>
        <v>点</v>
      </c>
      <c r="M29" s="495" t="str">
        <f t="shared" si="2"/>
        <v>if1803.cfe</v>
      </c>
      <c r="N29" s="471">
        <f>VLOOKUP($B29,'_info_ product'!$A:$N,11,FALSE)</f>
        <v>0.1</v>
      </c>
      <c r="O29" s="471">
        <f>VLOOKUP($B29,'_info_ product'!$A:$N,12,FALSE)</f>
        <v>0.2</v>
      </c>
      <c r="P29" s="471">
        <f>VLOOKUP($B29,'_info_ product'!$A:$N,13,FALSE)</f>
        <v>0.05</v>
      </c>
      <c r="Q29" s="471">
        <f>VLOOKUP($B29,'_info_ product'!$A:$N,14,FALSE)</f>
        <v>0.06</v>
      </c>
      <c r="R29" s="471" t="str">
        <f>[6]!s_info_exname(M29)</f>
        <v>中国金融期货交易所</v>
      </c>
      <c r="S29" s="495">
        <f>'_book_ ticker'!K29</f>
        <v>0</v>
      </c>
      <c r="T29" s="495" t="str">
        <f t="shared" si="3"/>
        <v>中国金融期货交易所</v>
      </c>
      <c r="U29" s="495" t="str">
        <f>[6]!s_info_name(M29)</f>
        <v>IF1803</v>
      </c>
      <c r="V29" s="495">
        <f>'_book_ ticker'!L29</f>
        <v>0</v>
      </c>
      <c r="W29" s="495" t="str">
        <f t="shared" si="4"/>
        <v>IF1803</v>
      </c>
      <c r="X29" s="496">
        <f t="shared" si="0"/>
        <v>4211</v>
      </c>
      <c r="Y29" s="496">
        <f t="shared" si="1"/>
        <v>0</v>
      </c>
      <c r="Z29" s="515">
        <f>RTD("wdf.rtq",,M29,"LastPrice")</f>
        <v>0</v>
      </c>
      <c r="AA29" s="515">
        <f>RTD("wdf.rtq",,M29,"Rt_Price")</f>
        <v>4211</v>
      </c>
      <c r="AB29" s="496">
        <f ca="1">[6]!s_dq_settle(A29,Pricing_Date)</f>
        <v>4211.8</v>
      </c>
      <c r="AC29" s="515">
        <f>RTD("wdf.rtq",,M29,"Bid_Price1")</f>
        <v>4209</v>
      </c>
      <c r="AD29" s="515">
        <f>RTD("wdf.rtq",,M29,"Ask_Price1")</f>
        <v>4211</v>
      </c>
      <c r="AE29" s="496">
        <f>'_book_ ticker'!I29</f>
        <v>4211</v>
      </c>
      <c r="AF29" s="496">
        <f>'_book_ ticker'!J29</f>
        <v>0</v>
      </c>
      <c r="AG29" s="496">
        <f>SUMIF('_info_ options'!$CR:$CR,$A29,'_info_ options'!AI:AI)</f>
        <v>0</v>
      </c>
      <c r="AH29" s="496">
        <f>SUMIF('_info_ options'!$CR:$CR,$A29,'_info_ options'!AJ:AJ)</f>
        <v>0</v>
      </c>
      <c r="AI29" s="496">
        <f>SUMIF('_info_ options'!$CR:$CR,$A29,'_info_ options'!AK:AK)</f>
        <v>0</v>
      </c>
      <c r="AJ29" s="496">
        <f>SUMIF('_info_ options'!$CR:$CR,$A29,'_info_ options'!AL:AL)</f>
        <v>0</v>
      </c>
      <c r="AK29" s="496">
        <f>SUMIF('_info_ hedge'!$A:$A,'_info_ ticker'!$A29,'_info_ hedge'!J:J)</f>
        <v>0</v>
      </c>
      <c r="AL29" s="496">
        <f t="shared" si="5"/>
        <v>0</v>
      </c>
      <c r="AM29" s="496">
        <f t="shared" si="6"/>
        <v>0</v>
      </c>
      <c r="AN29" s="496">
        <f>SUMIF('_info_ options'!$CR:$CR,$A29,'_info_ options'!B:B)</f>
        <v>0</v>
      </c>
      <c r="AO29" s="496">
        <f>SUMIF('_info_ options'!$CR:$CR,$A29,'_info_ options'!C:C)</f>
        <v>0</v>
      </c>
      <c r="AP29" s="496">
        <f ca="1">SUMIF('_info_ hedge'!$A:$A,'_info_ ticker'!$A29,'_info_ hedge'!H:H)</f>
        <v>326399.99999999977</v>
      </c>
      <c r="AQ29" s="496">
        <f ca="1">SUMIF('_info_ hedge'!$A:$A,'_info_ ticker'!$A29,'_info_ hedge'!I:I)</f>
        <v>326400.00000000047</v>
      </c>
      <c r="AR29" s="496">
        <f t="shared" ca="1" si="7"/>
        <v>326399.99999999977</v>
      </c>
      <c r="AS29" s="496">
        <f t="shared" ca="1" si="8"/>
        <v>326400.00000000047</v>
      </c>
    </row>
    <row r="30" spans="1:45">
      <c r="A30" s="494" t="str">
        <f>'_book_ ticker'!A30</f>
        <v>ic1803</v>
      </c>
      <c r="B30" s="494" t="str">
        <f>'_book_ ticker'!B30</f>
        <v>ic</v>
      </c>
      <c r="C30" s="494" t="str">
        <f>'_book_ ticker'!C30</f>
        <v>future</v>
      </c>
      <c r="D30" s="471">
        <f>'_book_ ticker'!E30</f>
        <v>0</v>
      </c>
      <c r="E30" s="471">
        <f>'_book_ ticker'!F30</f>
        <v>0</v>
      </c>
      <c r="F30" s="471">
        <f>'_book_ ticker'!G30</f>
        <v>0</v>
      </c>
      <c r="G30" s="494" t="str">
        <f>'_book_ ticker'!H30</f>
        <v>active</v>
      </c>
      <c r="H30" s="471">
        <f>VLOOKUP(B30,'_info_ product'!A:C,3,FALSE)+D30</f>
        <v>0.14000000000000001</v>
      </c>
      <c r="I30" s="471">
        <f>VLOOKUP(B30,'_info_ product'!A:I,9,FALSE)</f>
        <v>0.1</v>
      </c>
      <c r="J30" s="495">
        <f>VLOOKUP(B30,'_info_ product'!A:D,4,FALSE)</f>
        <v>200</v>
      </c>
      <c r="K30" s="495" t="str">
        <f>IF('_book_ ticker'!D30="","",'_book_ ticker'!D30)</f>
        <v>.cfe</v>
      </c>
      <c r="L30" s="495" t="str">
        <f>VLOOKUP(B30,'_info_ product'!A:H,7,FALSE)</f>
        <v>点</v>
      </c>
      <c r="M30" s="495" t="str">
        <f t="shared" si="2"/>
        <v>ic1803.cfe</v>
      </c>
      <c r="N30" s="471">
        <f>VLOOKUP($B30,'_info_ product'!$A:$N,11,FALSE)</f>
        <v>0.1</v>
      </c>
      <c r="O30" s="471">
        <f>VLOOKUP($B30,'_info_ product'!$A:$N,12,FALSE)</f>
        <v>0.2</v>
      </c>
      <c r="P30" s="471">
        <f>VLOOKUP($B30,'_info_ product'!$A:$N,13,FALSE)</f>
        <v>0.05</v>
      </c>
      <c r="Q30" s="471">
        <f>VLOOKUP($B30,'_info_ product'!$A:$N,14,FALSE)</f>
        <v>0.06</v>
      </c>
      <c r="R30" s="471" t="str">
        <f>[6]!s_info_exname(M30)</f>
        <v>中国金融期货交易所</v>
      </c>
      <c r="S30" s="495">
        <f>'_book_ ticker'!K30</f>
        <v>0</v>
      </c>
      <c r="T30" s="495" t="str">
        <f t="shared" si="3"/>
        <v>中国金融期货交易所</v>
      </c>
      <c r="U30" s="495" t="str">
        <f>[6]!s_info_name(M30)</f>
        <v>IC1803</v>
      </c>
      <c r="V30" s="495">
        <f>'_book_ ticker'!L30</f>
        <v>0</v>
      </c>
      <c r="W30" s="495" t="str">
        <f t="shared" si="4"/>
        <v>IC1803</v>
      </c>
      <c r="X30" s="496">
        <f t="shared" si="0"/>
        <v>6371</v>
      </c>
      <c r="Y30" s="496">
        <f t="shared" si="1"/>
        <v>0</v>
      </c>
      <c r="Z30" s="515">
        <f>RTD("wdf.rtq",,M30,"LastPrice")</f>
        <v>0</v>
      </c>
      <c r="AA30" s="515">
        <f>RTD("wdf.rtq",,M30,"Rt_Price")</f>
        <v>6371</v>
      </c>
      <c r="AB30" s="496">
        <f ca="1">[6]!s_dq_settle(A30,Pricing_Date)</f>
        <v>6374.4</v>
      </c>
      <c r="AC30" s="515">
        <f>RTD("wdf.rtq",,M30,"Bid_Price1")</f>
        <v>6364.4000000000005</v>
      </c>
      <c r="AD30" s="515">
        <f>RTD("wdf.rtq",,M30,"Ask_Price1")</f>
        <v>6372</v>
      </c>
      <c r="AE30" s="496">
        <f>'_book_ ticker'!I30</f>
        <v>6371</v>
      </c>
      <c r="AF30" s="496">
        <f>'_book_ ticker'!J30</f>
        <v>0</v>
      </c>
      <c r="AG30" s="496">
        <f>SUMIF('_info_ options'!$CR:$CR,$A30,'_info_ options'!AI:AI)</f>
        <v>0</v>
      </c>
      <c r="AH30" s="496">
        <f>SUMIF('_info_ options'!$CR:$CR,$A30,'_info_ options'!AJ:AJ)</f>
        <v>0</v>
      </c>
      <c r="AI30" s="496">
        <f>SUMIF('_info_ options'!$CR:$CR,$A30,'_info_ options'!AK:AK)</f>
        <v>0</v>
      </c>
      <c r="AJ30" s="496">
        <f>SUMIF('_info_ options'!$CR:$CR,$A30,'_info_ options'!AL:AL)</f>
        <v>0</v>
      </c>
      <c r="AK30" s="496">
        <f>SUMIF('_info_ hedge'!$A:$A,'_info_ ticker'!$A30,'_info_ hedge'!J:J)</f>
        <v>4</v>
      </c>
      <c r="AL30" s="496">
        <f t="shared" si="5"/>
        <v>4</v>
      </c>
      <c r="AM30" s="496">
        <f t="shared" si="6"/>
        <v>5096800</v>
      </c>
      <c r="AN30" s="496">
        <f>SUMIF('_info_ options'!$CR:$CR,$A30,'_info_ options'!B:B)</f>
        <v>0</v>
      </c>
      <c r="AO30" s="496">
        <f>SUMIF('_info_ options'!$CR:$CR,$A30,'_info_ options'!C:C)</f>
        <v>0</v>
      </c>
      <c r="AP30" s="496">
        <f ca="1">SUMIF('_info_ hedge'!$A:$A,'_info_ ticker'!$A30,'_info_ hedge'!H:H)</f>
        <v>78107.200000000012</v>
      </c>
      <c r="AQ30" s="496">
        <f ca="1">SUMIF('_info_ hedge'!$A:$A,'_info_ ticker'!$A30,'_info_ hedge'!I:I)</f>
        <v>-5018692.8</v>
      </c>
      <c r="AR30" s="496">
        <f t="shared" ca="1" si="7"/>
        <v>78107.200000000012</v>
      </c>
      <c r="AS30" s="496">
        <f t="shared" ca="1" si="8"/>
        <v>-5018692.8</v>
      </c>
    </row>
    <row r="31" spans="1:45">
      <c r="A31" s="494" t="str">
        <f>'_book_ ticker'!A31</f>
        <v>ic1711</v>
      </c>
      <c r="B31" s="494" t="str">
        <f>'_book_ ticker'!B31</f>
        <v>ic</v>
      </c>
      <c r="C31" s="494" t="str">
        <f>'_book_ ticker'!C31</f>
        <v>future</v>
      </c>
      <c r="D31" s="471">
        <f>'_book_ ticker'!E31</f>
        <v>0</v>
      </c>
      <c r="E31" s="471">
        <f>'_book_ ticker'!F31</f>
        <v>0</v>
      </c>
      <c r="F31" s="471">
        <f>'_book_ ticker'!G31</f>
        <v>0</v>
      </c>
      <c r="G31" s="494" t="str">
        <f>'_book_ ticker'!H31</f>
        <v>active</v>
      </c>
      <c r="H31" s="471">
        <f>VLOOKUP(B31,'_info_ product'!A:C,3,FALSE)+D31</f>
        <v>0.14000000000000001</v>
      </c>
      <c r="I31" s="471">
        <f>VLOOKUP(B31,'_info_ product'!A:I,9,FALSE)</f>
        <v>0.1</v>
      </c>
      <c r="J31" s="495">
        <f>VLOOKUP(B31,'_info_ product'!A:D,4,FALSE)</f>
        <v>200</v>
      </c>
      <c r="K31" s="495" t="str">
        <f>IF('_book_ ticker'!D31="","",'_book_ ticker'!D31)</f>
        <v>.cfe</v>
      </c>
      <c r="L31" s="495" t="str">
        <f>VLOOKUP(B31,'_info_ product'!A:H,7,FALSE)</f>
        <v>点</v>
      </c>
      <c r="M31" s="495" t="str">
        <f t="shared" si="2"/>
        <v>ic1711.cfe</v>
      </c>
      <c r="N31" s="471">
        <f>VLOOKUP($B31,'_info_ product'!$A:$N,11,FALSE)</f>
        <v>0.1</v>
      </c>
      <c r="O31" s="471">
        <f>VLOOKUP($B31,'_info_ product'!$A:$N,12,FALSE)</f>
        <v>0.2</v>
      </c>
      <c r="P31" s="471">
        <f>VLOOKUP($B31,'_info_ product'!$A:$N,13,FALSE)</f>
        <v>0.05</v>
      </c>
      <c r="Q31" s="471">
        <f>VLOOKUP($B31,'_info_ product'!$A:$N,14,FALSE)</f>
        <v>0.06</v>
      </c>
      <c r="R31" s="471" t="str">
        <f>[6]!s_info_exname(M31)</f>
        <v>中国金融期货交易所</v>
      </c>
      <c r="S31" s="495">
        <f>'_book_ ticker'!K31</f>
        <v>0</v>
      </c>
      <c r="T31" s="495" t="str">
        <f t="shared" si="3"/>
        <v>中国金融期货交易所</v>
      </c>
      <c r="U31" s="495" t="str">
        <f>[6]!s_info_name(M31)</f>
        <v>IC1711</v>
      </c>
      <c r="V31" s="495">
        <f>'_book_ ticker'!L31</f>
        <v>0</v>
      </c>
      <c r="W31" s="495" t="str">
        <f t="shared" si="4"/>
        <v>IC1711</v>
      </c>
      <c r="X31" s="496">
        <f t="shared" si="0"/>
        <v>0</v>
      </c>
      <c r="Y31" s="496">
        <f t="shared" si="1"/>
        <v>0</v>
      </c>
      <c r="Z31" s="515">
        <f>RTD("wdf.rtq",,M31,"LastPrice")</f>
        <v>0</v>
      </c>
      <c r="AA31" s="515">
        <f>RTD("wdf.rtq",,M31,"Rt_Price")</f>
        <v>0</v>
      </c>
      <c r="AB31" s="496">
        <f ca="1">[6]!s_dq_settle(A31,Pricing_Date)</f>
        <v>0</v>
      </c>
      <c r="AC31" s="515">
        <f>RTD("wdf.rtq",,M31,"Bid_Price1")</f>
        <v>0</v>
      </c>
      <c r="AD31" s="515">
        <f>RTD("wdf.rtq",,M31,"Ask_Price1")</f>
        <v>0</v>
      </c>
      <c r="AE31" s="496">
        <f>'_book_ ticker'!I31</f>
        <v>0</v>
      </c>
      <c r="AF31" s="496">
        <f>'_book_ ticker'!J31</f>
        <v>0</v>
      </c>
      <c r="AG31" s="496">
        <f>SUMIF('_info_ options'!$CR:$CR,$A31,'_info_ options'!AI:AI)</f>
        <v>0</v>
      </c>
      <c r="AH31" s="496">
        <f>SUMIF('_info_ options'!$CR:$CR,$A31,'_info_ options'!AJ:AJ)</f>
        <v>0</v>
      </c>
      <c r="AI31" s="496">
        <f>SUMIF('_info_ options'!$CR:$CR,$A31,'_info_ options'!AK:AK)</f>
        <v>0</v>
      </c>
      <c r="AJ31" s="496">
        <f>SUMIF('_info_ options'!$CR:$CR,$A31,'_info_ options'!AL:AL)</f>
        <v>0</v>
      </c>
      <c r="AK31" s="496">
        <f>SUMIF('_info_ hedge'!$A:$A,'_info_ ticker'!$A31,'_info_ hedge'!J:J)</f>
        <v>0</v>
      </c>
      <c r="AL31" s="496">
        <f t="shared" si="5"/>
        <v>0</v>
      </c>
      <c r="AM31" s="496">
        <f t="shared" si="6"/>
        <v>0</v>
      </c>
      <c r="AN31" s="496">
        <f>SUMIF('_info_ options'!$CR:$CR,$A31,'_info_ options'!B:B)</f>
        <v>0</v>
      </c>
      <c r="AO31" s="496">
        <f>SUMIF('_info_ options'!$CR:$CR,$A31,'_info_ options'!C:C)</f>
        <v>0</v>
      </c>
      <c r="AP31" s="496">
        <f ca="1">SUMIF('_info_ hedge'!$A:$A,'_info_ ticker'!$A31,'_info_ hedge'!H:H)</f>
        <v>6520</v>
      </c>
      <c r="AQ31" s="496">
        <f ca="1">SUMIF('_info_ hedge'!$A:$A,'_info_ ticker'!$A31,'_info_ hedge'!I:I)</f>
        <v>6520</v>
      </c>
      <c r="AR31" s="496">
        <f t="shared" ca="1" si="7"/>
        <v>6520</v>
      </c>
      <c r="AS31" s="496">
        <f t="shared" ca="1" si="8"/>
        <v>6520</v>
      </c>
    </row>
    <row r="32" spans="1:45">
      <c r="A32" s="494"/>
      <c r="B32" s="494"/>
      <c r="C32" s="494"/>
      <c r="D32" s="471"/>
      <c r="E32" s="471"/>
      <c r="F32" s="471"/>
      <c r="G32" s="494"/>
      <c r="H32" s="471"/>
      <c r="I32" s="471"/>
      <c r="J32" s="495"/>
      <c r="K32" s="495"/>
      <c r="L32" s="495"/>
      <c r="M32" s="495"/>
      <c r="N32" s="471"/>
      <c r="O32" s="471"/>
      <c r="P32" s="471"/>
      <c r="Q32" s="471"/>
      <c r="X32" s="496"/>
      <c r="Y32" s="496"/>
      <c r="Z32" s="515"/>
      <c r="AA32" s="515"/>
      <c r="AB32" s="496"/>
      <c r="AC32" s="515"/>
      <c r="AD32" s="515"/>
      <c r="AE32" s="496"/>
      <c r="AF32" s="496"/>
      <c r="AG32" s="496"/>
      <c r="AH32" s="496"/>
      <c r="AI32" s="496"/>
      <c r="AJ32" s="496"/>
      <c r="AK32" s="496"/>
      <c r="AL32" s="496"/>
      <c r="AM32" s="496"/>
      <c r="AN32" s="496"/>
      <c r="AO32" s="496"/>
      <c r="AP32" s="496"/>
      <c r="AQ32" s="496"/>
      <c r="AR32" s="496"/>
      <c r="AS32" s="496"/>
    </row>
    <row r="33" spans="1:45">
      <c r="A33" s="494"/>
      <c r="B33" s="494"/>
      <c r="C33" s="494"/>
      <c r="D33" s="471"/>
      <c r="E33" s="471"/>
      <c r="F33" s="471"/>
      <c r="G33" s="494"/>
      <c r="H33" s="471"/>
      <c r="I33" s="471"/>
      <c r="J33" s="495"/>
      <c r="K33" s="495"/>
      <c r="L33" s="495"/>
      <c r="M33" s="495"/>
      <c r="N33" s="471"/>
      <c r="O33" s="471"/>
      <c r="P33" s="471"/>
      <c r="Q33" s="471"/>
      <c r="X33" s="496"/>
      <c r="Y33" s="496"/>
      <c r="Z33" s="515"/>
      <c r="AA33" s="515"/>
      <c r="AB33" s="496"/>
      <c r="AC33" s="515"/>
      <c r="AD33" s="515"/>
      <c r="AE33" s="496"/>
      <c r="AF33" s="496"/>
      <c r="AG33" s="496"/>
      <c r="AH33" s="496"/>
      <c r="AI33" s="496"/>
      <c r="AJ33" s="496"/>
      <c r="AK33" s="496"/>
      <c r="AL33" s="496"/>
      <c r="AM33" s="496"/>
      <c r="AN33" s="496"/>
      <c r="AO33" s="496"/>
      <c r="AP33" s="496"/>
      <c r="AQ33" s="496"/>
      <c r="AR33" s="496"/>
      <c r="AS33" s="496"/>
    </row>
    <row r="34" spans="1:45">
      <c r="A34" s="494"/>
      <c r="B34" s="494"/>
      <c r="C34" s="494"/>
      <c r="D34" s="471"/>
      <c r="E34" s="471"/>
      <c r="F34" s="471"/>
      <c r="G34" s="494"/>
      <c r="H34" s="471"/>
      <c r="I34" s="471"/>
      <c r="J34" s="495"/>
      <c r="K34" s="495"/>
      <c r="L34" s="495"/>
      <c r="M34" s="495"/>
      <c r="N34" s="471"/>
      <c r="O34" s="471"/>
      <c r="P34" s="471"/>
      <c r="Q34" s="471"/>
      <c r="X34" s="496"/>
      <c r="Y34" s="496"/>
      <c r="Z34" s="515"/>
      <c r="AA34" s="515"/>
      <c r="AB34" s="496"/>
      <c r="AC34" s="515"/>
      <c r="AD34" s="515"/>
      <c r="AE34" s="496"/>
      <c r="AF34" s="496"/>
      <c r="AG34" s="496"/>
      <c r="AH34" s="496"/>
      <c r="AI34" s="496"/>
      <c r="AJ34" s="496"/>
      <c r="AK34" s="496"/>
      <c r="AL34" s="496"/>
      <c r="AM34" s="496"/>
      <c r="AN34" s="496"/>
      <c r="AO34" s="496"/>
      <c r="AP34" s="496"/>
      <c r="AQ34" s="496"/>
      <c r="AR34" s="496"/>
      <c r="AS34" s="496"/>
    </row>
    <row r="35" spans="1:45">
      <c r="A35" s="494"/>
      <c r="B35" s="494"/>
      <c r="C35" s="494"/>
      <c r="D35" s="471"/>
      <c r="E35" s="471"/>
      <c r="F35" s="471"/>
      <c r="G35" s="494"/>
      <c r="H35" s="471"/>
      <c r="I35" s="471"/>
      <c r="J35" s="495"/>
      <c r="K35" s="495"/>
      <c r="L35" s="495"/>
      <c r="M35" s="495"/>
      <c r="N35" s="471"/>
      <c r="O35" s="471"/>
      <c r="P35" s="471"/>
      <c r="Q35" s="471"/>
      <c r="X35" s="496"/>
      <c r="Y35" s="496"/>
      <c r="Z35" s="515"/>
      <c r="AA35" s="515"/>
      <c r="AB35" s="496"/>
      <c r="AC35" s="515"/>
      <c r="AD35" s="515"/>
      <c r="AE35" s="496"/>
      <c r="AF35" s="496"/>
      <c r="AG35" s="496"/>
      <c r="AH35" s="496"/>
      <c r="AI35" s="496"/>
      <c r="AJ35" s="496"/>
      <c r="AK35" s="496"/>
      <c r="AL35" s="496"/>
      <c r="AM35" s="496"/>
      <c r="AN35" s="496"/>
      <c r="AO35" s="496"/>
      <c r="AP35" s="496"/>
      <c r="AQ35" s="496"/>
      <c r="AR35" s="496"/>
      <c r="AS35" s="496"/>
    </row>
    <row r="36" spans="1:45">
      <c r="A36" s="494"/>
      <c r="B36" s="494"/>
      <c r="C36" s="494"/>
      <c r="D36" s="471"/>
      <c r="E36" s="471"/>
      <c r="F36" s="471"/>
      <c r="G36" s="494"/>
      <c r="H36" s="471"/>
      <c r="I36" s="471"/>
      <c r="J36" s="495"/>
      <c r="K36" s="495"/>
      <c r="L36" s="495"/>
      <c r="M36" s="495"/>
      <c r="N36" s="471"/>
      <c r="O36" s="471"/>
      <c r="P36" s="471"/>
      <c r="Q36" s="471"/>
      <c r="X36" s="496"/>
      <c r="Y36" s="496"/>
      <c r="Z36" s="515"/>
      <c r="AA36" s="515"/>
      <c r="AB36" s="496"/>
      <c r="AC36" s="515"/>
      <c r="AD36" s="515"/>
      <c r="AE36" s="496"/>
      <c r="AF36" s="496"/>
      <c r="AG36" s="496"/>
      <c r="AH36" s="496"/>
      <c r="AI36" s="496"/>
      <c r="AJ36" s="496"/>
      <c r="AK36" s="496"/>
      <c r="AL36" s="496"/>
      <c r="AM36" s="496"/>
      <c r="AN36" s="496"/>
      <c r="AO36" s="496"/>
      <c r="AP36" s="496"/>
      <c r="AQ36" s="496"/>
      <c r="AR36" s="496"/>
      <c r="AS36" s="496"/>
    </row>
    <row r="37" spans="1:45">
      <c r="A37" s="494"/>
      <c r="B37" s="494"/>
      <c r="C37" s="494"/>
      <c r="D37" s="471"/>
      <c r="E37" s="471"/>
      <c r="F37" s="471"/>
      <c r="G37" s="494"/>
      <c r="H37" s="471"/>
      <c r="I37" s="471"/>
      <c r="J37" s="495"/>
      <c r="K37" s="495"/>
      <c r="L37" s="495"/>
      <c r="M37" s="495"/>
      <c r="N37" s="471"/>
      <c r="O37" s="471"/>
      <c r="P37" s="471"/>
      <c r="Q37" s="471"/>
      <c r="X37" s="496"/>
      <c r="Y37" s="496"/>
      <c r="Z37" s="515"/>
      <c r="AA37" s="515"/>
      <c r="AB37" s="496"/>
      <c r="AC37" s="515"/>
      <c r="AD37" s="515"/>
      <c r="AE37" s="496"/>
      <c r="AF37" s="496"/>
      <c r="AG37" s="496"/>
      <c r="AH37" s="496"/>
      <c r="AI37" s="496"/>
      <c r="AJ37" s="496"/>
      <c r="AK37" s="496"/>
      <c r="AL37" s="496"/>
      <c r="AM37" s="496"/>
      <c r="AN37" s="496"/>
      <c r="AO37" s="496"/>
      <c r="AP37" s="496"/>
      <c r="AQ37" s="496"/>
      <c r="AR37" s="496"/>
      <c r="AS37" s="496"/>
    </row>
    <row r="38" spans="1:45">
      <c r="A38" s="494"/>
      <c r="B38" s="494"/>
      <c r="C38" s="494"/>
      <c r="D38" s="471"/>
      <c r="E38" s="471"/>
      <c r="F38" s="471"/>
      <c r="G38" s="494"/>
      <c r="H38" s="471"/>
      <c r="I38" s="471"/>
      <c r="J38" s="495"/>
      <c r="K38" s="495"/>
      <c r="L38" s="495"/>
      <c r="M38" s="495"/>
      <c r="N38" s="471"/>
      <c r="O38" s="471"/>
      <c r="P38" s="471"/>
      <c r="Q38" s="471"/>
      <c r="X38" s="496"/>
      <c r="Y38" s="496"/>
      <c r="Z38" s="515"/>
      <c r="AA38" s="515"/>
      <c r="AB38" s="496"/>
      <c r="AC38" s="515"/>
      <c r="AD38" s="515"/>
      <c r="AE38" s="496"/>
      <c r="AF38" s="496"/>
      <c r="AG38" s="496"/>
      <c r="AH38" s="496"/>
      <c r="AI38" s="496"/>
      <c r="AJ38" s="496"/>
      <c r="AK38" s="496"/>
      <c r="AL38" s="496"/>
      <c r="AM38" s="496"/>
      <c r="AN38" s="496"/>
      <c r="AO38" s="496"/>
      <c r="AP38" s="496"/>
      <c r="AQ38" s="496"/>
      <c r="AR38" s="496"/>
      <c r="AS38" s="496"/>
    </row>
    <row r="39" spans="1:45">
      <c r="A39" s="494"/>
      <c r="B39" s="494"/>
      <c r="C39" s="494"/>
      <c r="D39" s="471"/>
      <c r="E39" s="471"/>
      <c r="F39" s="471"/>
      <c r="G39" s="494"/>
      <c r="H39" s="471"/>
      <c r="I39" s="471"/>
      <c r="J39" s="495"/>
      <c r="K39" s="495"/>
      <c r="L39" s="495"/>
      <c r="M39" s="495"/>
      <c r="N39" s="471"/>
      <c r="O39" s="471"/>
      <c r="P39" s="471"/>
      <c r="Q39" s="471"/>
      <c r="X39" s="496"/>
      <c r="Y39" s="496"/>
      <c r="Z39" s="515"/>
      <c r="AA39" s="515"/>
      <c r="AB39" s="496"/>
      <c r="AC39" s="515"/>
      <c r="AD39" s="515"/>
      <c r="AE39" s="496"/>
      <c r="AF39" s="496"/>
      <c r="AG39" s="496"/>
      <c r="AH39" s="496"/>
      <c r="AI39" s="496"/>
      <c r="AJ39" s="496"/>
      <c r="AK39" s="496"/>
      <c r="AL39" s="496"/>
      <c r="AM39" s="496"/>
      <c r="AN39" s="496"/>
      <c r="AO39" s="496"/>
      <c r="AP39" s="496"/>
      <c r="AQ39" s="496"/>
      <c r="AR39" s="496"/>
      <c r="AS39" s="496"/>
    </row>
    <row r="40" spans="1:45">
      <c r="A40" s="494"/>
      <c r="B40" s="494"/>
      <c r="C40" s="494"/>
      <c r="D40" s="471"/>
      <c r="E40" s="471"/>
      <c r="F40" s="471"/>
      <c r="G40" s="494"/>
      <c r="H40" s="471"/>
      <c r="I40" s="471"/>
      <c r="J40" s="495"/>
      <c r="K40" s="495"/>
      <c r="L40" s="495"/>
      <c r="M40" s="495"/>
      <c r="N40" s="471"/>
      <c r="O40" s="471"/>
      <c r="P40" s="471"/>
      <c r="Q40" s="471"/>
      <c r="X40" s="496"/>
      <c r="Y40" s="496"/>
      <c r="Z40" s="515"/>
      <c r="AA40" s="515"/>
      <c r="AB40" s="496"/>
      <c r="AC40" s="515"/>
      <c r="AD40" s="515"/>
      <c r="AE40" s="496"/>
      <c r="AF40" s="496"/>
      <c r="AG40" s="496"/>
      <c r="AH40" s="496"/>
      <c r="AI40" s="496"/>
      <c r="AJ40" s="496"/>
      <c r="AK40" s="496"/>
      <c r="AL40" s="496"/>
      <c r="AM40" s="496"/>
      <c r="AN40" s="496"/>
      <c r="AO40" s="496"/>
      <c r="AP40" s="496"/>
      <c r="AQ40" s="496"/>
      <c r="AR40" s="496"/>
      <c r="AS40" s="496"/>
    </row>
    <row r="41" spans="1:45">
      <c r="A41" s="494"/>
      <c r="B41" s="494"/>
      <c r="C41" s="494"/>
      <c r="D41" s="471"/>
      <c r="E41" s="471"/>
      <c r="F41" s="471"/>
      <c r="G41" s="494"/>
      <c r="H41" s="471"/>
      <c r="I41" s="471"/>
      <c r="J41" s="495"/>
      <c r="K41" s="495"/>
      <c r="L41" s="495"/>
      <c r="M41" s="495"/>
      <c r="N41" s="471"/>
      <c r="O41" s="471"/>
      <c r="P41" s="471"/>
      <c r="Q41" s="471"/>
      <c r="X41" s="496"/>
      <c r="Y41" s="496"/>
      <c r="Z41" s="515"/>
      <c r="AA41" s="515"/>
      <c r="AB41" s="496"/>
      <c r="AC41" s="515"/>
      <c r="AD41" s="515"/>
      <c r="AE41" s="496"/>
      <c r="AF41" s="496"/>
      <c r="AG41" s="496"/>
      <c r="AH41" s="496"/>
      <c r="AI41" s="496"/>
      <c r="AJ41" s="496"/>
      <c r="AK41" s="496"/>
      <c r="AL41" s="496"/>
      <c r="AM41" s="496"/>
      <c r="AN41" s="496"/>
      <c r="AO41" s="496"/>
      <c r="AP41" s="496"/>
      <c r="AQ41" s="496"/>
      <c r="AR41" s="496"/>
      <c r="AS41" s="496"/>
    </row>
    <row r="42" spans="1:45">
      <c r="A42" s="494"/>
      <c r="B42" s="494"/>
      <c r="C42" s="494"/>
      <c r="D42" s="471"/>
      <c r="E42" s="471"/>
      <c r="F42" s="471"/>
      <c r="G42" s="494"/>
      <c r="H42" s="471"/>
      <c r="I42" s="471"/>
      <c r="J42" s="495"/>
      <c r="K42" s="495"/>
      <c r="L42" s="495"/>
      <c r="M42" s="495"/>
      <c r="N42" s="471"/>
      <c r="O42" s="471"/>
      <c r="P42" s="471"/>
      <c r="Q42" s="471"/>
      <c r="X42" s="496"/>
      <c r="Y42" s="496"/>
      <c r="Z42" s="515"/>
      <c r="AA42" s="515"/>
      <c r="AB42" s="496"/>
      <c r="AC42" s="515"/>
      <c r="AD42" s="515"/>
      <c r="AE42" s="496"/>
      <c r="AF42" s="496"/>
      <c r="AG42" s="496"/>
      <c r="AH42" s="496"/>
      <c r="AI42" s="496"/>
      <c r="AJ42" s="496"/>
      <c r="AK42" s="496"/>
      <c r="AL42" s="496"/>
      <c r="AM42" s="496"/>
      <c r="AN42" s="496"/>
      <c r="AO42" s="496"/>
      <c r="AP42" s="496"/>
      <c r="AQ42" s="496"/>
      <c r="AR42" s="496"/>
      <c r="AS42" s="496"/>
    </row>
    <row r="43" spans="1:45">
      <c r="A43" s="494"/>
      <c r="B43" s="494"/>
      <c r="C43" s="494"/>
      <c r="D43" s="471"/>
      <c r="E43" s="471"/>
      <c r="F43" s="471"/>
      <c r="G43" s="494"/>
      <c r="H43" s="471"/>
      <c r="I43" s="471"/>
      <c r="J43" s="495"/>
      <c r="K43" s="495"/>
      <c r="L43" s="495"/>
      <c r="M43" s="495"/>
      <c r="N43" s="471"/>
      <c r="O43" s="471"/>
      <c r="P43" s="471"/>
      <c r="Q43" s="471"/>
      <c r="X43" s="496"/>
      <c r="Y43" s="496"/>
      <c r="Z43" s="515"/>
      <c r="AA43" s="515"/>
      <c r="AB43" s="496"/>
      <c r="AC43" s="515"/>
      <c r="AD43" s="515"/>
      <c r="AE43" s="496"/>
      <c r="AF43" s="496"/>
      <c r="AG43" s="496"/>
      <c r="AH43" s="496"/>
      <c r="AI43" s="496"/>
      <c r="AJ43" s="496"/>
      <c r="AK43" s="496"/>
      <c r="AL43" s="496"/>
      <c r="AM43" s="496"/>
      <c r="AN43" s="496"/>
      <c r="AO43" s="496"/>
      <c r="AP43" s="496"/>
      <c r="AQ43" s="496"/>
      <c r="AR43" s="496"/>
      <c r="AS43" s="496"/>
    </row>
    <row r="44" spans="1:45">
      <c r="A44" s="494"/>
      <c r="B44" s="494"/>
      <c r="C44" s="494"/>
      <c r="D44" s="471"/>
      <c r="E44" s="471"/>
      <c r="F44" s="471"/>
      <c r="G44" s="494"/>
      <c r="H44" s="471"/>
      <c r="I44" s="471"/>
      <c r="J44" s="495"/>
      <c r="K44" s="495"/>
      <c r="L44" s="495"/>
      <c r="M44" s="495"/>
      <c r="N44" s="471"/>
      <c r="O44" s="471"/>
      <c r="P44" s="471"/>
      <c r="Q44" s="471"/>
      <c r="X44" s="496"/>
      <c r="Y44" s="496"/>
      <c r="Z44" s="515"/>
      <c r="AA44" s="515"/>
      <c r="AB44" s="496"/>
      <c r="AC44" s="515"/>
      <c r="AD44" s="515"/>
      <c r="AE44" s="496"/>
      <c r="AF44" s="496"/>
      <c r="AG44" s="496"/>
      <c r="AH44" s="496"/>
      <c r="AI44" s="496"/>
      <c r="AJ44" s="496"/>
      <c r="AK44" s="496"/>
      <c r="AL44" s="496"/>
      <c r="AM44" s="496"/>
      <c r="AN44" s="496"/>
      <c r="AO44" s="496"/>
      <c r="AP44" s="496"/>
      <c r="AQ44" s="496"/>
      <c r="AR44" s="496"/>
      <c r="AS44" s="496"/>
    </row>
    <row r="45" spans="1:45">
      <c r="A45" s="494"/>
      <c r="B45" s="494"/>
      <c r="C45" s="494"/>
      <c r="D45" s="471"/>
      <c r="E45" s="471"/>
      <c r="F45" s="471"/>
      <c r="G45" s="494"/>
      <c r="H45" s="471"/>
      <c r="I45" s="471"/>
      <c r="J45" s="495"/>
      <c r="K45" s="495"/>
      <c r="L45" s="495"/>
      <c r="M45" s="495"/>
      <c r="N45" s="471"/>
      <c r="O45" s="471"/>
      <c r="P45" s="471"/>
      <c r="Q45" s="471"/>
      <c r="X45" s="496"/>
      <c r="Y45" s="496"/>
      <c r="Z45" s="515"/>
      <c r="AA45" s="515"/>
      <c r="AB45" s="496"/>
      <c r="AC45" s="515"/>
      <c r="AD45" s="515"/>
      <c r="AE45" s="496"/>
      <c r="AF45" s="496"/>
      <c r="AG45" s="496"/>
      <c r="AH45" s="496"/>
      <c r="AI45" s="496"/>
      <c r="AJ45" s="496"/>
      <c r="AK45" s="496"/>
      <c r="AL45" s="496"/>
      <c r="AM45" s="496"/>
      <c r="AN45" s="496"/>
      <c r="AO45" s="496"/>
      <c r="AP45" s="496"/>
      <c r="AQ45" s="496"/>
      <c r="AR45" s="496"/>
      <c r="AS45" s="496"/>
    </row>
    <row r="46" spans="1:45">
      <c r="A46" s="494"/>
      <c r="B46" s="494"/>
      <c r="C46" s="494"/>
      <c r="D46" s="471"/>
      <c r="E46" s="471"/>
      <c r="F46" s="471"/>
      <c r="G46" s="494"/>
      <c r="H46" s="471"/>
      <c r="I46" s="471"/>
      <c r="J46" s="495"/>
      <c r="K46" s="495"/>
      <c r="L46" s="495"/>
      <c r="M46" s="495"/>
      <c r="N46" s="471"/>
      <c r="O46" s="471"/>
      <c r="P46" s="471"/>
      <c r="Q46" s="471"/>
      <c r="X46" s="496"/>
      <c r="Y46" s="496"/>
      <c r="Z46" s="515"/>
      <c r="AA46" s="515"/>
      <c r="AB46" s="496"/>
      <c r="AC46" s="515"/>
      <c r="AD46" s="515"/>
      <c r="AE46" s="496"/>
      <c r="AF46" s="496"/>
      <c r="AG46" s="496"/>
      <c r="AH46" s="496"/>
      <c r="AI46" s="496"/>
      <c r="AJ46" s="496"/>
      <c r="AK46" s="496"/>
      <c r="AL46" s="496"/>
      <c r="AM46" s="496"/>
      <c r="AN46" s="496"/>
      <c r="AO46" s="496"/>
      <c r="AP46" s="496"/>
      <c r="AQ46" s="496"/>
      <c r="AR46" s="496"/>
      <c r="AS46" s="496"/>
    </row>
    <row r="47" spans="1:45">
      <c r="A47" s="494"/>
      <c r="B47" s="494"/>
      <c r="C47" s="494"/>
      <c r="D47" s="471"/>
      <c r="E47" s="471"/>
      <c r="F47" s="471"/>
      <c r="G47" s="494"/>
      <c r="H47" s="471"/>
      <c r="I47" s="471"/>
      <c r="J47" s="495"/>
      <c r="K47" s="495"/>
      <c r="L47" s="495"/>
      <c r="M47" s="495"/>
      <c r="N47" s="471"/>
      <c r="O47" s="471"/>
      <c r="P47" s="471"/>
      <c r="Q47" s="471"/>
      <c r="X47" s="496"/>
      <c r="Y47" s="496"/>
      <c r="Z47" s="515"/>
      <c r="AA47" s="515"/>
      <c r="AB47" s="496"/>
      <c r="AC47" s="515"/>
      <c r="AD47" s="515"/>
      <c r="AE47" s="496"/>
      <c r="AF47" s="496"/>
      <c r="AG47" s="496"/>
      <c r="AH47" s="496"/>
      <c r="AI47" s="496"/>
      <c r="AJ47" s="496"/>
      <c r="AK47" s="496"/>
      <c r="AL47" s="496"/>
      <c r="AM47" s="496"/>
      <c r="AN47" s="496"/>
      <c r="AO47" s="496"/>
      <c r="AP47" s="496"/>
      <c r="AQ47" s="496"/>
      <c r="AR47" s="496"/>
      <c r="AS47" s="496"/>
    </row>
    <row r="48" spans="1:45">
      <c r="A48" s="494"/>
      <c r="B48" s="494"/>
      <c r="C48" s="494"/>
      <c r="D48" s="471"/>
      <c r="E48" s="471"/>
      <c r="F48" s="471"/>
      <c r="G48" s="494"/>
      <c r="H48" s="471"/>
      <c r="I48" s="471"/>
      <c r="J48" s="495"/>
      <c r="K48" s="495"/>
      <c r="L48" s="495"/>
      <c r="M48" s="495"/>
      <c r="N48" s="471"/>
      <c r="O48" s="471"/>
      <c r="P48" s="471"/>
      <c r="Q48" s="471"/>
      <c r="X48" s="496"/>
      <c r="Y48" s="496"/>
      <c r="Z48" s="515"/>
      <c r="AA48" s="515"/>
      <c r="AB48" s="496"/>
      <c r="AC48" s="515"/>
      <c r="AD48" s="515"/>
      <c r="AE48" s="496"/>
      <c r="AF48" s="496"/>
      <c r="AG48" s="496"/>
      <c r="AH48" s="496"/>
      <c r="AI48" s="496"/>
      <c r="AJ48" s="496"/>
      <c r="AK48" s="496"/>
      <c r="AL48" s="496"/>
      <c r="AM48" s="496"/>
      <c r="AN48" s="496"/>
      <c r="AO48" s="496"/>
      <c r="AP48" s="496"/>
      <c r="AQ48" s="496"/>
      <c r="AR48" s="496"/>
      <c r="AS48" s="496"/>
    </row>
    <row r="49" spans="1:45">
      <c r="A49" s="494"/>
      <c r="B49" s="494"/>
      <c r="C49" s="494"/>
      <c r="D49" s="471"/>
      <c r="E49" s="471"/>
      <c r="F49" s="471"/>
      <c r="G49" s="494"/>
      <c r="H49" s="471"/>
      <c r="I49" s="471"/>
      <c r="J49" s="495"/>
      <c r="K49" s="495"/>
      <c r="L49" s="495"/>
      <c r="M49" s="495"/>
      <c r="N49" s="471"/>
      <c r="O49" s="471"/>
      <c r="P49" s="471"/>
      <c r="Q49" s="471"/>
      <c r="X49" s="496"/>
      <c r="Y49" s="496"/>
      <c r="Z49" s="515"/>
      <c r="AA49" s="515"/>
      <c r="AB49" s="496"/>
      <c r="AC49" s="515"/>
      <c r="AD49" s="515"/>
      <c r="AE49" s="496"/>
      <c r="AF49" s="496"/>
      <c r="AG49" s="496"/>
      <c r="AH49" s="496"/>
      <c r="AI49" s="496"/>
      <c r="AJ49" s="496"/>
      <c r="AK49" s="496"/>
      <c r="AL49" s="496"/>
      <c r="AM49" s="496"/>
      <c r="AN49" s="496"/>
      <c r="AO49" s="496"/>
      <c r="AP49" s="496"/>
      <c r="AQ49" s="496"/>
      <c r="AR49" s="496"/>
      <c r="AS49" s="496"/>
    </row>
    <row r="50" spans="1:45">
      <c r="A50" s="494"/>
      <c r="B50" s="494"/>
      <c r="C50" s="494"/>
      <c r="D50" s="471"/>
      <c r="E50" s="471"/>
      <c r="F50" s="471"/>
      <c r="G50" s="494"/>
      <c r="H50" s="471"/>
      <c r="I50" s="471"/>
      <c r="J50" s="495"/>
      <c r="K50" s="495"/>
      <c r="L50" s="495"/>
      <c r="M50" s="495"/>
      <c r="N50" s="471"/>
      <c r="O50" s="471"/>
      <c r="P50" s="471"/>
      <c r="Q50" s="471"/>
      <c r="X50" s="496"/>
      <c r="Y50" s="496"/>
      <c r="Z50" s="515"/>
      <c r="AA50" s="515"/>
      <c r="AB50" s="496"/>
      <c r="AC50" s="515"/>
      <c r="AD50" s="515"/>
      <c r="AE50" s="496"/>
      <c r="AF50" s="496"/>
      <c r="AG50" s="496"/>
      <c r="AH50" s="496"/>
      <c r="AI50" s="496"/>
      <c r="AJ50" s="496"/>
      <c r="AK50" s="496"/>
      <c r="AL50" s="496"/>
      <c r="AM50" s="496"/>
      <c r="AN50" s="496"/>
      <c r="AO50" s="496"/>
      <c r="AP50" s="496"/>
      <c r="AQ50" s="496"/>
      <c r="AR50" s="496"/>
      <c r="AS50" s="496"/>
    </row>
    <row r="51" spans="1:45">
      <c r="A51" s="494"/>
      <c r="B51" s="494"/>
      <c r="C51" s="494"/>
      <c r="D51" s="471"/>
      <c r="E51" s="471"/>
      <c r="F51" s="471"/>
      <c r="G51" s="494"/>
      <c r="H51" s="471"/>
      <c r="I51" s="471"/>
      <c r="J51" s="495"/>
      <c r="K51" s="495"/>
      <c r="L51" s="495"/>
      <c r="M51" s="495"/>
      <c r="N51" s="471"/>
      <c r="O51" s="471"/>
      <c r="P51" s="471"/>
      <c r="Q51" s="471"/>
      <c r="X51" s="496"/>
      <c r="Y51" s="496"/>
      <c r="Z51" s="515"/>
      <c r="AA51" s="515"/>
      <c r="AB51" s="496"/>
      <c r="AC51" s="515"/>
      <c r="AD51" s="515"/>
      <c r="AE51" s="496"/>
      <c r="AF51" s="496"/>
      <c r="AG51" s="496"/>
      <c r="AH51" s="496"/>
      <c r="AI51" s="496"/>
      <c r="AJ51" s="496"/>
      <c r="AK51" s="496"/>
      <c r="AL51" s="496"/>
      <c r="AM51" s="496"/>
      <c r="AN51" s="496"/>
      <c r="AO51" s="496"/>
      <c r="AP51" s="496"/>
      <c r="AQ51" s="496"/>
      <c r="AR51" s="496"/>
      <c r="AS51" s="496"/>
    </row>
    <row r="52" spans="1:45">
      <c r="A52" s="494"/>
      <c r="B52" s="494"/>
      <c r="C52" s="494"/>
      <c r="D52" s="471"/>
      <c r="E52" s="471"/>
      <c r="F52" s="471"/>
      <c r="G52" s="494"/>
      <c r="H52" s="471"/>
      <c r="I52" s="471"/>
      <c r="J52" s="495"/>
      <c r="K52" s="495"/>
      <c r="L52" s="495"/>
      <c r="M52" s="495"/>
      <c r="N52" s="471"/>
      <c r="O52" s="471"/>
      <c r="P52" s="471"/>
      <c r="Q52" s="471"/>
      <c r="X52" s="496"/>
      <c r="Y52" s="496"/>
      <c r="Z52" s="515"/>
      <c r="AA52" s="515"/>
      <c r="AB52" s="496"/>
      <c r="AC52" s="515"/>
      <c r="AD52" s="515"/>
      <c r="AE52" s="496"/>
      <c r="AF52" s="496"/>
      <c r="AG52" s="496"/>
      <c r="AH52" s="496"/>
      <c r="AI52" s="496"/>
      <c r="AJ52" s="496"/>
      <c r="AK52" s="496"/>
      <c r="AL52" s="496"/>
      <c r="AM52" s="496"/>
      <c r="AN52" s="496"/>
      <c r="AO52" s="496"/>
      <c r="AP52" s="496"/>
      <c r="AQ52" s="496"/>
      <c r="AR52" s="496"/>
      <c r="AS52" s="496"/>
    </row>
    <row r="53" spans="1:45">
      <c r="A53" s="494"/>
      <c r="B53" s="494"/>
      <c r="C53" s="494"/>
      <c r="D53" s="471"/>
      <c r="E53" s="471"/>
      <c r="F53" s="471"/>
      <c r="G53" s="494"/>
      <c r="H53" s="471"/>
      <c r="I53" s="471"/>
      <c r="J53" s="495"/>
      <c r="K53" s="495"/>
      <c r="L53" s="495"/>
      <c r="M53" s="495"/>
      <c r="N53" s="471"/>
      <c r="O53" s="471"/>
      <c r="P53" s="471"/>
      <c r="Q53" s="471"/>
      <c r="X53" s="496"/>
      <c r="Y53" s="496"/>
      <c r="Z53" s="515"/>
      <c r="AA53" s="515"/>
      <c r="AB53" s="496"/>
      <c r="AC53" s="515"/>
      <c r="AD53" s="515"/>
      <c r="AE53" s="496"/>
      <c r="AF53" s="496"/>
      <c r="AG53" s="496"/>
      <c r="AH53" s="496"/>
      <c r="AI53" s="496"/>
      <c r="AJ53" s="496"/>
      <c r="AK53" s="496"/>
      <c r="AL53" s="496"/>
      <c r="AM53" s="496"/>
      <c r="AN53" s="496"/>
      <c r="AO53" s="496"/>
      <c r="AP53" s="496"/>
      <c r="AQ53" s="496"/>
      <c r="AR53" s="496"/>
      <c r="AS53" s="496"/>
    </row>
    <row r="54" spans="1:45">
      <c r="A54" s="494"/>
      <c r="B54" s="494"/>
      <c r="C54" s="494"/>
      <c r="D54" s="471"/>
      <c r="E54" s="471"/>
      <c r="F54" s="471"/>
      <c r="G54" s="494"/>
      <c r="H54" s="471"/>
      <c r="I54" s="471"/>
      <c r="J54" s="495"/>
      <c r="K54" s="495"/>
      <c r="L54" s="495"/>
      <c r="M54" s="495"/>
      <c r="N54" s="471"/>
      <c r="O54" s="471"/>
      <c r="P54" s="471"/>
      <c r="Q54" s="471"/>
      <c r="X54" s="496"/>
      <c r="Y54" s="496"/>
      <c r="Z54" s="515"/>
      <c r="AA54" s="515"/>
      <c r="AB54" s="496"/>
      <c r="AC54" s="515"/>
      <c r="AD54" s="515"/>
      <c r="AE54" s="496"/>
      <c r="AF54" s="496"/>
      <c r="AG54" s="496"/>
      <c r="AH54" s="496"/>
      <c r="AI54" s="496"/>
      <c r="AJ54" s="496"/>
      <c r="AK54" s="496"/>
      <c r="AL54" s="496"/>
      <c r="AM54" s="496"/>
      <c r="AN54" s="496"/>
      <c r="AO54" s="496"/>
      <c r="AP54" s="496"/>
      <c r="AQ54" s="496"/>
      <c r="AR54" s="496"/>
      <c r="AS54" s="496"/>
    </row>
    <row r="55" spans="1:45">
      <c r="A55" s="494"/>
      <c r="B55" s="494"/>
      <c r="C55" s="494"/>
      <c r="D55" s="471"/>
      <c r="E55" s="471"/>
      <c r="F55" s="471"/>
      <c r="G55" s="494"/>
      <c r="H55" s="471"/>
      <c r="I55" s="471"/>
      <c r="J55" s="495"/>
      <c r="K55" s="495"/>
      <c r="L55" s="495"/>
      <c r="M55" s="495"/>
      <c r="N55" s="471"/>
      <c r="O55" s="471"/>
      <c r="P55" s="471"/>
      <c r="Q55" s="471"/>
      <c r="X55" s="496"/>
      <c r="Y55" s="496"/>
      <c r="Z55" s="515"/>
      <c r="AA55" s="515"/>
      <c r="AB55" s="496"/>
      <c r="AC55" s="515"/>
      <c r="AD55" s="515"/>
      <c r="AE55" s="496"/>
      <c r="AF55" s="496"/>
      <c r="AG55" s="496"/>
      <c r="AH55" s="496"/>
      <c r="AI55" s="496"/>
      <c r="AJ55" s="496"/>
      <c r="AK55" s="496"/>
      <c r="AL55" s="496"/>
      <c r="AM55" s="496"/>
      <c r="AN55" s="496"/>
      <c r="AO55" s="496"/>
      <c r="AP55" s="496"/>
      <c r="AQ55" s="496"/>
      <c r="AR55" s="496"/>
      <c r="AS55" s="496"/>
    </row>
    <row r="56" spans="1:45">
      <c r="A56" s="494"/>
      <c r="B56" s="494"/>
      <c r="C56" s="494"/>
      <c r="D56" s="471"/>
      <c r="E56" s="471"/>
      <c r="F56" s="471"/>
      <c r="G56" s="494"/>
      <c r="H56" s="471"/>
      <c r="I56" s="471"/>
      <c r="J56" s="495"/>
      <c r="K56" s="495"/>
      <c r="L56" s="495"/>
      <c r="M56" s="495"/>
      <c r="N56" s="471"/>
      <c r="O56" s="471"/>
      <c r="P56" s="471"/>
      <c r="Q56" s="471"/>
      <c r="X56" s="496"/>
      <c r="Y56" s="496"/>
      <c r="Z56" s="515"/>
      <c r="AA56" s="515"/>
      <c r="AB56" s="496"/>
      <c r="AC56" s="515"/>
      <c r="AD56" s="515"/>
      <c r="AE56" s="496"/>
      <c r="AF56" s="496"/>
      <c r="AG56" s="496"/>
      <c r="AH56" s="496"/>
      <c r="AI56" s="496"/>
      <c r="AJ56" s="496"/>
      <c r="AK56" s="496"/>
      <c r="AL56" s="496"/>
      <c r="AM56" s="496"/>
      <c r="AN56" s="496"/>
      <c r="AO56" s="496"/>
      <c r="AP56" s="496"/>
      <c r="AQ56" s="496"/>
      <c r="AR56" s="496"/>
      <c r="AS56" s="496"/>
    </row>
    <row r="57" spans="1:45">
      <c r="A57" s="494"/>
      <c r="B57" s="494"/>
      <c r="C57" s="494"/>
      <c r="D57" s="471"/>
      <c r="E57" s="471"/>
      <c r="F57" s="471"/>
      <c r="G57" s="494"/>
      <c r="H57" s="471"/>
      <c r="I57" s="471"/>
      <c r="J57" s="495"/>
      <c r="K57" s="495"/>
      <c r="L57" s="495"/>
      <c r="M57" s="495"/>
      <c r="N57" s="471"/>
      <c r="O57" s="471"/>
      <c r="P57" s="471"/>
      <c r="Q57" s="471"/>
      <c r="X57" s="496"/>
      <c r="Y57" s="496"/>
      <c r="Z57" s="515"/>
      <c r="AA57" s="515"/>
      <c r="AB57" s="496"/>
      <c r="AC57" s="515"/>
      <c r="AD57" s="515"/>
      <c r="AE57" s="496"/>
      <c r="AF57" s="496"/>
      <c r="AG57" s="496"/>
      <c r="AH57" s="496"/>
      <c r="AI57" s="496"/>
      <c r="AJ57" s="496"/>
      <c r="AK57" s="496"/>
      <c r="AL57" s="496"/>
      <c r="AM57" s="496"/>
      <c r="AN57" s="496"/>
      <c r="AO57" s="496"/>
      <c r="AP57" s="496"/>
      <c r="AQ57" s="496"/>
      <c r="AR57" s="496"/>
      <c r="AS57" s="496"/>
    </row>
    <row r="58" spans="1:45">
      <c r="A58" s="494"/>
      <c r="B58" s="494"/>
      <c r="C58" s="494"/>
      <c r="D58" s="471"/>
      <c r="E58" s="471"/>
      <c r="F58" s="471"/>
      <c r="G58" s="494"/>
      <c r="H58" s="471"/>
      <c r="I58" s="471"/>
      <c r="J58" s="495"/>
      <c r="K58" s="495"/>
      <c r="L58" s="495"/>
      <c r="M58" s="495"/>
      <c r="N58" s="471"/>
      <c r="O58" s="471"/>
      <c r="P58" s="471"/>
      <c r="Q58" s="471"/>
      <c r="X58" s="496"/>
      <c r="Y58" s="496"/>
      <c r="Z58" s="515"/>
      <c r="AA58" s="515"/>
      <c r="AB58" s="496"/>
      <c r="AC58" s="515"/>
      <c r="AD58" s="515"/>
      <c r="AE58" s="496"/>
      <c r="AF58" s="496"/>
      <c r="AG58" s="496"/>
      <c r="AH58" s="496"/>
      <c r="AI58" s="496"/>
      <c r="AJ58" s="496"/>
      <c r="AK58" s="496"/>
      <c r="AL58" s="496"/>
      <c r="AM58" s="496"/>
      <c r="AN58" s="496"/>
      <c r="AO58" s="496"/>
      <c r="AP58" s="496"/>
      <c r="AQ58" s="496"/>
      <c r="AR58" s="496"/>
      <c r="AS58" s="496"/>
    </row>
    <row r="59" spans="1:45">
      <c r="A59" s="494"/>
      <c r="B59" s="494"/>
      <c r="C59" s="494"/>
      <c r="D59" s="471"/>
      <c r="E59" s="471"/>
      <c r="F59" s="471"/>
      <c r="G59" s="494"/>
      <c r="H59" s="471"/>
      <c r="I59" s="471"/>
      <c r="J59" s="495"/>
      <c r="K59" s="495"/>
      <c r="L59" s="495"/>
      <c r="M59" s="495"/>
      <c r="N59" s="471"/>
      <c r="O59" s="471"/>
      <c r="P59" s="471"/>
      <c r="Q59" s="471"/>
      <c r="X59" s="496"/>
      <c r="Y59" s="496"/>
      <c r="Z59" s="515"/>
      <c r="AA59" s="515"/>
      <c r="AB59" s="496"/>
      <c r="AC59" s="515"/>
      <c r="AD59" s="515"/>
      <c r="AE59" s="496"/>
      <c r="AF59" s="496"/>
      <c r="AG59" s="496"/>
      <c r="AH59" s="496"/>
      <c r="AI59" s="496"/>
      <c r="AJ59" s="496"/>
      <c r="AK59" s="496"/>
      <c r="AL59" s="496"/>
      <c r="AM59" s="496"/>
      <c r="AN59" s="496"/>
      <c r="AO59" s="496"/>
      <c r="AP59" s="496"/>
      <c r="AQ59" s="496"/>
      <c r="AR59" s="496"/>
      <c r="AS59" s="496"/>
    </row>
    <row r="60" spans="1:45">
      <c r="A60" s="494"/>
      <c r="B60" s="494"/>
      <c r="C60" s="494"/>
      <c r="D60" s="471"/>
      <c r="E60" s="471"/>
      <c r="F60" s="471"/>
      <c r="G60" s="494"/>
      <c r="H60" s="471"/>
      <c r="I60" s="471"/>
      <c r="J60" s="495"/>
      <c r="K60" s="495"/>
      <c r="L60" s="495"/>
      <c r="M60" s="495"/>
      <c r="N60" s="471"/>
      <c r="O60" s="471"/>
      <c r="P60" s="471"/>
      <c r="Q60" s="471"/>
      <c r="X60" s="496"/>
      <c r="Y60" s="496"/>
      <c r="Z60" s="515"/>
      <c r="AA60" s="515"/>
      <c r="AB60" s="496"/>
      <c r="AC60" s="515"/>
      <c r="AD60" s="515"/>
      <c r="AE60" s="496"/>
      <c r="AF60" s="496"/>
      <c r="AG60" s="496"/>
      <c r="AH60" s="496"/>
      <c r="AI60" s="496"/>
      <c r="AJ60" s="496"/>
      <c r="AK60" s="496"/>
      <c r="AL60" s="496"/>
      <c r="AM60" s="496"/>
      <c r="AN60" s="496"/>
      <c r="AO60" s="496"/>
      <c r="AP60" s="496"/>
      <c r="AQ60" s="496"/>
      <c r="AR60" s="496"/>
      <c r="AS60" s="496"/>
    </row>
    <row r="61" spans="1:45">
      <c r="A61" s="494"/>
      <c r="B61" s="494"/>
      <c r="C61" s="494"/>
      <c r="D61" s="471"/>
      <c r="E61" s="471"/>
      <c r="F61" s="471"/>
      <c r="G61" s="494"/>
      <c r="H61" s="471"/>
      <c r="I61" s="471"/>
      <c r="J61" s="495"/>
      <c r="K61" s="495"/>
      <c r="L61" s="495"/>
      <c r="M61" s="495"/>
      <c r="N61" s="471"/>
      <c r="O61" s="471"/>
      <c r="P61" s="471"/>
      <c r="Q61" s="471"/>
      <c r="X61" s="496"/>
      <c r="Y61" s="496"/>
      <c r="Z61" s="515"/>
      <c r="AA61" s="515"/>
      <c r="AB61" s="496"/>
      <c r="AC61" s="515"/>
      <c r="AD61" s="515"/>
      <c r="AE61" s="496"/>
      <c r="AF61" s="496"/>
      <c r="AG61" s="496"/>
      <c r="AH61" s="496"/>
      <c r="AI61" s="496"/>
      <c r="AJ61" s="496"/>
      <c r="AK61" s="496"/>
      <c r="AL61" s="496"/>
      <c r="AM61" s="496"/>
      <c r="AN61" s="496"/>
      <c r="AO61" s="496"/>
      <c r="AP61" s="496"/>
      <c r="AQ61" s="496"/>
      <c r="AR61" s="496"/>
      <c r="AS61" s="496"/>
    </row>
    <row r="62" spans="1:45">
      <c r="A62" s="494"/>
      <c r="B62" s="494"/>
      <c r="C62" s="494"/>
      <c r="D62" s="471"/>
      <c r="E62" s="471"/>
      <c r="F62" s="471"/>
      <c r="G62" s="494"/>
      <c r="H62" s="471"/>
      <c r="I62" s="471"/>
      <c r="J62" s="495"/>
      <c r="K62" s="495"/>
      <c r="L62" s="495"/>
      <c r="M62" s="495"/>
      <c r="N62" s="471"/>
      <c r="O62" s="471"/>
      <c r="P62" s="471"/>
      <c r="Q62" s="471"/>
      <c r="X62" s="496"/>
      <c r="Y62" s="496"/>
      <c r="Z62" s="515"/>
      <c r="AA62" s="515"/>
      <c r="AB62" s="496"/>
      <c r="AC62" s="515"/>
      <c r="AD62" s="515"/>
      <c r="AE62" s="496"/>
      <c r="AF62" s="496"/>
      <c r="AG62" s="496"/>
      <c r="AH62" s="496"/>
      <c r="AI62" s="496"/>
      <c r="AJ62" s="496"/>
      <c r="AK62" s="496"/>
      <c r="AL62" s="496"/>
      <c r="AM62" s="496"/>
      <c r="AN62" s="496"/>
      <c r="AO62" s="496"/>
      <c r="AP62" s="496"/>
      <c r="AQ62" s="496"/>
      <c r="AR62" s="496"/>
      <c r="AS62" s="496"/>
    </row>
    <row r="63" spans="1:45">
      <c r="A63" s="494"/>
      <c r="B63" s="494"/>
      <c r="C63" s="494"/>
      <c r="D63" s="471"/>
      <c r="E63" s="471"/>
      <c r="F63" s="471"/>
      <c r="G63" s="494"/>
      <c r="H63" s="471"/>
      <c r="I63" s="471"/>
      <c r="J63" s="495"/>
      <c r="K63" s="495"/>
      <c r="L63" s="495"/>
      <c r="M63" s="495"/>
      <c r="N63" s="471"/>
      <c r="O63" s="471"/>
      <c r="P63" s="471"/>
      <c r="Q63" s="471"/>
      <c r="X63" s="496"/>
      <c r="Y63" s="496"/>
      <c r="Z63" s="515"/>
      <c r="AA63" s="515"/>
      <c r="AB63" s="496"/>
      <c r="AC63" s="515"/>
      <c r="AD63" s="515"/>
      <c r="AE63" s="496"/>
      <c r="AF63" s="496"/>
      <c r="AG63" s="496"/>
      <c r="AH63" s="496"/>
      <c r="AI63" s="496"/>
      <c r="AJ63" s="496"/>
      <c r="AK63" s="496"/>
      <c r="AL63" s="496"/>
      <c r="AM63" s="496"/>
      <c r="AN63" s="496"/>
      <c r="AO63" s="496"/>
      <c r="AP63" s="496"/>
      <c r="AQ63" s="496"/>
      <c r="AR63" s="496"/>
      <c r="AS63" s="496"/>
    </row>
    <row r="64" spans="1:45">
      <c r="A64" s="494"/>
      <c r="B64" s="494"/>
      <c r="C64" s="494"/>
      <c r="D64" s="471"/>
      <c r="E64" s="471"/>
      <c r="F64" s="471"/>
      <c r="G64" s="494"/>
      <c r="H64" s="471"/>
      <c r="I64" s="471"/>
      <c r="J64" s="495"/>
      <c r="K64" s="495"/>
      <c r="L64" s="495"/>
      <c r="M64" s="495"/>
      <c r="N64" s="471"/>
      <c r="O64" s="471"/>
      <c r="P64" s="471"/>
      <c r="Q64" s="471"/>
      <c r="X64" s="496"/>
      <c r="Y64" s="496"/>
      <c r="Z64" s="515"/>
      <c r="AA64" s="515"/>
      <c r="AB64" s="496"/>
      <c r="AC64" s="515"/>
      <c r="AD64" s="515"/>
      <c r="AE64" s="496"/>
      <c r="AF64" s="496"/>
      <c r="AG64" s="496"/>
      <c r="AH64" s="496"/>
      <c r="AI64" s="496"/>
      <c r="AJ64" s="496"/>
      <c r="AK64" s="496"/>
      <c r="AL64" s="496"/>
      <c r="AM64" s="496"/>
      <c r="AN64" s="496"/>
      <c r="AO64" s="496"/>
      <c r="AP64" s="496"/>
      <c r="AQ64" s="496"/>
      <c r="AR64" s="496"/>
      <c r="AS64" s="496"/>
    </row>
    <row r="65" spans="1:45">
      <c r="A65" s="494"/>
      <c r="B65" s="494"/>
      <c r="C65" s="494"/>
      <c r="D65" s="471"/>
      <c r="E65" s="471"/>
      <c r="F65" s="471"/>
      <c r="G65" s="494"/>
      <c r="H65" s="471"/>
      <c r="I65" s="471"/>
      <c r="J65" s="495"/>
      <c r="K65" s="495"/>
      <c r="L65" s="495"/>
      <c r="M65" s="495"/>
      <c r="N65" s="471"/>
      <c r="O65" s="471"/>
      <c r="P65" s="471"/>
      <c r="Q65" s="471"/>
      <c r="X65" s="496"/>
      <c r="Y65" s="496"/>
      <c r="Z65" s="515"/>
      <c r="AA65" s="515"/>
      <c r="AB65" s="496"/>
      <c r="AC65" s="515"/>
      <c r="AD65" s="515"/>
      <c r="AE65" s="496"/>
      <c r="AF65" s="496"/>
      <c r="AG65" s="496"/>
      <c r="AH65" s="496"/>
      <c r="AI65" s="496"/>
      <c r="AJ65" s="496"/>
      <c r="AK65" s="496"/>
      <c r="AL65" s="496"/>
      <c r="AM65" s="496"/>
      <c r="AN65" s="496"/>
      <c r="AO65" s="496"/>
      <c r="AP65" s="496"/>
      <c r="AQ65" s="496"/>
      <c r="AR65" s="496"/>
      <c r="AS65" s="496"/>
    </row>
    <row r="66" spans="1:45">
      <c r="A66" s="494"/>
      <c r="B66" s="494"/>
      <c r="C66" s="494"/>
      <c r="D66" s="471"/>
      <c r="E66" s="471"/>
      <c r="F66" s="471"/>
      <c r="G66" s="494"/>
      <c r="H66" s="471"/>
      <c r="I66" s="471"/>
      <c r="J66" s="495"/>
      <c r="K66" s="495"/>
      <c r="L66" s="495"/>
      <c r="M66" s="495"/>
      <c r="N66" s="471"/>
      <c r="O66" s="471"/>
      <c r="P66" s="471"/>
      <c r="Q66" s="471"/>
      <c r="X66" s="496"/>
      <c r="Y66" s="496"/>
      <c r="Z66" s="515"/>
      <c r="AA66" s="515"/>
      <c r="AB66" s="496"/>
      <c r="AC66" s="515"/>
      <c r="AD66" s="515"/>
      <c r="AE66" s="496"/>
      <c r="AF66" s="496"/>
      <c r="AG66" s="496"/>
      <c r="AH66" s="496"/>
      <c r="AI66" s="496"/>
      <c r="AJ66" s="496"/>
      <c r="AK66" s="496"/>
      <c r="AL66" s="496"/>
      <c r="AM66" s="496"/>
      <c r="AN66" s="496"/>
      <c r="AO66" s="496"/>
      <c r="AP66" s="496"/>
      <c r="AQ66" s="496"/>
      <c r="AR66" s="496"/>
      <c r="AS66" s="496"/>
    </row>
    <row r="67" spans="1:45">
      <c r="A67" s="494"/>
      <c r="B67" s="494"/>
      <c r="C67" s="494"/>
      <c r="D67" s="471"/>
      <c r="E67" s="471"/>
      <c r="F67" s="471"/>
      <c r="G67" s="494"/>
      <c r="H67" s="471"/>
      <c r="I67" s="471"/>
      <c r="J67" s="495"/>
      <c r="K67" s="495"/>
      <c r="L67" s="495"/>
      <c r="M67" s="495"/>
      <c r="N67" s="471"/>
      <c r="O67" s="471"/>
      <c r="P67" s="471"/>
      <c r="Q67" s="471"/>
      <c r="X67" s="496"/>
      <c r="Y67" s="496"/>
      <c r="Z67" s="515"/>
      <c r="AA67" s="515"/>
      <c r="AB67" s="496"/>
      <c r="AC67" s="515"/>
      <c r="AD67" s="515"/>
      <c r="AE67" s="496"/>
      <c r="AF67" s="496"/>
      <c r="AG67" s="496"/>
      <c r="AH67" s="496"/>
      <c r="AI67" s="496"/>
      <c r="AJ67" s="496"/>
      <c r="AK67" s="496"/>
      <c r="AL67" s="496"/>
      <c r="AM67" s="496"/>
      <c r="AN67" s="496"/>
      <c r="AO67" s="496"/>
      <c r="AP67" s="496"/>
      <c r="AQ67" s="496"/>
      <c r="AR67" s="496"/>
      <c r="AS67" s="496"/>
    </row>
    <row r="68" spans="1:45">
      <c r="A68" s="494"/>
      <c r="B68" s="494"/>
      <c r="C68" s="494"/>
      <c r="D68" s="471"/>
      <c r="E68" s="471"/>
      <c r="F68" s="471"/>
      <c r="G68" s="494"/>
      <c r="H68" s="471"/>
      <c r="I68" s="471"/>
      <c r="J68" s="495"/>
      <c r="K68" s="495"/>
      <c r="L68" s="495"/>
      <c r="M68" s="495"/>
      <c r="N68" s="471"/>
      <c r="O68" s="471"/>
      <c r="P68" s="471"/>
      <c r="Q68" s="471"/>
      <c r="X68" s="496"/>
      <c r="Y68" s="496"/>
      <c r="Z68" s="515"/>
      <c r="AA68" s="515"/>
      <c r="AB68" s="496"/>
      <c r="AC68" s="515"/>
      <c r="AD68" s="515"/>
      <c r="AE68" s="496"/>
      <c r="AF68" s="496"/>
      <c r="AG68" s="496"/>
      <c r="AH68" s="496"/>
      <c r="AI68" s="496"/>
      <c r="AJ68" s="496"/>
      <c r="AK68" s="496"/>
      <c r="AL68" s="496"/>
      <c r="AM68" s="496"/>
      <c r="AN68" s="496"/>
      <c r="AO68" s="496"/>
      <c r="AP68" s="496"/>
      <c r="AQ68" s="496"/>
      <c r="AR68" s="496"/>
      <c r="AS68" s="496"/>
    </row>
    <row r="69" spans="1:45">
      <c r="A69" s="494"/>
      <c r="B69" s="494"/>
      <c r="C69" s="494"/>
      <c r="D69" s="471"/>
      <c r="E69" s="471"/>
      <c r="F69" s="471"/>
      <c r="G69" s="494"/>
      <c r="H69" s="471"/>
      <c r="I69" s="471"/>
      <c r="J69" s="495"/>
      <c r="K69" s="495"/>
      <c r="L69" s="495"/>
      <c r="M69" s="495"/>
      <c r="N69" s="471"/>
      <c r="O69" s="471"/>
      <c r="P69" s="471"/>
      <c r="Q69" s="471"/>
      <c r="X69" s="496"/>
      <c r="Y69" s="496"/>
      <c r="Z69" s="515"/>
      <c r="AA69" s="515"/>
      <c r="AB69" s="496"/>
      <c r="AC69" s="515"/>
      <c r="AD69" s="515"/>
      <c r="AE69" s="496"/>
      <c r="AF69" s="496"/>
      <c r="AG69" s="496"/>
      <c r="AH69" s="496"/>
      <c r="AI69" s="496"/>
      <c r="AJ69" s="496"/>
      <c r="AK69" s="496"/>
      <c r="AL69" s="496"/>
      <c r="AM69" s="496"/>
      <c r="AN69" s="496"/>
      <c r="AO69" s="496"/>
      <c r="AP69" s="496"/>
      <c r="AQ69" s="496"/>
      <c r="AR69" s="496"/>
      <c r="AS69" s="496"/>
    </row>
    <row r="70" spans="1:45">
      <c r="A70" s="494"/>
      <c r="B70" s="494"/>
      <c r="C70" s="494"/>
      <c r="D70" s="471"/>
      <c r="E70" s="471"/>
      <c r="F70" s="471"/>
      <c r="G70" s="494"/>
      <c r="H70" s="471"/>
      <c r="I70" s="471"/>
      <c r="J70" s="495"/>
      <c r="K70" s="495"/>
      <c r="L70" s="495"/>
      <c r="M70" s="495"/>
      <c r="N70" s="471"/>
      <c r="O70" s="471"/>
      <c r="P70" s="471"/>
      <c r="Q70" s="471"/>
      <c r="X70" s="496"/>
      <c r="Y70" s="496"/>
      <c r="Z70" s="515"/>
      <c r="AA70" s="515"/>
      <c r="AB70" s="496"/>
      <c r="AC70" s="515"/>
      <c r="AD70" s="515"/>
      <c r="AE70" s="496"/>
      <c r="AF70" s="496"/>
      <c r="AG70" s="496"/>
      <c r="AH70" s="496"/>
      <c r="AI70" s="496"/>
      <c r="AJ70" s="496"/>
      <c r="AK70" s="496"/>
      <c r="AL70" s="496"/>
      <c r="AM70" s="496"/>
      <c r="AN70" s="496"/>
      <c r="AO70" s="496"/>
      <c r="AP70" s="496"/>
      <c r="AQ70" s="496"/>
      <c r="AR70" s="496"/>
      <c r="AS70" s="49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I49" sqref="I49"/>
    </sheetView>
  </sheetViews>
  <sheetFormatPr defaultRowHeight="13.5"/>
  <cols>
    <col min="1" max="1" width="59.25" bestFit="1" customWidth="1"/>
    <col min="2" max="2" width="12.625" bestFit="1" customWidth="1"/>
    <col min="3" max="3" width="18.25" customWidth="1"/>
    <col min="4" max="4" width="18.25" style="385" customWidth="1"/>
    <col min="5" max="7" width="18.25" customWidth="1"/>
    <col min="8" max="8" width="21" style="197" customWidth="1"/>
    <col min="9" max="9" width="21.5" customWidth="1"/>
    <col min="10" max="10" width="18.25" style="420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20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5"/>
    </row>
    <row r="4" spans="1:34">
      <c r="AH4" s="385"/>
    </row>
    <row r="5" spans="1:34">
      <c r="AH5" s="385"/>
    </row>
    <row r="6" spans="1:34">
      <c r="AH6" s="412"/>
    </row>
    <row r="7" spans="1:34">
      <c r="A7" t="s">
        <v>2274</v>
      </c>
      <c r="B7" t="s">
        <v>2274</v>
      </c>
      <c r="C7" t="s">
        <v>2275</v>
      </c>
      <c r="D7" s="385" t="s">
        <v>2275</v>
      </c>
      <c r="E7" t="s">
        <v>2275</v>
      </c>
      <c r="F7" t="s">
        <v>2275</v>
      </c>
      <c r="G7" t="s">
        <v>2275</v>
      </c>
      <c r="H7" s="197" t="s">
        <v>2275</v>
      </c>
      <c r="I7" t="s">
        <v>2275</v>
      </c>
      <c r="J7" s="420" t="s">
        <v>2275</v>
      </c>
      <c r="K7" t="s">
        <v>2274</v>
      </c>
      <c r="L7" t="s">
        <v>2274</v>
      </c>
      <c r="M7" t="s">
        <v>2274</v>
      </c>
      <c r="N7" s="202" t="s">
        <v>2274</v>
      </c>
      <c r="O7" s="202" t="s">
        <v>2274</v>
      </c>
      <c r="P7" s="202" t="s">
        <v>2274</v>
      </c>
      <c r="Q7" s="420" t="s">
        <v>2274</v>
      </c>
      <c r="R7" s="420" t="s">
        <v>2274</v>
      </c>
      <c r="S7" s="420" t="s">
        <v>2274</v>
      </c>
      <c r="T7" s="202" t="s">
        <v>2274</v>
      </c>
      <c r="U7" s="202" t="s">
        <v>2274</v>
      </c>
      <c r="V7" t="s">
        <v>2274</v>
      </c>
      <c r="W7" t="s">
        <v>2274</v>
      </c>
      <c r="X7" t="s">
        <v>2274</v>
      </c>
      <c r="Y7" t="s">
        <v>2274</v>
      </c>
      <c r="Z7" s="202" t="s">
        <v>2274</v>
      </c>
      <c r="AA7" t="s">
        <v>2274</v>
      </c>
      <c r="AB7" t="s">
        <v>2274</v>
      </c>
      <c r="AC7" t="s">
        <v>2274</v>
      </c>
      <c r="AD7" t="s">
        <v>2274</v>
      </c>
      <c r="AE7" t="s">
        <v>2274</v>
      </c>
      <c r="AF7" t="s">
        <v>2274</v>
      </c>
      <c r="AG7" t="s">
        <v>2274</v>
      </c>
      <c r="AH7" t="s">
        <v>2274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1465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1565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5" t="s">
        <v>643</v>
      </c>
      <c r="B9" s="485" t="s">
        <v>1136</v>
      </c>
      <c r="C9" s="50" t="s">
        <v>1956</v>
      </c>
      <c r="D9" s="50" t="s">
        <v>2287</v>
      </c>
      <c r="E9" s="50" t="s">
        <v>1957</v>
      </c>
      <c r="F9" s="50" t="s">
        <v>1553</v>
      </c>
      <c r="G9" s="50" t="s">
        <v>1625</v>
      </c>
      <c r="H9" s="245" t="s">
        <v>551</v>
      </c>
      <c r="I9" s="50" t="s">
        <v>1626</v>
      </c>
      <c r="J9" s="50" t="s">
        <v>1627</v>
      </c>
      <c r="K9" s="485" t="s">
        <v>1133</v>
      </c>
      <c r="L9" s="485" t="s">
        <v>1134</v>
      </c>
      <c r="M9" s="485" t="s">
        <v>1135</v>
      </c>
      <c r="N9" s="485" t="s">
        <v>1137</v>
      </c>
      <c r="O9" s="485" t="s">
        <v>1138</v>
      </c>
      <c r="P9" s="485" t="s">
        <v>1139</v>
      </c>
      <c r="Q9" s="485" t="s">
        <v>1140</v>
      </c>
      <c r="R9" s="485" t="s">
        <v>1141</v>
      </c>
      <c r="S9" s="485" t="s">
        <v>1142</v>
      </c>
      <c r="T9" s="485" t="s">
        <v>1143</v>
      </c>
      <c r="U9" s="485" t="s">
        <v>1144</v>
      </c>
      <c r="V9" s="485" t="s">
        <v>1145</v>
      </c>
      <c r="W9" s="485" t="s">
        <v>1146</v>
      </c>
      <c r="X9" s="485" t="s">
        <v>1147</v>
      </c>
      <c r="Y9" s="485" t="s">
        <v>1148</v>
      </c>
      <c r="Z9" s="485" t="s">
        <v>1149</v>
      </c>
      <c r="AA9" s="485" t="s">
        <v>1150</v>
      </c>
      <c r="AB9" s="485" t="s">
        <v>1151</v>
      </c>
      <c r="AC9" s="485" t="s">
        <v>1628</v>
      </c>
      <c r="AD9" s="485" t="s">
        <v>1629</v>
      </c>
      <c r="AE9" s="485" t="s">
        <v>1630</v>
      </c>
      <c r="AF9" s="485" t="s">
        <v>1631</v>
      </c>
      <c r="AG9" s="485" t="s">
        <v>1632</v>
      </c>
      <c r="AH9" s="485" t="s">
        <v>1633</v>
      </c>
    </row>
    <row r="10" spans="1:34">
      <c r="A10" t="s">
        <v>300</v>
      </c>
      <c r="B10" t="s">
        <v>308</v>
      </c>
      <c r="C10" s="42" t="s">
        <v>325</v>
      </c>
      <c r="D10" s="42" t="s">
        <v>1457</v>
      </c>
      <c r="E10" s="42" t="s">
        <v>328</v>
      </c>
      <c r="F10" s="42" t="s">
        <v>1533</v>
      </c>
      <c r="G10" s="42" t="s">
        <v>323</v>
      </c>
      <c r="H10" s="246" t="s">
        <v>324</v>
      </c>
      <c r="I10" s="42" t="s">
        <v>327</v>
      </c>
      <c r="J10" s="42" t="s">
        <v>1566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1617</v>
      </c>
      <c r="R10" s="127" t="s">
        <v>1623</v>
      </c>
      <c r="S10" s="127" t="s">
        <v>1618</v>
      </c>
      <c r="T10" s="202" t="s">
        <v>1126</v>
      </c>
      <c r="U10" s="202" t="s">
        <v>1125</v>
      </c>
      <c r="V10" t="s">
        <v>1127</v>
      </c>
      <c r="W10" t="s">
        <v>1128</v>
      </c>
      <c r="X10" t="s">
        <v>1132</v>
      </c>
      <c r="Y10" t="s">
        <v>1188</v>
      </c>
      <c r="Z10" s="202" t="s">
        <v>314</v>
      </c>
      <c r="AA10" t="s">
        <v>1129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1563</v>
      </c>
    </row>
    <row r="11" spans="1:34" ht="14.25">
      <c r="A11" s="491" t="str">
        <f>'_book_ client'!A11</f>
        <v>CICC-FICC-SYPZ</v>
      </c>
      <c r="B11" s="491" t="str">
        <f>IF('_book_ client'!E11="","",'_book_ client'!E11)</f>
        <v>active</v>
      </c>
      <c r="C11" s="501">
        <f ca="1">SUMIF('_info_ options'!CP:CP,'_info_ client'!A11,'_info_ options'!AD:AD)</f>
        <v>0</v>
      </c>
      <c r="D11" s="506">
        <f t="array" aca="1" ref="D11:D12" ca="1">func_GetIM()</f>
        <v>0</v>
      </c>
      <c r="E11" s="501">
        <f ca="1">SUMIF('_info_ options'!CP:CP,'_info_ client'!A11,'_info_ options'!AF:AF)</f>
        <v>0</v>
      </c>
      <c r="F11" s="501">
        <f ca="1">D11+E11</f>
        <v>0</v>
      </c>
      <c r="G11" s="518">
        <f ca="1">MAX((MAX(D11-AG11, 0)+MAX(E11-AH11, 0))-H11, 0)</f>
        <v>798049.53099886689</v>
      </c>
      <c r="H11" s="501">
        <f>SUMIF('_info_ cash flow'!A:A,'_info_ client'!A11,'_info_ cash flow'!C:C)</f>
        <v>-798049.53099886689</v>
      </c>
      <c r="I11" s="501">
        <f ca="1">MAX(H11-MAX(E11-AH11,0)-MAX(D11-AG11,0),0)</f>
        <v>0</v>
      </c>
      <c r="J11" s="501">
        <f>AH11+H11</f>
        <v>-798049.53099886689</v>
      </c>
      <c r="K11" s="491" t="str">
        <f>IF('_book_ client'!B11="","",'_book_ client'!B11)</f>
        <v>CICC-FICC-SYPZ</v>
      </c>
      <c r="L11" s="491" t="str">
        <f>IF('_book_ client'!C11="","",'_book_ client'!C11)</f>
        <v>SYPZ</v>
      </c>
      <c r="M11" s="491" t="str">
        <f>IF('_book_ client'!D11="","",'_book_ client'!D11)</f>
        <v/>
      </c>
      <c r="N11" s="491" t="str">
        <f>IF('_book_ client'!F11="","",'_book_ client'!F11)</f>
        <v/>
      </c>
      <c r="O11" s="491" t="str">
        <f>IF('_book_ client'!G11="","",'_book_ client'!G11)</f>
        <v/>
      </c>
      <c r="P11" s="491" t="str">
        <f>IF('_book_ client'!H11="","",'_book_ client'!H11)</f>
        <v/>
      </c>
      <c r="Q11" s="491">
        <f>IF('_book_ client'!I11="","",'_book_ client'!I11)</f>
        <v>2014</v>
      </c>
      <c r="R11" s="491" t="str">
        <f>IF('_book_ client'!J11="","",'_book_ client'!J11)</f>
        <v>乙方</v>
      </c>
      <c r="S11" s="491" t="str">
        <f>IF('_book_ client'!K11="","",'_book_ client'!K11)</f>
        <v/>
      </c>
      <c r="T11" s="491" t="str">
        <f>IF('_book_ client'!L11="","",'_book_ client'!L11)</f>
        <v/>
      </c>
      <c r="U11" s="491" t="str">
        <f>IF('_book_ client'!M11="","",'_book_ client'!M11)</f>
        <v/>
      </c>
      <c r="V11" s="491" t="str">
        <f>IF('_book_ client'!N11="","",'_book_ client'!N11)</f>
        <v/>
      </c>
      <c r="W11" s="491" t="str">
        <f>IF('_book_ client'!O11="","",'_book_ client'!O11)</f>
        <v/>
      </c>
      <c r="X11" s="491" t="str">
        <f>IF('_book_ client'!P11="","",'_book_ client'!P11)</f>
        <v/>
      </c>
      <c r="Y11" s="491" t="str">
        <f>IF('_book_ client'!Q11="","",'_book_ client'!Q11)</f>
        <v/>
      </c>
      <c r="Z11" s="491" t="str">
        <f>IF('_book_ client'!R11="","",'_book_ client'!R11)</f>
        <v/>
      </c>
      <c r="AA11" s="491" t="str">
        <f>IF('_book_ client'!S11="","",'_book_ client'!S11)</f>
        <v/>
      </c>
      <c r="AB11" s="491" t="str">
        <f>IF('_book_ client'!T11="","",'_book_ client'!T11)</f>
        <v/>
      </c>
      <c r="AC11" s="491" t="str">
        <f>IF('_book_ client'!U11="","",'_book_ client'!U11)</f>
        <v/>
      </c>
      <c r="AD11" s="491" t="str">
        <f>IF('_book_ client'!V11="","",'_book_ client'!V11)</f>
        <v/>
      </c>
      <c r="AE11" s="491" t="str">
        <f>IF('_book_ client'!W11="","",'_book_ client'!W11)</f>
        <v>1,13,2,13,3,13,1,15,2,15,3,15</v>
      </c>
      <c r="AF11" s="491">
        <f>'_book_ client'!X11</f>
        <v>0</v>
      </c>
      <c r="AG11" s="491">
        <f>'_book_ client'!Y11</f>
        <v>0</v>
      </c>
      <c r="AH11" s="491">
        <f>'_book_ client'!Z11</f>
        <v>0</v>
      </c>
    </row>
    <row r="12" spans="1:34" ht="14.25">
      <c r="A12" s="491" t="str">
        <f>'_book_ client'!A12</f>
        <v>CICC-FICC-OTC</v>
      </c>
      <c r="B12" s="491" t="str">
        <f>IF('_book_ client'!E12="","",'_book_ client'!E12)</f>
        <v>active</v>
      </c>
      <c r="C12" s="501">
        <f>SUMIF('_info_ options'!CP:CP,'_info_ client'!A12,'_info_ options'!AD:AD)</f>
        <v>0</v>
      </c>
      <c r="D12" s="506">
        <f ca="1"/>
        <v>0</v>
      </c>
      <c r="E12" s="501">
        <f ca="1">SUMIF('_info_ options'!CP:CP,'_info_ client'!A12,'_info_ options'!AF:AF)</f>
        <v>0</v>
      </c>
      <c r="F12" s="501">
        <f ca="1">D12+E12</f>
        <v>0</v>
      </c>
      <c r="G12" s="518">
        <f ca="1">MAX((MAX(D12-AG12, 0)+MAX(E12-AH12, 0))-H12, 0)</f>
        <v>12579.376048571572</v>
      </c>
      <c r="H12" s="501">
        <f>SUMIF('_info_ cash flow'!A:A,'_info_ client'!A12,'_info_ cash flow'!C:C)</f>
        <v>-12579.376048571572</v>
      </c>
      <c r="I12" s="501">
        <f ca="1">MAX(H12-MAX(E12-AH12,0)-MAX(D12-AG12,0),0)</f>
        <v>0</v>
      </c>
      <c r="J12" s="501">
        <f>AH12+H12</f>
        <v>-12579.376048571572</v>
      </c>
      <c r="K12" s="491" t="str">
        <f>IF('_book_ client'!B12="","",'_book_ client'!B12)</f>
        <v>CICC-FICC-OTC</v>
      </c>
      <c r="L12" s="491" t="str">
        <f>IF('_book_ client'!C12="","",'_book_ client'!C12)</f>
        <v>OTC</v>
      </c>
      <c r="M12" s="491" t="str">
        <f>IF('_book_ client'!D12="","",'_book_ client'!D12)</f>
        <v/>
      </c>
      <c r="N12" s="491" t="str">
        <f>IF('_book_ client'!F12="","",'_book_ client'!F12)</f>
        <v/>
      </c>
      <c r="O12" s="491" t="str">
        <f>IF('_book_ client'!G12="","",'_book_ client'!G12)</f>
        <v/>
      </c>
      <c r="P12" s="491" t="str">
        <f>IF('_book_ client'!H12="","",'_book_ client'!H12)</f>
        <v/>
      </c>
      <c r="Q12" s="491">
        <f>IF('_book_ client'!I12="","",'_book_ client'!I12)</f>
        <v>2014</v>
      </c>
      <c r="R12" s="491" t="str">
        <f>IF('_book_ client'!J12="","",'_book_ client'!J12)</f>
        <v>乙方</v>
      </c>
      <c r="S12" s="491" t="str">
        <f>IF('_book_ client'!K12="","",'_book_ client'!K12)</f>
        <v/>
      </c>
      <c r="T12" s="491" t="str">
        <f>IF('_book_ client'!L12="","",'_book_ client'!L12)</f>
        <v/>
      </c>
      <c r="U12" s="491" t="str">
        <f>IF('_book_ client'!M12="","",'_book_ client'!M12)</f>
        <v/>
      </c>
      <c r="V12" s="491" t="str">
        <f>IF('_book_ client'!N12="","",'_book_ client'!N12)</f>
        <v/>
      </c>
      <c r="W12" s="491" t="str">
        <f>IF('_book_ client'!O12="","",'_book_ client'!O12)</f>
        <v/>
      </c>
      <c r="X12" s="491" t="str">
        <f>IF('_book_ client'!P12="","",'_book_ client'!P12)</f>
        <v/>
      </c>
      <c r="Y12" s="491" t="str">
        <f>IF('_book_ client'!Q12="","",'_book_ client'!Q12)</f>
        <v/>
      </c>
      <c r="Z12" s="491" t="str">
        <f>IF('_book_ client'!R12="","",'_book_ client'!R12)</f>
        <v/>
      </c>
      <c r="AA12" s="491" t="str">
        <f>IF('_book_ client'!S12="","",'_book_ client'!S12)</f>
        <v/>
      </c>
      <c r="AB12" s="491" t="str">
        <f>IF('_book_ client'!T12="","",'_book_ client'!T12)</f>
        <v/>
      </c>
      <c r="AC12" s="491" t="str">
        <f>IF('_book_ client'!U12="","",'_book_ client'!U12)</f>
        <v/>
      </c>
      <c r="AD12" s="491" t="str">
        <f>IF('_book_ client'!V12="","",'_book_ client'!V12)</f>
        <v/>
      </c>
      <c r="AE12" s="491" t="str">
        <f>IF('_book_ client'!W12="","",'_book_ client'!W12)</f>
        <v/>
      </c>
      <c r="AF12" s="491">
        <f>'_book_ client'!X12</f>
        <v>0</v>
      </c>
      <c r="AG12" s="491">
        <f>'_book_ client'!Y12</f>
        <v>0</v>
      </c>
      <c r="AH12" s="491">
        <f>'_book_ client'!Z12</f>
        <v>0</v>
      </c>
    </row>
    <row r="13" spans="1:34" ht="14.25">
      <c r="A13" s="491"/>
      <c r="B13" s="491"/>
      <c r="C13" s="501"/>
      <c r="D13" s="506"/>
      <c r="E13" s="501"/>
      <c r="F13" s="501"/>
      <c r="G13" s="518"/>
      <c r="H13" s="501"/>
      <c r="I13" s="501"/>
      <c r="J13" s="501"/>
      <c r="K13" s="491"/>
      <c r="L13" s="491"/>
      <c r="M13" s="491"/>
      <c r="N13" s="491"/>
      <c r="O13" s="491"/>
      <c r="P13" s="491"/>
      <c r="Q13" s="491"/>
      <c r="R13" s="491"/>
      <c r="S13" s="491"/>
      <c r="T13" s="491"/>
      <c r="U13" s="491"/>
      <c r="V13" s="491"/>
      <c r="W13" s="491"/>
      <c r="X13" s="491"/>
      <c r="Y13" s="491"/>
      <c r="Z13" s="491"/>
      <c r="AA13" s="491"/>
      <c r="AB13" s="491"/>
      <c r="AC13" s="491"/>
      <c r="AD13" s="491"/>
      <c r="AE13" s="491"/>
      <c r="AF13" s="491"/>
      <c r="AG13" s="491"/>
      <c r="AH13" s="491"/>
    </row>
    <row r="14" spans="1:34" ht="14.25">
      <c r="A14" s="491"/>
      <c r="B14" s="491"/>
      <c r="C14" s="501"/>
      <c r="D14" s="506"/>
      <c r="E14" s="501"/>
      <c r="F14" s="501"/>
      <c r="G14" s="518"/>
      <c r="H14" s="501"/>
      <c r="I14" s="501"/>
      <c r="J14" s="50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491"/>
      <c r="AF14" s="491"/>
      <c r="AG14" s="491"/>
      <c r="AH14" s="491"/>
    </row>
    <row r="15" spans="1:34" ht="14.25">
      <c r="A15" s="491"/>
      <c r="B15" s="491"/>
      <c r="C15" s="501"/>
      <c r="D15" s="506"/>
      <c r="E15" s="501"/>
      <c r="F15" s="501"/>
      <c r="G15" s="518"/>
      <c r="H15" s="501"/>
      <c r="I15" s="501"/>
      <c r="J15" s="50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</row>
    <row r="16" spans="1:34" ht="14.25">
      <c r="A16" s="491"/>
      <c r="B16" s="491"/>
      <c r="C16" s="501"/>
      <c r="D16" s="506"/>
      <c r="E16" s="501"/>
      <c r="F16" s="501"/>
      <c r="G16" s="518"/>
      <c r="H16" s="501"/>
      <c r="I16" s="501"/>
      <c r="J16" s="501"/>
      <c r="K16" s="491"/>
      <c r="L16" s="491"/>
      <c r="M16" s="491"/>
      <c r="N16" s="491"/>
      <c r="O16" s="491"/>
      <c r="P16" s="491"/>
      <c r="Q16" s="491"/>
      <c r="R16" s="491"/>
      <c r="S16" s="491"/>
      <c r="T16" s="491"/>
      <c r="U16" s="491"/>
      <c r="V16" s="491"/>
      <c r="W16" s="491"/>
      <c r="X16" s="491"/>
      <c r="Y16" s="491"/>
      <c r="Z16" s="491"/>
      <c r="AA16" s="491"/>
      <c r="AB16" s="491"/>
      <c r="AC16" s="491"/>
      <c r="AD16" s="491"/>
      <c r="AE16" s="491"/>
      <c r="AF16" s="491"/>
      <c r="AG16" s="491"/>
      <c r="AH16" s="491"/>
    </row>
    <row r="17" spans="1:34" ht="14.25">
      <c r="A17" s="491"/>
      <c r="B17" s="491"/>
      <c r="C17" s="501"/>
      <c r="D17" s="506"/>
      <c r="E17" s="501"/>
      <c r="F17" s="501"/>
      <c r="G17" s="518"/>
      <c r="H17" s="501"/>
      <c r="I17" s="501"/>
      <c r="J17" s="501"/>
      <c r="K17" s="491"/>
      <c r="L17" s="491"/>
      <c r="M17" s="491"/>
      <c r="N17" s="491"/>
      <c r="O17" s="491"/>
      <c r="P17" s="491"/>
      <c r="Q17" s="491"/>
      <c r="R17" s="491"/>
      <c r="S17" s="491"/>
      <c r="T17" s="491"/>
      <c r="U17" s="491"/>
      <c r="V17" s="491"/>
      <c r="W17" s="491"/>
      <c r="X17" s="491"/>
      <c r="Y17" s="491"/>
      <c r="Z17" s="491"/>
      <c r="AA17" s="491"/>
      <c r="AB17" s="491"/>
      <c r="AC17" s="491"/>
      <c r="AD17" s="491"/>
      <c r="AE17" s="491"/>
      <c r="AF17" s="491"/>
      <c r="AG17" s="491"/>
      <c r="AH17" s="491"/>
    </row>
    <row r="18" spans="1:34" ht="14.25">
      <c r="A18" s="491"/>
      <c r="B18" s="491"/>
      <c r="C18" s="501"/>
      <c r="D18" s="506"/>
      <c r="E18" s="501"/>
      <c r="F18" s="501"/>
      <c r="G18" s="518"/>
      <c r="H18" s="501"/>
      <c r="I18" s="501"/>
      <c r="J18" s="501"/>
      <c r="K18" s="491"/>
      <c r="L18" s="491"/>
      <c r="M18" s="491"/>
      <c r="N18" s="491"/>
      <c r="O18" s="491"/>
      <c r="P18" s="491"/>
      <c r="Q18" s="491"/>
      <c r="R18" s="491"/>
      <c r="S18" s="491"/>
      <c r="T18" s="491"/>
      <c r="U18" s="491"/>
      <c r="V18" s="491"/>
      <c r="W18" s="491"/>
      <c r="X18" s="491"/>
      <c r="Y18" s="491"/>
      <c r="Z18" s="491"/>
      <c r="AA18" s="491"/>
      <c r="AB18" s="491"/>
      <c r="AC18" s="491"/>
      <c r="AD18" s="491"/>
      <c r="AE18" s="491"/>
      <c r="AF18" s="491"/>
      <c r="AG18" s="491"/>
      <c r="AH18" s="491"/>
    </row>
    <row r="19" spans="1:34" ht="14.25">
      <c r="A19" s="491"/>
      <c r="B19" s="491"/>
      <c r="C19" s="501"/>
      <c r="D19" s="506"/>
      <c r="E19" s="501"/>
      <c r="F19" s="501"/>
      <c r="G19" s="518"/>
      <c r="H19" s="501"/>
      <c r="I19" s="501"/>
      <c r="J19" s="501"/>
      <c r="K19" s="491"/>
      <c r="L19" s="491"/>
      <c r="M19" s="491"/>
      <c r="N19" s="491"/>
      <c r="O19" s="491"/>
      <c r="P19" s="491"/>
      <c r="Q19" s="491"/>
      <c r="R19" s="491"/>
      <c r="S19" s="491"/>
      <c r="T19" s="491"/>
      <c r="U19" s="491"/>
      <c r="V19" s="491"/>
      <c r="W19" s="491"/>
      <c r="X19" s="491"/>
      <c r="Y19" s="491"/>
      <c r="Z19" s="491"/>
      <c r="AA19" s="491"/>
      <c r="AB19" s="491"/>
      <c r="AC19" s="491"/>
      <c r="AD19" s="491"/>
      <c r="AE19" s="491"/>
      <c r="AF19" s="491"/>
      <c r="AG19" s="491"/>
      <c r="AH19" s="491"/>
    </row>
    <row r="20" spans="1:34" ht="14.25">
      <c r="A20" s="491"/>
      <c r="B20" s="491"/>
      <c r="C20" s="501"/>
      <c r="D20" s="506"/>
      <c r="E20" s="501"/>
      <c r="F20" s="501"/>
      <c r="G20" s="518"/>
      <c r="H20" s="501"/>
      <c r="I20" s="501"/>
      <c r="J20" s="501"/>
      <c r="K20" s="491"/>
      <c r="L20" s="491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Z20" s="491"/>
      <c r="AA20" s="491"/>
      <c r="AB20" s="491"/>
      <c r="AC20" s="491"/>
      <c r="AD20" s="491"/>
      <c r="AE20" s="491"/>
      <c r="AF20" s="491"/>
      <c r="AG20" s="491"/>
      <c r="AH20" s="491"/>
    </row>
    <row r="21" spans="1:34" ht="14.25">
      <c r="A21" s="491"/>
      <c r="B21" s="491"/>
      <c r="C21" s="501"/>
      <c r="D21" s="506"/>
      <c r="E21" s="501"/>
      <c r="F21" s="501"/>
      <c r="G21" s="518"/>
      <c r="H21" s="501"/>
      <c r="I21" s="501"/>
      <c r="J21" s="501"/>
      <c r="K21" s="491"/>
      <c r="L21" s="491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</row>
    <row r="22" spans="1:34" ht="14.25">
      <c r="A22" s="491"/>
      <c r="B22" s="491"/>
      <c r="C22" s="501"/>
      <c r="D22" s="506"/>
      <c r="E22" s="501"/>
      <c r="F22" s="501"/>
      <c r="G22" s="518"/>
      <c r="H22" s="501"/>
      <c r="I22" s="501"/>
      <c r="J22" s="50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491"/>
      <c r="AF22" s="491"/>
      <c r="AG22" s="491"/>
      <c r="AH22" s="491"/>
    </row>
    <row r="23" spans="1:34" ht="14.25">
      <c r="A23" s="491"/>
      <c r="B23" s="491"/>
      <c r="C23" s="501"/>
      <c r="D23" s="506"/>
      <c r="E23" s="501"/>
      <c r="F23" s="501"/>
      <c r="G23" s="518"/>
      <c r="H23" s="501"/>
      <c r="I23" s="501"/>
      <c r="J23" s="501"/>
      <c r="K23" s="491"/>
      <c r="L23" s="491"/>
      <c r="M23" s="491"/>
      <c r="N23" s="491"/>
      <c r="O23" s="491"/>
      <c r="P23" s="491"/>
      <c r="Q23" s="491"/>
      <c r="R23" s="491"/>
      <c r="S23" s="491"/>
      <c r="T23" s="491"/>
      <c r="U23" s="491"/>
      <c r="V23" s="491"/>
      <c r="W23" s="491"/>
      <c r="X23" s="491"/>
      <c r="Y23" s="491"/>
      <c r="Z23" s="491"/>
      <c r="AA23" s="491"/>
      <c r="AB23" s="491"/>
      <c r="AC23" s="491"/>
      <c r="AD23" s="491"/>
      <c r="AE23" s="491"/>
      <c r="AF23" s="491"/>
      <c r="AG23" s="491"/>
      <c r="AH23" s="491"/>
    </row>
    <row r="24" spans="1:34" ht="14.25">
      <c r="A24" s="491"/>
      <c r="B24" s="491"/>
      <c r="C24" s="501"/>
      <c r="D24" s="506"/>
      <c r="E24" s="501"/>
      <c r="F24" s="501"/>
      <c r="G24" s="518"/>
      <c r="H24" s="501"/>
      <c r="I24" s="501"/>
      <c r="J24" s="50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</row>
    <row r="25" spans="1:34" ht="14.25">
      <c r="A25" s="491"/>
      <c r="B25" s="491"/>
      <c r="C25" s="501"/>
      <c r="D25" s="506"/>
      <c r="E25" s="501"/>
      <c r="F25" s="501"/>
      <c r="G25" s="518"/>
      <c r="H25" s="501"/>
      <c r="I25" s="501"/>
      <c r="J25" s="501"/>
      <c r="K25" s="491"/>
      <c r="L25" s="491"/>
      <c r="M25" s="491"/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1"/>
      <c r="AA25" s="491"/>
      <c r="AB25" s="491"/>
      <c r="AC25" s="491"/>
      <c r="AD25" s="491"/>
      <c r="AE25" s="491"/>
      <c r="AF25" s="491"/>
      <c r="AG25" s="491"/>
      <c r="AH25" s="491"/>
    </row>
    <row r="26" spans="1:34" ht="14.25">
      <c r="A26" s="491"/>
      <c r="B26" s="491"/>
      <c r="C26" s="501"/>
      <c r="D26" s="506"/>
      <c r="E26" s="501"/>
      <c r="F26" s="501"/>
      <c r="G26" s="518"/>
      <c r="H26" s="501"/>
      <c r="I26" s="501"/>
      <c r="J26" s="50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491"/>
      <c r="AF26" s="491"/>
      <c r="AG26" s="491"/>
      <c r="AH26" s="491"/>
    </row>
    <row r="27" spans="1:34" ht="14.25">
      <c r="A27" s="491"/>
      <c r="B27" s="491"/>
      <c r="C27" s="501"/>
      <c r="D27" s="506"/>
      <c r="E27" s="501"/>
      <c r="F27" s="501"/>
      <c r="G27" s="518"/>
      <c r="H27" s="501"/>
      <c r="I27" s="501"/>
      <c r="J27" s="501"/>
      <c r="K27" s="491"/>
      <c r="L27" s="491"/>
      <c r="M27" s="491"/>
      <c r="N27" s="491"/>
      <c r="O27" s="491"/>
      <c r="P27" s="491"/>
      <c r="Q27" s="491"/>
      <c r="R27" s="491"/>
      <c r="S27" s="491"/>
      <c r="T27" s="491"/>
      <c r="U27" s="491"/>
      <c r="V27" s="491"/>
      <c r="W27" s="491"/>
      <c r="X27" s="491"/>
      <c r="Y27" s="491"/>
      <c r="Z27" s="491"/>
      <c r="AA27" s="491"/>
      <c r="AB27" s="491"/>
      <c r="AC27" s="491"/>
      <c r="AD27" s="491"/>
      <c r="AE27" s="491"/>
      <c r="AF27" s="491"/>
      <c r="AG27" s="491"/>
      <c r="AH27" s="491"/>
    </row>
    <row r="28" spans="1:34" ht="14.25">
      <c r="A28" s="491"/>
      <c r="B28" s="491"/>
      <c r="C28" s="501"/>
      <c r="D28" s="506"/>
      <c r="E28" s="501"/>
      <c r="F28" s="501"/>
      <c r="G28" s="518"/>
      <c r="H28" s="501"/>
      <c r="I28" s="501"/>
      <c r="J28" s="501"/>
      <c r="K28" s="491"/>
      <c r="L28" s="491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1"/>
      <c r="Z28" s="491"/>
      <c r="AA28" s="491"/>
      <c r="AB28" s="491"/>
      <c r="AC28" s="491"/>
      <c r="AD28" s="491"/>
      <c r="AE28" s="491"/>
      <c r="AF28" s="491"/>
      <c r="AG28" s="491"/>
      <c r="AH28" s="491"/>
    </row>
    <row r="29" spans="1:34" ht="14.25">
      <c r="A29" s="491"/>
      <c r="B29" s="491"/>
      <c r="C29" s="501"/>
      <c r="D29" s="506"/>
      <c r="E29" s="501"/>
      <c r="F29" s="501"/>
      <c r="G29" s="518"/>
      <c r="H29" s="501"/>
      <c r="I29" s="501"/>
      <c r="J29" s="501"/>
      <c r="K29" s="491"/>
      <c r="L29" s="491"/>
      <c r="M29" s="491"/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  <c r="Y29" s="491"/>
      <c r="Z29" s="491"/>
      <c r="AA29" s="491"/>
      <c r="AB29" s="491"/>
      <c r="AC29" s="491"/>
      <c r="AD29" s="491"/>
      <c r="AE29" s="491"/>
      <c r="AF29" s="491"/>
      <c r="AG29" s="491"/>
      <c r="AH29" s="491"/>
    </row>
    <row r="30" spans="1:34" ht="14.25">
      <c r="A30" s="491"/>
      <c r="B30" s="491"/>
      <c r="C30" s="501"/>
      <c r="D30" s="506"/>
      <c r="E30" s="501"/>
      <c r="F30" s="501"/>
      <c r="G30" s="518"/>
      <c r="H30" s="501"/>
      <c r="I30" s="501"/>
      <c r="J30" s="50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</row>
    <row r="31" spans="1:34" ht="14.25">
      <c r="A31" s="491"/>
      <c r="B31" s="491"/>
      <c r="C31" s="501"/>
      <c r="D31" s="506"/>
      <c r="E31" s="501"/>
      <c r="F31" s="501"/>
      <c r="G31" s="518"/>
      <c r="H31" s="501"/>
      <c r="I31" s="501"/>
      <c r="J31" s="50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</row>
    <row r="32" spans="1:34" ht="14.25">
      <c r="A32" s="491"/>
      <c r="B32" s="491"/>
      <c r="C32" s="501"/>
      <c r="D32" s="506"/>
      <c r="E32" s="501"/>
      <c r="F32" s="501"/>
      <c r="G32" s="518"/>
      <c r="H32" s="501"/>
      <c r="I32" s="501"/>
      <c r="J32" s="50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</row>
    <row r="33" spans="1:34" ht="14.25">
      <c r="A33" s="491"/>
      <c r="B33" s="491"/>
      <c r="C33" s="501"/>
      <c r="D33" s="506"/>
      <c r="E33" s="501"/>
      <c r="F33" s="501"/>
      <c r="G33" s="518"/>
      <c r="H33" s="501"/>
      <c r="I33" s="501"/>
      <c r="J33" s="50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</row>
    <row r="34" spans="1:34" ht="14.25">
      <c r="A34" s="491"/>
      <c r="B34" s="491"/>
      <c r="C34" s="501"/>
      <c r="D34" s="506"/>
      <c r="E34" s="501"/>
      <c r="F34" s="501"/>
      <c r="G34" s="518"/>
      <c r="H34" s="501"/>
      <c r="I34" s="501"/>
      <c r="J34" s="50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</row>
    <row r="35" spans="1:34" ht="14.25">
      <c r="A35" s="491"/>
      <c r="B35" s="491"/>
      <c r="C35" s="501"/>
      <c r="D35" s="506"/>
      <c r="E35" s="501"/>
      <c r="F35" s="501"/>
      <c r="G35" s="518"/>
      <c r="H35" s="501"/>
      <c r="I35" s="501"/>
      <c r="J35" s="50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</row>
    <row r="36" spans="1:34" ht="14.25">
      <c r="A36" s="491"/>
      <c r="B36" s="491"/>
      <c r="C36" s="501"/>
      <c r="D36" s="506"/>
      <c r="E36" s="501"/>
      <c r="F36" s="501"/>
      <c r="G36" s="518"/>
      <c r="H36" s="501"/>
      <c r="I36" s="501"/>
      <c r="J36" s="50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</row>
    <row r="37" spans="1:34" ht="14.25">
      <c r="A37" s="491"/>
      <c r="B37" s="491"/>
      <c r="C37" s="501"/>
      <c r="D37" s="506"/>
      <c r="E37" s="501"/>
      <c r="F37" s="501"/>
      <c r="G37" s="518"/>
      <c r="H37" s="501"/>
      <c r="I37" s="501"/>
      <c r="J37" s="501"/>
      <c r="K37" s="491"/>
      <c r="L37" s="491"/>
      <c r="M37" s="491"/>
      <c r="N37" s="491"/>
      <c r="O37" s="491"/>
      <c r="P37" s="491"/>
      <c r="Q37" s="491"/>
      <c r="R37" s="491"/>
      <c r="S37" s="491"/>
      <c r="T37" s="491"/>
      <c r="U37" s="491"/>
      <c r="V37" s="491"/>
      <c r="W37" s="491"/>
      <c r="X37" s="491"/>
      <c r="Y37" s="491"/>
      <c r="Z37" s="491"/>
      <c r="AA37" s="491"/>
      <c r="AB37" s="491"/>
      <c r="AC37" s="491"/>
      <c r="AD37" s="491"/>
      <c r="AE37" s="491"/>
      <c r="AF37" s="491"/>
      <c r="AG37" s="491"/>
      <c r="AH37" s="491"/>
    </row>
    <row r="38" spans="1:34" ht="14.25">
      <c r="A38" s="491"/>
      <c r="B38" s="491"/>
      <c r="C38" s="501"/>
      <c r="D38" s="506"/>
      <c r="E38" s="501"/>
      <c r="F38" s="501"/>
      <c r="G38" s="518"/>
      <c r="H38" s="501"/>
      <c r="I38" s="501"/>
      <c r="J38" s="501"/>
      <c r="K38" s="491"/>
      <c r="L38" s="491"/>
      <c r="M38" s="491"/>
      <c r="N38" s="491"/>
      <c r="O38" s="491"/>
      <c r="P38" s="491"/>
      <c r="Q38" s="491"/>
      <c r="R38" s="491"/>
      <c r="S38" s="491"/>
      <c r="T38" s="491"/>
      <c r="U38" s="491"/>
      <c r="V38" s="491"/>
      <c r="W38" s="491"/>
      <c r="X38" s="491"/>
      <c r="Y38" s="491"/>
      <c r="Z38" s="491"/>
      <c r="AA38" s="491"/>
      <c r="AB38" s="491"/>
      <c r="AC38" s="491"/>
      <c r="AD38" s="491"/>
      <c r="AE38" s="491"/>
      <c r="AF38" s="491"/>
      <c r="AG38" s="491"/>
      <c r="AH38" s="491"/>
    </row>
    <row r="39" spans="1:34" ht="14.25">
      <c r="A39" s="491"/>
      <c r="B39" s="491"/>
      <c r="C39" s="501"/>
      <c r="D39" s="506"/>
      <c r="E39" s="501"/>
      <c r="F39" s="501"/>
      <c r="G39" s="518"/>
      <c r="H39" s="501"/>
      <c r="I39" s="501"/>
      <c r="J39" s="50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</row>
    <row r="40" spans="1:34" ht="14.25">
      <c r="A40" s="491"/>
      <c r="B40" s="491"/>
      <c r="C40" s="501"/>
      <c r="D40" s="506"/>
      <c r="E40" s="501"/>
      <c r="F40" s="501"/>
      <c r="G40" s="518"/>
      <c r="H40" s="501"/>
      <c r="I40" s="501"/>
      <c r="J40" s="50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</row>
    <row r="41" spans="1:34" ht="14.25">
      <c r="A41" s="491"/>
      <c r="B41" s="491"/>
      <c r="C41" s="501"/>
      <c r="D41" s="506"/>
      <c r="E41" s="501"/>
      <c r="F41" s="501"/>
      <c r="G41" s="518"/>
      <c r="H41" s="501"/>
      <c r="I41" s="501"/>
      <c r="J41" s="50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</row>
    <row r="42" spans="1:34" ht="14.25">
      <c r="A42" s="491"/>
      <c r="B42" s="491"/>
      <c r="C42" s="501"/>
      <c r="D42" s="506"/>
      <c r="E42" s="501"/>
      <c r="F42" s="501"/>
      <c r="G42" s="518"/>
      <c r="H42" s="501"/>
      <c r="I42" s="501"/>
      <c r="J42" s="50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</row>
    <row r="43" spans="1:34" ht="14.25">
      <c r="A43" s="491"/>
      <c r="B43" s="491"/>
      <c r="C43" s="501"/>
      <c r="D43" s="506"/>
      <c r="E43" s="501"/>
      <c r="F43" s="501"/>
      <c r="G43" s="518"/>
      <c r="H43" s="501"/>
      <c r="I43" s="501"/>
      <c r="J43" s="50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</row>
    <row r="44" spans="1:34" ht="14.25">
      <c r="A44" s="491"/>
      <c r="B44" s="491"/>
      <c r="C44" s="501"/>
      <c r="D44" s="506"/>
      <c r="E44" s="501"/>
      <c r="F44" s="501"/>
      <c r="G44" s="518"/>
      <c r="H44" s="501"/>
      <c r="I44" s="501"/>
      <c r="J44" s="50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</row>
    <row r="45" spans="1:34" ht="14.25">
      <c r="A45" s="491"/>
      <c r="B45" s="491"/>
      <c r="C45" s="501"/>
      <c r="D45" s="506"/>
      <c r="E45" s="501"/>
      <c r="F45" s="501"/>
      <c r="G45" s="518"/>
      <c r="H45" s="501"/>
      <c r="I45" s="501"/>
      <c r="J45" s="501"/>
      <c r="K45" s="491"/>
      <c r="L45" s="491"/>
      <c r="M45" s="491"/>
      <c r="N45" s="491"/>
      <c r="O45" s="491"/>
      <c r="P45" s="491"/>
      <c r="Q45" s="491"/>
      <c r="R45" s="491"/>
      <c r="S45" s="491"/>
      <c r="T45" s="491"/>
      <c r="U45" s="491"/>
      <c r="V45" s="491"/>
      <c r="W45" s="491"/>
      <c r="X45" s="491"/>
      <c r="Y45" s="491"/>
      <c r="Z45" s="491"/>
      <c r="AA45" s="491"/>
      <c r="AB45" s="491"/>
      <c r="AC45" s="491"/>
      <c r="AD45" s="491"/>
      <c r="AE45" s="491"/>
      <c r="AF45" s="491"/>
      <c r="AG45" s="491"/>
      <c r="AH45" s="491"/>
    </row>
    <row r="46" spans="1:34" ht="14.25">
      <c r="A46" s="491"/>
      <c r="B46" s="491"/>
      <c r="C46" s="501"/>
      <c r="D46" s="506"/>
      <c r="E46" s="501"/>
      <c r="F46" s="501"/>
      <c r="G46" s="518"/>
      <c r="H46" s="501"/>
      <c r="I46" s="501"/>
      <c r="J46" s="50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1"/>
      <c r="X46" s="491"/>
      <c r="Y46" s="491"/>
      <c r="Z46" s="491"/>
      <c r="AA46" s="491"/>
      <c r="AB46" s="491"/>
      <c r="AC46" s="491"/>
      <c r="AD46" s="491"/>
      <c r="AE46" s="491"/>
      <c r="AF46" s="491"/>
      <c r="AG46" s="491"/>
      <c r="AH46" s="491"/>
    </row>
    <row r="47" spans="1:34" ht="14.25">
      <c r="A47" s="491"/>
      <c r="B47" s="491"/>
      <c r="C47" s="501"/>
      <c r="D47" s="506"/>
      <c r="E47" s="501"/>
      <c r="F47" s="501"/>
      <c r="G47" s="518"/>
      <c r="H47" s="501"/>
      <c r="I47" s="501"/>
      <c r="J47" s="50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</row>
    <row r="48" spans="1:34" ht="14.25">
      <c r="A48" s="491"/>
      <c r="B48" s="491"/>
      <c r="C48" s="501"/>
      <c r="D48" s="506"/>
      <c r="E48" s="501"/>
      <c r="F48" s="501"/>
      <c r="G48" s="518"/>
      <c r="H48" s="501"/>
      <c r="I48" s="501"/>
      <c r="J48" s="50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</row>
    <row r="49" spans="1:34" ht="14.25">
      <c r="A49" s="491"/>
      <c r="B49" s="491"/>
      <c r="C49" s="501"/>
      <c r="D49" s="506"/>
      <c r="E49" s="501"/>
      <c r="F49" s="501"/>
      <c r="G49" s="518"/>
      <c r="H49" s="501"/>
      <c r="I49" s="501"/>
      <c r="J49" s="50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</row>
    <row r="50" spans="1:34" ht="14.25">
      <c r="A50" s="491"/>
      <c r="B50" s="491"/>
      <c r="C50" s="501"/>
      <c r="D50" s="506"/>
      <c r="E50" s="501"/>
      <c r="F50" s="501"/>
      <c r="G50" s="518"/>
      <c r="H50" s="501"/>
      <c r="I50" s="501"/>
      <c r="J50" s="50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</row>
    <row r="51" spans="1:34" ht="14.25">
      <c r="A51" s="491"/>
      <c r="B51" s="491"/>
      <c r="C51" s="501"/>
      <c r="D51" s="506"/>
      <c r="E51" s="501"/>
      <c r="F51" s="501"/>
      <c r="G51" s="518"/>
      <c r="H51" s="501"/>
      <c r="I51" s="501"/>
      <c r="J51" s="50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</row>
    <row r="52" spans="1:34" ht="14.25">
      <c r="A52" s="491"/>
      <c r="B52" s="491"/>
      <c r="C52" s="501"/>
      <c r="D52" s="506"/>
      <c r="E52" s="501"/>
      <c r="F52" s="501"/>
      <c r="G52" s="518"/>
      <c r="H52" s="501"/>
      <c r="I52" s="501"/>
      <c r="J52" s="50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</row>
    <row r="53" spans="1:34" ht="14.25">
      <c r="A53" s="491"/>
      <c r="B53" s="491"/>
      <c r="C53" s="501"/>
      <c r="D53" s="506"/>
      <c r="E53" s="501"/>
      <c r="F53" s="501"/>
      <c r="G53" s="518"/>
      <c r="H53" s="501"/>
      <c r="I53" s="501"/>
      <c r="J53" s="501"/>
      <c r="K53" s="491"/>
      <c r="L53" s="491"/>
      <c r="M53" s="491"/>
      <c r="N53" s="491"/>
      <c r="O53" s="491"/>
      <c r="P53" s="491"/>
      <c r="Q53" s="491"/>
      <c r="R53" s="491"/>
      <c r="S53" s="491"/>
      <c r="T53" s="491"/>
      <c r="U53" s="491"/>
      <c r="V53" s="491"/>
      <c r="W53" s="491"/>
      <c r="X53" s="491"/>
      <c r="Y53" s="491"/>
      <c r="Z53" s="491"/>
      <c r="AA53" s="491"/>
      <c r="AB53" s="491"/>
      <c r="AC53" s="491"/>
      <c r="AD53" s="491"/>
      <c r="AE53" s="491"/>
      <c r="AF53" s="491"/>
      <c r="AG53" s="491"/>
      <c r="AH53" s="491"/>
    </row>
    <row r="54" spans="1:34" ht="14.25">
      <c r="A54" s="491"/>
      <c r="B54" s="491"/>
      <c r="C54" s="501"/>
      <c r="D54" s="506"/>
      <c r="E54" s="501"/>
      <c r="F54" s="501"/>
      <c r="G54" s="518"/>
      <c r="H54" s="501"/>
      <c r="I54" s="501"/>
      <c r="J54" s="50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</row>
    <row r="55" spans="1:34" ht="14.25">
      <c r="A55" s="491"/>
      <c r="B55" s="491"/>
      <c r="C55" s="501"/>
      <c r="D55" s="506"/>
      <c r="E55" s="501"/>
      <c r="F55" s="501"/>
      <c r="G55" s="518"/>
      <c r="H55" s="501"/>
      <c r="I55" s="501"/>
      <c r="J55" s="50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</row>
    <row r="56" spans="1:34" ht="14.25">
      <c r="A56" s="491"/>
      <c r="B56" s="491"/>
      <c r="C56" s="501"/>
      <c r="D56" s="506"/>
      <c r="E56" s="501"/>
      <c r="F56" s="501"/>
      <c r="G56" s="518"/>
      <c r="H56" s="501"/>
      <c r="I56" s="501"/>
      <c r="J56" s="50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</row>
    <row r="57" spans="1:34" ht="14.25">
      <c r="A57" s="491"/>
      <c r="B57" s="491"/>
      <c r="C57" s="501"/>
      <c r="D57" s="506"/>
      <c r="E57" s="501"/>
      <c r="F57" s="501"/>
      <c r="G57" s="518"/>
      <c r="H57" s="501"/>
      <c r="I57" s="501"/>
      <c r="J57" s="50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</row>
    <row r="58" spans="1:34" ht="14.25">
      <c r="A58" s="491"/>
      <c r="B58" s="491"/>
      <c r="C58" s="501"/>
      <c r="D58" s="506"/>
      <c r="E58" s="501"/>
      <c r="F58" s="501"/>
      <c r="G58" s="518"/>
      <c r="H58" s="501"/>
      <c r="I58" s="501"/>
      <c r="J58" s="50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</row>
    <row r="59" spans="1:34" ht="14.25">
      <c r="A59" s="491"/>
      <c r="B59" s="491"/>
      <c r="C59" s="501"/>
      <c r="D59" s="506"/>
      <c r="E59" s="501"/>
      <c r="F59" s="501"/>
      <c r="G59" s="518"/>
      <c r="H59" s="501"/>
      <c r="I59" s="501"/>
      <c r="J59" s="50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</row>
    <row r="60" spans="1:34" ht="14.25">
      <c r="A60" s="491"/>
      <c r="B60" s="491"/>
      <c r="C60" s="501"/>
      <c r="D60" s="506"/>
      <c r="E60" s="501"/>
      <c r="F60" s="501"/>
      <c r="G60" s="518"/>
      <c r="H60" s="501"/>
      <c r="I60" s="501"/>
      <c r="J60" s="50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</row>
    <row r="61" spans="1:34" ht="14.25">
      <c r="A61" s="491"/>
      <c r="B61" s="491"/>
      <c r="C61" s="501"/>
      <c r="D61" s="506"/>
      <c r="E61" s="501"/>
      <c r="F61" s="501"/>
      <c r="G61" s="518"/>
      <c r="H61" s="501"/>
      <c r="I61" s="501"/>
      <c r="J61" s="50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</row>
    <row r="62" spans="1:34" ht="14.25">
      <c r="A62" s="491"/>
      <c r="B62" s="491"/>
      <c r="C62" s="501"/>
      <c r="D62" s="506"/>
      <c r="E62" s="501"/>
      <c r="F62" s="501"/>
      <c r="G62" s="518"/>
      <c r="H62" s="501"/>
      <c r="I62" s="501"/>
      <c r="J62" s="501"/>
      <c r="K62" s="491"/>
      <c r="L62" s="491"/>
      <c r="M62" s="491"/>
      <c r="N62" s="491"/>
      <c r="O62" s="491"/>
      <c r="P62" s="491"/>
      <c r="Q62" s="491"/>
      <c r="R62" s="491"/>
      <c r="S62" s="491"/>
      <c r="T62" s="491"/>
      <c r="U62" s="491"/>
      <c r="V62" s="491"/>
      <c r="W62" s="491"/>
      <c r="X62" s="491"/>
      <c r="Y62" s="491"/>
      <c r="Z62" s="491"/>
      <c r="AA62" s="491"/>
      <c r="AB62" s="491"/>
      <c r="AC62" s="491"/>
      <c r="AD62" s="491"/>
      <c r="AE62" s="491"/>
      <c r="AF62" s="491"/>
      <c r="AG62" s="491"/>
      <c r="AH62" s="491"/>
    </row>
    <row r="63" spans="1:34" ht="14.25">
      <c r="A63" s="491"/>
      <c r="B63" s="491"/>
      <c r="C63" s="501"/>
      <c r="D63" s="506"/>
      <c r="E63" s="501"/>
      <c r="F63" s="501"/>
      <c r="G63" s="518"/>
      <c r="H63" s="501"/>
      <c r="I63" s="501"/>
      <c r="J63" s="501"/>
      <c r="K63" s="491"/>
      <c r="L63" s="491"/>
      <c r="M63" s="491"/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91"/>
      <c r="AH63" s="491"/>
    </row>
    <row r="64" spans="1:34" ht="14.25">
      <c r="A64" s="491"/>
      <c r="B64" s="491"/>
      <c r="C64" s="501"/>
      <c r="D64" s="506"/>
      <c r="E64" s="501"/>
      <c r="F64" s="501"/>
      <c r="G64" s="518"/>
      <c r="H64" s="501"/>
      <c r="I64" s="501"/>
      <c r="J64" s="501"/>
      <c r="K64" s="491"/>
      <c r="L64" s="491"/>
      <c r="M64" s="491"/>
      <c r="N64" s="491"/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91"/>
      <c r="AH64" s="491"/>
    </row>
    <row r="65" spans="1:34" ht="14.25">
      <c r="A65" s="491"/>
      <c r="B65" s="491"/>
      <c r="C65" s="501"/>
      <c r="D65" s="506"/>
      <c r="E65" s="501"/>
      <c r="F65" s="501"/>
      <c r="G65" s="518"/>
      <c r="H65" s="501"/>
      <c r="I65" s="501"/>
      <c r="J65" s="501"/>
      <c r="K65" s="491"/>
      <c r="L65" s="491"/>
      <c r="M65" s="491"/>
      <c r="N65" s="491"/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91"/>
      <c r="AH65" s="491"/>
    </row>
    <row r="66" spans="1:34" ht="14.25">
      <c r="A66" s="491"/>
      <c r="B66" s="491"/>
      <c r="C66" s="501"/>
      <c r="D66" s="506"/>
      <c r="E66" s="501"/>
      <c r="F66" s="501"/>
      <c r="G66" s="518"/>
      <c r="H66" s="501"/>
      <c r="I66" s="501"/>
      <c r="J66" s="501"/>
      <c r="K66" s="491"/>
      <c r="L66" s="491"/>
      <c r="M66" s="491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91"/>
      <c r="AH66" s="491"/>
    </row>
    <row r="67" spans="1:34" ht="14.25">
      <c r="A67" s="491"/>
      <c r="B67" s="491"/>
      <c r="C67" s="501"/>
      <c r="D67" s="506"/>
      <c r="E67" s="501"/>
      <c r="F67" s="501"/>
      <c r="G67" s="518"/>
      <c r="H67" s="501"/>
      <c r="I67" s="501"/>
      <c r="J67" s="501"/>
      <c r="K67" s="491"/>
      <c r="L67" s="491"/>
      <c r="M67" s="491"/>
      <c r="N67" s="491"/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91"/>
      <c r="AH67" s="491"/>
    </row>
    <row r="68" spans="1:34" ht="14.25">
      <c r="A68" s="491"/>
      <c r="B68" s="491"/>
      <c r="C68" s="501"/>
      <c r="D68" s="506"/>
      <c r="E68" s="501"/>
      <c r="F68" s="501"/>
      <c r="G68" s="518"/>
      <c r="H68" s="501"/>
      <c r="I68" s="501"/>
      <c r="J68" s="501"/>
      <c r="K68" s="491"/>
      <c r="L68" s="491"/>
      <c r="M68" s="491"/>
      <c r="N68" s="491"/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91"/>
      <c r="AH68" s="491"/>
    </row>
    <row r="69" spans="1:34" ht="14.25">
      <c r="A69" s="491"/>
      <c r="B69" s="491"/>
      <c r="C69" s="501"/>
      <c r="D69" s="530"/>
      <c r="E69" s="501"/>
      <c r="F69" s="501"/>
      <c r="G69" s="518"/>
      <c r="H69" s="501"/>
      <c r="I69" s="501"/>
      <c r="J69" s="50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91"/>
      <c r="AH69" s="491"/>
    </row>
    <row r="70" spans="1:34" ht="14.25">
      <c r="A70" s="491"/>
      <c r="B70" s="491"/>
      <c r="C70" s="501"/>
      <c r="D70" s="530"/>
      <c r="E70" s="501"/>
      <c r="F70" s="501"/>
      <c r="G70" s="518"/>
      <c r="H70" s="501"/>
      <c r="I70" s="501"/>
      <c r="J70" s="50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</row>
    <row r="71" spans="1:34" ht="14.25">
      <c r="A71" s="491"/>
      <c r="B71" s="491"/>
      <c r="C71" s="501"/>
      <c r="D71" s="530"/>
      <c r="E71" s="501"/>
      <c r="F71" s="501"/>
      <c r="G71" s="518"/>
      <c r="H71" s="501"/>
      <c r="I71" s="501"/>
      <c r="J71" s="50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</row>
    <row r="72" spans="1:34" ht="14.25">
      <c r="A72" s="491"/>
      <c r="B72" s="491"/>
      <c r="C72" s="501"/>
      <c r="D72" s="530"/>
      <c r="E72" s="501"/>
      <c r="F72" s="501"/>
      <c r="G72" s="518"/>
      <c r="H72" s="501"/>
      <c r="I72" s="501"/>
      <c r="J72" s="50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</row>
    <row r="73" spans="1:34" ht="14.25">
      <c r="A73" s="491"/>
      <c r="B73" s="491"/>
      <c r="C73" s="501"/>
      <c r="D73" s="530"/>
      <c r="E73" s="501"/>
      <c r="F73" s="501"/>
      <c r="G73" s="518"/>
      <c r="H73" s="501"/>
      <c r="I73" s="501"/>
      <c r="J73" s="50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</row>
    <row r="74" spans="1:34" ht="14.25">
      <c r="A74" s="491"/>
      <c r="B74" s="491"/>
      <c r="C74" s="501"/>
      <c r="D74" s="530"/>
      <c r="E74" s="501"/>
      <c r="F74" s="501"/>
      <c r="G74" s="518"/>
      <c r="H74" s="501"/>
      <c r="I74" s="501"/>
      <c r="J74" s="50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</row>
    <row r="75" spans="1:34" ht="14.25">
      <c r="A75" s="491"/>
      <c r="B75" s="491"/>
      <c r="C75" s="501"/>
      <c r="D75" s="530"/>
      <c r="E75" s="501"/>
      <c r="F75" s="501"/>
      <c r="G75" s="518"/>
      <c r="H75" s="501"/>
      <c r="I75" s="501"/>
      <c r="J75" s="50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</row>
    <row r="76" spans="1:34" ht="14.25">
      <c r="A76" s="491"/>
      <c r="B76" s="491"/>
      <c r="C76" s="501"/>
      <c r="D76" s="530"/>
      <c r="E76" s="501"/>
      <c r="F76" s="501"/>
      <c r="G76" s="518"/>
      <c r="H76" s="501"/>
      <c r="I76" s="501"/>
      <c r="J76" s="50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</row>
    <row r="77" spans="1:34" ht="14.25">
      <c r="A77" s="491"/>
      <c r="B77" s="491"/>
      <c r="C77" s="501"/>
      <c r="D77" s="530"/>
      <c r="E77" s="501"/>
      <c r="F77" s="501"/>
      <c r="G77" s="518"/>
      <c r="H77" s="501"/>
      <c r="I77" s="501"/>
      <c r="J77" s="501"/>
      <c r="K77" s="491"/>
      <c r="L77" s="491"/>
      <c r="M77" s="491"/>
      <c r="N77" s="491"/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91"/>
      <c r="AH77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zoomScale="70" zoomScaleNormal="70" workbookViewId="0">
      <selection activeCell="D32" sqref="D3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42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2274</v>
      </c>
      <c r="B7" s="6" t="s">
        <v>2281</v>
      </c>
      <c r="C7" s="342" t="s">
        <v>2275</v>
      </c>
      <c r="D7" s="2" t="s">
        <v>2274</v>
      </c>
      <c r="E7" s="2" t="s">
        <v>2274</v>
      </c>
      <c r="F7" s="2" t="s">
        <v>2274</v>
      </c>
    </row>
    <row r="8" spans="1:6">
      <c r="A8" s="36" t="s">
        <v>525</v>
      </c>
      <c r="B8" s="121" t="s">
        <v>525</v>
      </c>
      <c r="C8" s="343" t="s">
        <v>525</v>
      </c>
      <c r="D8" s="36" t="s">
        <v>525</v>
      </c>
      <c r="E8" s="36" t="s">
        <v>525</v>
      </c>
      <c r="F8" s="36" t="s">
        <v>525</v>
      </c>
    </row>
    <row r="9" spans="1:6">
      <c r="A9" s="482" t="s">
        <v>594</v>
      </c>
      <c r="B9" s="487" t="s">
        <v>598</v>
      </c>
      <c r="C9" s="520" t="s">
        <v>595</v>
      </c>
      <c r="D9" s="482" t="s">
        <v>596</v>
      </c>
      <c r="E9" s="482" t="s">
        <v>597</v>
      </c>
      <c r="F9" s="482" t="s">
        <v>666</v>
      </c>
    </row>
    <row r="10" spans="1:6">
      <c r="A10" s="103" t="s">
        <v>300</v>
      </c>
      <c r="B10" s="122" t="s">
        <v>138</v>
      </c>
      <c r="C10" s="358" t="s">
        <v>301</v>
      </c>
      <c r="D10" s="103" t="s">
        <v>302</v>
      </c>
      <c r="E10" s="103" t="s">
        <v>303</v>
      </c>
      <c r="F10" s="103" t="s">
        <v>1357</v>
      </c>
    </row>
    <row r="11" spans="1:6">
      <c r="A11" s="494" t="str">
        <f>'_book_ cash flow'!A11</f>
        <v>CICC-FICC-SYPZ</v>
      </c>
      <c r="B11" s="472">
        <f>'_book_ cash flow'!B11</f>
        <v>43110</v>
      </c>
      <c r="C11" s="428">
        <f>'_book_ cash flow'!C11</f>
        <v>-2101.5300000000002</v>
      </c>
      <c r="D11" s="494" t="str">
        <f>'_book_ cash flow'!D11</f>
        <v>premium</v>
      </c>
      <c r="E11" s="494" t="str">
        <f>'_book_ cash flow'!E11</f>
        <v>20180110-SYPZ-A52-000905-CPS-P-28</v>
      </c>
      <c r="F11" s="494">
        <f>'_book_ cash flow'!F11</f>
        <v>0</v>
      </c>
    </row>
    <row r="12" spans="1:6">
      <c r="A12" s="494" t="str">
        <f>'_book_ cash flow'!A12</f>
        <v>CICC-FICC-SYPZ</v>
      </c>
      <c r="B12" s="472">
        <f>'_book_ cash flow'!B12</f>
        <v>43110</v>
      </c>
      <c r="C12" s="428">
        <f>'_book_ cash flow'!C12</f>
        <v>-4090.34</v>
      </c>
      <c r="D12" s="494" t="str">
        <f>'_book_ cash flow'!D12</f>
        <v>premium</v>
      </c>
      <c r="E12" s="494" t="str">
        <f>'_book_ cash flow'!E12</f>
        <v>20180110-SYPZ-A51-000905-CPS-C-28</v>
      </c>
      <c r="F12" s="494">
        <f>'_book_ cash flow'!F12</f>
        <v>0</v>
      </c>
    </row>
    <row r="13" spans="1:6">
      <c r="A13" s="494" t="str">
        <f>'_book_ cash flow'!A13</f>
        <v>CICC-FICC-SYPZ</v>
      </c>
      <c r="B13" s="472">
        <f>'_book_ cash flow'!B13</f>
        <v>43096</v>
      </c>
      <c r="C13" s="428">
        <f>'_book_ cash flow'!C13</f>
        <v>0</v>
      </c>
      <c r="D13" s="494" t="str">
        <f>'_book_ cash flow'!D13</f>
        <v>settlement</v>
      </c>
      <c r="E13" s="494" t="str">
        <f>'_book_ cash flow'!E13</f>
        <v>20170927-SYPZ-A39-000905-SF-C-91</v>
      </c>
      <c r="F13" s="494">
        <f>'_book_ cash flow'!F13</f>
        <v>0</v>
      </c>
    </row>
    <row r="14" spans="1:6">
      <c r="A14" s="494" t="str">
        <f>'_book_ cash flow'!A14</f>
        <v>CICC-FICC-SYPZ</v>
      </c>
      <c r="B14" s="472">
        <f>'_book_ cash flow'!B14</f>
        <v>43096</v>
      </c>
      <c r="C14" s="428">
        <f>'_book_ cash flow'!C14</f>
        <v>-377.95</v>
      </c>
      <c r="D14" s="494" t="str">
        <f>'_book_ cash flow'!D14</f>
        <v>premium</v>
      </c>
      <c r="E14" s="494" t="str">
        <f>'_book_ cash flow'!E14</f>
        <v>20171227-SYPZ-A50-000905-Dig-P-33</v>
      </c>
      <c r="F14" s="494">
        <f>'_book_ cash flow'!F14</f>
        <v>0</v>
      </c>
    </row>
    <row r="15" spans="1:6">
      <c r="A15" s="494" t="str">
        <f>'_book_ cash flow'!A15</f>
        <v>CICC-FICC-SYPZ</v>
      </c>
      <c r="B15" s="472">
        <f>'_book_ cash flow'!B15</f>
        <v>43096</v>
      </c>
      <c r="C15" s="428">
        <f>'_book_ cash flow'!C15</f>
        <v>-5858.21</v>
      </c>
      <c r="D15" s="494" t="str">
        <f>'_book_ cash flow'!D15</f>
        <v>premium</v>
      </c>
      <c r="E15" s="494" t="str">
        <f>'_book_ cash flow'!E15</f>
        <v>20171227-SYPZ-A49-000905-Dig-C-33</v>
      </c>
      <c r="F15" s="494">
        <f>'_book_ cash flow'!F15</f>
        <v>0</v>
      </c>
    </row>
    <row r="16" spans="1:6">
      <c r="A16" s="494" t="str">
        <f>'_book_ cash flow'!A16</f>
        <v>CICC-FICC-SYPZ</v>
      </c>
      <c r="B16" s="472">
        <f>'_book_ cash flow'!B16</f>
        <v>43087</v>
      </c>
      <c r="C16" s="428">
        <f>'_book_ cash flow'!C16</f>
        <v>9493.1506849315083</v>
      </c>
      <c r="D16" s="494" t="str">
        <f>'_book_ cash flow'!D16</f>
        <v>settlement</v>
      </c>
      <c r="E16" s="494" t="str">
        <f>'_book_ cash flow'!E16</f>
        <v>20171115-SYPZ-A44-000300-Dig-P-33</v>
      </c>
      <c r="F16" s="494">
        <f>'_book_ cash flow'!F16</f>
        <v>0</v>
      </c>
    </row>
    <row r="17" spans="1:10">
      <c r="A17" s="494" t="str">
        <f>'_book_ cash flow'!A17</f>
        <v>CICC-FICC-SYPZ</v>
      </c>
      <c r="B17" s="472">
        <f>'_book_ cash flow'!B17</f>
        <v>43087</v>
      </c>
      <c r="C17" s="428">
        <f>'_book_ cash flow'!C17</f>
        <v>0</v>
      </c>
      <c r="D17" s="494" t="str">
        <f>'_book_ cash flow'!D17</f>
        <v>settlement</v>
      </c>
      <c r="E17" s="494" t="str">
        <f>'_book_ cash flow'!E17</f>
        <v>20171115-SYPZ-A43-000300-Dig-C-33</v>
      </c>
      <c r="F17" s="494">
        <f>'_book_ cash flow'!F17</f>
        <v>0</v>
      </c>
    </row>
    <row r="18" spans="1:10">
      <c r="A18" s="494" t="str">
        <f>'_book_ cash flow'!A18</f>
        <v>CICC-FICC-SYPZ</v>
      </c>
      <c r="B18" s="472">
        <f>'_book_ cash flow'!B18</f>
        <v>43082</v>
      </c>
      <c r="C18" s="428">
        <f>'_book_ cash flow'!C18</f>
        <v>-2394.54</v>
      </c>
      <c r="D18" s="494" t="str">
        <f>'_book_ cash flow'!D18</f>
        <v>premium</v>
      </c>
      <c r="E18" s="494" t="str">
        <f>'_book_ cash flow'!E18</f>
        <v>20171213-SYPZ-A48-000905-Dig-P-33</v>
      </c>
      <c r="F18" s="494">
        <f>'_book_ cash flow'!F18</f>
        <v>0</v>
      </c>
    </row>
    <row r="19" spans="1:10">
      <c r="A19" s="494" t="str">
        <f>'_book_ cash flow'!A19</f>
        <v>CICC-FICC-SYPZ</v>
      </c>
      <c r="B19" s="472">
        <f>'_book_ cash flow'!B19</f>
        <v>43082</v>
      </c>
      <c r="C19" s="428">
        <f>'_book_ cash flow'!C19</f>
        <v>-2329.5500000000002</v>
      </c>
      <c r="D19" s="494" t="str">
        <f>'_book_ cash flow'!D19</f>
        <v>premium</v>
      </c>
      <c r="E19" s="494" t="str">
        <f>'_book_ cash flow'!E19</f>
        <v>20171213-SYPZ-A47-000905-Dig-C-33</v>
      </c>
      <c r="F19" s="494">
        <f>'_book_ cash flow'!F19</f>
        <v>0</v>
      </c>
    </row>
    <row r="20" spans="1:10">
      <c r="A20" s="494" t="str">
        <f>'_book_ cash flow'!A20</f>
        <v>CICC-FICC-SYPZ</v>
      </c>
      <c r="B20" s="472">
        <f>'_book_ cash flow'!B20</f>
        <v>43068</v>
      </c>
      <c r="C20" s="428">
        <f>'_book_ cash flow'!C20</f>
        <v>-2423.14</v>
      </c>
      <c r="D20" s="494" t="str">
        <f>'_book_ cash flow'!D20</f>
        <v>premium</v>
      </c>
      <c r="E20" s="494" t="str">
        <f>'_book_ cash flow'!E20</f>
        <v>20171129-SYPZ-A45-000300-Dig-C-70</v>
      </c>
      <c r="F20" s="494">
        <f>'_book_ cash flow'!F20</f>
        <v>0</v>
      </c>
    </row>
    <row r="21" spans="1:10">
      <c r="A21" s="494" t="str">
        <f>'_book_ cash flow'!A21</f>
        <v>CICC-FICC-SYPZ</v>
      </c>
      <c r="B21" s="472">
        <f>'_book_ cash flow'!B21</f>
        <v>43059</v>
      </c>
      <c r="C21" s="428">
        <f>'_book_ cash flow'!C21</f>
        <v>0</v>
      </c>
      <c r="D21" s="494" t="str">
        <f>'_book_ cash flow'!D21</f>
        <v>settlement</v>
      </c>
      <c r="E21" s="494" t="str">
        <f>'_book_ cash flow'!E21</f>
        <v>20171018-SYPZ-A40-000905-SF-C-33</v>
      </c>
      <c r="F21" s="494">
        <f>'_book_ cash flow'!F21</f>
        <v>0</v>
      </c>
    </row>
    <row r="22" spans="1:10">
      <c r="A22" s="494" t="str">
        <f>'_book_ cash flow'!A22</f>
        <v>CICC-FICC-SYPZ</v>
      </c>
      <c r="B22" s="472">
        <f>'_book_ cash flow'!B22</f>
        <v>43054</v>
      </c>
      <c r="C22" s="428">
        <f>'_book_ cash flow'!C22</f>
        <v>-6818.18</v>
      </c>
      <c r="D22" s="494" t="str">
        <f>'_book_ cash flow'!D22</f>
        <v>premium</v>
      </c>
      <c r="E22" s="494" t="str">
        <f>'_book_ cash flow'!E22</f>
        <v>20171115-SYPZ-A43-000300-Dig-C-33</v>
      </c>
      <c r="F22" s="494">
        <f>'_book_ cash flow'!F22</f>
        <v>0</v>
      </c>
    </row>
    <row r="23" spans="1:10">
      <c r="A23" s="494" t="str">
        <f>'_book_ cash flow'!A23</f>
        <v>CICC-FICC-SYPZ</v>
      </c>
      <c r="B23" s="472">
        <f>'_book_ cash flow'!B23</f>
        <v>43054</v>
      </c>
      <c r="C23" s="428">
        <f>'_book_ cash flow'!C23</f>
        <v>-5402.68</v>
      </c>
      <c r="D23" s="494" t="str">
        <f>'_book_ cash flow'!D23</f>
        <v>premium</v>
      </c>
      <c r="E23" s="494" t="str">
        <f>'_book_ cash flow'!E23</f>
        <v>20171115-SYPZ-A44-000300-Dig-P-33</v>
      </c>
      <c r="F23" s="494">
        <f>'_book_ cash flow'!F23</f>
        <v>0</v>
      </c>
    </row>
    <row r="24" spans="1:10">
      <c r="A24" s="494" t="str">
        <f>'_book_ cash flow'!A24</f>
        <v>CICC-FICC-SYPZ</v>
      </c>
      <c r="B24" s="472">
        <f>'_book_ cash flow'!B24</f>
        <v>43047</v>
      </c>
      <c r="C24" s="428">
        <f>'_book_ cash flow'!C24</f>
        <v>438904.1095890415</v>
      </c>
      <c r="D24" s="494" t="str">
        <f>'_book_ cash flow'!D24</f>
        <v>settlement</v>
      </c>
      <c r="E24" s="494" t="str">
        <f>'_book_ cash flow'!E24</f>
        <v>20170811-SYPZ-A32-000300-CPS-C-89</v>
      </c>
      <c r="F24" s="494">
        <f>'_book_ cash flow'!F24</f>
        <v>0</v>
      </c>
    </row>
    <row r="25" spans="1:10">
      <c r="A25" s="494" t="str">
        <f>'_book_ cash flow'!A25</f>
        <v>CICC-FICC-SYPZ</v>
      </c>
      <c r="B25" s="472">
        <f>'_book_ cash flow'!B25</f>
        <v>43040</v>
      </c>
      <c r="C25" s="428">
        <f>'_book_ cash flow'!C25</f>
        <v>0</v>
      </c>
      <c r="D25" s="494" t="str">
        <f>'_book_ cash flow'!D25</f>
        <v>premium</v>
      </c>
      <c r="E25" s="494" t="str">
        <f>'_book_ cash flow'!E25</f>
        <v>20171101-SYPZ-A41-000300-SF-C-27</v>
      </c>
      <c r="F25" s="494">
        <f>'_book_ cash flow'!F25</f>
        <v>0</v>
      </c>
    </row>
    <row r="26" spans="1:10">
      <c r="A26" s="494" t="str">
        <f>'_book_ cash flow'!A26</f>
        <v>CICC-FICC-SYPZ</v>
      </c>
      <c r="B26" s="472">
        <f>'_book_ cash flow'!B26</f>
        <v>43040</v>
      </c>
      <c r="C26" s="428">
        <f>'_book_ cash flow'!C26</f>
        <v>0</v>
      </c>
      <c r="D26" s="494" t="str">
        <f>'_book_ cash flow'!D26</f>
        <v>premium</v>
      </c>
      <c r="E26" s="494" t="str">
        <f>'_book_ cash flow'!E26</f>
        <v>20171101-SYPZ-A42-000300-SF-P-27</v>
      </c>
      <c r="F26" s="494">
        <f>'_book_ cash flow'!F26</f>
        <v>0</v>
      </c>
    </row>
    <row r="27" spans="1:10">
      <c r="A27" s="494" t="str">
        <f>'_book_ cash flow'!A27</f>
        <v>CICC-FICC-SYPZ</v>
      </c>
      <c r="B27" s="472">
        <f>'_book_ cash flow'!B27</f>
        <v>43031</v>
      </c>
      <c r="C27" s="428">
        <f>'_book_ cash flow'!C27</f>
        <v>0</v>
      </c>
      <c r="D27" s="494" t="str">
        <f>'_book_ cash flow'!D27</f>
        <v>settlement</v>
      </c>
      <c r="E27" s="494" t="str">
        <f>'_book_ cash flow'!E27</f>
        <v>20170921-SYPZ-A35-000905-Dig-P-32</v>
      </c>
      <c r="F27" s="494">
        <f>'_book_ cash flow'!F27</f>
        <v>0</v>
      </c>
      <c r="J27" s="421"/>
    </row>
    <row r="28" spans="1:10">
      <c r="A28" s="494" t="str">
        <f>'_book_ cash flow'!A28</f>
        <v>CICC-FICC-SYPZ</v>
      </c>
      <c r="B28" s="472">
        <f>'_book_ cash flow'!B28</f>
        <v>43031</v>
      </c>
      <c r="C28" s="428">
        <f>'_book_ cash flow'!C28</f>
        <v>233923.0684931507</v>
      </c>
      <c r="D28" s="494" t="str">
        <f>'_book_ cash flow'!D28</f>
        <v>settlement</v>
      </c>
      <c r="E28" s="494" t="str">
        <f>'_book_ cash flow'!E28</f>
        <v>20170921-SYPZ-A34-000905-Dig-C-32</v>
      </c>
      <c r="F28" s="494">
        <f>'_book_ cash flow'!F28</f>
        <v>0</v>
      </c>
      <c r="J28" s="421"/>
    </row>
    <row r="29" spans="1:10">
      <c r="A29" s="494" t="str">
        <f>'_book_ cash flow'!A29</f>
        <v>CICC-FICC-SYPZ</v>
      </c>
      <c r="B29" s="472">
        <f>'_book_ cash flow'!B29</f>
        <v>43026</v>
      </c>
      <c r="C29" s="428">
        <f>'_book_ cash flow'!C29</f>
        <v>-9004.4599999999991</v>
      </c>
      <c r="D29" s="494" t="str">
        <f>'_book_ cash flow'!D29</f>
        <v>premium</v>
      </c>
      <c r="E29" s="494" t="str">
        <f>'_book_ cash flow'!E29</f>
        <v>20171018-CICC-SYPZ--SF-C-33</v>
      </c>
      <c r="F29" s="494">
        <f>'_book_ cash flow'!F29</f>
        <v>0</v>
      </c>
      <c r="J29" s="421"/>
    </row>
    <row r="30" spans="1:10">
      <c r="A30" s="494" t="str">
        <f>'_book_ cash flow'!A30</f>
        <v>CICC-FICC-SYPZ</v>
      </c>
      <c r="B30" s="472">
        <f>'_book_ cash flow'!B30</f>
        <v>43007</v>
      </c>
      <c r="C30" s="428">
        <f>'_book_ cash flow'!C30</f>
        <v>-125254.26</v>
      </c>
      <c r="D30" s="494" t="str">
        <f>'_book_ cash flow'!D30</f>
        <v>premium</v>
      </c>
      <c r="E30" s="494" t="str">
        <f>'_book_ cash flow'!E30</f>
        <v>20170929-SYPZ-A37-000300-SF-C-180</v>
      </c>
      <c r="F30" s="494">
        <f>'_book_ cash flow'!F30</f>
        <v>0</v>
      </c>
      <c r="J30" s="421"/>
    </row>
    <row r="31" spans="1:10">
      <c r="A31" s="494" t="str">
        <f>'_book_ cash flow'!A31</f>
        <v>CICC-FICC-SYPZ</v>
      </c>
      <c r="B31" s="472">
        <f>'_book_ cash flow'!B31</f>
        <v>43005</v>
      </c>
      <c r="C31" s="428">
        <f>'_book_ cash flow'!C31</f>
        <v>-101060.17</v>
      </c>
      <c r="D31" s="494" t="str">
        <f>'_book_ cash flow'!D31</f>
        <v>premium</v>
      </c>
      <c r="E31" s="494" t="str">
        <f>'_book_ cash flow'!E31</f>
        <v>20170927-SYPZ-A39-000905-SF-C-91</v>
      </c>
      <c r="F31" s="494">
        <f>'_book_ cash flow'!F31</f>
        <v>0</v>
      </c>
      <c r="J31" s="421"/>
    </row>
    <row r="32" spans="1:10">
      <c r="A32" s="494" t="str">
        <f>'_book_ cash flow'!A32</f>
        <v>CICC-FICC-SYPZ</v>
      </c>
      <c r="B32" s="472">
        <f>'_book_ cash flow'!B32</f>
        <v>42999</v>
      </c>
      <c r="C32" s="428">
        <f>'_book_ cash flow'!C32</f>
        <v>-132609.79999999999</v>
      </c>
      <c r="D32" s="494" t="str">
        <f>'_book_ cash flow'!D32</f>
        <v>premium</v>
      </c>
      <c r="E32" s="494" t="str">
        <f>'_book_ cash flow'!E32</f>
        <v>20170921-SYPZ-A34-000905-Dig-C-32</v>
      </c>
      <c r="F32" s="494">
        <f>'_book_ cash flow'!F32</f>
        <v>0</v>
      </c>
      <c r="J32" s="421"/>
    </row>
    <row r="33" spans="1:10">
      <c r="A33" s="494" t="str">
        <f>'_book_ cash flow'!A33</f>
        <v>CICC-FICC-SYPZ</v>
      </c>
      <c r="B33" s="472">
        <f>'_book_ cash flow'!B33</f>
        <v>42999</v>
      </c>
      <c r="C33" s="428">
        <f>'_book_ cash flow'!C33</f>
        <v>-10347.370000000001</v>
      </c>
      <c r="D33" s="494" t="str">
        <f>'_book_ cash flow'!D33</f>
        <v>premium</v>
      </c>
      <c r="E33" s="494" t="str">
        <f>'_book_ cash flow'!E33</f>
        <v>20170921-SYPZ-A35-000905-Dig-P-32</v>
      </c>
      <c r="F33" s="494">
        <f>'_book_ cash flow'!F33</f>
        <v>0</v>
      </c>
      <c r="J33" s="421"/>
    </row>
    <row r="34" spans="1:10">
      <c r="A34" s="494" t="str">
        <f>'_book_ cash flow'!A34</f>
        <v>CICC-FICC-SYPZ</v>
      </c>
      <c r="B34" s="472">
        <f>'_book_ cash flow'!B34</f>
        <v>42998</v>
      </c>
      <c r="C34" s="428">
        <f>'_book_ cash flow'!C34</f>
        <v>-101060.17</v>
      </c>
      <c r="D34" s="494" t="str">
        <f>'_book_ cash flow'!D34</f>
        <v>premium</v>
      </c>
      <c r="E34" s="494" t="str">
        <f>'_book_ cash flow'!E34</f>
        <v>20170920-SYPZ-A36-000300-SF-C-91</v>
      </c>
      <c r="F34" s="494">
        <f>'_book_ cash flow'!F34</f>
        <v>0</v>
      </c>
    </row>
    <row r="35" spans="1:10">
      <c r="A35" s="494" t="str">
        <f>'_book_ cash flow'!A35</f>
        <v>CICC-FICC-SYPZ</v>
      </c>
      <c r="B35" s="472">
        <f>'_book_ cash flow'!B35</f>
        <v>42989</v>
      </c>
      <c r="C35" s="428">
        <f>'_book_ cash flow'!C35</f>
        <v>-31122.880000000001</v>
      </c>
      <c r="D35" s="494" t="str">
        <f>'_book_ cash flow'!D35</f>
        <v>premium</v>
      </c>
      <c r="E35" s="494" t="str">
        <f>'_book_ cash flow'!E35</f>
        <v>20170911-SYPZ-A33-000905-SF-C-30</v>
      </c>
      <c r="F35" s="494">
        <f>'_book_ cash flow'!F35</f>
        <v>0</v>
      </c>
    </row>
    <row r="36" spans="1:10">
      <c r="A36" s="494" t="str">
        <f>'_book_ cash flow'!A36</f>
        <v>CICC-FICC-SYPZ</v>
      </c>
      <c r="B36" s="472">
        <f>'_book_ cash flow'!B36</f>
        <v>43061</v>
      </c>
      <c r="C36" s="428">
        <f>'_book_ cash flow'!C36</f>
        <v>206027.39726027416</v>
      </c>
      <c r="D36" s="494" t="str">
        <f>'_book_ cash flow'!D36</f>
        <v>settlement</v>
      </c>
      <c r="E36" s="494" t="str">
        <f>'_book_ cash flow'!E36</f>
        <v>20170526-SYPZ-A26-000905-CPS-C-94</v>
      </c>
      <c r="F36" s="494">
        <f>'_book_ cash flow'!F36</f>
        <v>0</v>
      </c>
    </row>
    <row r="37" spans="1:10">
      <c r="A37" s="494" t="str">
        <f>'_book_ cash flow'!A37</f>
        <v>20170811-SYPZ-A32-000300-CPS-C-89</v>
      </c>
      <c r="B37" s="472">
        <f>'_book_ cash flow'!B37</f>
        <v>42958</v>
      </c>
      <c r="C37" s="428">
        <f>'_book_ cash flow'!C37</f>
        <v>-137544.16</v>
      </c>
      <c r="D37" s="494" t="str">
        <f>'_book_ cash flow'!D37</f>
        <v>premium</v>
      </c>
      <c r="E37" s="494" t="str">
        <f>'_book_ cash flow'!E37</f>
        <v>20170811-CICC-20170811-SYPZ-A32-000300-CPS-C-89000300-CPS-C-89</v>
      </c>
      <c r="F37" s="494">
        <f>'_book_ cash flow'!F37</f>
        <v>0</v>
      </c>
    </row>
    <row r="38" spans="1:10">
      <c r="A38" s="494" t="str">
        <f>'_book_ cash flow'!A38</f>
        <v>CICC-FICC-EDS</v>
      </c>
      <c r="B38" s="472">
        <f>'_book_ cash flow'!B38</f>
        <v>42951</v>
      </c>
      <c r="C38" s="428">
        <f>'_book_ cash flow'!C38</f>
        <v>0</v>
      </c>
      <c r="D38" s="494" t="str">
        <f>'_book_ cash flow'!D38</f>
        <v>premium</v>
      </c>
      <c r="E38" s="494" t="str">
        <f>'_book_ cash flow'!E38</f>
        <v>20170804-CICC-CICC-FICC-EDS000905-SF-C-110</v>
      </c>
      <c r="F38" s="494">
        <f>'_book_ cash flow'!F38</f>
        <v>0</v>
      </c>
    </row>
    <row r="39" spans="1:10">
      <c r="A39" s="494" t="str">
        <f>'_book_ cash flow'!A39</f>
        <v>CICC-FICC-SYPZ</v>
      </c>
      <c r="B39" s="472">
        <f>'_book_ cash flow'!B39</f>
        <v>42947</v>
      </c>
      <c r="C39" s="428">
        <f>'_book_ cash flow'!C39</f>
        <v>914099.27308495168</v>
      </c>
      <c r="D39" s="494" t="str">
        <f>'_book_ cash flow'!D39</f>
        <v>settlement</v>
      </c>
      <c r="E39" s="494" t="str">
        <f>'_book_ cash flow'!E39</f>
        <v>20170601-SYPZ-A27-000905-VAN-C-60</v>
      </c>
      <c r="F39" s="494">
        <f>'_book_ cash flow'!F39</f>
        <v>0</v>
      </c>
    </row>
    <row r="40" spans="1:10">
      <c r="A40" s="494" t="str">
        <f>'_book_ cash flow'!A40</f>
        <v>EDS</v>
      </c>
      <c r="B40" s="472">
        <f>'_book_ cash flow'!B40</f>
        <v>42914</v>
      </c>
      <c r="C40" s="428">
        <f>'_book_ cash flow'!C40</f>
        <v>17136.990000000002</v>
      </c>
      <c r="D40" s="494" t="str">
        <f>'_book_ cash flow'!D40</f>
        <v>premium</v>
      </c>
      <c r="E40" s="494" t="str">
        <f>'_book_ cash flow'!E40</f>
        <v>20170628-CICC-EDS000905-CON-C-30</v>
      </c>
      <c r="F40" s="494">
        <f>'_book_ cash flow'!F40</f>
        <v>0</v>
      </c>
    </row>
    <row r="41" spans="1:10">
      <c r="A41" s="494" t="str">
        <f>'_book_ cash flow'!A41</f>
        <v>CICC-FICC-SYPZ</v>
      </c>
      <c r="B41" s="472">
        <f>'_book_ cash flow'!B41</f>
        <v>42926</v>
      </c>
      <c r="C41" s="428">
        <f>'_book_ cash flow'!C41</f>
        <v>0</v>
      </c>
      <c r="D41" s="494" t="str">
        <f>'_book_ cash flow'!D41</f>
        <v>settlement</v>
      </c>
      <c r="E41" s="494" t="str">
        <f>'_book_ cash flow'!E41</f>
        <v>20170407-SYPZ-A14-000905-SF-C-94</v>
      </c>
      <c r="F41" s="494">
        <f>'_book_ cash flow'!F41</f>
        <v>0</v>
      </c>
    </row>
    <row r="42" spans="1:10">
      <c r="A42" s="494" t="str">
        <f>'_book_ cash flow'!A42</f>
        <v>CICC-FICC-SYPZ</v>
      </c>
      <c r="B42" s="472">
        <f>'_book_ cash flow'!B42</f>
        <v>42902</v>
      </c>
      <c r="C42" s="428">
        <f>'_book_ cash flow'!C42</f>
        <v>-98091.26</v>
      </c>
      <c r="D42" s="494" t="str">
        <f>'_book_ cash flow'!D42</f>
        <v>premium</v>
      </c>
      <c r="E42" s="494" t="str">
        <f>'_book_ cash flow'!E42</f>
        <v>20170616-SYPZ-A28-000300-SF-C-94</v>
      </c>
      <c r="F42" s="494">
        <f>'_book_ cash flow'!F42</f>
        <v>0</v>
      </c>
    </row>
    <row r="43" spans="1:10">
      <c r="A43" s="494" t="str">
        <f>'_book_ cash flow'!A43</f>
        <v>CICC-FICC-SYPZ</v>
      </c>
      <c r="B43" s="472">
        <f>'_book_ cash flow'!B43</f>
        <v>42898</v>
      </c>
      <c r="C43" s="428">
        <f>'_book_ cash flow'!C43</f>
        <v>0</v>
      </c>
      <c r="D43" s="494" t="str">
        <f>'_book_ cash flow'!D43</f>
        <v>settlement</v>
      </c>
      <c r="E43" s="494" t="str">
        <f>'_book_ cash flow'!E43</f>
        <v>20170310-SYPZ-A12-000905-CPS-C-94</v>
      </c>
      <c r="F43" s="494">
        <f>'_book_ cash flow'!F43</f>
        <v>0</v>
      </c>
    </row>
    <row r="44" spans="1:10">
      <c r="A44" s="494" t="str">
        <f>'_book_ cash flow'!A44</f>
        <v>CICC-FICC-SYPZ</v>
      </c>
      <c r="B44" s="472">
        <f>'_book_ cash flow'!B44</f>
        <v>42888</v>
      </c>
      <c r="C44" s="428">
        <f>'_book_ cash flow'!C44</f>
        <v>-97588.03</v>
      </c>
      <c r="D44" s="494" t="str">
        <f>'_book_ cash flow'!D44</f>
        <v>premium</v>
      </c>
      <c r="E44" s="494" t="str">
        <f>'_book_ cash flow'!E44</f>
        <v>20170602-SYPZ-A25-000905-SF-C-94</v>
      </c>
      <c r="F44" s="494">
        <f>'_book_ cash flow'!F44</f>
        <v>0</v>
      </c>
    </row>
    <row r="45" spans="1:10">
      <c r="A45" s="494" t="str">
        <f>'_book_ cash flow'!A45</f>
        <v>CICC-FICC-SYPZ</v>
      </c>
      <c r="B45" s="472">
        <f>'_book_ cash flow'!B45</f>
        <v>42887</v>
      </c>
      <c r="C45" s="428">
        <f>'_book_ cash flow'!C45</f>
        <v>-277513.26</v>
      </c>
      <c r="D45" s="494" t="str">
        <f>'_book_ cash flow'!D45</f>
        <v>premium</v>
      </c>
      <c r="E45" s="494" t="str">
        <f>'_book_ cash flow'!E45</f>
        <v>20170601-SYPZ-A27-000905-VAN-C-60</v>
      </c>
      <c r="F45" s="494">
        <f>'_book_ cash flow'!F45</f>
        <v>0</v>
      </c>
    </row>
    <row r="46" spans="1:10">
      <c r="A46" s="494" t="str">
        <f>'_book_ cash flow'!A46</f>
        <v>CICC-FICC-SYPZ</v>
      </c>
      <c r="B46" s="472">
        <f>'_book_ cash flow'!B46</f>
        <v>42886</v>
      </c>
      <c r="C46" s="428">
        <f>'_book_ cash flow'!C46</f>
        <v>0</v>
      </c>
      <c r="D46" s="494" t="str">
        <f>'_book_ cash flow'!D46</f>
        <v>settlement</v>
      </c>
      <c r="E46" s="494" t="str">
        <f>'_book_ cash flow'!E46</f>
        <v>20170427-SYPZ-A19-000905-SF-C-34</v>
      </c>
      <c r="F46" s="494">
        <f>'_book_ cash flow'!F46</f>
        <v>0</v>
      </c>
    </row>
    <row r="47" spans="1:10">
      <c r="A47" s="494" t="str">
        <f>'_book_ cash flow'!A47</f>
        <v>CICC-FICC-SYPZ</v>
      </c>
      <c r="B47" s="472">
        <f>'_book_ cash flow'!B47</f>
        <v>42886</v>
      </c>
      <c r="C47" s="428">
        <f>'_book_ cash flow'!C47</f>
        <v>0</v>
      </c>
      <c r="D47" s="494" t="str">
        <f>'_book_ cash flow'!D47</f>
        <v>settlement</v>
      </c>
      <c r="E47" s="494" t="str">
        <f>'_book_ cash flow'!E47</f>
        <v>20170428-SYPZ-A20-000905-VAN-C-31</v>
      </c>
      <c r="F47" s="494">
        <f>'_book_ cash flow'!F47</f>
        <v>0</v>
      </c>
    </row>
    <row r="48" spans="1:10">
      <c r="A48" s="494" t="str">
        <f>'_book_ cash flow'!A48</f>
        <v>CICC-FICC-SYPZ</v>
      </c>
      <c r="B48" s="472">
        <f>'_book_ cash flow'!B48</f>
        <v>42881</v>
      </c>
      <c r="C48" s="428">
        <f>'_book_ cash flow'!C48</f>
        <v>-76375.16</v>
      </c>
      <c r="D48" s="494" t="str">
        <f>'_book_ cash flow'!D48</f>
        <v>premium</v>
      </c>
      <c r="E48" s="494" t="str">
        <f>'_book_ cash flow'!E48</f>
        <v>20170526-SYPZ-A26-000905-CPS-C-94</v>
      </c>
      <c r="F48" s="494">
        <f>'_book_ cash flow'!F48</f>
        <v>0</v>
      </c>
    </row>
    <row r="49" spans="1:6">
      <c r="A49" s="494" t="str">
        <f>'_book_ cash flow'!A49</f>
        <v>CICC-FICC-SYPZ</v>
      </c>
      <c r="B49" s="472">
        <f>'_book_ cash flow'!B49</f>
        <v>42881</v>
      </c>
      <c r="C49" s="428">
        <f>'_book_ cash flow'!C49</f>
        <v>-489434.73</v>
      </c>
      <c r="D49" s="494" t="str">
        <f>'_book_ cash flow'!D49</f>
        <v>premium</v>
      </c>
      <c r="E49" s="494" t="str">
        <f>'_book_ cash flow'!E49</f>
        <v>20170526-SYPZ-A24-000905-SF-C-180</v>
      </c>
      <c r="F49" s="494">
        <f>'_book_ cash flow'!F49</f>
        <v>0</v>
      </c>
    </row>
    <row r="50" spans="1:6">
      <c r="A50" s="494" t="str">
        <f>'_book_ cash flow'!A50</f>
        <v>CICC-FICC-SYPZ</v>
      </c>
      <c r="B50" s="472">
        <f>'_book_ cash flow'!B50</f>
        <v>42877</v>
      </c>
      <c r="C50" s="428">
        <f>'_book_ cash flow'!C50</f>
        <v>0</v>
      </c>
      <c r="D50" s="494" t="str">
        <f>'_book_ cash flow'!D50</f>
        <v>settlement</v>
      </c>
      <c r="E50" s="494" t="str">
        <f>'_book_ cash flow'!E50</f>
        <v>20170421-SYPZ-A17-000905-SF-C-31</v>
      </c>
      <c r="F50" s="494">
        <f>'_book_ cash flow'!F50</f>
        <v>0</v>
      </c>
    </row>
    <row r="51" spans="1:6">
      <c r="A51" s="494" t="str">
        <f>'_book_ cash flow'!A51</f>
        <v>CICC-FICC-SYPZ</v>
      </c>
      <c r="B51" s="472">
        <f>'_book_ cash flow'!B51</f>
        <v>42877</v>
      </c>
      <c r="C51" s="428">
        <f>'_book_ cash flow'!C51</f>
        <v>7571.2085972133054</v>
      </c>
      <c r="D51" s="494" t="str">
        <f>'_book_ cash flow'!D51</f>
        <v>settlement</v>
      </c>
      <c r="E51" s="494" t="str">
        <f>'_book_ cash flow'!E51</f>
        <v>20170421-SYPZ-A18-000905-SF-P-31</v>
      </c>
      <c r="F51" s="494">
        <f>'_book_ cash flow'!F51</f>
        <v>0</v>
      </c>
    </row>
    <row r="52" spans="1:6">
      <c r="A52" s="494" t="str">
        <f>'_book_ cash flow'!A52</f>
        <v>CICC-FICC-SYPZ</v>
      </c>
      <c r="B52" s="472">
        <f>'_book_ cash flow'!B52</f>
        <v>42867</v>
      </c>
      <c r="C52" s="428">
        <f>'_book_ cash flow'!C52</f>
        <v>-29337.87</v>
      </c>
      <c r="D52" s="494" t="str">
        <f>'_book_ cash flow'!D52</f>
        <v>premium</v>
      </c>
      <c r="E52" s="494" t="str">
        <f>'_book_ cash flow'!E52</f>
        <v>20170512-SYPZ-A21-000300-SF-C-88</v>
      </c>
      <c r="F52" s="494">
        <f>'_book_ cash flow'!F52</f>
        <v>0</v>
      </c>
    </row>
    <row r="53" spans="1:6">
      <c r="A53" s="494" t="str">
        <f>'_book_ cash flow'!A53</f>
        <v>CICC-FICC-SYPZ</v>
      </c>
      <c r="B53" s="472">
        <f>'_book_ cash flow'!B53</f>
        <v>42861</v>
      </c>
      <c r="C53" s="428">
        <f>'_book_ cash flow'!C53</f>
        <v>0</v>
      </c>
      <c r="D53" s="494" t="str">
        <f>'_book_ cash flow'!D53</f>
        <v>settlement</v>
      </c>
      <c r="E53" s="494" t="str">
        <f>'_book_ cash flow'!E53</f>
        <v>20170406-SYPZ-A13-000905-SF-C-29</v>
      </c>
      <c r="F53" s="494">
        <f>'_book_ cash flow'!F53</f>
        <v>0</v>
      </c>
    </row>
    <row r="54" spans="1:6">
      <c r="A54" s="494" t="str">
        <f>'_book_ cash flow'!A54</f>
        <v>CICC-FICC-SYPZ</v>
      </c>
      <c r="B54" s="472">
        <f>'_book_ cash flow'!B54</f>
        <v>42860</v>
      </c>
      <c r="C54" s="428">
        <f>'_book_ cash flow'!C54</f>
        <v>-58904.7</v>
      </c>
      <c r="D54" s="494" t="str">
        <f>'_book_ cash flow'!D54</f>
        <v>premium</v>
      </c>
      <c r="E54" s="494" t="str">
        <f>'_book_ cash flow'!E54</f>
        <v>20170505-SYPZ-A23-000300-SF-C-89</v>
      </c>
      <c r="F54" s="494">
        <f>'_book_ cash flow'!F54</f>
        <v>0</v>
      </c>
    </row>
    <row r="55" spans="1:6">
      <c r="A55" s="494" t="str">
        <f>'_book_ cash flow'!A55</f>
        <v>CICC-FICC-SYPZ</v>
      </c>
      <c r="B55" s="472">
        <f>'_book_ cash flow'!B55</f>
        <v>42853</v>
      </c>
      <c r="C55" s="428">
        <f>'_book_ cash flow'!C55</f>
        <v>-132055.74</v>
      </c>
      <c r="D55" s="494" t="str">
        <f>'_book_ cash flow'!D55</f>
        <v>premium</v>
      </c>
      <c r="E55" s="494" t="str">
        <f>'_book_ cash flow'!E55</f>
        <v>20170428-SYPZ-A20-000905-VAN-C-31</v>
      </c>
      <c r="F55" s="494">
        <f>'_book_ cash flow'!F55</f>
        <v>0</v>
      </c>
    </row>
    <row r="56" spans="1:6">
      <c r="A56" s="494" t="str">
        <f>'_book_ cash flow'!A56</f>
        <v>CICC-FICC-OTC</v>
      </c>
      <c r="B56" s="472">
        <f>'_book_ cash flow'!B56</f>
        <v>42857</v>
      </c>
      <c r="C56" s="428">
        <f>'_book_ cash flow'!C56</f>
        <v>628.84331802156646</v>
      </c>
      <c r="D56" s="494" t="str">
        <f>'_book_ cash flow'!D56</f>
        <v>settlement</v>
      </c>
      <c r="E56" s="494" t="str">
        <f>'_book_ cash flow'!E56</f>
        <v>20170330-CF4-OTC-000300-SF-C-33-B2B</v>
      </c>
      <c r="F56" s="494">
        <f>'_book_ cash flow'!F56</f>
        <v>0</v>
      </c>
    </row>
    <row r="57" spans="1:6">
      <c r="A57" s="494" t="str">
        <f>'_book_ cash flow'!A57</f>
        <v>CICC-FICC-SYPZ</v>
      </c>
      <c r="B57" s="472">
        <f>'_book_ cash flow'!B57</f>
        <v>42852</v>
      </c>
      <c r="C57" s="428">
        <f>'_book_ cash flow'!C57</f>
        <v>-631131.82999999996</v>
      </c>
      <c r="D57" s="494" t="str">
        <f>'_book_ cash flow'!D57</f>
        <v>premium</v>
      </c>
      <c r="E57" s="494" t="str">
        <f>'_book_ cash flow'!E57</f>
        <v>20170427-SYPZ-A19-000905-SF-C-34</v>
      </c>
      <c r="F57" s="494">
        <f>'_book_ cash flow'!F57</f>
        <v>0</v>
      </c>
    </row>
    <row r="58" spans="1:6">
      <c r="A58" s="494" t="str">
        <f>'_book_ cash flow'!A58</f>
        <v>CICC-FICC-OTC</v>
      </c>
      <c r="B58" s="472">
        <f>'_book_ cash flow'!B58</f>
        <v>42849</v>
      </c>
      <c r="C58" s="428">
        <f>'_book_ cash flow'!C58</f>
        <v>1530.9264831276014</v>
      </c>
      <c r="D58" s="494" t="str">
        <f>'_book_ cash flow'!D58</f>
        <v>settlement</v>
      </c>
      <c r="E58" s="494" t="str">
        <f>'_book_ cash flow'!E58</f>
        <v>20170324-SYPZ-A1-000905/AU1712-SF-C-31_l2</v>
      </c>
      <c r="F58" s="494">
        <f>'_book_ cash flow'!F58</f>
        <v>0</v>
      </c>
    </row>
    <row r="59" spans="1:6">
      <c r="A59" s="494" t="str">
        <f>'_book_ cash flow'!A59</f>
        <v>CICC-FICC-OTC</v>
      </c>
      <c r="B59" s="472">
        <f>'_book_ cash flow'!B59</f>
        <v>42849</v>
      </c>
      <c r="C59" s="428">
        <f>'_book_ cash flow'!C59</f>
        <v>0</v>
      </c>
      <c r="D59" s="494" t="str">
        <f>'_book_ cash flow'!D59</f>
        <v>settlement</v>
      </c>
      <c r="E59" s="494" t="str">
        <f>'_book_ cash flow'!E59</f>
        <v>20170324-SYPZ-A1-000905/AU1712-SF-C-31_l1</v>
      </c>
      <c r="F59" s="494">
        <f>'_book_ cash flow'!F59</f>
        <v>0</v>
      </c>
    </row>
    <row r="60" spans="1:6">
      <c r="A60" s="494" t="str">
        <f>'_book_ cash flow'!A60</f>
        <v>CICC-FICC-SYPZ</v>
      </c>
      <c r="B60" s="472">
        <f>'_book_ cash flow'!B60</f>
        <v>42851</v>
      </c>
      <c r="C60" s="428">
        <f>'_book_ cash flow'!C60</f>
        <v>0</v>
      </c>
      <c r="D60" s="494" t="str">
        <f>'_book_ cash flow'!D60</f>
        <v>settlement</v>
      </c>
      <c r="E60" s="494" t="str">
        <f>'_book_ cash flow'!E60</f>
        <v>20170322-CF4-OTC-000300-SF-C-33-B2B</v>
      </c>
      <c r="F60" s="494">
        <f>'_book_ cash flow'!F60</f>
        <v>0</v>
      </c>
    </row>
    <row r="61" spans="1:6">
      <c r="A61" s="494" t="str">
        <f>'_book_ cash flow'!A61</f>
        <v>CICC-FICC-SYPZ</v>
      </c>
      <c r="B61" s="472">
        <f>'_book_ cash flow'!B61</f>
        <v>42851</v>
      </c>
      <c r="C61" s="428">
        <f>'_book_ cash flow'!C61</f>
        <v>1058.6707796372918</v>
      </c>
      <c r="D61" s="494" t="str">
        <f>'_book_ cash flow'!D61</f>
        <v>settlement</v>
      </c>
      <c r="E61" s="494" t="str">
        <f>'_book_ cash flow'!E61</f>
        <v>20170322-CF4-OTC-000300-SF-P-33-B2B</v>
      </c>
      <c r="F61" s="494">
        <f>'_book_ cash flow'!F61</f>
        <v>0</v>
      </c>
    </row>
    <row r="62" spans="1:6">
      <c r="A62" s="494" t="str">
        <f>'_book_ cash flow'!A62</f>
        <v>CICC-FICC-SYPZ</v>
      </c>
      <c r="B62" s="472">
        <f>'_book_ cash flow'!B62</f>
        <v>42846</v>
      </c>
      <c r="C62" s="428">
        <f>'_book_ cash flow'!C62</f>
        <v>-3178.81</v>
      </c>
      <c r="D62" s="494" t="str">
        <f>'_book_ cash flow'!D62</f>
        <v>premium</v>
      </c>
      <c r="E62" s="494" t="str">
        <f>'_book_ cash flow'!E62</f>
        <v>20170421-SYPZ-A18-000905-SF-P-31</v>
      </c>
      <c r="F62" s="494">
        <f>'_book_ cash flow'!F62</f>
        <v>0</v>
      </c>
    </row>
    <row r="63" spans="1:6">
      <c r="A63" s="494" t="str">
        <f>'_book_ cash flow'!A63</f>
        <v>CICC-FICC-SYPZ</v>
      </c>
      <c r="B63" s="472">
        <f>'_book_ cash flow'!B63</f>
        <v>42846</v>
      </c>
      <c r="C63" s="428">
        <f>'_book_ cash flow'!C63</f>
        <v>-53288.25</v>
      </c>
      <c r="D63" s="494" t="str">
        <f>'_book_ cash flow'!D63</f>
        <v>premium</v>
      </c>
      <c r="E63" s="494" t="str">
        <f>'_book_ cash flow'!E63</f>
        <v>20170421-SYPZ-A17-000905-SF-C-31</v>
      </c>
      <c r="F63" s="494">
        <f>'_book_ cash flow'!F63</f>
        <v>0</v>
      </c>
    </row>
    <row r="64" spans="1:6">
      <c r="A64" s="494" t="str">
        <f>'_book_ cash flow'!A64</f>
        <v>CICC-FICC-SYPZ</v>
      </c>
      <c r="B64" s="472">
        <f>'_book_ cash flow'!B64</f>
        <v>42836</v>
      </c>
      <c r="C64" s="428">
        <f>'_book_ cash flow'!C64</f>
        <v>136443.51700816603</v>
      </c>
      <c r="D64" s="494" t="str">
        <f>'_book_ cash flow'!D64</f>
        <v>settlement</v>
      </c>
      <c r="E64" s="494" t="str">
        <f>'_book_ cash flow'!E64</f>
        <v>20170110-SYPZ-A3-000300-SF-C-91</v>
      </c>
      <c r="F64" s="494">
        <f>'_book_ cash flow'!F64</f>
        <v>0</v>
      </c>
    </row>
    <row r="65" spans="1:6">
      <c r="A65" s="494" t="str">
        <f>'_book_ cash flow'!A65</f>
        <v>CICC-FICC-SYPZ</v>
      </c>
      <c r="B65" s="472">
        <f>'_book_ cash flow'!B65</f>
        <v>42836</v>
      </c>
      <c r="C65" s="428">
        <f>'_book_ cash flow'!C65</f>
        <v>146781.15926147066</v>
      </c>
      <c r="D65" s="494" t="str">
        <f>'_book_ cash flow'!D65</f>
        <v>settlement</v>
      </c>
      <c r="E65" s="494" t="str">
        <f>'_book_ cash flow'!E65</f>
        <v>20170112-SYPZ-A4-000300-SF-C-89</v>
      </c>
      <c r="F65" s="494">
        <f>'_book_ cash flow'!F65</f>
        <v>0</v>
      </c>
    </row>
    <row r="66" spans="1:6">
      <c r="A66" s="494" t="str">
        <f>'_book_ cash flow'!A66</f>
        <v>CICC-FICC-SYPZ</v>
      </c>
      <c r="B66" s="472">
        <f>'_book_ cash flow'!B66</f>
        <v>42898</v>
      </c>
      <c r="C66" s="428">
        <f>'_book_ cash flow'!C66</f>
        <v>27982.583798804091</v>
      </c>
      <c r="D66" s="494" t="str">
        <f>'_book_ cash flow'!D66</f>
        <v>settlement</v>
      </c>
      <c r="E66" s="494" t="str">
        <f>'_book_ cash flow'!E66</f>
        <v>20170310-SYPZ-A10-000300-SF-C-31</v>
      </c>
      <c r="F66" s="494">
        <f>'_book_ cash flow'!F66</f>
        <v>0</v>
      </c>
    </row>
    <row r="67" spans="1:6">
      <c r="A67" s="494" t="str">
        <f>'_book_ cash flow'!A67</f>
        <v>CICC-FICC-SYPZ</v>
      </c>
      <c r="B67" s="472">
        <f>'_book_ cash flow'!B67</f>
        <v>42898</v>
      </c>
      <c r="C67" s="428">
        <f>'_book_ cash flow'!C67</f>
        <v>0</v>
      </c>
      <c r="D67" s="494" t="str">
        <f>'_book_ cash flow'!D67</f>
        <v>settlement</v>
      </c>
      <c r="E67" s="494" t="str">
        <f>'_book_ cash flow'!E67</f>
        <v>20170310-SYPZ-A11-000300-SF-P-31</v>
      </c>
      <c r="F67" s="494">
        <f>'_book_ cash flow'!F67</f>
        <v>0</v>
      </c>
    </row>
    <row r="68" spans="1:6">
      <c r="A68" s="494" t="str">
        <f>'_book_ cash flow'!A68</f>
        <v>CICC-FICC-SYPZ</v>
      </c>
      <c r="B68" s="472">
        <f>'_book_ cash flow'!B68</f>
        <v>42832</v>
      </c>
      <c r="C68" s="428">
        <f>'_book_ cash flow'!C68</f>
        <v>-16536.82</v>
      </c>
      <c r="D68" s="494" t="str">
        <f>'_book_ cash flow'!D68</f>
        <v>premium</v>
      </c>
      <c r="E68" s="494" t="str">
        <f>'_book_ cash flow'!E68</f>
        <v>20170407-CICC-SYPZ-000905-SF-C-94</v>
      </c>
      <c r="F68" s="494">
        <f>'_book_ cash flow'!F68</f>
        <v>0</v>
      </c>
    </row>
    <row r="69" spans="1:6">
      <c r="A69" s="494" t="str">
        <f>'_book_ cash flow'!A69</f>
        <v>CICC-FICC-SYPZ</v>
      </c>
      <c r="B69" s="472">
        <f>'_book_ cash flow'!B69</f>
        <v>42831</v>
      </c>
      <c r="C69" s="428">
        <f>'_book_ cash flow'!C69</f>
        <v>-281150.11</v>
      </c>
      <c r="D69" s="494" t="str">
        <f>'_book_ cash flow'!D69</f>
        <v>premium</v>
      </c>
      <c r="E69" s="494" t="str">
        <f>'_book_ cash flow'!E69</f>
        <v>20170406-SYPZ-A13-000905-SF-C-29</v>
      </c>
      <c r="F69" s="494">
        <f>'_book_ cash flow'!F69</f>
        <v>0</v>
      </c>
    </row>
    <row r="70" spans="1:6">
      <c r="A70" s="494" t="str">
        <f>'_book_ cash flow'!A70</f>
        <v>OTC</v>
      </c>
      <c r="B70" s="472">
        <f>'_book_ cash flow'!B70</f>
        <v>42824</v>
      </c>
      <c r="C70" s="428">
        <f>'_book_ cash flow'!C70</f>
        <v>-2929.32</v>
      </c>
      <c r="D70" s="494" t="str">
        <f>'_book_ cash flow'!D70</f>
        <v>premium</v>
      </c>
      <c r="E70" s="494" t="str">
        <f>'_book_ cash flow'!E70</f>
        <v>20170330-OTC-000300-SF-C-33</v>
      </c>
      <c r="F70" s="494">
        <f>'_book_ cash flow'!F70</f>
        <v>0</v>
      </c>
    </row>
    <row r="71" spans="1:6">
      <c r="A71" s="494" t="str">
        <f>'_book_ cash flow'!A71</f>
        <v>CICC-FICC-OTC</v>
      </c>
      <c r="B71" s="472">
        <f>'_book_ cash flow'!B71</f>
        <v>42823</v>
      </c>
      <c r="C71" s="428">
        <f>'_book_ cash flow'!C71</f>
        <v>1357.2941502792612</v>
      </c>
      <c r="D71" s="494" t="str">
        <f>'_book_ cash flow'!D71</f>
        <v>settlement</v>
      </c>
      <c r="E71" s="494" t="str">
        <f>'_book_ cash flow'!E71</f>
        <v>20170227-CICC-OTC-000300-SF-C-30-B2B</v>
      </c>
      <c r="F71" s="494">
        <f>'_book_ cash flow'!F71</f>
        <v>0</v>
      </c>
    </row>
    <row r="72" spans="1:6">
      <c r="A72" s="494" t="str">
        <f>'_book_ cash flow'!A72</f>
        <v>CICC-FICC-OTC</v>
      </c>
      <c r="B72" s="472">
        <f>'_book_ cash flow'!B72</f>
        <v>42823</v>
      </c>
      <c r="C72" s="428">
        <f>'_book_ cash flow'!C72</f>
        <v>0</v>
      </c>
      <c r="D72" s="494" t="str">
        <f>'_book_ cash flow'!D72</f>
        <v>settlement</v>
      </c>
      <c r="E72" s="494" t="str">
        <f>'_book_ cash flow'!E72</f>
        <v>20170227-CICC-OTC-000300-SF-P-30-B2B</v>
      </c>
      <c r="F72" s="494">
        <f>'_book_ cash flow'!F72</f>
        <v>0</v>
      </c>
    </row>
    <row r="73" spans="1:6">
      <c r="A73" s="494" t="str">
        <f>'_book_ cash flow'!A73</f>
        <v>CICC-FICC-SYPZ</v>
      </c>
      <c r="B73" s="472">
        <f>'_book_ cash flow'!B73</f>
        <v>42821</v>
      </c>
      <c r="C73" s="428">
        <f>'_book_ cash flow'!C73</f>
        <v>0</v>
      </c>
      <c r="D73" s="494" t="str">
        <f>'_book_ cash flow'!D73</f>
        <v>settlement</v>
      </c>
      <c r="E73" s="494" t="str">
        <f>'_book_ cash flow'!E73</f>
        <v>20170222-SYPZ-000300-A9-SF-C-33</v>
      </c>
      <c r="F73" s="494">
        <f>'_book_ cash flow'!F73</f>
        <v>0</v>
      </c>
    </row>
    <row r="74" spans="1:6">
      <c r="A74" s="494" t="str">
        <f>'_book_ cash flow'!A74</f>
        <v>CICC-FICC-SYPZ</v>
      </c>
      <c r="B74" s="472">
        <f>'_book_ cash flow'!B74</f>
        <v>42821</v>
      </c>
      <c r="C74" s="428">
        <f>'_book_ cash flow'!C74</f>
        <v>18581.930758541679</v>
      </c>
      <c r="D74" s="494" t="str">
        <f>'_book_ cash flow'!D74</f>
        <v>settlement</v>
      </c>
      <c r="E74" s="494" t="str">
        <f>'_book_ cash flow'!E74</f>
        <v>20170224-SYPZ-000905-A7-SF-C-31</v>
      </c>
      <c r="F74" s="494">
        <f>'_book_ cash flow'!F74</f>
        <v>0</v>
      </c>
    </row>
    <row r="75" spans="1:6">
      <c r="A75" s="494" t="str">
        <f>'_book_ cash flow'!A75</f>
        <v>CICC-FICC-SYPZ</v>
      </c>
      <c r="B75" s="472">
        <f>'_book_ cash flow'!B75</f>
        <v>42821</v>
      </c>
      <c r="C75" s="428">
        <f>'_book_ cash flow'!C75</f>
        <v>0</v>
      </c>
      <c r="D75" s="494" t="str">
        <f>'_book_ cash flow'!D75</f>
        <v>settlement</v>
      </c>
      <c r="E75" s="494" t="str">
        <f>'_book_ cash flow'!E75</f>
        <v>20170224-SYPZ-000905-A8-SF-P-31</v>
      </c>
      <c r="F75" s="494">
        <f>'_book_ cash flow'!F75</f>
        <v>0</v>
      </c>
    </row>
    <row r="76" spans="1:6">
      <c r="A76" s="494" t="str">
        <f>'_book_ cash flow'!A76</f>
        <v>CICC-FICC-SYPZ</v>
      </c>
      <c r="B76" s="472">
        <f>'_book_ cash flow'!B76</f>
        <v>42816</v>
      </c>
      <c r="C76" s="428">
        <f>'_book_ cash flow'!C76</f>
        <v>-5384.42</v>
      </c>
      <c r="D76" s="494" t="str">
        <f>'_book_ cash flow'!D76</f>
        <v>premium</v>
      </c>
      <c r="E76" s="494" t="str">
        <f>'_book_ cash flow'!E76</f>
        <v>20170322-CICC-SYPZ-000300-SF-P-33</v>
      </c>
      <c r="F76" s="494">
        <f>'_book_ cash flow'!F76</f>
        <v>0</v>
      </c>
    </row>
    <row r="77" spans="1:6">
      <c r="A77" s="494" t="str">
        <f>'_book_ cash flow'!A77</f>
        <v>CICC-FICC-SYPZ</v>
      </c>
      <c r="B77" s="472">
        <f>'_book_ cash flow'!B77</f>
        <v>42816</v>
      </c>
      <c r="C77" s="428">
        <f>'_book_ cash flow'!C77</f>
        <v>-5234.79</v>
      </c>
      <c r="D77" s="494" t="str">
        <f>'_book_ cash flow'!D77</f>
        <v>premium</v>
      </c>
      <c r="E77" s="494" t="str">
        <f>'_book_ cash flow'!E77</f>
        <v>20170322-CICC-SYPZ-000300-SF-C-33</v>
      </c>
      <c r="F77" s="494">
        <f>'_book_ cash flow'!F77</f>
        <v>0</v>
      </c>
    </row>
    <row r="78" spans="1:6">
      <c r="A78" s="494" t="str">
        <f>'_book_ cash flow'!A78</f>
        <v>SYPZ</v>
      </c>
      <c r="B78" s="472">
        <f>'_book_ cash flow'!B78</f>
        <v>42804</v>
      </c>
      <c r="C78" s="428">
        <f>'_book_ cash flow'!C78</f>
        <v>-36328.85</v>
      </c>
      <c r="D78" s="494" t="str">
        <f>'_book_ cash flow'!D78</f>
        <v>premium</v>
      </c>
      <c r="E78" s="494" t="str">
        <f>'_book_ cash flow'!E78</f>
        <v>20170310-SYPZ-A11-000300-SF-P-31</v>
      </c>
      <c r="F78" s="494">
        <f>'_book_ cash flow'!F78</f>
        <v>0</v>
      </c>
    </row>
    <row r="79" spans="1:6">
      <c r="A79" s="494" t="str">
        <f>'_book_ cash flow'!A79</f>
        <v>SYPZ</v>
      </c>
      <c r="B79" s="472">
        <f>'_book_ cash flow'!B79</f>
        <v>42804</v>
      </c>
      <c r="C79" s="428">
        <f>'_book_ cash flow'!C79</f>
        <v>-14396.79</v>
      </c>
      <c r="D79" s="494" t="str">
        <f>'_book_ cash flow'!D79</f>
        <v>premium</v>
      </c>
      <c r="E79" s="494" t="str">
        <f>'_book_ cash flow'!E79</f>
        <v>20170310-SYPZ-A10-000300-SF-C-31</v>
      </c>
      <c r="F79" s="494">
        <f>'_book_ cash flow'!F79</f>
        <v>0</v>
      </c>
    </row>
    <row r="80" spans="1:6">
      <c r="A80" s="494" t="str">
        <f>'_book_ cash flow'!A80</f>
        <v>SYPZ</v>
      </c>
      <c r="B80" s="472">
        <f>'_book_ cash flow'!B80</f>
        <v>42804</v>
      </c>
      <c r="C80" s="428">
        <f>'_book_ cash flow'!C80</f>
        <v>-54854.23</v>
      </c>
      <c r="D80" s="494" t="str">
        <f>'_book_ cash flow'!D80</f>
        <v>premium</v>
      </c>
      <c r="E80" s="494" t="str">
        <f>'_book_ cash flow'!E80</f>
        <v>20170310-SYPZ-A12-000905-CPS-C-94</v>
      </c>
      <c r="F80" s="494">
        <f>'_book_ cash flow'!F80</f>
        <v>0</v>
      </c>
    </row>
    <row r="81" spans="1:6">
      <c r="A81" s="494" t="str">
        <f>'_book_ cash flow'!A81</f>
        <v>CMDTY</v>
      </c>
      <c r="B81" s="472">
        <f>'_book_ cash flow'!B81</f>
        <v>42793</v>
      </c>
      <c r="C81" s="428">
        <f>'_book_ cash flow'!C81</f>
        <v>-7619.18</v>
      </c>
      <c r="D81" s="494" t="str">
        <f>'_book_ cash flow'!D81</f>
        <v>premium</v>
      </c>
      <c r="E81" s="494" t="str">
        <f>'_book_ cash flow'!E81</f>
        <v>20170227-CICC-CMDTY-000300-SF-P-30</v>
      </c>
      <c r="F81" s="494">
        <f>'_book_ cash flow'!F81</f>
        <v>0</v>
      </c>
    </row>
    <row r="82" spans="1:6">
      <c r="A82" s="494" t="str">
        <f>'_book_ cash flow'!A82</f>
        <v>CMDTY</v>
      </c>
      <c r="B82" s="472">
        <f>'_book_ cash flow'!B82</f>
        <v>42793</v>
      </c>
      <c r="C82" s="428">
        <f>'_book_ cash flow'!C82</f>
        <v>-5252.05</v>
      </c>
      <c r="D82" s="494" t="str">
        <f>'_book_ cash flow'!D82</f>
        <v>premium</v>
      </c>
      <c r="E82" s="494" t="str">
        <f>'_book_ cash flow'!E82</f>
        <v>20170227-CICC-CMDTY-000300-SF-C-30</v>
      </c>
      <c r="F82" s="494">
        <f>'_book_ cash flow'!F82</f>
        <v>0</v>
      </c>
    </row>
    <row r="83" spans="1:6">
      <c r="A83" s="494" t="str">
        <f>'_book_ cash flow'!A83</f>
        <v>CICC-FICC-SYPZ</v>
      </c>
      <c r="B83" s="472">
        <f>'_book_ cash flow'!B83</f>
        <v>42790</v>
      </c>
      <c r="C83" s="428">
        <f>'_book_ cash flow'!C83</f>
        <v>-8419.43</v>
      </c>
      <c r="D83" s="494" t="str">
        <f>'_book_ cash flow'!D83</f>
        <v>premium</v>
      </c>
      <c r="E83" s="494" t="str">
        <f>'_book_ cash flow'!E83</f>
        <v>20170224-CICC-SYPZ-000905-SF-P-31</v>
      </c>
      <c r="F83" s="494">
        <f>'_book_ cash flow'!F83</f>
        <v>0</v>
      </c>
    </row>
    <row r="84" spans="1:6">
      <c r="A84" s="494" t="str">
        <f>'_book_ cash flow'!A84</f>
        <v>CICC-FICC-SYPZ</v>
      </c>
      <c r="B84" s="472">
        <f>'_book_ cash flow'!B84</f>
        <v>42790</v>
      </c>
      <c r="C84" s="428">
        <f>'_book_ cash flow'!C84</f>
        <v>-63233.78</v>
      </c>
      <c r="D84" s="494" t="str">
        <f>'_book_ cash flow'!D84</f>
        <v>premium</v>
      </c>
      <c r="E84" s="494" t="str">
        <f>'_book_ cash flow'!E84</f>
        <v>20170224-CICC-SYPZ-000905-SF-C-31</v>
      </c>
      <c r="F84" s="494">
        <f>'_book_ cash flow'!F84</f>
        <v>0</v>
      </c>
    </row>
    <row r="85" spans="1:6">
      <c r="A85" s="494" t="str">
        <f>'_book_ cash flow'!A85</f>
        <v>CICC-FICC-SYPZ</v>
      </c>
      <c r="B85" s="472">
        <f>'_book_ cash flow'!B85</f>
        <v>42788</v>
      </c>
      <c r="C85" s="428">
        <f>'_book_ cash flow'!C85</f>
        <v>-17575.32</v>
      </c>
      <c r="D85" s="494" t="str">
        <f>'_book_ cash flow'!D85</f>
        <v>premium</v>
      </c>
      <c r="E85" s="494" t="str">
        <f>'_book_ cash flow'!E85</f>
        <v>20170222-CICC-SYPZ-000300-SF-C-33</v>
      </c>
      <c r="F85" s="494">
        <f>'_book_ cash flow'!F85</f>
        <v>0</v>
      </c>
    </row>
    <row r="86" spans="1:6">
      <c r="A86" s="494" t="str">
        <f>'_book_ cash flow'!A86</f>
        <v>CICC-FICC-SYPZ</v>
      </c>
      <c r="B86" s="472">
        <f>'_book_ cash flow'!B86</f>
        <v>42786</v>
      </c>
      <c r="C86" s="428">
        <f>'_book_ cash flow'!C86</f>
        <v>158111.0696849504</v>
      </c>
      <c r="D86" s="494" t="str">
        <f>'_book_ cash flow'!D86</f>
        <v>settlement</v>
      </c>
      <c r="E86" s="494" t="str">
        <f>'_book_ cash flow'!E86</f>
        <v>20170120-SYPZ-A5-000300-SF-C-31</v>
      </c>
      <c r="F86" s="494">
        <f>'_book_ cash flow'!F86</f>
        <v>0</v>
      </c>
    </row>
    <row r="87" spans="1:6">
      <c r="A87" s="494" t="str">
        <f>'_book_ cash flow'!A87</f>
        <v>CICC-FICC-SYPZ</v>
      </c>
      <c r="B87" s="472">
        <f>'_book_ cash flow'!B87</f>
        <v>42786</v>
      </c>
      <c r="C87" s="428">
        <f>'_book_ cash flow'!C87</f>
        <v>0</v>
      </c>
      <c r="D87" s="494" t="str">
        <f>'_book_ cash flow'!D87</f>
        <v>settlement</v>
      </c>
      <c r="E87" s="494" t="str">
        <f>'_book_ cash flow'!E87</f>
        <v>20170120-SYPZ-A6-000300-SF-P-31</v>
      </c>
      <c r="F87" s="494">
        <f>'_book_ cash flow'!F87</f>
        <v>0</v>
      </c>
    </row>
    <row r="88" spans="1:6">
      <c r="A88" s="494" t="str">
        <f>'_book_ cash flow'!A88</f>
        <v>CICC-FICC-OTC</v>
      </c>
      <c r="B88" s="472">
        <f>'_book_ cash flow'!B88</f>
        <v>42761</v>
      </c>
      <c r="C88" s="428">
        <f>'_book_ cash flow'!C88</f>
        <v>-16096.44</v>
      </c>
      <c r="D88" s="494" t="str">
        <f>'_book_ cash flow'!D88</f>
        <v>premium</v>
      </c>
      <c r="E88" s="494" t="str">
        <f>'_book_ cash flow'!E88</f>
        <v>20170126-CICC-PAZQ-000300-SF-C-32-B2B</v>
      </c>
      <c r="F88" s="494">
        <f>'_book_ cash flow'!F88</f>
        <v>0</v>
      </c>
    </row>
    <row r="89" spans="1:6">
      <c r="A89" s="494" t="str">
        <f>'_book_ cash flow'!A89</f>
        <v>CICC-FICC-SYPZ</v>
      </c>
      <c r="B89" s="472">
        <f>'_book_ cash flow'!B89</f>
        <v>42755</v>
      </c>
      <c r="C89" s="428">
        <f>'_book_ cash flow'!C89</f>
        <v>-12373.83</v>
      </c>
      <c r="D89" s="494" t="str">
        <f>'_book_ cash flow'!D89</f>
        <v>premium</v>
      </c>
      <c r="E89" s="494" t="str">
        <f>'_book_ cash flow'!E89</f>
        <v>20170120-SYPZ-A6-000300-SF-P-31</v>
      </c>
      <c r="F89" s="494">
        <f>'_book_ cash flow'!F89</f>
        <v>0</v>
      </c>
    </row>
    <row r="90" spans="1:6">
      <c r="A90" s="494" t="str">
        <f>'_book_ cash flow'!A90</f>
        <v>CICC-FICC-SYPZ</v>
      </c>
      <c r="B90" s="472">
        <f>'_book_ cash flow'!B90</f>
        <v>42755</v>
      </c>
      <c r="C90" s="428">
        <f>'_book_ cash flow'!C90</f>
        <v>-79444.460000000006</v>
      </c>
      <c r="D90" s="494" t="str">
        <f>'_book_ cash flow'!D90</f>
        <v>premium</v>
      </c>
      <c r="E90" s="494" t="str">
        <f>'_book_ cash flow'!E90</f>
        <v>20170120-SYPZ-A5-000300-SF-C-31</v>
      </c>
      <c r="F90" s="494">
        <f>'_book_ cash flow'!F90</f>
        <v>0</v>
      </c>
    </row>
    <row r="91" spans="1:6">
      <c r="A91" s="494" t="str">
        <f>'_book_ cash flow'!A91</f>
        <v>CICC-FICC-SYPZ</v>
      </c>
      <c r="B91" s="472">
        <f>'_book_ cash flow'!B91</f>
        <v>42747</v>
      </c>
      <c r="C91" s="428">
        <f>'_book_ cash flow'!C91</f>
        <v>0</v>
      </c>
      <c r="D91" s="494" t="str">
        <f>'_book_ cash flow'!D91</f>
        <v>premium</v>
      </c>
      <c r="E91" s="494" t="str">
        <f>'_book_ cash flow'!E91</f>
        <v>20170112-SYPZ-A4-000300-SF-C-89</v>
      </c>
      <c r="F91" s="494">
        <f>'_book_ cash flow'!F91</f>
        <v>0</v>
      </c>
    </row>
    <row r="92" spans="1:6">
      <c r="A92" s="494" t="str">
        <f>'_book_ cash flow'!A92</f>
        <v>test</v>
      </c>
      <c r="B92" s="472">
        <f>'_book_ cash flow'!B92</f>
        <v>42745</v>
      </c>
      <c r="C92" s="428">
        <f>'_book_ cash flow'!C92</f>
        <v>0</v>
      </c>
      <c r="D92" s="494" t="str">
        <f>'_book_ cash flow'!D92</f>
        <v>premium</v>
      </c>
      <c r="E92" s="494" t="str">
        <f>'_book_ cash flow'!E92</f>
        <v>test</v>
      </c>
      <c r="F92" s="494">
        <f>'_book_ cash flow'!F92</f>
        <v>0</v>
      </c>
    </row>
    <row r="93" spans="1:6">
      <c r="A93" s="494" t="str">
        <f>'_book_ cash flow'!A93</f>
        <v>CICC-FICC-SYPZ</v>
      </c>
      <c r="B93" s="472">
        <f>'_book_ cash flow'!B93</f>
        <v>42745</v>
      </c>
      <c r="C93" s="428">
        <f>'_book_ cash flow'!C93</f>
        <v>-118518.84</v>
      </c>
      <c r="D93" s="494" t="str">
        <f>'_book_ cash flow'!D93</f>
        <v>premium</v>
      </c>
      <c r="E93" s="494" t="str">
        <f>'_book_ cash flow'!E93</f>
        <v>20170110-SYPZ-A3-000300-SF-C-91</v>
      </c>
      <c r="F93" s="494">
        <f>'_book_ cash flow'!F93</f>
        <v>0</v>
      </c>
    </row>
    <row r="94" spans="1:6">
      <c r="A94" s="494"/>
      <c r="B94" s="472"/>
      <c r="C94" s="428"/>
      <c r="D94" s="494"/>
      <c r="E94" s="494"/>
      <c r="F94" s="494"/>
    </row>
    <row r="95" spans="1:6">
      <c r="A95" s="494"/>
      <c r="B95" s="472"/>
      <c r="C95" s="428"/>
      <c r="D95" s="494"/>
      <c r="E95" s="494"/>
      <c r="F95" s="494"/>
    </row>
    <row r="96" spans="1:6">
      <c r="A96" s="494"/>
      <c r="B96" s="472"/>
      <c r="C96" s="428"/>
      <c r="D96" s="494"/>
      <c r="E96" s="494"/>
      <c r="F96" s="494"/>
    </row>
    <row r="97" spans="1:6">
      <c r="A97" s="494"/>
      <c r="B97" s="472"/>
      <c r="C97" s="428"/>
      <c r="D97" s="494"/>
      <c r="E97" s="494"/>
      <c r="F97" s="494"/>
    </row>
    <row r="98" spans="1:6">
      <c r="A98" s="494"/>
      <c r="B98" s="472"/>
      <c r="C98" s="428"/>
      <c r="D98" s="494"/>
      <c r="E98" s="494"/>
      <c r="F98" s="494"/>
    </row>
    <row r="99" spans="1:6">
      <c r="A99" s="494"/>
      <c r="B99" s="472"/>
      <c r="C99" s="428"/>
      <c r="D99" s="494"/>
      <c r="E99" s="494"/>
      <c r="F99" s="494"/>
    </row>
    <row r="100" spans="1:6">
      <c r="A100" s="494"/>
      <c r="B100" s="472"/>
      <c r="C100" s="428"/>
      <c r="D100" s="494"/>
      <c r="E100" s="494"/>
      <c r="F100" s="494"/>
    </row>
    <row r="101" spans="1:6">
      <c r="A101" s="494"/>
      <c r="B101" s="472"/>
      <c r="C101" s="428"/>
      <c r="D101" s="494"/>
      <c r="E101" s="494"/>
      <c r="F101" s="494"/>
    </row>
    <row r="102" spans="1:6">
      <c r="A102" s="494"/>
      <c r="B102" s="472"/>
      <c r="C102" s="428"/>
      <c r="D102" s="494"/>
      <c r="E102" s="494"/>
      <c r="F102" s="494"/>
    </row>
    <row r="103" spans="1:6">
      <c r="A103" s="494"/>
      <c r="B103" s="472"/>
      <c r="C103" s="428"/>
      <c r="D103" s="494"/>
      <c r="E103" s="494"/>
      <c r="F103" s="494"/>
    </row>
    <row r="104" spans="1:6">
      <c r="A104" s="494"/>
      <c r="B104" s="472"/>
      <c r="C104" s="428"/>
      <c r="D104" s="494"/>
      <c r="E104" s="494"/>
      <c r="F104" s="494"/>
    </row>
    <row r="105" spans="1:6">
      <c r="A105" s="494"/>
      <c r="B105" s="472"/>
      <c r="C105" s="428"/>
      <c r="D105" s="494"/>
      <c r="E105" s="494"/>
      <c r="F105" s="494"/>
    </row>
    <row r="106" spans="1:6">
      <c r="A106" s="494"/>
      <c r="B106" s="472"/>
      <c r="C106" s="428"/>
      <c r="D106" s="494"/>
      <c r="E106" s="494"/>
      <c r="F106" s="494"/>
    </row>
    <row r="107" spans="1:6">
      <c r="A107" s="494"/>
      <c r="B107" s="472"/>
      <c r="C107" s="428"/>
      <c r="D107" s="494"/>
      <c r="E107" s="494"/>
      <c r="F107" s="494"/>
    </row>
    <row r="108" spans="1:6">
      <c r="A108" s="494"/>
      <c r="B108" s="472"/>
      <c r="C108" s="428"/>
      <c r="D108" s="494"/>
      <c r="E108" s="494"/>
      <c r="F108" s="494"/>
    </row>
    <row r="109" spans="1:6">
      <c r="A109" s="494"/>
      <c r="B109" s="472"/>
      <c r="C109" s="428"/>
      <c r="D109" s="494"/>
      <c r="E109" s="494"/>
      <c r="F109" s="494"/>
    </row>
    <row r="110" spans="1:6">
      <c r="A110" s="494"/>
      <c r="B110" s="472"/>
      <c r="C110" s="428"/>
      <c r="D110" s="494"/>
      <c r="E110" s="494"/>
      <c r="F110" s="494"/>
    </row>
    <row r="111" spans="1:6">
      <c r="A111" s="494"/>
      <c r="B111" s="472"/>
      <c r="C111" s="428"/>
      <c r="D111" s="494"/>
      <c r="E111" s="494"/>
      <c r="F111" s="494"/>
    </row>
    <row r="112" spans="1:6">
      <c r="A112" s="494"/>
      <c r="B112" s="472"/>
      <c r="C112" s="428"/>
      <c r="D112" s="494"/>
      <c r="E112" s="494"/>
      <c r="F112" s="494"/>
    </row>
    <row r="113" spans="1:6">
      <c r="A113" s="494"/>
      <c r="B113" s="472"/>
      <c r="C113" s="428"/>
      <c r="D113" s="494"/>
      <c r="E113" s="494"/>
      <c r="F113" s="494"/>
    </row>
    <row r="114" spans="1:6">
      <c r="A114" s="494"/>
      <c r="B114" s="472"/>
      <c r="C114" s="428"/>
      <c r="D114" s="494"/>
      <c r="E114" s="494"/>
      <c r="F114" s="494"/>
    </row>
    <row r="115" spans="1:6">
      <c r="A115" s="494"/>
      <c r="B115" s="472"/>
      <c r="C115" s="428"/>
      <c r="D115" s="494"/>
      <c r="E115" s="494"/>
      <c r="F115" s="494"/>
    </row>
    <row r="116" spans="1:6">
      <c r="A116" s="494"/>
      <c r="B116" s="472"/>
      <c r="C116" s="428"/>
      <c r="D116" s="494"/>
      <c r="E116" s="494"/>
      <c r="F116" s="494"/>
    </row>
    <row r="117" spans="1:6">
      <c r="A117" s="494"/>
      <c r="B117" s="472"/>
      <c r="C117" s="428"/>
      <c r="D117" s="494"/>
      <c r="E117" s="494"/>
      <c r="F117" s="494"/>
    </row>
    <row r="118" spans="1:6">
      <c r="A118" s="494"/>
      <c r="B118" s="472"/>
      <c r="C118" s="428"/>
      <c r="D118" s="494"/>
      <c r="E118" s="494"/>
      <c r="F118" s="494"/>
    </row>
    <row r="119" spans="1:6">
      <c r="A119" s="494"/>
      <c r="B119" s="472"/>
      <c r="C119" s="428"/>
      <c r="D119" s="494"/>
      <c r="E119" s="494"/>
      <c r="F119" s="494"/>
    </row>
    <row r="120" spans="1:6">
      <c r="A120" s="494"/>
      <c r="B120" s="472"/>
      <c r="C120" s="428"/>
      <c r="D120" s="494"/>
      <c r="E120" s="494"/>
      <c r="F120" s="494"/>
    </row>
    <row r="121" spans="1:6">
      <c r="A121" s="494"/>
      <c r="B121" s="472"/>
      <c r="C121" s="428"/>
      <c r="D121" s="494"/>
      <c r="E121" s="494"/>
      <c r="F121" s="494"/>
    </row>
    <row r="122" spans="1:6">
      <c r="A122" s="494"/>
      <c r="B122" s="472"/>
      <c r="C122" s="428"/>
      <c r="D122" s="494"/>
      <c r="E122" s="494"/>
      <c r="F122" s="494"/>
    </row>
    <row r="123" spans="1:6">
      <c r="A123" s="494"/>
      <c r="B123" s="472"/>
      <c r="C123" s="428"/>
      <c r="D123" s="494"/>
      <c r="E123" s="494"/>
      <c r="F123" s="494"/>
    </row>
    <row r="124" spans="1:6">
      <c r="A124" s="494"/>
      <c r="B124" s="472"/>
      <c r="C124" s="428"/>
      <c r="D124" s="494"/>
      <c r="E124" s="494"/>
      <c r="F124" s="494"/>
    </row>
    <row r="125" spans="1:6">
      <c r="A125" s="494"/>
      <c r="B125" s="472"/>
      <c r="C125" s="428"/>
      <c r="D125" s="494"/>
      <c r="E125" s="494"/>
      <c r="F125" s="494"/>
    </row>
    <row r="126" spans="1:6">
      <c r="A126" s="494"/>
      <c r="B126" s="472"/>
      <c r="C126" s="428"/>
      <c r="D126" s="494"/>
      <c r="E126" s="494"/>
      <c r="F126" s="494"/>
    </row>
    <row r="127" spans="1:6">
      <c r="A127" s="494"/>
      <c r="B127" s="472"/>
      <c r="C127" s="428"/>
      <c r="D127" s="494"/>
      <c r="E127" s="494"/>
      <c r="F127" s="494"/>
    </row>
    <row r="128" spans="1:6">
      <c r="A128" s="494"/>
      <c r="B128" s="472"/>
      <c r="C128" s="428"/>
      <c r="D128" s="494"/>
      <c r="E128" s="494"/>
      <c r="F128" s="494"/>
    </row>
    <row r="129" spans="1:6">
      <c r="A129" s="494"/>
      <c r="B129" s="472"/>
      <c r="C129" s="428"/>
      <c r="D129" s="494"/>
      <c r="E129" s="494"/>
      <c r="F129" s="494"/>
    </row>
    <row r="130" spans="1:6">
      <c r="A130" s="494"/>
      <c r="B130" s="472"/>
      <c r="C130" s="428"/>
      <c r="D130" s="494"/>
      <c r="E130" s="494"/>
      <c r="F130" s="494"/>
    </row>
    <row r="131" spans="1:6">
      <c r="A131" s="494"/>
      <c r="B131" s="472"/>
      <c r="C131" s="428"/>
      <c r="D131" s="494"/>
      <c r="E131" s="494"/>
      <c r="F131" s="494"/>
    </row>
    <row r="132" spans="1:6">
      <c r="A132" s="494"/>
      <c r="B132" s="472"/>
      <c r="C132" s="428"/>
      <c r="D132" s="494"/>
      <c r="E132" s="494"/>
      <c r="F132" s="494"/>
    </row>
    <row r="133" spans="1:6">
      <c r="A133" s="494"/>
      <c r="B133" s="472"/>
      <c r="C133" s="428"/>
      <c r="D133" s="494"/>
      <c r="E133" s="494"/>
      <c r="F133" s="494"/>
    </row>
    <row r="134" spans="1:6">
      <c r="A134" s="494"/>
      <c r="B134" s="472"/>
      <c r="C134" s="428"/>
      <c r="D134" s="494"/>
      <c r="E134" s="494"/>
      <c r="F134" s="494"/>
    </row>
    <row r="135" spans="1:6">
      <c r="A135" s="494"/>
      <c r="B135" s="472"/>
      <c r="C135" s="428"/>
      <c r="D135" s="494"/>
      <c r="E135" s="494"/>
      <c r="F135" s="494"/>
    </row>
    <row r="136" spans="1:6">
      <c r="A136" s="494"/>
      <c r="B136" s="472"/>
      <c r="C136" s="428"/>
      <c r="D136" s="494"/>
      <c r="E136" s="494"/>
      <c r="F136" s="494"/>
    </row>
    <row r="137" spans="1:6">
      <c r="A137" s="494"/>
      <c r="B137" s="472"/>
      <c r="C137" s="428"/>
      <c r="D137" s="494"/>
      <c r="E137" s="494"/>
      <c r="F137" s="494"/>
    </row>
    <row r="138" spans="1:6">
      <c r="A138" s="494"/>
      <c r="B138" s="472"/>
      <c r="C138" s="428"/>
      <c r="D138" s="494"/>
      <c r="E138" s="494"/>
      <c r="F138" s="494"/>
    </row>
    <row r="139" spans="1:6">
      <c r="A139" s="494"/>
      <c r="B139" s="472"/>
      <c r="C139" s="428"/>
      <c r="D139" s="494"/>
      <c r="E139" s="494"/>
      <c r="F139" s="494"/>
    </row>
    <row r="140" spans="1:6">
      <c r="A140" s="494"/>
      <c r="B140" s="472"/>
      <c r="C140" s="428"/>
      <c r="D140" s="494"/>
      <c r="E140" s="494"/>
      <c r="F140" s="494"/>
    </row>
    <row r="141" spans="1:6">
      <c r="A141" s="494"/>
      <c r="B141" s="472"/>
      <c r="C141" s="428"/>
      <c r="D141" s="494"/>
      <c r="E141" s="494"/>
      <c r="F141" s="494"/>
    </row>
    <row r="142" spans="1:6">
      <c r="A142" s="494"/>
      <c r="B142" s="472"/>
      <c r="C142" s="428"/>
      <c r="D142" s="494"/>
      <c r="E142" s="494"/>
      <c r="F142" s="494"/>
    </row>
    <row r="143" spans="1:6">
      <c r="A143" s="494"/>
      <c r="B143" s="472"/>
      <c r="C143" s="428"/>
      <c r="D143" s="494"/>
      <c r="E143" s="494"/>
      <c r="F143" s="494"/>
    </row>
    <row r="144" spans="1:6">
      <c r="A144" s="494"/>
      <c r="B144" s="472"/>
      <c r="C144" s="428"/>
      <c r="D144" s="494"/>
      <c r="E144" s="494"/>
      <c r="F144" s="494"/>
    </row>
    <row r="145" spans="1:6">
      <c r="A145" s="494"/>
      <c r="B145" s="472"/>
      <c r="C145" s="428"/>
      <c r="D145" s="494"/>
      <c r="E145" s="494"/>
      <c r="F145" s="494"/>
    </row>
    <row r="146" spans="1:6">
      <c r="A146" s="494"/>
      <c r="B146" s="472"/>
      <c r="C146" s="428"/>
      <c r="D146" s="494"/>
      <c r="E146" s="494"/>
      <c r="F146" s="494"/>
    </row>
    <row r="147" spans="1:6">
      <c r="A147" s="494"/>
      <c r="B147" s="472"/>
      <c r="C147" s="428"/>
      <c r="D147" s="494"/>
      <c r="E147" s="494"/>
      <c r="F147" s="494"/>
    </row>
    <row r="148" spans="1:6">
      <c r="A148" s="494"/>
      <c r="B148" s="472"/>
      <c r="C148" s="428"/>
      <c r="D148" s="494"/>
      <c r="E148" s="494"/>
      <c r="F148" s="494"/>
    </row>
    <row r="149" spans="1:6">
      <c r="A149" s="494"/>
      <c r="B149" s="472"/>
      <c r="C149" s="428"/>
      <c r="D149" s="494"/>
      <c r="E149" s="494"/>
      <c r="F149" s="494"/>
    </row>
    <row r="150" spans="1:6">
      <c r="A150" s="494"/>
      <c r="B150" s="472"/>
      <c r="C150" s="428"/>
      <c r="D150" s="494"/>
      <c r="E150" s="494"/>
      <c r="F150" s="494"/>
    </row>
    <row r="151" spans="1:6">
      <c r="A151" s="494"/>
      <c r="B151" s="472"/>
      <c r="C151" s="428"/>
      <c r="D151" s="494"/>
      <c r="E151" s="494"/>
      <c r="F151" s="494"/>
    </row>
    <row r="152" spans="1:6">
      <c r="A152" s="494"/>
      <c r="B152" s="472"/>
      <c r="C152" s="428"/>
      <c r="D152" s="494"/>
      <c r="E152" s="494"/>
      <c r="F152" s="494"/>
    </row>
    <row r="153" spans="1:6">
      <c r="A153" s="494"/>
      <c r="B153" s="472"/>
      <c r="C153" s="428"/>
      <c r="D153" s="494"/>
      <c r="E153" s="494"/>
      <c r="F153" s="494"/>
    </row>
    <row r="154" spans="1:6">
      <c r="A154" s="494"/>
      <c r="B154" s="472"/>
      <c r="C154" s="428"/>
      <c r="D154" s="494"/>
      <c r="E154" s="494"/>
      <c r="F154" s="494"/>
    </row>
    <row r="155" spans="1:6">
      <c r="A155" s="494"/>
      <c r="B155" s="472"/>
      <c r="C155" s="428"/>
      <c r="D155" s="494"/>
      <c r="E155" s="494"/>
      <c r="F155" s="494"/>
    </row>
    <row r="156" spans="1:6">
      <c r="A156" s="494"/>
      <c r="B156" s="472"/>
      <c r="C156" s="428"/>
      <c r="D156" s="494"/>
      <c r="E156" s="494"/>
      <c r="F156" s="494"/>
    </row>
    <row r="157" spans="1:6">
      <c r="A157" s="494"/>
      <c r="B157" s="472"/>
      <c r="C157" s="428"/>
      <c r="D157" s="494"/>
      <c r="E157" s="494"/>
      <c r="F157" s="494"/>
    </row>
    <row r="158" spans="1:6">
      <c r="A158" s="494"/>
      <c r="B158" s="472"/>
      <c r="C158" s="428"/>
      <c r="D158" s="494"/>
      <c r="E158" s="494"/>
      <c r="F158" s="494"/>
    </row>
    <row r="159" spans="1:6">
      <c r="A159" s="494"/>
      <c r="B159" s="472"/>
      <c r="C159" s="428"/>
      <c r="D159" s="494"/>
      <c r="E159" s="494"/>
      <c r="F159" s="494"/>
    </row>
    <row r="160" spans="1:6">
      <c r="A160" s="494"/>
      <c r="B160" s="472"/>
      <c r="C160" s="428"/>
      <c r="D160" s="494"/>
      <c r="E160" s="494"/>
      <c r="F160" s="494"/>
    </row>
    <row r="161" spans="1:6">
      <c r="A161" s="494"/>
      <c r="B161" s="472"/>
      <c r="C161" s="428"/>
      <c r="D161" s="494"/>
      <c r="E161" s="494"/>
      <c r="F161" s="494"/>
    </row>
    <row r="162" spans="1:6">
      <c r="A162" s="494"/>
      <c r="B162" s="472"/>
      <c r="C162" s="428"/>
      <c r="D162" s="494"/>
      <c r="E162" s="494"/>
      <c r="F162" s="494"/>
    </row>
    <row r="163" spans="1:6">
      <c r="A163" s="494"/>
      <c r="B163" s="472"/>
      <c r="C163" s="428"/>
      <c r="D163" s="494"/>
      <c r="E163" s="494"/>
      <c r="F163" s="494"/>
    </row>
    <row r="164" spans="1:6">
      <c r="A164" s="494"/>
      <c r="B164" s="472"/>
      <c r="C164" s="428"/>
      <c r="D164" s="494"/>
      <c r="E164" s="494"/>
      <c r="F164" s="494"/>
    </row>
    <row r="165" spans="1:6">
      <c r="A165" s="494"/>
      <c r="B165" s="472"/>
      <c r="C165" s="428"/>
      <c r="D165" s="494"/>
      <c r="E165" s="494"/>
      <c r="F165" s="494"/>
    </row>
    <row r="166" spans="1:6">
      <c r="A166" s="494"/>
      <c r="B166" s="472"/>
      <c r="C166" s="428"/>
      <c r="D166" s="494"/>
      <c r="E166" s="494"/>
      <c r="F166" s="494"/>
    </row>
    <row r="167" spans="1:6">
      <c r="A167" s="494"/>
      <c r="B167" s="472"/>
      <c r="C167" s="428"/>
      <c r="D167" s="494"/>
      <c r="E167" s="494"/>
      <c r="F167" s="494"/>
    </row>
    <row r="168" spans="1:6">
      <c r="A168" s="494"/>
      <c r="B168" s="472"/>
      <c r="C168" s="428"/>
      <c r="D168" s="494"/>
      <c r="E168" s="494"/>
      <c r="F168" s="494"/>
    </row>
    <row r="169" spans="1:6">
      <c r="A169" s="494"/>
      <c r="B169" s="472"/>
      <c r="C169" s="428"/>
      <c r="D169" s="494"/>
      <c r="E169" s="494"/>
      <c r="F169" s="494"/>
    </row>
    <row r="170" spans="1:6">
      <c r="A170" s="494"/>
      <c r="B170" s="472"/>
      <c r="C170" s="428"/>
      <c r="D170" s="494"/>
      <c r="E170" s="494"/>
      <c r="F170" s="494"/>
    </row>
    <row r="171" spans="1:6">
      <c r="A171" s="494"/>
      <c r="B171" s="472"/>
      <c r="C171" s="428"/>
      <c r="D171" s="494"/>
      <c r="E171" s="494"/>
      <c r="F171" s="494"/>
    </row>
    <row r="172" spans="1:6">
      <c r="A172" s="494"/>
      <c r="B172" s="472"/>
      <c r="C172" s="428"/>
      <c r="D172" s="494"/>
      <c r="E172" s="494"/>
      <c r="F172" s="494"/>
    </row>
    <row r="173" spans="1:6">
      <c r="A173" s="494"/>
      <c r="B173" s="472"/>
      <c r="C173" s="428"/>
      <c r="D173" s="494"/>
      <c r="E173" s="494"/>
      <c r="F173" s="494"/>
    </row>
    <row r="174" spans="1:6">
      <c r="A174" s="494"/>
      <c r="B174" s="472"/>
      <c r="C174" s="428"/>
      <c r="D174" s="494"/>
      <c r="E174" s="494"/>
      <c r="F174" s="494"/>
    </row>
    <row r="175" spans="1:6">
      <c r="A175" s="494"/>
      <c r="B175" s="472"/>
      <c r="C175" s="428"/>
      <c r="D175" s="494"/>
      <c r="E175" s="494"/>
      <c r="F175" s="494"/>
    </row>
    <row r="176" spans="1:6">
      <c r="A176" s="494"/>
      <c r="B176" s="472"/>
      <c r="C176" s="428"/>
      <c r="D176" s="494"/>
      <c r="E176" s="494"/>
      <c r="F176" s="494"/>
    </row>
    <row r="177" spans="1:6">
      <c r="A177" s="494"/>
      <c r="B177" s="472"/>
      <c r="C177" s="428"/>
      <c r="D177" s="494"/>
      <c r="E177" s="494"/>
      <c r="F177" s="494"/>
    </row>
    <row r="178" spans="1:6">
      <c r="A178" s="494"/>
      <c r="B178" s="472"/>
      <c r="C178" s="428"/>
      <c r="D178" s="494"/>
      <c r="E178" s="494"/>
      <c r="F178" s="494"/>
    </row>
    <row r="179" spans="1:6">
      <c r="A179" s="494"/>
      <c r="B179" s="472"/>
      <c r="C179" s="428"/>
      <c r="D179" s="494"/>
      <c r="E179" s="494"/>
      <c r="F179" s="494"/>
    </row>
    <row r="180" spans="1:6">
      <c r="A180" s="494"/>
      <c r="B180" s="472"/>
      <c r="C180" s="428"/>
      <c r="D180" s="494"/>
      <c r="E180" s="494"/>
      <c r="F180" s="494"/>
    </row>
    <row r="181" spans="1:6">
      <c r="A181" s="494"/>
      <c r="B181" s="472"/>
      <c r="C181" s="428"/>
      <c r="D181" s="494"/>
      <c r="E181" s="494"/>
      <c r="F181" s="494"/>
    </row>
    <row r="182" spans="1:6">
      <c r="A182" s="494"/>
      <c r="B182" s="472"/>
      <c r="C182" s="428"/>
      <c r="D182" s="494"/>
      <c r="E182" s="494"/>
      <c r="F182" s="494"/>
    </row>
    <row r="183" spans="1:6">
      <c r="A183" s="494"/>
      <c r="B183" s="472"/>
      <c r="C183" s="428"/>
      <c r="D183" s="494"/>
      <c r="E183" s="494"/>
      <c r="F183" s="494"/>
    </row>
    <row r="184" spans="1:6">
      <c r="A184" s="494"/>
      <c r="B184" s="472"/>
      <c r="C184" s="428"/>
      <c r="D184" s="494"/>
      <c r="E184" s="494"/>
      <c r="F184" s="494"/>
    </row>
    <row r="185" spans="1:6">
      <c r="A185" s="494"/>
      <c r="B185" s="472"/>
      <c r="C185" s="428"/>
      <c r="D185" s="494"/>
      <c r="E185" s="494"/>
      <c r="F185" s="494"/>
    </row>
    <row r="186" spans="1:6">
      <c r="A186" s="494"/>
      <c r="B186" s="472"/>
      <c r="C186" s="428"/>
      <c r="D186" s="494"/>
      <c r="E186" s="494"/>
      <c r="F186" s="494"/>
    </row>
    <row r="187" spans="1:6">
      <c r="A187" s="494"/>
      <c r="B187" s="472"/>
      <c r="C187" s="428"/>
      <c r="D187" s="494"/>
      <c r="E187" s="494"/>
      <c r="F187" s="494"/>
    </row>
    <row r="188" spans="1:6">
      <c r="A188" s="494"/>
      <c r="B188" s="472"/>
      <c r="C188" s="428"/>
      <c r="D188" s="494"/>
      <c r="E188" s="494"/>
      <c r="F188" s="494"/>
    </row>
    <row r="189" spans="1:6">
      <c r="A189" s="494"/>
      <c r="B189" s="472"/>
      <c r="C189" s="428"/>
      <c r="D189" s="494"/>
      <c r="E189" s="494"/>
      <c r="F189" s="494"/>
    </row>
    <row r="190" spans="1:6">
      <c r="A190" s="494"/>
      <c r="B190" s="472"/>
      <c r="C190" s="428"/>
      <c r="D190" s="494"/>
      <c r="E190" s="494"/>
      <c r="F190" s="494"/>
    </row>
    <row r="191" spans="1:6">
      <c r="A191" s="494"/>
      <c r="B191" s="472"/>
      <c r="C191" s="428"/>
      <c r="D191" s="494"/>
      <c r="E191" s="494"/>
      <c r="F191" s="494"/>
    </row>
    <row r="192" spans="1:6">
      <c r="A192" s="494"/>
      <c r="B192" s="472"/>
      <c r="C192" s="428"/>
      <c r="D192" s="494"/>
      <c r="E192" s="494"/>
      <c r="F192" s="494"/>
    </row>
    <row r="193" spans="1:6">
      <c r="A193" s="494"/>
      <c r="B193" s="472"/>
      <c r="C193" s="428"/>
      <c r="D193" s="494"/>
      <c r="E193" s="494"/>
      <c r="F193" s="494"/>
    </row>
    <row r="194" spans="1:6">
      <c r="A194" s="494"/>
      <c r="B194" s="472"/>
      <c r="C194" s="428"/>
      <c r="D194" s="494"/>
      <c r="E194" s="494"/>
      <c r="F194" s="494"/>
    </row>
    <row r="195" spans="1:6">
      <c r="A195" s="494"/>
      <c r="B195" s="472"/>
      <c r="C195" s="428"/>
      <c r="D195" s="494"/>
      <c r="E195" s="494"/>
      <c r="F195" s="494"/>
    </row>
    <row r="196" spans="1:6">
      <c r="A196" s="494"/>
      <c r="B196" s="472"/>
      <c r="C196" s="428"/>
      <c r="D196" s="494"/>
      <c r="E196" s="494"/>
      <c r="F196" s="494"/>
    </row>
    <row r="197" spans="1:6">
      <c r="A197" s="494"/>
      <c r="B197" s="472"/>
      <c r="C197" s="428"/>
      <c r="D197" s="494"/>
      <c r="E197" s="494"/>
      <c r="F197" s="494"/>
    </row>
    <row r="198" spans="1:6">
      <c r="A198" s="494"/>
      <c r="B198" s="472"/>
      <c r="C198" s="428"/>
      <c r="D198" s="494"/>
      <c r="E198" s="494"/>
      <c r="F198" s="494"/>
    </row>
    <row r="199" spans="1:6">
      <c r="A199" s="494"/>
      <c r="B199" s="472"/>
      <c r="C199" s="428"/>
      <c r="D199" s="494"/>
      <c r="E199" s="494"/>
      <c r="F199" s="494"/>
    </row>
    <row r="200" spans="1:6">
      <c r="A200" s="494"/>
      <c r="B200" s="472"/>
      <c r="C200" s="428"/>
      <c r="D200" s="494"/>
      <c r="E200" s="494"/>
      <c r="F200" s="494"/>
    </row>
    <row r="201" spans="1:6">
      <c r="A201" s="494"/>
      <c r="B201" s="472"/>
      <c r="C201" s="428"/>
      <c r="D201" s="494"/>
      <c r="E201" s="494"/>
      <c r="F201" s="494"/>
    </row>
    <row r="202" spans="1:6">
      <c r="A202" s="494"/>
      <c r="B202" s="472"/>
      <c r="C202" s="428"/>
      <c r="D202" s="494"/>
      <c r="E202" s="494"/>
      <c r="F202" s="494"/>
    </row>
    <row r="203" spans="1:6">
      <c r="A203" s="494"/>
      <c r="B203" s="472"/>
      <c r="C203" s="428"/>
      <c r="D203" s="494"/>
      <c r="E203" s="494"/>
      <c r="F203" s="494"/>
    </row>
    <row r="204" spans="1:6">
      <c r="A204" s="494"/>
      <c r="B204" s="472"/>
      <c r="C204" s="428"/>
      <c r="D204" s="494"/>
      <c r="E204" s="494"/>
      <c r="F204" s="494"/>
    </row>
    <row r="205" spans="1:6">
      <c r="A205" s="494"/>
      <c r="B205" s="472"/>
      <c r="C205" s="428"/>
      <c r="D205" s="494"/>
      <c r="E205" s="494"/>
      <c r="F205" s="494"/>
    </row>
    <row r="206" spans="1:6">
      <c r="A206" s="494"/>
      <c r="B206" s="472"/>
      <c r="C206" s="428"/>
      <c r="D206" s="494"/>
      <c r="E206" s="494"/>
      <c r="F206" s="494"/>
    </row>
    <row r="207" spans="1:6">
      <c r="A207" s="494"/>
      <c r="B207" s="472"/>
      <c r="C207" s="428"/>
      <c r="D207" s="494"/>
      <c r="E207" s="494"/>
      <c r="F207" s="494"/>
    </row>
    <row r="208" spans="1:6">
      <c r="A208" s="494"/>
      <c r="B208" s="472"/>
      <c r="C208" s="428"/>
      <c r="D208" s="494"/>
      <c r="E208" s="494"/>
      <c r="F208" s="494"/>
    </row>
    <row r="209" spans="1:6">
      <c r="A209" s="494"/>
      <c r="B209" s="472"/>
      <c r="C209" s="428"/>
      <c r="D209" s="494"/>
      <c r="E209" s="494"/>
      <c r="F209" s="494"/>
    </row>
    <row r="210" spans="1:6">
      <c r="A210" s="494"/>
      <c r="B210" s="472"/>
      <c r="C210" s="428"/>
      <c r="D210" s="494"/>
      <c r="E210" s="494"/>
      <c r="F210" s="494"/>
    </row>
    <row r="211" spans="1:6">
      <c r="A211" s="494"/>
      <c r="B211" s="472"/>
      <c r="C211" s="428"/>
      <c r="D211" s="494"/>
      <c r="E211" s="494"/>
      <c r="F211" s="494"/>
    </row>
    <row r="212" spans="1:6">
      <c r="A212" s="494"/>
      <c r="B212" s="472"/>
      <c r="C212" s="428"/>
      <c r="D212" s="494"/>
      <c r="E212" s="494"/>
      <c r="F212" s="494"/>
    </row>
    <row r="213" spans="1:6">
      <c r="A213" s="494"/>
      <c r="B213" s="472"/>
      <c r="C213" s="428"/>
      <c r="D213" s="494"/>
      <c r="E213" s="494"/>
      <c r="F213" s="494"/>
    </row>
    <row r="214" spans="1:6">
      <c r="A214" s="494"/>
      <c r="B214" s="472"/>
      <c r="C214" s="428"/>
      <c r="D214" s="494"/>
      <c r="E214" s="494"/>
      <c r="F214" s="494"/>
    </row>
    <row r="215" spans="1:6">
      <c r="A215" s="494"/>
      <c r="B215" s="472"/>
      <c r="C215" s="428"/>
      <c r="D215" s="494"/>
      <c r="E215" s="494"/>
      <c r="F215" s="494"/>
    </row>
    <row r="216" spans="1:6">
      <c r="A216" s="494"/>
      <c r="B216" s="472"/>
      <c r="C216" s="428"/>
      <c r="D216" s="494"/>
      <c r="E216" s="494"/>
      <c r="F216" s="494"/>
    </row>
    <row r="217" spans="1:6">
      <c r="A217" s="494"/>
      <c r="B217" s="472"/>
      <c r="C217" s="428"/>
      <c r="D217" s="494"/>
      <c r="E217" s="494"/>
      <c r="F217" s="494"/>
    </row>
    <row r="218" spans="1:6">
      <c r="A218" s="494"/>
      <c r="B218" s="472"/>
      <c r="C218" s="428"/>
      <c r="D218" s="494"/>
      <c r="E218" s="494"/>
      <c r="F218" s="494"/>
    </row>
    <row r="219" spans="1:6">
      <c r="A219" s="494"/>
      <c r="B219" s="472"/>
      <c r="C219" s="428"/>
      <c r="D219" s="494"/>
      <c r="E219" s="494"/>
      <c r="F219" s="494"/>
    </row>
    <row r="220" spans="1:6">
      <c r="A220" s="494"/>
      <c r="B220" s="472"/>
      <c r="C220" s="428"/>
      <c r="D220" s="494"/>
      <c r="E220" s="494"/>
      <c r="F220" s="494"/>
    </row>
    <row r="221" spans="1:6">
      <c r="A221" s="494"/>
      <c r="B221" s="472"/>
      <c r="C221" s="428"/>
      <c r="D221" s="494"/>
      <c r="E221" s="494"/>
      <c r="F221" s="494"/>
    </row>
    <row r="222" spans="1:6">
      <c r="A222" s="494"/>
      <c r="B222" s="472"/>
      <c r="C222" s="428"/>
      <c r="D222" s="494"/>
      <c r="E222" s="494"/>
      <c r="F222" s="494"/>
    </row>
    <row r="223" spans="1:6">
      <c r="A223" s="494"/>
      <c r="B223" s="472"/>
      <c r="C223" s="428"/>
      <c r="D223" s="494"/>
      <c r="E223" s="494"/>
      <c r="F223" s="494"/>
    </row>
    <row r="224" spans="1:6">
      <c r="A224" s="494"/>
      <c r="B224" s="472"/>
      <c r="C224" s="428"/>
      <c r="D224" s="494"/>
      <c r="E224" s="494"/>
      <c r="F224" s="494"/>
    </row>
    <row r="225" spans="1:6">
      <c r="A225" s="494"/>
      <c r="B225" s="472"/>
      <c r="C225" s="428"/>
      <c r="D225" s="494"/>
      <c r="E225" s="494"/>
      <c r="F225" s="494"/>
    </row>
    <row r="226" spans="1:6">
      <c r="A226" s="494"/>
      <c r="B226" s="472"/>
      <c r="C226" s="428"/>
      <c r="D226" s="494"/>
      <c r="E226" s="494"/>
      <c r="F226" s="494"/>
    </row>
    <row r="227" spans="1:6">
      <c r="A227" s="494"/>
      <c r="B227" s="472"/>
      <c r="C227" s="428"/>
      <c r="D227" s="494"/>
      <c r="E227" s="494"/>
      <c r="F227" s="494"/>
    </row>
    <row r="228" spans="1:6">
      <c r="A228" s="494"/>
      <c r="B228" s="472"/>
      <c r="C228" s="428"/>
      <c r="D228" s="494"/>
      <c r="E228" s="494"/>
      <c r="F228" s="494"/>
    </row>
    <row r="229" spans="1:6">
      <c r="A229" s="494"/>
      <c r="B229" s="472"/>
      <c r="C229" s="428"/>
      <c r="D229" s="494"/>
      <c r="E229" s="494"/>
      <c r="F229" s="494"/>
    </row>
    <row r="230" spans="1:6">
      <c r="A230" s="494"/>
      <c r="B230" s="472"/>
      <c r="C230" s="428"/>
      <c r="D230" s="494"/>
      <c r="E230" s="494"/>
      <c r="F230" s="494"/>
    </row>
    <row r="231" spans="1:6">
      <c r="A231" s="494"/>
      <c r="B231" s="472"/>
      <c r="C231" s="428"/>
      <c r="D231" s="494"/>
      <c r="E231" s="494"/>
      <c r="F231" s="494"/>
    </row>
    <row r="232" spans="1:6">
      <c r="A232" s="494"/>
      <c r="B232" s="472"/>
      <c r="C232" s="428"/>
      <c r="D232" s="494"/>
      <c r="E232" s="494"/>
      <c r="F232" s="494"/>
    </row>
    <row r="233" spans="1:6">
      <c r="A233" s="494"/>
      <c r="B233" s="472"/>
      <c r="C233" s="428"/>
      <c r="D233" s="494"/>
      <c r="E233" s="494"/>
      <c r="F233" s="494"/>
    </row>
    <row r="234" spans="1:6">
      <c r="A234" s="494"/>
      <c r="B234" s="472"/>
      <c r="C234" s="428"/>
      <c r="D234" s="494"/>
      <c r="E234" s="494"/>
      <c r="F234" s="494"/>
    </row>
    <row r="235" spans="1:6">
      <c r="A235" s="494"/>
      <c r="B235" s="472"/>
      <c r="C235" s="428"/>
      <c r="D235" s="494"/>
      <c r="E235" s="494"/>
      <c r="F235" s="494"/>
    </row>
    <row r="236" spans="1:6">
      <c r="A236" s="494"/>
      <c r="B236" s="472"/>
      <c r="C236" s="428"/>
      <c r="D236" s="494"/>
      <c r="E236" s="494"/>
      <c r="F236" s="494"/>
    </row>
    <row r="237" spans="1:6">
      <c r="A237" s="494"/>
      <c r="B237" s="472"/>
      <c r="C237" s="428"/>
      <c r="D237" s="494"/>
      <c r="E237" s="494"/>
      <c r="F237" s="494"/>
    </row>
    <row r="238" spans="1:6">
      <c r="A238" s="494"/>
      <c r="B238" s="472"/>
      <c r="C238" s="428"/>
      <c r="D238" s="494"/>
      <c r="E238" s="494"/>
      <c r="F238" s="494"/>
    </row>
    <row r="239" spans="1:6">
      <c r="A239" s="494"/>
      <c r="B239" s="472"/>
      <c r="C239" s="428"/>
      <c r="D239" s="494"/>
      <c r="E239" s="494"/>
      <c r="F239" s="494"/>
    </row>
    <row r="240" spans="1:6">
      <c r="A240" s="494"/>
      <c r="B240" s="472"/>
      <c r="C240" s="428"/>
      <c r="D240" s="494"/>
      <c r="E240" s="494"/>
      <c r="F240" s="494"/>
    </row>
    <row r="241" spans="1:6">
      <c r="A241" s="494"/>
      <c r="B241" s="472"/>
      <c r="C241" s="428"/>
      <c r="D241" s="494"/>
      <c r="E241" s="494"/>
      <c r="F241" s="494"/>
    </row>
    <row r="242" spans="1:6">
      <c r="A242" s="494"/>
      <c r="B242" s="472"/>
      <c r="C242" s="428"/>
      <c r="D242" s="494"/>
      <c r="E242" s="494"/>
      <c r="F242" s="494"/>
    </row>
    <row r="243" spans="1:6">
      <c r="A243" s="494"/>
      <c r="B243" s="472"/>
      <c r="C243" s="428"/>
      <c r="D243" s="494"/>
      <c r="E243" s="494"/>
      <c r="F243" s="494"/>
    </row>
    <row r="244" spans="1:6">
      <c r="A244" s="494"/>
      <c r="B244" s="472"/>
      <c r="C244" s="428"/>
      <c r="D244" s="494"/>
      <c r="E244" s="494"/>
      <c r="F244" s="494"/>
    </row>
    <row r="245" spans="1:6">
      <c r="A245" s="494"/>
      <c r="B245" s="472"/>
      <c r="C245" s="428"/>
      <c r="D245" s="494"/>
      <c r="E245" s="494"/>
      <c r="F245" s="494"/>
    </row>
    <row r="246" spans="1:6">
      <c r="A246" s="494"/>
      <c r="B246" s="472"/>
      <c r="C246" s="428"/>
      <c r="D246" s="494"/>
      <c r="E246" s="494"/>
      <c r="F246" s="494"/>
    </row>
    <row r="247" spans="1:6">
      <c r="A247" s="494"/>
      <c r="B247" s="472"/>
      <c r="C247" s="428"/>
      <c r="D247" s="494"/>
      <c r="E247" s="494"/>
      <c r="F247" s="494"/>
    </row>
    <row r="248" spans="1:6">
      <c r="A248" s="494"/>
      <c r="B248" s="472"/>
      <c r="C248" s="428"/>
      <c r="D248" s="494"/>
      <c r="E248" s="494"/>
      <c r="F248" s="494"/>
    </row>
    <row r="249" spans="1:6">
      <c r="A249" s="494"/>
      <c r="B249" s="472"/>
      <c r="C249" s="428"/>
      <c r="D249" s="494"/>
      <c r="E249" s="494"/>
      <c r="F249" s="494"/>
    </row>
    <row r="250" spans="1:6">
      <c r="A250" s="494"/>
      <c r="B250" s="472"/>
      <c r="C250" s="428"/>
      <c r="D250" s="494"/>
      <c r="E250" s="494"/>
      <c r="F250" s="494"/>
    </row>
    <row r="251" spans="1:6">
      <c r="A251" s="494"/>
      <c r="B251" s="472"/>
      <c r="C251" s="428"/>
      <c r="D251" s="494"/>
      <c r="E251" s="494"/>
      <c r="F251" s="494"/>
    </row>
    <row r="252" spans="1:6">
      <c r="A252" s="494"/>
      <c r="B252" s="472"/>
      <c r="C252" s="428"/>
      <c r="D252" s="494"/>
      <c r="E252" s="494"/>
      <c r="F252" s="494"/>
    </row>
    <row r="253" spans="1:6">
      <c r="A253" s="494"/>
      <c r="B253" s="472"/>
      <c r="C253" s="428"/>
      <c r="D253" s="494"/>
      <c r="E253" s="494"/>
      <c r="F253" s="494"/>
    </row>
    <row r="254" spans="1:6">
      <c r="A254" s="494"/>
      <c r="B254" s="472"/>
      <c r="C254" s="428"/>
      <c r="D254" s="494"/>
      <c r="E254" s="494"/>
      <c r="F254" s="494"/>
    </row>
    <row r="255" spans="1:6">
      <c r="A255" s="494"/>
      <c r="B255" s="472"/>
      <c r="C255" s="428"/>
      <c r="D255" s="494"/>
      <c r="E255" s="494"/>
      <c r="F255" s="494"/>
    </row>
    <row r="256" spans="1:6">
      <c r="A256" s="494"/>
      <c r="B256" s="472"/>
      <c r="C256" s="428"/>
      <c r="D256" s="494"/>
      <c r="E256" s="494"/>
      <c r="F256" s="494"/>
    </row>
    <row r="257" spans="1:6">
      <c r="A257" s="494"/>
      <c r="B257" s="472"/>
      <c r="C257" s="428"/>
      <c r="D257" s="494"/>
      <c r="E257" s="494"/>
      <c r="F257" s="494"/>
    </row>
    <row r="258" spans="1:6">
      <c r="A258" s="494"/>
      <c r="B258" s="472"/>
      <c r="C258" s="428"/>
      <c r="D258" s="494"/>
      <c r="E258" s="494"/>
      <c r="F258" s="494"/>
    </row>
    <row r="259" spans="1:6">
      <c r="A259" s="494"/>
      <c r="B259" s="472"/>
      <c r="C259" s="428"/>
      <c r="D259" s="494"/>
      <c r="E259" s="494"/>
      <c r="F259" s="494"/>
    </row>
    <row r="260" spans="1:6">
      <c r="A260" s="494"/>
      <c r="B260" s="472"/>
      <c r="C260" s="428"/>
      <c r="D260" s="494"/>
      <c r="E260" s="494"/>
      <c r="F260" s="494"/>
    </row>
    <row r="261" spans="1:6">
      <c r="A261" s="494"/>
      <c r="B261" s="472"/>
      <c r="C261" s="428"/>
      <c r="D261" s="494"/>
      <c r="E261" s="494"/>
      <c r="F261" s="494"/>
    </row>
    <row r="262" spans="1:6">
      <c r="A262" s="494"/>
      <c r="B262" s="472"/>
      <c r="C262" s="428"/>
      <c r="D262" s="494"/>
      <c r="E262" s="494"/>
      <c r="F262" s="494"/>
    </row>
    <row r="263" spans="1:6">
      <c r="A263" s="494"/>
      <c r="B263" s="472"/>
      <c r="C263" s="428"/>
      <c r="D263" s="494"/>
      <c r="E263" s="494"/>
      <c r="F263" s="494"/>
    </row>
    <row r="264" spans="1:6">
      <c r="A264" s="494"/>
      <c r="B264" s="472"/>
      <c r="C264" s="428"/>
      <c r="D264" s="494"/>
      <c r="E264" s="494"/>
      <c r="F264" s="494"/>
    </row>
    <row r="265" spans="1:6">
      <c r="A265" s="494"/>
      <c r="B265" s="472"/>
      <c r="C265" s="428"/>
      <c r="D265" s="494"/>
      <c r="E265" s="494"/>
      <c r="F265" s="494"/>
    </row>
    <row r="266" spans="1:6">
      <c r="A266" s="494"/>
      <c r="B266" s="472"/>
      <c r="C266" s="428"/>
      <c r="D266" s="494"/>
      <c r="E266" s="494"/>
      <c r="F266" s="494"/>
    </row>
    <row r="267" spans="1:6">
      <c r="A267" s="494"/>
      <c r="B267" s="472"/>
      <c r="C267" s="428"/>
      <c r="D267" s="494"/>
      <c r="E267" s="494"/>
      <c r="F267" s="494"/>
    </row>
    <row r="268" spans="1:6">
      <c r="A268" s="494"/>
      <c r="B268" s="472"/>
      <c r="C268" s="428"/>
      <c r="D268" s="494"/>
      <c r="E268" s="494"/>
      <c r="F268" s="494"/>
    </row>
    <row r="269" spans="1:6">
      <c r="A269" s="494"/>
      <c r="B269" s="472"/>
      <c r="C269" s="428"/>
      <c r="D269" s="494"/>
      <c r="E269" s="494"/>
      <c r="F269" s="494"/>
    </row>
    <row r="270" spans="1:6">
      <c r="A270" s="494"/>
      <c r="B270" s="472"/>
      <c r="C270" s="428"/>
      <c r="D270" s="494"/>
      <c r="E270" s="494"/>
      <c r="F270" s="494"/>
    </row>
    <row r="271" spans="1:6">
      <c r="A271" s="494"/>
      <c r="B271" s="472"/>
      <c r="C271" s="428"/>
      <c r="D271" s="494"/>
      <c r="E271" s="494"/>
      <c r="F271" s="494"/>
    </row>
    <row r="272" spans="1:6">
      <c r="A272" s="494"/>
      <c r="B272" s="472"/>
      <c r="C272" s="428"/>
      <c r="D272" s="494"/>
      <c r="E272" s="494"/>
      <c r="F272" s="494"/>
    </row>
    <row r="273" spans="1:6">
      <c r="A273" s="494"/>
      <c r="B273" s="472"/>
      <c r="C273" s="428"/>
      <c r="D273" s="494"/>
      <c r="E273" s="494"/>
      <c r="F273" s="494"/>
    </row>
    <row r="274" spans="1:6">
      <c r="A274" s="494"/>
      <c r="B274" s="472"/>
      <c r="C274" s="428"/>
      <c r="D274" s="494"/>
      <c r="E274" s="494"/>
      <c r="F274" s="494"/>
    </row>
    <row r="275" spans="1:6">
      <c r="A275" s="494"/>
      <c r="B275" s="472"/>
      <c r="C275" s="428"/>
      <c r="D275" s="494"/>
      <c r="E275" s="494"/>
      <c r="F275" s="494"/>
    </row>
    <row r="276" spans="1:6">
      <c r="A276" s="494"/>
      <c r="B276" s="472"/>
      <c r="C276" s="428"/>
      <c r="D276" s="494"/>
      <c r="E276" s="494"/>
      <c r="F276" s="494"/>
    </row>
    <row r="277" spans="1:6">
      <c r="A277" s="494"/>
      <c r="B277" s="472"/>
      <c r="C277" s="428"/>
      <c r="D277" s="494"/>
      <c r="E277" s="494"/>
      <c r="F277" s="494"/>
    </row>
    <row r="278" spans="1:6">
      <c r="A278" s="494"/>
      <c r="B278" s="472"/>
      <c r="C278" s="428"/>
      <c r="D278" s="494"/>
      <c r="E278" s="494"/>
      <c r="F278" s="494"/>
    </row>
    <row r="279" spans="1:6">
      <c r="A279" s="494"/>
      <c r="B279" s="472"/>
      <c r="C279" s="428"/>
      <c r="D279" s="494"/>
      <c r="E279" s="494"/>
      <c r="F279" s="494"/>
    </row>
    <row r="280" spans="1:6">
      <c r="A280" s="494"/>
      <c r="B280" s="472"/>
      <c r="C280" s="428"/>
      <c r="D280" s="494"/>
      <c r="E280" s="494"/>
      <c r="F280" s="494"/>
    </row>
    <row r="281" spans="1:6">
      <c r="A281" s="494"/>
      <c r="B281" s="472"/>
      <c r="C281" s="428"/>
      <c r="D281" s="494"/>
      <c r="E281" s="494"/>
      <c r="F281" s="494"/>
    </row>
    <row r="282" spans="1:6">
      <c r="A282" s="494"/>
      <c r="B282" s="472"/>
      <c r="C282" s="428"/>
      <c r="D282" s="494"/>
      <c r="E282" s="494"/>
      <c r="F282" s="494"/>
    </row>
    <row r="283" spans="1:6">
      <c r="A283" s="494"/>
      <c r="B283" s="472"/>
      <c r="C283" s="428"/>
      <c r="D283" s="494"/>
      <c r="E283" s="494"/>
      <c r="F283" s="494"/>
    </row>
    <row r="284" spans="1:6">
      <c r="A284" s="494"/>
      <c r="B284" s="472"/>
      <c r="C284" s="428"/>
      <c r="D284" s="494"/>
      <c r="E284" s="494"/>
      <c r="F284" s="494"/>
    </row>
    <row r="285" spans="1:6">
      <c r="A285" s="494"/>
      <c r="B285" s="472"/>
      <c r="C285" s="428"/>
      <c r="D285" s="494"/>
      <c r="E285" s="494"/>
      <c r="F285" s="494"/>
    </row>
    <row r="286" spans="1:6">
      <c r="A286" s="494"/>
      <c r="B286" s="472"/>
      <c r="C286" s="428"/>
      <c r="D286" s="494"/>
      <c r="E286" s="494"/>
      <c r="F286" s="494"/>
    </row>
    <row r="287" spans="1:6">
      <c r="A287" s="494"/>
      <c r="B287" s="472"/>
      <c r="C287" s="428"/>
      <c r="D287" s="494"/>
      <c r="E287" s="494"/>
      <c r="F287" s="494"/>
    </row>
    <row r="288" spans="1:6">
      <c r="A288" s="494"/>
      <c r="B288" s="472"/>
      <c r="C288" s="428"/>
      <c r="D288" s="494"/>
      <c r="E288" s="494"/>
      <c r="F288" s="494"/>
    </row>
    <row r="289" spans="1:6">
      <c r="A289" s="494"/>
      <c r="B289" s="472"/>
      <c r="C289" s="428"/>
      <c r="D289" s="494"/>
      <c r="E289" s="494"/>
      <c r="F289" s="494"/>
    </row>
    <row r="290" spans="1:6">
      <c r="A290" s="494"/>
      <c r="B290" s="472"/>
      <c r="C290" s="428"/>
      <c r="D290" s="494"/>
      <c r="E290" s="494"/>
      <c r="F290" s="494"/>
    </row>
    <row r="291" spans="1:6">
      <c r="A291" s="494"/>
      <c r="B291" s="472"/>
      <c r="C291" s="428"/>
      <c r="D291" s="494"/>
      <c r="E291" s="494"/>
      <c r="F291" s="494"/>
    </row>
    <row r="292" spans="1:6">
      <c r="A292" s="494"/>
      <c r="B292" s="472"/>
      <c r="C292" s="428"/>
      <c r="D292" s="494"/>
      <c r="E292" s="494"/>
      <c r="F292" s="494"/>
    </row>
    <row r="293" spans="1:6">
      <c r="A293" s="494"/>
      <c r="B293" s="472"/>
      <c r="C293" s="428"/>
      <c r="D293" s="494"/>
      <c r="E293" s="494"/>
      <c r="F293" s="494"/>
    </row>
    <row r="294" spans="1:6">
      <c r="A294" s="494"/>
      <c r="B294" s="472"/>
      <c r="C294" s="428"/>
      <c r="D294" s="494"/>
      <c r="E294" s="494"/>
      <c r="F294" s="494"/>
    </row>
    <row r="295" spans="1:6">
      <c r="A295" s="494"/>
      <c r="B295" s="472"/>
      <c r="C295" s="428"/>
      <c r="D295" s="494"/>
      <c r="E295" s="494"/>
      <c r="F295" s="494"/>
    </row>
    <row r="296" spans="1:6">
      <c r="A296" s="494"/>
      <c r="B296" s="472"/>
      <c r="C296" s="428"/>
      <c r="D296" s="494"/>
      <c r="E296" s="494"/>
      <c r="F296" s="494"/>
    </row>
    <row r="297" spans="1:6">
      <c r="A297" s="494"/>
      <c r="B297" s="472"/>
      <c r="C297" s="428"/>
      <c r="D297" s="494"/>
      <c r="E297" s="494"/>
      <c r="F297" s="494"/>
    </row>
    <row r="298" spans="1:6">
      <c r="A298" s="494"/>
      <c r="B298" s="472"/>
      <c r="C298" s="428"/>
      <c r="D298" s="494"/>
      <c r="E298" s="494"/>
      <c r="F298" s="494"/>
    </row>
    <row r="299" spans="1:6">
      <c r="A299" s="494"/>
      <c r="B299" s="472"/>
      <c r="C299" s="428"/>
      <c r="D299" s="494"/>
      <c r="E299" s="494"/>
      <c r="F299" s="494"/>
    </row>
    <row r="300" spans="1:6">
      <c r="A300" s="494"/>
      <c r="B300" s="472"/>
      <c r="C300" s="428"/>
      <c r="D300" s="494"/>
      <c r="E300" s="494"/>
      <c r="F300" s="494"/>
    </row>
    <row r="301" spans="1:6">
      <c r="A301" s="494"/>
      <c r="B301" s="472"/>
      <c r="C301" s="428"/>
      <c r="D301" s="494"/>
      <c r="E301" s="494"/>
      <c r="F301" s="494"/>
    </row>
    <row r="302" spans="1:6">
      <c r="A302" s="494"/>
      <c r="B302" s="472"/>
      <c r="C302" s="428"/>
      <c r="D302" s="494"/>
      <c r="E302" s="494"/>
      <c r="F302" s="494"/>
    </row>
    <row r="303" spans="1:6">
      <c r="A303" s="494"/>
      <c r="B303" s="472"/>
      <c r="C303" s="428"/>
      <c r="D303" s="494"/>
      <c r="E303" s="494"/>
      <c r="F303" s="494"/>
    </row>
    <row r="304" spans="1:6">
      <c r="A304" s="494"/>
      <c r="B304" s="472"/>
      <c r="C304" s="428"/>
      <c r="D304" s="494"/>
      <c r="E304" s="494"/>
      <c r="F304" s="494"/>
    </row>
    <row r="305" spans="1:6">
      <c r="A305" s="494"/>
      <c r="B305" s="472"/>
      <c r="C305" s="428"/>
      <c r="D305" s="494"/>
      <c r="E305" s="494"/>
      <c r="F305" s="494"/>
    </row>
    <row r="306" spans="1:6">
      <c r="A306" s="494"/>
      <c r="B306" s="472"/>
      <c r="C306" s="428"/>
      <c r="D306" s="494"/>
      <c r="E306" s="494"/>
      <c r="F306" s="494"/>
    </row>
    <row r="307" spans="1:6">
      <c r="A307" s="494"/>
      <c r="B307" s="472"/>
      <c r="C307" s="428"/>
      <c r="D307" s="494"/>
      <c r="E307" s="494"/>
      <c r="F307" s="494"/>
    </row>
    <row r="308" spans="1:6">
      <c r="A308" s="494"/>
      <c r="B308" s="472"/>
      <c r="C308" s="428"/>
      <c r="D308" s="494"/>
      <c r="E308" s="494"/>
      <c r="F308" s="494"/>
    </row>
    <row r="309" spans="1:6">
      <c r="A309" s="494"/>
      <c r="B309" s="472"/>
      <c r="C309" s="428"/>
      <c r="D309" s="494"/>
      <c r="E309" s="494"/>
      <c r="F309" s="494"/>
    </row>
    <row r="310" spans="1:6">
      <c r="A310" s="494"/>
      <c r="B310" s="472"/>
      <c r="C310" s="428"/>
      <c r="D310" s="494"/>
      <c r="E310" s="494"/>
      <c r="F310" s="494"/>
    </row>
    <row r="311" spans="1:6">
      <c r="A311" s="494"/>
      <c r="B311" s="472"/>
      <c r="C311" s="428"/>
      <c r="D311" s="494"/>
      <c r="E311" s="494"/>
      <c r="F311" s="494"/>
    </row>
    <row r="312" spans="1:6">
      <c r="A312" s="494"/>
      <c r="B312" s="472"/>
      <c r="C312" s="428"/>
      <c r="D312" s="494"/>
      <c r="E312" s="494"/>
      <c r="F312" s="494"/>
    </row>
    <row r="313" spans="1:6">
      <c r="A313" s="494"/>
      <c r="B313" s="472"/>
      <c r="C313" s="428"/>
      <c r="D313" s="494"/>
      <c r="E313" s="494"/>
      <c r="F313" s="494"/>
    </row>
    <row r="314" spans="1:6">
      <c r="A314" s="494"/>
      <c r="B314" s="472"/>
      <c r="C314" s="428"/>
      <c r="D314" s="494"/>
      <c r="E314" s="494"/>
      <c r="F314" s="494"/>
    </row>
    <row r="315" spans="1:6">
      <c r="A315" s="494"/>
      <c r="B315" s="472"/>
      <c r="C315" s="428"/>
      <c r="D315" s="494"/>
      <c r="E315" s="494"/>
      <c r="F315" s="494"/>
    </row>
    <row r="316" spans="1:6">
      <c r="A316" s="494"/>
      <c r="B316" s="472"/>
      <c r="C316" s="428"/>
      <c r="D316" s="494"/>
      <c r="E316" s="494"/>
      <c r="F316" s="494"/>
    </row>
    <row r="317" spans="1:6">
      <c r="A317" s="494"/>
      <c r="B317" s="472"/>
      <c r="C317" s="428"/>
      <c r="D317" s="494"/>
      <c r="E317" s="494"/>
      <c r="F317" s="494"/>
    </row>
    <row r="318" spans="1:6">
      <c r="A318" s="494"/>
      <c r="B318" s="472"/>
      <c r="C318" s="428"/>
      <c r="D318" s="494"/>
      <c r="E318" s="494"/>
      <c r="F318" s="494"/>
    </row>
    <row r="319" spans="1:6">
      <c r="A319" s="494"/>
      <c r="B319" s="472"/>
      <c r="C319" s="428"/>
      <c r="D319" s="494"/>
      <c r="E319" s="494"/>
      <c r="F319" s="494"/>
    </row>
    <row r="320" spans="1:6">
      <c r="A320" s="494"/>
      <c r="B320" s="472"/>
      <c r="C320" s="428"/>
      <c r="D320" s="494"/>
      <c r="E320" s="494"/>
      <c r="F320" s="494"/>
    </row>
    <row r="321" spans="1:6">
      <c r="A321" s="494"/>
      <c r="B321" s="472"/>
      <c r="C321" s="428"/>
      <c r="D321" s="494"/>
      <c r="E321" s="494"/>
      <c r="F321" s="494"/>
    </row>
    <row r="322" spans="1:6">
      <c r="A322" s="494"/>
      <c r="B322" s="472"/>
      <c r="C322" s="428"/>
      <c r="D322" s="494"/>
      <c r="E322" s="494"/>
      <c r="F322" s="494"/>
    </row>
    <row r="323" spans="1:6">
      <c r="A323" s="494"/>
      <c r="B323" s="472"/>
      <c r="C323" s="428"/>
      <c r="D323" s="494"/>
      <c r="E323" s="494"/>
      <c r="F323" s="494"/>
    </row>
    <row r="324" spans="1:6">
      <c r="A324" s="494"/>
      <c r="B324" s="472"/>
      <c r="C324" s="428"/>
      <c r="D324" s="494"/>
      <c r="E324" s="494"/>
      <c r="F324" s="494"/>
    </row>
    <row r="325" spans="1:6">
      <c r="A325" s="494"/>
      <c r="B325" s="472"/>
      <c r="C325" s="428"/>
      <c r="D325" s="494"/>
      <c r="E325" s="494"/>
      <c r="F325" s="494"/>
    </row>
    <row r="326" spans="1:6">
      <c r="A326" s="494"/>
      <c r="B326" s="472"/>
      <c r="C326" s="428"/>
      <c r="D326" s="494"/>
      <c r="E326" s="494"/>
      <c r="F326" s="494"/>
    </row>
    <row r="327" spans="1:6">
      <c r="A327" s="494"/>
      <c r="B327" s="472"/>
      <c r="C327" s="428"/>
      <c r="D327" s="494"/>
      <c r="E327" s="494"/>
      <c r="F327" s="494"/>
    </row>
    <row r="328" spans="1:6">
      <c r="A328" s="494"/>
      <c r="B328" s="472"/>
      <c r="C328" s="428"/>
      <c r="D328" s="494"/>
      <c r="E328" s="494"/>
      <c r="F328" s="494"/>
    </row>
    <row r="329" spans="1:6">
      <c r="A329" s="494"/>
      <c r="B329" s="472"/>
      <c r="C329" s="428"/>
      <c r="D329" s="494"/>
      <c r="E329" s="494"/>
      <c r="F329" s="494"/>
    </row>
    <row r="330" spans="1:6">
      <c r="A330" s="494"/>
      <c r="B330" s="472"/>
      <c r="C330" s="428"/>
      <c r="D330" s="494"/>
      <c r="E330" s="494"/>
      <c r="F330" s="494"/>
    </row>
    <row r="331" spans="1:6">
      <c r="A331" s="494"/>
      <c r="B331" s="472"/>
      <c r="C331" s="428"/>
      <c r="D331" s="494"/>
      <c r="E331" s="494"/>
      <c r="F331" s="494"/>
    </row>
    <row r="332" spans="1:6">
      <c r="A332" s="494"/>
      <c r="B332" s="472"/>
      <c r="C332" s="428"/>
      <c r="D332" s="494"/>
      <c r="E332" s="494"/>
      <c r="F332" s="494"/>
    </row>
    <row r="333" spans="1:6">
      <c r="A333" s="494"/>
      <c r="B333" s="472"/>
      <c r="C333" s="428"/>
      <c r="D333" s="494"/>
      <c r="E333" s="494"/>
      <c r="F333" s="494"/>
    </row>
    <row r="334" spans="1:6">
      <c r="A334" s="494"/>
      <c r="B334" s="472"/>
      <c r="C334" s="428"/>
      <c r="D334" s="494"/>
      <c r="E334" s="494"/>
      <c r="F334" s="494"/>
    </row>
    <row r="335" spans="1:6">
      <c r="A335" s="494"/>
      <c r="B335" s="472"/>
      <c r="C335" s="428"/>
      <c r="D335" s="494"/>
      <c r="E335" s="494"/>
      <c r="F335" s="494"/>
    </row>
    <row r="336" spans="1:6">
      <c r="A336" s="494"/>
      <c r="B336" s="472"/>
      <c r="C336" s="428"/>
      <c r="D336" s="494"/>
      <c r="E336" s="494"/>
      <c r="F336" s="494"/>
    </row>
    <row r="337" spans="1:6">
      <c r="A337" s="494"/>
      <c r="B337" s="472"/>
      <c r="C337" s="428"/>
      <c r="D337" s="494"/>
      <c r="E337" s="494"/>
      <c r="F337" s="494"/>
    </row>
    <row r="338" spans="1:6">
      <c r="A338" s="494"/>
      <c r="B338" s="472"/>
      <c r="C338" s="428"/>
      <c r="D338" s="494"/>
      <c r="E338" s="494"/>
      <c r="F338" s="494"/>
    </row>
    <row r="339" spans="1:6">
      <c r="A339" s="494"/>
      <c r="B339" s="472"/>
      <c r="C339" s="428"/>
      <c r="D339" s="494"/>
      <c r="E339" s="494"/>
      <c r="F339" s="494"/>
    </row>
    <row r="340" spans="1:6">
      <c r="A340" s="494"/>
      <c r="B340" s="472"/>
      <c r="C340" s="428"/>
      <c r="D340" s="494"/>
      <c r="E340" s="494"/>
      <c r="F340" s="494"/>
    </row>
    <row r="341" spans="1:6">
      <c r="A341" s="494"/>
      <c r="B341" s="472"/>
      <c r="C341" s="428"/>
      <c r="D341" s="494"/>
      <c r="E341" s="494"/>
      <c r="F341" s="494"/>
    </row>
    <row r="342" spans="1:6">
      <c r="A342" s="494"/>
      <c r="B342" s="472"/>
      <c r="C342" s="428"/>
      <c r="D342" s="494"/>
      <c r="E342" s="494"/>
      <c r="F342" s="494"/>
    </row>
    <row r="343" spans="1:6">
      <c r="A343" s="494"/>
      <c r="B343" s="472"/>
      <c r="C343" s="428"/>
      <c r="D343" s="494"/>
      <c r="E343" s="494"/>
      <c r="F343" s="494"/>
    </row>
    <row r="344" spans="1:6">
      <c r="A344" s="494"/>
      <c r="B344" s="472"/>
      <c r="C344" s="428"/>
      <c r="D344" s="494"/>
      <c r="E344" s="494"/>
      <c r="F344" s="494"/>
    </row>
    <row r="345" spans="1:6">
      <c r="A345" s="494"/>
      <c r="B345" s="472"/>
      <c r="C345" s="428"/>
      <c r="D345" s="494"/>
      <c r="E345" s="494"/>
      <c r="F345" s="494"/>
    </row>
    <row r="346" spans="1:6">
      <c r="A346" s="494"/>
      <c r="B346" s="472"/>
      <c r="C346" s="428"/>
      <c r="D346" s="494"/>
      <c r="E346" s="494"/>
      <c r="F346" s="494"/>
    </row>
    <row r="347" spans="1:6">
      <c r="A347" s="494"/>
      <c r="B347" s="472"/>
      <c r="C347" s="428"/>
      <c r="D347" s="494"/>
      <c r="E347" s="494"/>
      <c r="F347" s="494"/>
    </row>
    <row r="348" spans="1:6">
      <c r="A348" s="494"/>
      <c r="B348" s="472"/>
      <c r="C348" s="428"/>
      <c r="D348" s="494"/>
      <c r="E348" s="494"/>
      <c r="F348" s="494"/>
    </row>
    <row r="349" spans="1:6">
      <c r="A349" s="494"/>
      <c r="B349" s="472"/>
      <c r="C349" s="428"/>
      <c r="D349" s="494"/>
      <c r="E349" s="494"/>
      <c r="F349" s="494"/>
    </row>
    <row r="350" spans="1:6">
      <c r="A350" s="494"/>
      <c r="B350" s="472"/>
      <c r="C350" s="428"/>
      <c r="D350" s="494"/>
      <c r="E350" s="494"/>
      <c r="F350" s="494"/>
    </row>
    <row r="351" spans="1:6">
      <c r="A351" s="494"/>
      <c r="B351" s="472"/>
      <c r="C351" s="428"/>
      <c r="D351" s="494"/>
      <c r="E351" s="494"/>
      <c r="F351" s="494"/>
    </row>
    <row r="352" spans="1:6">
      <c r="A352" s="494"/>
      <c r="B352" s="472"/>
      <c r="C352" s="428"/>
      <c r="D352" s="494"/>
      <c r="E352" s="494"/>
      <c r="F352" s="494"/>
    </row>
    <row r="353" spans="1:6">
      <c r="A353" s="494"/>
      <c r="B353" s="472"/>
      <c r="C353" s="428"/>
      <c r="D353" s="494"/>
      <c r="E353" s="494"/>
      <c r="F353" s="494"/>
    </row>
    <row r="354" spans="1:6">
      <c r="A354" s="494"/>
      <c r="B354" s="472"/>
      <c r="C354" s="428"/>
      <c r="D354" s="494"/>
      <c r="E354" s="494"/>
      <c r="F354" s="494"/>
    </row>
    <row r="355" spans="1:6">
      <c r="A355" s="494"/>
      <c r="B355" s="472"/>
      <c r="C355" s="428"/>
      <c r="D355" s="494"/>
      <c r="E355" s="494"/>
      <c r="F355" s="494"/>
    </row>
    <row r="356" spans="1:6">
      <c r="A356" s="494"/>
      <c r="B356" s="472"/>
      <c r="C356" s="428"/>
      <c r="D356" s="494"/>
      <c r="E356" s="494"/>
      <c r="F356" s="494"/>
    </row>
    <row r="357" spans="1:6">
      <c r="A357" s="494"/>
      <c r="B357" s="472"/>
      <c r="C357" s="428"/>
      <c r="D357" s="494"/>
      <c r="E357" s="494"/>
      <c r="F357" s="494"/>
    </row>
    <row r="358" spans="1:6">
      <c r="A358" s="494"/>
      <c r="B358" s="472"/>
      <c r="C358" s="428"/>
      <c r="D358" s="494"/>
      <c r="E358" s="494"/>
      <c r="F358" s="494"/>
    </row>
    <row r="359" spans="1:6">
      <c r="A359" s="494"/>
      <c r="B359" s="472"/>
      <c r="C359" s="428"/>
      <c r="D359" s="494"/>
      <c r="E359" s="494"/>
      <c r="F359" s="494"/>
    </row>
    <row r="360" spans="1:6">
      <c r="A360" s="494"/>
      <c r="B360" s="472"/>
      <c r="C360" s="428"/>
      <c r="D360" s="494"/>
      <c r="E360" s="494"/>
      <c r="F360" s="494"/>
    </row>
    <row r="361" spans="1:6">
      <c r="A361" s="494"/>
      <c r="B361" s="472"/>
      <c r="C361" s="428"/>
      <c r="D361" s="494"/>
      <c r="E361" s="494"/>
      <c r="F361" s="494"/>
    </row>
    <row r="362" spans="1:6">
      <c r="A362" s="494"/>
      <c r="B362" s="472"/>
      <c r="C362" s="428"/>
      <c r="D362" s="494"/>
      <c r="E362" s="494"/>
      <c r="F362" s="494"/>
    </row>
    <row r="363" spans="1:6">
      <c r="A363" s="494"/>
      <c r="B363" s="472"/>
      <c r="C363" s="428"/>
      <c r="D363" s="494"/>
      <c r="E363" s="494"/>
      <c r="F363" s="494"/>
    </row>
    <row r="364" spans="1:6">
      <c r="A364" s="494"/>
      <c r="B364" s="472"/>
      <c r="C364" s="428"/>
      <c r="D364" s="494"/>
      <c r="E364" s="494"/>
      <c r="F364" s="494"/>
    </row>
    <row r="365" spans="1:6">
      <c r="A365" s="494"/>
      <c r="B365" s="472"/>
      <c r="C365" s="428"/>
      <c r="D365" s="494"/>
      <c r="E365" s="494"/>
      <c r="F365" s="494"/>
    </row>
    <row r="366" spans="1:6">
      <c r="A366" s="494"/>
      <c r="B366" s="472"/>
      <c r="C366" s="428"/>
      <c r="D366" s="494"/>
      <c r="E366" s="494"/>
      <c r="F366" s="494"/>
    </row>
    <row r="367" spans="1:6">
      <c r="A367" s="494"/>
      <c r="B367" s="472"/>
      <c r="C367" s="428"/>
      <c r="D367" s="494"/>
      <c r="E367" s="494"/>
      <c r="F367" s="494"/>
    </row>
    <row r="368" spans="1:6">
      <c r="A368" s="494"/>
      <c r="B368" s="472"/>
      <c r="C368" s="428"/>
      <c r="D368" s="494"/>
      <c r="E368" s="494"/>
      <c r="F368" s="494"/>
    </row>
    <row r="369" spans="1:6">
      <c r="A369" s="494"/>
      <c r="B369" s="472"/>
      <c r="C369" s="428"/>
      <c r="D369" s="494"/>
      <c r="E369" s="494"/>
      <c r="F369" s="494"/>
    </row>
    <row r="370" spans="1:6">
      <c r="A370" s="494"/>
      <c r="B370" s="472"/>
      <c r="C370" s="428"/>
      <c r="D370" s="494"/>
      <c r="E370" s="494"/>
      <c r="F370" s="494"/>
    </row>
    <row r="371" spans="1:6">
      <c r="A371" s="494"/>
      <c r="B371" s="472"/>
      <c r="C371" s="428"/>
      <c r="D371" s="494"/>
      <c r="E371" s="494"/>
      <c r="F371" s="494"/>
    </row>
    <row r="372" spans="1:6">
      <c r="A372" s="494"/>
      <c r="B372" s="472"/>
      <c r="C372" s="428"/>
      <c r="D372" s="494"/>
      <c r="E372" s="494"/>
      <c r="F372" s="494"/>
    </row>
    <row r="373" spans="1:6">
      <c r="A373" s="494"/>
      <c r="B373" s="472"/>
      <c r="C373" s="428"/>
      <c r="D373" s="494"/>
      <c r="E373" s="494"/>
      <c r="F373" s="494"/>
    </row>
    <row r="374" spans="1:6">
      <c r="A374" s="494"/>
      <c r="B374" s="472"/>
      <c r="C374" s="428"/>
      <c r="D374" s="494"/>
      <c r="E374" s="494"/>
      <c r="F374" s="494"/>
    </row>
    <row r="375" spans="1:6">
      <c r="A375" s="494"/>
      <c r="B375" s="472"/>
      <c r="C375" s="428"/>
      <c r="D375" s="494"/>
      <c r="E375" s="494"/>
      <c r="F375" s="494"/>
    </row>
    <row r="376" spans="1:6">
      <c r="A376" s="494"/>
      <c r="B376" s="472"/>
      <c r="C376" s="428"/>
      <c r="D376" s="494"/>
      <c r="E376" s="494"/>
      <c r="F376" s="494"/>
    </row>
    <row r="377" spans="1:6">
      <c r="A377" s="494"/>
      <c r="B377" s="472"/>
      <c r="C377" s="428"/>
      <c r="D377" s="494"/>
      <c r="E377" s="494"/>
      <c r="F377" s="494"/>
    </row>
    <row r="378" spans="1:6">
      <c r="A378" s="494"/>
      <c r="B378" s="472"/>
      <c r="C378" s="428"/>
      <c r="D378" s="494"/>
      <c r="E378" s="494"/>
      <c r="F378" s="494"/>
    </row>
    <row r="379" spans="1:6">
      <c r="A379" s="494"/>
      <c r="B379" s="472"/>
      <c r="C379" s="428"/>
      <c r="D379" s="494"/>
      <c r="E379" s="494"/>
      <c r="F379" s="494"/>
    </row>
    <row r="380" spans="1:6">
      <c r="A380" s="494"/>
      <c r="B380" s="472"/>
      <c r="C380" s="428"/>
      <c r="D380" s="494"/>
      <c r="E380" s="494"/>
      <c r="F380" s="494"/>
    </row>
    <row r="381" spans="1:6">
      <c r="A381" s="494"/>
      <c r="B381" s="472"/>
      <c r="C381" s="428"/>
      <c r="D381" s="494"/>
      <c r="E381" s="494"/>
      <c r="F381" s="494"/>
    </row>
    <row r="382" spans="1:6">
      <c r="A382" s="494"/>
      <c r="B382" s="472"/>
      <c r="C382" s="428"/>
      <c r="D382" s="494"/>
      <c r="E382" s="494"/>
      <c r="F382" s="494"/>
    </row>
    <row r="383" spans="1:6">
      <c r="A383" s="494"/>
      <c r="B383" s="472"/>
      <c r="C383" s="428"/>
      <c r="D383" s="494"/>
      <c r="E383" s="494"/>
      <c r="F383" s="494"/>
    </row>
    <row r="384" spans="1:6">
      <c r="A384" s="494"/>
      <c r="B384" s="472"/>
      <c r="C384" s="428"/>
      <c r="D384" s="494"/>
      <c r="E384" s="494"/>
      <c r="F384" s="494"/>
    </row>
    <row r="385" spans="1:6">
      <c r="A385" s="494"/>
      <c r="B385" s="472"/>
      <c r="C385" s="428"/>
      <c r="D385" s="494"/>
      <c r="E385" s="494"/>
      <c r="F385" s="494"/>
    </row>
    <row r="386" spans="1:6">
      <c r="A386" s="494"/>
      <c r="B386" s="472"/>
      <c r="C386" s="428"/>
      <c r="D386" s="494"/>
      <c r="E386" s="494"/>
      <c r="F386" s="494"/>
    </row>
    <row r="387" spans="1:6">
      <c r="A387" s="494"/>
      <c r="B387" s="472"/>
      <c r="C387" s="428"/>
      <c r="D387" s="494"/>
      <c r="E387" s="494"/>
      <c r="F387" s="494"/>
    </row>
    <row r="388" spans="1:6">
      <c r="A388" s="494"/>
      <c r="B388" s="472"/>
      <c r="C388" s="428"/>
      <c r="D388" s="494"/>
      <c r="E388" s="494"/>
      <c r="F388" s="494"/>
    </row>
    <row r="389" spans="1:6">
      <c r="A389" s="494"/>
      <c r="B389" s="472"/>
      <c r="C389" s="428"/>
      <c r="D389" s="494"/>
      <c r="E389" s="494"/>
      <c r="F389" s="494"/>
    </row>
    <row r="390" spans="1:6">
      <c r="A390" s="494"/>
      <c r="B390" s="472"/>
      <c r="C390" s="428"/>
      <c r="D390" s="494"/>
      <c r="E390" s="494"/>
      <c r="F390" s="494"/>
    </row>
    <row r="391" spans="1:6">
      <c r="A391" s="494"/>
      <c r="B391" s="472"/>
      <c r="C391" s="428"/>
      <c r="D391" s="494"/>
      <c r="E391" s="494"/>
      <c r="F391" s="494"/>
    </row>
    <row r="392" spans="1:6">
      <c r="A392" s="494"/>
      <c r="B392" s="472"/>
      <c r="C392" s="428"/>
      <c r="D392" s="494"/>
      <c r="E392" s="494"/>
      <c r="F392" s="494"/>
    </row>
    <row r="393" spans="1:6">
      <c r="A393" s="494"/>
      <c r="B393" s="472"/>
      <c r="C393" s="428"/>
      <c r="D393" s="494"/>
      <c r="E393" s="494"/>
      <c r="F393" s="494"/>
    </row>
    <row r="394" spans="1:6">
      <c r="A394" s="494"/>
      <c r="B394" s="472"/>
      <c r="C394" s="428"/>
      <c r="D394" s="494"/>
      <c r="E394" s="494"/>
      <c r="F394" s="494"/>
    </row>
    <row r="395" spans="1:6">
      <c r="A395" s="494"/>
      <c r="B395" s="472"/>
      <c r="C395" s="428"/>
      <c r="D395" s="494"/>
      <c r="E395" s="494"/>
      <c r="F395" s="494"/>
    </row>
    <row r="396" spans="1:6">
      <c r="A396" s="494"/>
      <c r="B396" s="472"/>
      <c r="C396" s="428"/>
      <c r="D396" s="494"/>
      <c r="E396" s="494"/>
      <c r="F396" s="494"/>
    </row>
    <row r="397" spans="1:6">
      <c r="A397" s="494"/>
      <c r="B397" s="472"/>
      <c r="C397" s="428"/>
      <c r="D397" s="494"/>
      <c r="E397" s="494"/>
      <c r="F397" s="494"/>
    </row>
    <row r="398" spans="1:6">
      <c r="A398" s="494"/>
      <c r="B398" s="472"/>
      <c r="C398" s="428"/>
      <c r="D398" s="494"/>
      <c r="E398" s="494"/>
      <c r="F398" s="494"/>
    </row>
    <row r="399" spans="1:6">
      <c r="A399" s="494"/>
      <c r="B399" s="472"/>
      <c r="C399" s="428"/>
      <c r="D399" s="494"/>
      <c r="E399" s="494"/>
      <c r="F399" s="494"/>
    </row>
    <row r="400" spans="1:6">
      <c r="A400" s="494"/>
      <c r="B400" s="472"/>
      <c r="C400" s="428"/>
      <c r="D400" s="494"/>
      <c r="E400" s="494"/>
      <c r="F400" s="494"/>
    </row>
    <row r="401" spans="1:6">
      <c r="A401" s="494"/>
      <c r="B401" s="472"/>
      <c r="C401" s="428"/>
      <c r="D401" s="494"/>
      <c r="E401" s="494"/>
      <c r="F401" s="494"/>
    </row>
    <row r="402" spans="1:6">
      <c r="A402" s="494"/>
      <c r="B402" s="472"/>
      <c r="C402" s="428"/>
      <c r="D402" s="494"/>
      <c r="E402" s="494"/>
      <c r="F402" s="494"/>
    </row>
    <row r="403" spans="1:6">
      <c r="A403" s="494"/>
      <c r="B403" s="472"/>
      <c r="C403" s="428"/>
      <c r="D403" s="494"/>
      <c r="E403" s="494"/>
      <c r="F403" s="494"/>
    </row>
    <row r="404" spans="1:6">
      <c r="A404" s="494"/>
      <c r="B404" s="472"/>
      <c r="C404" s="428"/>
      <c r="D404" s="494"/>
      <c r="E404" s="494"/>
      <c r="F404" s="494"/>
    </row>
    <row r="405" spans="1:6">
      <c r="A405" s="494"/>
      <c r="B405" s="472"/>
      <c r="C405" s="428"/>
      <c r="D405" s="494"/>
      <c r="E405" s="494"/>
      <c r="F405" s="494"/>
    </row>
    <row r="406" spans="1:6">
      <c r="A406" s="494"/>
      <c r="B406" s="472"/>
      <c r="C406" s="428"/>
      <c r="D406" s="494"/>
      <c r="E406" s="494"/>
      <c r="F406" s="494"/>
    </row>
    <row r="407" spans="1:6">
      <c r="A407" s="494"/>
      <c r="B407" s="472"/>
      <c r="C407" s="428"/>
      <c r="D407" s="494"/>
      <c r="E407" s="494"/>
      <c r="F407" s="494"/>
    </row>
    <row r="408" spans="1:6">
      <c r="A408" s="494"/>
      <c r="B408" s="472"/>
      <c r="C408" s="428"/>
      <c r="D408" s="494"/>
      <c r="E408" s="494"/>
      <c r="F408" s="494"/>
    </row>
    <row r="409" spans="1:6">
      <c r="A409" s="494"/>
      <c r="B409" s="472"/>
      <c r="C409" s="428"/>
      <c r="D409" s="494"/>
      <c r="E409" s="494"/>
      <c r="F409" s="494"/>
    </row>
    <row r="410" spans="1:6">
      <c r="A410" s="494"/>
      <c r="B410" s="472"/>
      <c r="C410" s="428"/>
      <c r="D410" s="494"/>
      <c r="E410" s="494"/>
      <c r="F410" s="494"/>
    </row>
    <row r="411" spans="1:6">
      <c r="A411" s="494"/>
      <c r="B411" s="472"/>
      <c r="C411" s="428"/>
      <c r="D411" s="494"/>
      <c r="E411" s="494"/>
      <c r="F411" s="494"/>
    </row>
    <row r="412" spans="1:6">
      <c r="A412" s="494"/>
      <c r="B412" s="472"/>
      <c r="C412" s="428"/>
      <c r="D412" s="494"/>
      <c r="E412" s="494"/>
      <c r="F412" s="494"/>
    </row>
    <row r="413" spans="1:6">
      <c r="A413" s="494"/>
      <c r="B413" s="472"/>
      <c r="C413" s="428"/>
      <c r="D413" s="494"/>
      <c r="E413" s="494"/>
      <c r="F413" s="494"/>
    </row>
    <row r="414" spans="1:6">
      <c r="A414" s="494"/>
      <c r="B414" s="472"/>
      <c r="C414" s="428"/>
      <c r="D414" s="494"/>
      <c r="E414" s="494"/>
      <c r="F414" s="494"/>
    </row>
    <row r="415" spans="1:6">
      <c r="A415" s="494"/>
      <c r="B415" s="472"/>
      <c r="C415" s="428"/>
      <c r="D415" s="494"/>
      <c r="E415" s="494"/>
      <c r="F415" s="494"/>
    </row>
    <row r="416" spans="1:6">
      <c r="A416" s="494"/>
      <c r="B416" s="472"/>
      <c r="C416" s="428"/>
      <c r="D416" s="494"/>
      <c r="E416" s="494"/>
      <c r="F416" s="494"/>
    </row>
    <row r="417" spans="1:6">
      <c r="A417" s="494"/>
      <c r="B417" s="472"/>
      <c r="C417" s="428"/>
      <c r="D417" s="494"/>
      <c r="E417" s="494"/>
      <c r="F417" s="494"/>
    </row>
    <row r="418" spans="1:6">
      <c r="A418" s="494"/>
      <c r="B418" s="472"/>
      <c r="C418" s="428"/>
      <c r="D418" s="494"/>
      <c r="E418" s="494"/>
      <c r="F418" s="494"/>
    </row>
    <row r="419" spans="1:6">
      <c r="A419" s="494"/>
      <c r="B419" s="472"/>
      <c r="C419" s="428"/>
      <c r="D419" s="494"/>
      <c r="E419" s="494"/>
      <c r="F419" s="494"/>
    </row>
    <row r="420" spans="1:6">
      <c r="A420" s="494"/>
      <c r="B420" s="472"/>
      <c r="C420" s="428"/>
      <c r="D420" s="494"/>
      <c r="E420" s="494"/>
      <c r="F420" s="494"/>
    </row>
    <row r="421" spans="1:6">
      <c r="A421" s="494"/>
      <c r="B421" s="472"/>
      <c r="C421" s="428"/>
      <c r="D421" s="494"/>
      <c r="E421" s="494"/>
      <c r="F421" s="494"/>
    </row>
    <row r="422" spans="1:6">
      <c r="A422" s="494"/>
      <c r="B422" s="472"/>
      <c r="C422" s="428"/>
      <c r="D422" s="494"/>
      <c r="E422" s="494"/>
      <c r="F422" s="494"/>
    </row>
    <row r="423" spans="1:6">
      <c r="A423" s="494"/>
      <c r="B423" s="472"/>
      <c r="C423" s="428"/>
      <c r="D423" s="494"/>
      <c r="E423" s="494"/>
      <c r="F423" s="494"/>
    </row>
    <row r="424" spans="1:6">
      <c r="A424" s="494"/>
      <c r="B424" s="472"/>
      <c r="C424" s="428"/>
      <c r="D424" s="494"/>
      <c r="E424" s="494"/>
      <c r="F424" s="494"/>
    </row>
    <row r="425" spans="1:6">
      <c r="A425" s="494"/>
      <c r="B425" s="472"/>
      <c r="C425" s="428"/>
      <c r="D425" s="494"/>
      <c r="E425" s="494"/>
      <c r="F425" s="494"/>
    </row>
    <row r="426" spans="1:6">
      <c r="A426" s="494"/>
      <c r="B426" s="472"/>
      <c r="C426" s="428"/>
      <c r="D426" s="494"/>
      <c r="E426" s="494"/>
      <c r="F426" s="494"/>
    </row>
    <row r="427" spans="1:6">
      <c r="A427" s="494"/>
      <c r="B427" s="472"/>
      <c r="C427" s="428"/>
      <c r="D427" s="494"/>
      <c r="E427" s="494"/>
      <c r="F427" s="494"/>
    </row>
    <row r="428" spans="1:6">
      <c r="A428" s="494"/>
      <c r="B428" s="472"/>
      <c r="C428" s="428"/>
      <c r="D428" s="494"/>
      <c r="E428" s="494"/>
      <c r="F428" s="494"/>
    </row>
    <row r="429" spans="1:6">
      <c r="A429" s="494"/>
      <c r="B429" s="472"/>
      <c r="C429" s="428"/>
      <c r="D429" s="494"/>
      <c r="E429" s="494"/>
      <c r="F429" s="494"/>
    </row>
    <row r="430" spans="1:6">
      <c r="A430" s="494"/>
      <c r="B430" s="472"/>
      <c r="C430" s="428"/>
      <c r="D430" s="494"/>
      <c r="E430" s="494"/>
      <c r="F430" s="494"/>
    </row>
    <row r="431" spans="1:6">
      <c r="A431" s="494"/>
      <c r="B431" s="472"/>
      <c r="C431" s="428"/>
      <c r="D431" s="494"/>
      <c r="E431" s="494"/>
      <c r="F431" s="494"/>
    </row>
    <row r="432" spans="1:6">
      <c r="A432" s="494"/>
      <c r="B432" s="472"/>
      <c r="C432" s="428"/>
      <c r="D432" s="494"/>
      <c r="E432" s="494"/>
      <c r="F432" s="494"/>
    </row>
    <row r="433" spans="1:6">
      <c r="A433" s="494"/>
      <c r="B433" s="472"/>
      <c r="C433" s="428"/>
      <c r="D433" s="494"/>
      <c r="E433" s="494"/>
      <c r="F433" s="494"/>
    </row>
    <row r="434" spans="1:6">
      <c r="A434" s="494"/>
      <c r="B434" s="472"/>
      <c r="C434" s="428"/>
      <c r="D434" s="494"/>
      <c r="E434" s="494"/>
      <c r="F434" s="494"/>
    </row>
    <row r="435" spans="1:6">
      <c r="A435" s="494"/>
      <c r="B435" s="472"/>
      <c r="C435" s="428"/>
      <c r="D435" s="494"/>
      <c r="E435" s="494"/>
      <c r="F435" s="494"/>
    </row>
    <row r="436" spans="1:6">
      <c r="A436" s="494"/>
      <c r="B436" s="472"/>
      <c r="C436" s="428"/>
      <c r="D436" s="494"/>
      <c r="E436" s="494"/>
      <c r="F436" s="494"/>
    </row>
    <row r="437" spans="1:6">
      <c r="A437" s="494"/>
      <c r="B437" s="472"/>
      <c r="C437" s="428"/>
      <c r="D437" s="494"/>
      <c r="E437" s="494"/>
      <c r="F437" s="494"/>
    </row>
    <row r="438" spans="1:6">
      <c r="A438" s="494"/>
      <c r="B438" s="472"/>
      <c r="C438" s="428"/>
      <c r="D438" s="494"/>
      <c r="E438" s="494"/>
      <c r="F438" s="494"/>
    </row>
    <row r="439" spans="1:6">
      <c r="A439" s="494"/>
      <c r="B439" s="472"/>
      <c r="C439" s="428"/>
      <c r="D439" s="494"/>
      <c r="E439" s="494"/>
      <c r="F439" s="494"/>
    </row>
    <row r="440" spans="1:6">
      <c r="A440" s="494"/>
      <c r="B440" s="472"/>
      <c r="C440" s="428"/>
      <c r="D440" s="494"/>
      <c r="E440" s="494"/>
      <c r="F440" s="494"/>
    </row>
    <row r="441" spans="1:6">
      <c r="A441" s="494"/>
      <c r="B441" s="472"/>
      <c r="C441" s="428"/>
      <c r="D441" s="494"/>
      <c r="E441" s="494"/>
      <c r="F441" s="494"/>
    </row>
    <row r="442" spans="1:6">
      <c r="A442" s="494"/>
      <c r="B442" s="472"/>
      <c r="C442" s="428"/>
      <c r="D442" s="494"/>
      <c r="E442" s="494"/>
      <c r="F442" s="494"/>
    </row>
    <row r="443" spans="1:6">
      <c r="A443" s="494"/>
      <c r="B443" s="472"/>
      <c r="C443" s="428"/>
      <c r="D443" s="494"/>
      <c r="E443" s="494"/>
      <c r="F443" s="494"/>
    </row>
    <row r="444" spans="1:6">
      <c r="A444" s="494"/>
      <c r="B444" s="472"/>
      <c r="C444" s="428"/>
      <c r="D444" s="494"/>
      <c r="E444" s="494"/>
      <c r="F444" s="494"/>
    </row>
    <row r="445" spans="1:6">
      <c r="A445" s="494"/>
      <c r="B445" s="472"/>
      <c r="C445" s="428"/>
      <c r="D445" s="494"/>
      <c r="E445" s="494"/>
      <c r="F445" s="494"/>
    </row>
    <row r="446" spans="1:6">
      <c r="A446" s="494"/>
      <c r="B446" s="472"/>
      <c r="C446" s="428"/>
      <c r="D446" s="494"/>
      <c r="E446" s="494"/>
      <c r="F446" s="494"/>
    </row>
    <row r="447" spans="1:6">
      <c r="A447" s="494"/>
      <c r="B447" s="472"/>
      <c r="C447" s="428"/>
      <c r="D447" s="494"/>
      <c r="E447" s="494"/>
      <c r="F447" s="494"/>
    </row>
    <row r="448" spans="1:6">
      <c r="A448" s="494"/>
      <c r="B448" s="472"/>
      <c r="C448" s="428"/>
      <c r="D448" s="494"/>
      <c r="E448" s="494"/>
      <c r="F448" s="494"/>
    </row>
    <row r="449" spans="1:6">
      <c r="A449" s="494"/>
      <c r="B449" s="472"/>
      <c r="C449" s="428"/>
      <c r="D449" s="494"/>
      <c r="E449" s="494"/>
      <c r="F449" s="494"/>
    </row>
    <row r="450" spans="1:6">
      <c r="A450" s="494"/>
      <c r="B450" s="472"/>
      <c r="C450" s="428"/>
      <c r="D450" s="494"/>
      <c r="E450" s="494"/>
      <c r="F450" s="494"/>
    </row>
    <row r="451" spans="1:6">
      <c r="A451" s="494"/>
      <c r="B451" s="472"/>
      <c r="C451" s="428"/>
      <c r="D451" s="494"/>
      <c r="E451" s="494"/>
      <c r="F451" s="494"/>
    </row>
    <row r="452" spans="1:6">
      <c r="A452" s="494"/>
      <c r="B452" s="472"/>
      <c r="C452" s="428"/>
      <c r="D452" s="494"/>
      <c r="E452" s="494"/>
      <c r="F452" s="494"/>
    </row>
    <row r="453" spans="1:6">
      <c r="A453" s="494"/>
      <c r="B453" s="472"/>
      <c r="C453" s="428"/>
      <c r="D453" s="494"/>
      <c r="E453" s="494"/>
      <c r="F453" s="494"/>
    </row>
    <row r="454" spans="1:6">
      <c r="A454" s="494"/>
      <c r="B454" s="472"/>
      <c r="C454" s="428"/>
      <c r="D454" s="494"/>
      <c r="E454" s="494"/>
      <c r="F454" s="494"/>
    </row>
    <row r="455" spans="1:6">
      <c r="A455" s="494"/>
      <c r="B455" s="472"/>
      <c r="C455" s="428"/>
      <c r="D455" s="494"/>
      <c r="E455" s="494"/>
      <c r="F455" s="494"/>
    </row>
    <row r="456" spans="1:6">
      <c r="A456" s="494"/>
      <c r="B456" s="472"/>
      <c r="C456" s="428"/>
      <c r="D456" s="494"/>
      <c r="E456" s="494"/>
      <c r="F456" s="494"/>
    </row>
    <row r="457" spans="1:6">
      <c r="A457" s="494"/>
      <c r="B457" s="472"/>
      <c r="C457" s="428"/>
      <c r="D457" s="494"/>
      <c r="E457" s="494"/>
      <c r="F457" s="494"/>
    </row>
    <row r="458" spans="1:6">
      <c r="A458" s="494"/>
      <c r="B458" s="472"/>
      <c r="C458" s="428"/>
      <c r="D458" s="494"/>
      <c r="E458" s="494"/>
      <c r="F458" s="494"/>
    </row>
    <row r="459" spans="1:6">
      <c r="A459" s="494"/>
      <c r="B459" s="472"/>
      <c r="C459" s="428"/>
      <c r="D459" s="494"/>
      <c r="E459" s="494"/>
      <c r="F459" s="494"/>
    </row>
    <row r="460" spans="1:6">
      <c r="A460" s="494"/>
      <c r="B460" s="472"/>
      <c r="C460" s="428"/>
      <c r="D460" s="494"/>
      <c r="E460" s="494"/>
      <c r="F460" s="494"/>
    </row>
    <row r="461" spans="1:6">
      <c r="A461" s="494"/>
      <c r="B461" s="472"/>
      <c r="C461" s="428"/>
      <c r="D461" s="494"/>
      <c r="E461" s="494"/>
      <c r="F461" s="494"/>
    </row>
    <row r="462" spans="1:6">
      <c r="A462" s="494"/>
      <c r="B462" s="472"/>
      <c r="C462" s="428"/>
      <c r="D462" s="494"/>
      <c r="E462" s="494"/>
      <c r="F462" s="494"/>
    </row>
    <row r="463" spans="1:6">
      <c r="A463" s="494"/>
      <c r="B463" s="472"/>
      <c r="C463" s="428"/>
      <c r="D463" s="494"/>
      <c r="E463" s="494"/>
      <c r="F463" s="494"/>
    </row>
    <row r="464" spans="1:6">
      <c r="A464" s="494"/>
      <c r="B464" s="472"/>
      <c r="C464" s="428"/>
      <c r="D464" s="494"/>
      <c r="E464" s="494"/>
      <c r="F464" s="494"/>
    </row>
    <row r="465" spans="1:6">
      <c r="A465" s="494"/>
      <c r="B465" s="472"/>
      <c r="C465" s="428"/>
      <c r="D465" s="494"/>
      <c r="E465" s="494"/>
      <c r="F465" s="494"/>
    </row>
    <row r="466" spans="1:6">
      <c r="A466" s="494"/>
      <c r="B466" s="472"/>
      <c r="C466" s="428"/>
      <c r="D466" s="494"/>
      <c r="E466" s="494"/>
      <c r="F466" s="494"/>
    </row>
    <row r="467" spans="1:6">
      <c r="A467" s="494"/>
      <c r="B467" s="472"/>
      <c r="C467" s="428"/>
      <c r="D467" s="494"/>
      <c r="E467" s="494"/>
      <c r="F467" s="494"/>
    </row>
    <row r="468" spans="1:6">
      <c r="A468" s="494"/>
      <c r="B468" s="472"/>
      <c r="C468" s="428"/>
      <c r="D468" s="494"/>
      <c r="E468" s="494"/>
      <c r="F468" s="494"/>
    </row>
    <row r="469" spans="1:6">
      <c r="A469" s="494"/>
      <c r="B469" s="472"/>
      <c r="C469" s="428"/>
      <c r="D469" s="494"/>
      <c r="E469" s="494"/>
      <c r="F469" s="494"/>
    </row>
    <row r="470" spans="1:6">
      <c r="A470" s="494"/>
      <c r="B470" s="472"/>
      <c r="C470" s="428"/>
      <c r="D470" s="494"/>
      <c r="E470" s="494"/>
      <c r="F470" s="494"/>
    </row>
    <row r="471" spans="1:6">
      <c r="A471" s="494"/>
      <c r="B471" s="472"/>
      <c r="C471" s="428"/>
      <c r="D471" s="494"/>
      <c r="E471" s="494"/>
      <c r="F471" s="494"/>
    </row>
    <row r="472" spans="1:6">
      <c r="A472" s="494"/>
      <c r="B472" s="472"/>
      <c r="C472" s="428"/>
      <c r="D472" s="494"/>
      <c r="E472" s="494"/>
      <c r="F472" s="494"/>
    </row>
    <row r="473" spans="1:6">
      <c r="A473" s="494"/>
      <c r="B473" s="472"/>
      <c r="C473" s="428"/>
      <c r="D473" s="494"/>
      <c r="E473" s="494"/>
      <c r="F473" s="494"/>
    </row>
    <row r="474" spans="1:6">
      <c r="A474" s="494"/>
      <c r="B474" s="472"/>
      <c r="C474" s="428"/>
      <c r="D474" s="494"/>
      <c r="E474" s="494"/>
      <c r="F474" s="494"/>
    </row>
    <row r="475" spans="1:6">
      <c r="A475" s="494"/>
      <c r="B475" s="472"/>
      <c r="C475" s="428"/>
      <c r="D475" s="494"/>
      <c r="E475" s="494"/>
      <c r="F475" s="494"/>
    </row>
    <row r="476" spans="1:6">
      <c r="A476" s="494"/>
      <c r="B476" s="472"/>
      <c r="C476" s="428"/>
      <c r="D476" s="494"/>
      <c r="E476" s="494"/>
      <c r="F476" s="494"/>
    </row>
    <row r="477" spans="1:6">
      <c r="A477" s="494"/>
      <c r="B477" s="472"/>
      <c r="C477" s="428"/>
      <c r="D477" s="494"/>
      <c r="E477" s="494"/>
      <c r="F477" s="494"/>
    </row>
    <row r="478" spans="1:6">
      <c r="A478" s="494"/>
      <c r="B478" s="472"/>
      <c r="C478" s="428"/>
      <c r="D478" s="494"/>
      <c r="E478" s="494"/>
      <c r="F478" s="494"/>
    </row>
    <row r="479" spans="1:6">
      <c r="A479" s="494"/>
      <c r="B479" s="472"/>
      <c r="C479" s="428"/>
      <c r="D479" s="494"/>
      <c r="E479" s="494"/>
      <c r="F479" s="494"/>
    </row>
    <row r="480" spans="1:6">
      <c r="A480" s="494"/>
      <c r="B480" s="472"/>
      <c r="C480" s="428"/>
      <c r="D480" s="494"/>
      <c r="E480" s="494"/>
      <c r="F480" s="494"/>
    </row>
    <row r="481" spans="1:6">
      <c r="A481" s="494"/>
      <c r="B481" s="472"/>
      <c r="C481" s="428"/>
      <c r="D481" s="494"/>
      <c r="E481" s="494"/>
      <c r="F481" s="494"/>
    </row>
    <row r="482" spans="1:6">
      <c r="A482" s="494"/>
      <c r="B482" s="472"/>
      <c r="C482" s="428"/>
      <c r="D482" s="494"/>
      <c r="E482" s="494"/>
      <c r="F482" s="494"/>
    </row>
    <row r="483" spans="1:6">
      <c r="A483" s="494"/>
      <c r="B483" s="472"/>
      <c r="C483" s="428"/>
      <c r="D483" s="494"/>
      <c r="E483" s="494"/>
      <c r="F483" s="494"/>
    </row>
    <row r="484" spans="1:6">
      <c r="A484" s="494"/>
      <c r="B484" s="472"/>
      <c r="C484" s="428"/>
      <c r="D484" s="494"/>
      <c r="E484" s="494"/>
      <c r="F484" s="494"/>
    </row>
    <row r="485" spans="1:6">
      <c r="A485" s="494"/>
      <c r="B485" s="472"/>
      <c r="C485" s="428"/>
      <c r="D485" s="494"/>
      <c r="E485" s="494"/>
      <c r="F485" s="494"/>
    </row>
    <row r="486" spans="1:6">
      <c r="A486" s="494"/>
      <c r="B486" s="472"/>
      <c r="C486" s="428"/>
      <c r="D486" s="494"/>
      <c r="E486" s="494"/>
      <c r="F486" s="494"/>
    </row>
    <row r="487" spans="1:6">
      <c r="A487" s="494"/>
      <c r="B487" s="472"/>
      <c r="C487" s="428"/>
      <c r="D487" s="494"/>
      <c r="E487" s="494"/>
      <c r="F487" s="494"/>
    </row>
    <row r="488" spans="1:6">
      <c r="A488" s="494"/>
      <c r="B488" s="472"/>
      <c r="C488" s="428"/>
      <c r="D488" s="494"/>
      <c r="E488" s="494"/>
      <c r="F488" s="494"/>
    </row>
    <row r="489" spans="1:6">
      <c r="A489" s="494"/>
      <c r="B489" s="472"/>
      <c r="C489" s="428"/>
      <c r="D489" s="494"/>
      <c r="E489" s="494"/>
      <c r="F489" s="494"/>
    </row>
    <row r="490" spans="1:6">
      <c r="A490" s="494"/>
      <c r="B490" s="472"/>
      <c r="C490" s="428"/>
      <c r="D490" s="494"/>
      <c r="E490" s="494"/>
      <c r="F490" s="494"/>
    </row>
    <row r="491" spans="1:6">
      <c r="A491" s="494"/>
      <c r="B491" s="472"/>
      <c r="C491" s="428"/>
      <c r="D491" s="494"/>
      <c r="E491" s="494"/>
      <c r="F491" s="494"/>
    </row>
    <row r="492" spans="1:6">
      <c r="A492" s="494"/>
      <c r="B492" s="472"/>
      <c r="C492" s="428"/>
      <c r="D492" s="494"/>
      <c r="E492" s="494"/>
      <c r="F492" s="494"/>
    </row>
    <row r="493" spans="1:6">
      <c r="A493" s="494"/>
      <c r="B493" s="472"/>
      <c r="C493" s="428"/>
      <c r="D493" s="494"/>
      <c r="E493" s="494"/>
      <c r="F493" s="494"/>
    </row>
    <row r="494" spans="1:6">
      <c r="A494" s="494"/>
      <c r="B494" s="472"/>
      <c r="C494" s="428"/>
      <c r="D494" s="494"/>
      <c r="E494" s="494"/>
      <c r="F494" s="494"/>
    </row>
    <row r="495" spans="1:6">
      <c r="A495" s="494"/>
      <c r="B495" s="472"/>
      <c r="C495" s="428"/>
      <c r="D495" s="494"/>
      <c r="E495" s="494"/>
      <c r="F495" s="494"/>
    </row>
    <row r="496" spans="1:6">
      <c r="A496" s="494"/>
      <c r="B496" s="472"/>
      <c r="C496" s="428"/>
      <c r="D496" s="494"/>
      <c r="E496" s="494"/>
      <c r="F496" s="494"/>
    </row>
    <row r="497" spans="1:6">
      <c r="A497" s="494"/>
      <c r="B497" s="472"/>
      <c r="C497" s="428"/>
      <c r="D497" s="494"/>
      <c r="E497" s="494"/>
      <c r="F497" s="494"/>
    </row>
    <row r="498" spans="1:6">
      <c r="A498" s="494"/>
      <c r="B498" s="472"/>
      <c r="C498" s="428"/>
      <c r="D498" s="494"/>
      <c r="E498" s="494"/>
      <c r="F498" s="494"/>
    </row>
    <row r="499" spans="1:6">
      <c r="A499" s="494"/>
      <c r="B499" s="472"/>
      <c r="C499" s="428"/>
      <c r="D499" s="494"/>
      <c r="E499" s="494"/>
      <c r="F499" s="494"/>
    </row>
    <row r="500" spans="1:6">
      <c r="A500" s="494"/>
      <c r="B500" s="472"/>
      <c r="C500" s="428"/>
      <c r="D500" s="494"/>
      <c r="E500" s="494"/>
      <c r="F500" s="494"/>
    </row>
    <row r="501" spans="1:6">
      <c r="A501" s="494"/>
      <c r="B501" s="472"/>
      <c r="C501" s="428"/>
      <c r="D501" s="494"/>
      <c r="E501" s="494"/>
      <c r="F501" s="494"/>
    </row>
    <row r="502" spans="1:6">
      <c r="A502" s="494"/>
      <c r="B502" s="472"/>
      <c r="C502" s="428"/>
      <c r="D502" s="494"/>
      <c r="E502" s="494"/>
      <c r="F502" s="494"/>
    </row>
    <row r="503" spans="1:6">
      <c r="A503" s="494"/>
      <c r="B503" s="472"/>
      <c r="C503" s="428"/>
      <c r="D503" s="494"/>
      <c r="E503" s="494"/>
      <c r="F503" s="494"/>
    </row>
    <row r="504" spans="1:6">
      <c r="A504" s="494"/>
      <c r="B504" s="472"/>
      <c r="C504" s="428"/>
      <c r="D504" s="494"/>
      <c r="E504" s="494"/>
      <c r="F504" s="494"/>
    </row>
    <row r="505" spans="1:6">
      <c r="A505" s="494"/>
      <c r="B505" s="472"/>
      <c r="C505" s="428"/>
      <c r="D505" s="494"/>
      <c r="E505" s="494"/>
      <c r="F505" s="494"/>
    </row>
    <row r="506" spans="1:6">
      <c r="A506" s="494"/>
      <c r="B506" s="472"/>
      <c r="C506" s="428"/>
      <c r="D506" s="494"/>
      <c r="E506" s="494"/>
      <c r="F506" s="494"/>
    </row>
    <row r="507" spans="1:6">
      <c r="A507" s="494"/>
      <c r="B507" s="472"/>
      <c r="C507" s="428"/>
      <c r="D507" s="494"/>
      <c r="E507" s="494"/>
      <c r="F507" s="494"/>
    </row>
    <row r="508" spans="1:6">
      <c r="A508" s="494"/>
      <c r="B508" s="472"/>
      <c r="C508" s="428"/>
      <c r="D508" s="494"/>
      <c r="E508" s="494"/>
      <c r="F508" s="494"/>
    </row>
    <row r="509" spans="1:6">
      <c r="A509" s="494"/>
      <c r="B509" s="472"/>
      <c r="C509" s="428"/>
      <c r="D509" s="494"/>
      <c r="E509" s="494"/>
      <c r="F509" s="494"/>
    </row>
    <row r="510" spans="1:6">
      <c r="A510" s="494"/>
      <c r="B510" s="472"/>
      <c r="C510" s="428"/>
      <c r="D510" s="494"/>
      <c r="E510" s="494"/>
      <c r="F510" s="494"/>
    </row>
    <row r="511" spans="1:6">
      <c r="A511" s="494"/>
      <c r="B511" s="472"/>
      <c r="C511" s="428"/>
      <c r="D511" s="494"/>
      <c r="E511" s="494"/>
      <c r="F511" s="494"/>
    </row>
    <row r="512" spans="1:6">
      <c r="A512" s="494"/>
      <c r="B512" s="472"/>
      <c r="C512" s="428"/>
      <c r="D512" s="494"/>
      <c r="E512" s="494"/>
      <c r="F512" s="494"/>
    </row>
    <row r="513" spans="1:6">
      <c r="A513" s="494"/>
      <c r="B513" s="472"/>
      <c r="C513" s="428"/>
      <c r="D513" s="494"/>
      <c r="E513" s="494"/>
      <c r="F513" s="494"/>
    </row>
    <row r="514" spans="1:6">
      <c r="A514" s="494"/>
      <c r="B514" s="472"/>
      <c r="C514" s="428"/>
      <c r="D514" s="494"/>
      <c r="E514" s="494"/>
      <c r="F514" s="494"/>
    </row>
    <row r="515" spans="1:6">
      <c r="A515" s="494"/>
      <c r="B515" s="472"/>
      <c r="C515" s="428"/>
      <c r="D515" s="494"/>
      <c r="E515" s="494"/>
      <c r="F515" s="494"/>
    </row>
    <row r="516" spans="1:6">
      <c r="A516" s="494"/>
      <c r="B516" s="472"/>
      <c r="C516" s="428"/>
      <c r="D516" s="494"/>
      <c r="E516" s="494"/>
      <c r="F516" s="494"/>
    </row>
    <row r="517" spans="1:6">
      <c r="A517" s="494"/>
      <c r="B517" s="472"/>
      <c r="C517" s="428"/>
      <c r="D517" s="494"/>
      <c r="E517" s="494"/>
      <c r="F517" s="494"/>
    </row>
    <row r="518" spans="1:6">
      <c r="A518" s="494"/>
      <c r="B518" s="472"/>
      <c r="C518" s="428"/>
      <c r="D518" s="494"/>
      <c r="E518" s="494"/>
      <c r="F518" s="494"/>
    </row>
    <row r="519" spans="1:6">
      <c r="A519" s="494"/>
      <c r="B519" s="472"/>
      <c r="C519" s="428"/>
      <c r="D519" s="494"/>
      <c r="E519" s="494"/>
      <c r="F519" s="494"/>
    </row>
    <row r="520" spans="1:6">
      <c r="A520" s="494"/>
      <c r="B520" s="472"/>
      <c r="C520" s="428"/>
      <c r="D520" s="494"/>
      <c r="E520" s="494"/>
      <c r="F520" s="494"/>
    </row>
    <row r="521" spans="1:6">
      <c r="A521" s="494"/>
      <c r="B521" s="472"/>
      <c r="C521" s="428"/>
      <c r="D521" s="494"/>
      <c r="E521" s="494"/>
      <c r="F521" s="494"/>
    </row>
    <row r="522" spans="1:6">
      <c r="A522" s="494"/>
      <c r="B522" s="472"/>
      <c r="C522" s="428"/>
      <c r="D522" s="494"/>
      <c r="E522" s="494"/>
      <c r="F522" s="494"/>
    </row>
    <row r="523" spans="1:6">
      <c r="A523" s="494"/>
      <c r="B523" s="472"/>
      <c r="C523" s="428"/>
      <c r="D523" s="494"/>
      <c r="E523" s="494"/>
      <c r="F523" s="494"/>
    </row>
    <row r="524" spans="1:6">
      <c r="A524" s="494"/>
      <c r="B524" s="472"/>
      <c r="C524" s="428"/>
      <c r="D524" s="494"/>
      <c r="E524" s="494"/>
      <c r="F524" s="494"/>
    </row>
    <row r="525" spans="1:6">
      <c r="A525" s="494"/>
      <c r="B525" s="472"/>
      <c r="C525" s="428"/>
      <c r="D525" s="494"/>
      <c r="E525" s="494"/>
      <c r="F525" s="494"/>
    </row>
    <row r="526" spans="1:6">
      <c r="A526" s="494"/>
      <c r="B526" s="472"/>
      <c r="C526" s="428"/>
      <c r="D526" s="494"/>
      <c r="E526" s="494"/>
      <c r="F526" s="494"/>
    </row>
    <row r="527" spans="1:6">
      <c r="A527" s="494"/>
      <c r="B527" s="472"/>
      <c r="C527" s="428"/>
      <c r="D527" s="494"/>
      <c r="E527" s="494"/>
      <c r="F527" s="494"/>
    </row>
    <row r="528" spans="1:6">
      <c r="A528" s="494"/>
      <c r="B528" s="472"/>
      <c r="C528" s="428"/>
      <c r="D528" s="494"/>
      <c r="E528" s="494"/>
      <c r="F528" s="494"/>
    </row>
    <row r="529" spans="1:6">
      <c r="A529" s="494"/>
      <c r="B529" s="472"/>
      <c r="C529" s="428"/>
      <c r="D529" s="494"/>
      <c r="E529" s="494"/>
      <c r="F529" s="494"/>
    </row>
    <row r="530" spans="1:6">
      <c r="A530" s="494"/>
      <c r="B530" s="472"/>
      <c r="C530" s="428"/>
      <c r="D530" s="494"/>
      <c r="E530" s="494"/>
      <c r="F530" s="494"/>
    </row>
    <row r="531" spans="1:6">
      <c r="A531" s="494"/>
      <c r="B531" s="472"/>
      <c r="C531" s="428"/>
      <c r="D531" s="494"/>
      <c r="E531" s="494"/>
      <c r="F531" s="494"/>
    </row>
    <row r="532" spans="1:6">
      <c r="A532" s="494"/>
      <c r="B532" s="472"/>
      <c r="C532" s="428"/>
      <c r="D532" s="494"/>
      <c r="E532" s="494"/>
      <c r="F532" s="494"/>
    </row>
    <row r="533" spans="1:6">
      <c r="A533" s="494"/>
      <c r="B533" s="472"/>
      <c r="C533" s="428"/>
      <c r="D533" s="494"/>
      <c r="E533" s="494"/>
      <c r="F533" s="494"/>
    </row>
    <row r="534" spans="1:6">
      <c r="A534" s="494"/>
      <c r="B534" s="472"/>
      <c r="C534" s="428"/>
      <c r="D534" s="494"/>
      <c r="E534" s="494"/>
      <c r="F534" s="494"/>
    </row>
    <row r="535" spans="1:6">
      <c r="A535" s="494"/>
      <c r="B535" s="472"/>
      <c r="C535" s="428"/>
      <c r="D535" s="494"/>
      <c r="E535" s="494"/>
      <c r="F535" s="494"/>
    </row>
    <row r="536" spans="1:6">
      <c r="A536" s="494"/>
      <c r="B536" s="472"/>
      <c r="C536" s="428"/>
      <c r="D536" s="494"/>
      <c r="E536" s="494"/>
      <c r="F536" s="494"/>
    </row>
    <row r="537" spans="1:6">
      <c r="A537" s="494"/>
      <c r="B537" s="472"/>
      <c r="C537" s="428"/>
      <c r="D537" s="494"/>
      <c r="E537" s="494"/>
      <c r="F537" s="494"/>
    </row>
    <row r="538" spans="1:6">
      <c r="A538" s="494"/>
      <c r="B538" s="472"/>
      <c r="C538" s="428"/>
      <c r="D538" s="494"/>
      <c r="E538" s="494"/>
      <c r="F538" s="494"/>
    </row>
    <row r="539" spans="1:6">
      <c r="A539" s="494"/>
      <c r="B539" s="472"/>
      <c r="C539" s="428"/>
      <c r="D539" s="494"/>
      <c r="E539" s="494"/>
      <c r="F539" s="494"/>
    </row>
    <row r="540" spans="1:6">
      <c r="A540" s="494"/>
      <c r="B540" s="472"/>
      <c r="C540" s="428"/>
      <c r="D540" s="494"/>
      <c r="E540" s="494"/>
      <c r="F540" s="494"/>
    </row>
    <row r="541" spans="1:6">
      <c r="A541" s="494"/>
      <c r="B541" s="472"/>
      <c r="C541" s="428"/>
      <c r="D541" s="494"/>
      <c r="E541" s="494"/>
      <c r="F541" s="494"/>
    </row>
    <row r="542" spans="1:6">
      <c r="A542" s="494"/>
      <c r="B542" s="472"/>
      <c r="C542" s="428"/>
      <c r="D542" s="494"/>
      <c r="E542" s="494"/>
      <c r="F542" s="494"/>
    </row>
    <row r="543" spans="1:6">
      <c r="A543" s="494"/>
      <c r="B543" s="472"/>
      <c r="C543" s="428"/>
      <c r="D543" s="494"/>
      <c r="E543" s="494"/>
      <c r="F543" s="494"/>
    </row>
    <row r="544" spans="1:6">
      <c r="A544" s="494"/>
      <c r="B544" s="472"/>
      <c r="C544" s="428"/>
      <c r="D544" s="494"/>
      <c r="E544" s="494"/>
      <c r="F544" s="494"/>
    </row>
    <row r="545" spans="1:6">
      <c r="A545" s="494"/>
      <c r="B545" s="472"/>
      <c r="C545" s="428"/>
      <c r="D545" s="494"/>
      <c r="E545" s="494"/>
      <c r="F545" s="494"/>
    </row>
    <row r="546" spans="1:6">
      <c r="A546" s="494"/>
      <c r="B546" s="472"/>
      <c r="C546" s="428"/>
      <c r="D546" s="494"/>
      <c r="E546" s="494"/>
      <c r="F546" s="494"/>
    </row>
    <row r="547" spans="1:6">
      <c r="A547" s="494"/>
      <c r="B547" s="472"/>
      <c r="C547" s="428"/>
      <c r="D547" s="494"/>
      <c r="E547" s="494"/>
      <c r="F547" s="494"/>
    </row>
    <row r="548" spans="1:6">
      <c r="A548" s="494"/>
      <c r="B548" s="472"/>
      <c r="C548" s="428"/>
      <c r="D548" s="494"/>
      <c r="E548" s="494"/>
      <c r="F548" s="494"/>
    </row>
    <row r="549" spans="1:6">
      <c r="A549" s="494"/>
      <c r="B549" s="472"/>
      <c r="C549" s="428"/>
      <c r="D549" s="494"/>
      <c r="E549" s="494"/>
      <c r="F549" s="494"/>
    </row>
    <row r="550" spans="1:6">
      <c r="A550" s="494"/>
      <c r="B550" s="472"/>
      <c r="C550" s="428"/>
      <c r="D550" s="494"/>
      <c r="E550" s="494"/>
      <c r="F550" s="494"/>
    </row>
    <row r="551" spans="1:6">
      <c r="A551" s="494"/>
      <c r="B551" s="472"/>
      <c r="C551" s="428"/>
      <c r="D551" s="494"/>
      <c r="E551" s="494"/>
      <c r="F551" s="494"/>
    </row>
    <row r="552" spans="1:6">
      <c r="A552" s="494"/>
      <c r="B552" s="472"/>
      <c r="C552" s="428"/>
      <c r="D552" s="494"/>
      <c r="E552" s="494"/>
      <c r="F552" s="494"/>
    </row>
    <row r="553" spans="1:6">
      <c r="A553" s="494"/>
      <c r="B553" s="472"/>
      <c r="C553" s="428"/>
      <c r="D553" s="494"/>
      <c r="E553" s="494"/>
      <c r="F553" s="494"/>
    </row>
    <row r="554" spans="1:6">
      <c r="A554" s="494"/>
      <c r="B554" s="472"/>
      <c r="C554" s="428"/>
      <c r="D554" s="494"/>
      <c r="E554" s="494"/>
      <c r="F554" s="494"/>
    </row>
    <row r="555" spans="1:6">
      <c r="A555" s="494"/>
      <c r="B555" s="472"/>
      <c r="C555" s="428"/>
      <c r="D555" s="494"/>
      <c r="E555" s="494"/>
      <c r="F555" s="494"/>
    </row>
    <row r="556" spans="1:6">
      <c r="A556" s="494"/>
      <c r="B556" s="472"/>
      <c r="C556" s="428"/>
      <c r="D556" s="494"/>
      <c r="E556" s="494"/>
      <c r="F556" s="494"/>
    </row>
    <row r="557" spans="1:6">
      <c r="A557" s="494"/>
      <c r="B557" s="472"/>
      <c r="C557" s="428"/>
      <c r="D557" s="494"/>
      <c r="E557" s="494"/>
      <c r="F557" s="494"/>
    </row>
    <row r="558" spans="1:6">
      <c r="A558" s="494"/>
      <c r="B558" s="472"/>
      <c r="C558" s="428"/>
      <c r="D558" s="494"/>
      <c r="E558" s="494"/>
      <c r="F558" s="494"/>
    </row>
    <row r="559" spans="1:6">
      <c r="A559" s="494"/>
      <c r="B559" s="472"/>
      <c r="C559" s="428"/>
      <c r="D559" s="494"/>
      <c r="E559" s="494"/>
      <c r="F559" s="494"/>
    </row>
    <row r="560" spans="1:6">
      <c r="A560" s="494"/>
      <c r="B560" s="472"/>
      <c r="C560" s="428"/>
      <c r="D560" s="494"/>
      <c r="E560" s="494"/>
      <c r="F560" s="494"/>
    </row>
    <row r="561" spans="1:6">
      <c r="A561" s="494"/>
      <c r="B561" s="472"/>
      <c r="C561" s="428"/>
      <c r="D561" s="494"/>
      <c r="E561" s="494"/>
      <c r="F561" s="494"/>
    </row>
    <row r="562" spans="1:6">
      <c r="A562" s="494"/>
      <c r="B562" s="472"/>
      <c r="C562" s="428"/>
      <c r="D562" s="494"/>
      <c r="E562" s="494"/>
      <c r="F562" s="494"/>
    </row>
    <row r="563" spans="1:6">
      <c r="A563" s="494"/>
      <c r="B563" s="472"/>
      <c r="C563" s="428"/>
      <c r="D563" s="494"/>
      <c r="E563" s="494"/>
      <c r="F563" s="494"/>
    </row>
    <row r="564" spans="1:6">
      <c r="A564" s="494"/>
      <c r="B564" s="472"/>
      <c r="C564" s="428"/>
      <c r="D564" s="494"/>
      <c r="E564" s="494"/>
      <c r="F564" s="494"/>
    </row>
    <row r="565" spans="1:6">
      <c r="A565" s="494"/>
      <c r="B565" s="472"/>
      <c r="C565" s="428"/>
      <c r="D565" s="494"/>
      <c r="E565" s="494"/>
      <c r="F565" s="494"/>
    </row>
    <row r="566" spans="1:6">
      <c r="A566" s="494"/>
      <c r="B566" s="472"/>
      <c r="C566" s="428"/>
      <c r="D566" s="494"/>
      <c r="E566" s="494"/>
      <c r="F566" s="494"/>
    </row>
    <row r="567" spans="1:6">
      <c r="A567" s="494"/>
      <c r="B567" s="472"/>
      <c r="C567" s="428"/>
      <c r="D567" s="494"/>
      <c r="E567" s="494"/>
      <c r="F567" s="494"/>
    </row>
    <row r="568" spans="1:6">
      <c r="A568" s="494"/>
      <c r="B568" s="472"/>
      <c r="C568" s="428"/>
      <c r="D568" s="494"/>
      <c r="E568" s="494"/>
      <c r="F568" s="494"/>
    </row>
    <row r="569" spans="1:6">
      <c r="A569" s="494"/>
      <c r="B569" s="472"/>
      <c r="C569" s="428"/>
      <c r="D569" s="494"/>
      <c r="E569" s="494"/>
      <c r="F569" s="494"/>
    </row>
    <row r="570" spans="1:6">
      <c r="A570" s="494"/>
      <c r="B570" s="472"/>
      <c r="C570" s="428"/>
      <c r="D570" s="494"/>
      <c r="E570" s="494"/>
      <c r="F570" s="494"/>
    </row>
    <row r="571" spans="1:6">
      <c r="A571" s="494"/>
      <c r="B571" s="472"/>
      <c r="C571" s="428"/>
      <c r="D571" s="494"/>
      <c r="E571" s="494"/>
      <c r="F571" s="494"/>
    </row>
    <row r="572" spans="1:6">
      <c r="A572" s="494"/>
      <c r="B572" s="472"/>
      <c r="C572" s="428"/>
      <c r="D572" s="494"/>
      <c r="E572" s="494"/>
      <c r="F572" s="494"/>
    </row>
    <row r="573" spans="1:6">
      <c r="A573" s="494"/>
      <c r="B573" s="472"/>
      <c r="C573" s="428"/>
      <c r="D573" s="494"/>
      <c r="E573" s="494"/>
      <c r="F573" s="494"/>
    </row>
    <row r="574" spans="1:6">
      <c r="A574" s="494"/>
      <c r="B574" s="472"/>
      <c r="C574" s="428"/>
      <c r="D574" s="494"/>
      <c r="E574" s="494"/>
      <c r="F574" s="494"/>
    </row>
    <row r="575" spans="1:6">
      <c r="A575" s="494"/>
      <c r="B575" s="472"/>
      <c r="C575" s="428"/>
      <c r="D575" s="494"/>
      <c r="E575" s="494"/>
      <c r="F575" s="494"/>
    </row>
    <row r="576" spans="1:6">
      <c r="A576" s="494"/>
      <c r="B576" s="472"/>
      <c r="C576" s="428"/>
      <c r="D576" s="494"/>
      <c r="E576" s="494"/>
      <c r="F576" s="494"/>
    </row>
    <row r="577" spans="1:6">
      <c r="A577" s="494"/>
      <c r="B577" s="472"/>
      <c r="C577" s="428"/>
      <c r="D577" s="494"/>
      <c r="E577" s="494"/>
      <c r="F577" s="494"/>
    </row>
    <row r="578" spans="1:6">
      <c r="A578" s="494"/>
      <c r="B578" s="472"/>
      <c r="C578" s="428"/>
      <c r="D578" s="494"/>
      <c r="E578" s="494"/>
      <c r="F578" s="494"/>
    </row>
    <row r="579" spans="1:6">
      <c r="A579" s="494"/>
      <c r="B579" s="472"/>
      <c r="C579" s="428"/>
      <c r="D579" s="494"/>
      <c r="E579" s="494"/>
      <c r="F579" s="494"/>
    </row>
    <row r="580" spans="1:6">
      <c r="A580" s="494"/>
      <c r="B580" s="472"/>
      <c r="C580" s="428"/>
      <c r="D580" s="494"/>
      <c r="E580" s="494"/>
      <c r="F580" s="494"/>
    </row>
    <row r="581" spans="1:6">
      <c r="A581" s="494"/>
      <c r="B581" s="472"/>
      <c r="C581" s="428"/>
      <c r="D581" s="494"/>
      <c r="E581" s="494"/>
      <c r="F581" s="494"/>
    </row>
    <row r="582" spans="1:6">
      <c r="A582" s="494"/>
      <c r="B582" s="472"/>
      <c r="C582" s="428"/>
      <c r="D582" s="494"/>
      <c r="E582" s="494"/>
      <c r="F582" s="494"/>
    </row>
    <row r="583" spans="1:6">
      <c r="A583" s="494"/>
      <c r="B583" s="472"/>
      <c r="C583" s="428"/>
      <c r="D583" s="494"/>
      <c r="E583" s="494"/>
      <c r="F583" s="494"/>
    </row>
    <row r="584" spans="1:6">
      <c r="A584" s="494"/>
      <c r="B584" s="472"/>
      <c r="C584" s="428"/>
      <c r="D584" s="494"/>
      <c r="E584" s="494"/>
      <c r="F584" s="494"/>
    </row>
    <row r="585" spans="1:6">
      <c r="A585" s="494"/>
      <c r="B585" s="472"/>
      <c r="C585" s="428"/>
      <c r="D585" s="494"/>
      <c r="E585" s="494"/>
      <c r="F585" s="494"/>
    </row>
    <row r="586" spans="1:6">
      <c r="A586" s="494"/>
      <c r="B586" s="472"/>
      <c r="C586" s="428"/>
      <c r="D586" s="494"/>
      <c r="E586" s="494"/>
      <c r="F586" s="494"/>
    </row>
    <row r="587" spans="1:6">
      <c r="A587" s="494"/>
      <c r="B587" s="472"/>
      <c r="C587" s="428"/>
      <c r="D587" s="494"/>
      <c r="E587" s="494"/>
      <c r="F587" s="494"/>
    </row>
    <row r="588" spans="1:6">
      <c r="A588" s="494"/>
      <c r="B588" s="472"/>
      <c r="C588" s="428"/>
      <c r="D588" s="494"/>
      <c r="E588" s="494"/>
      <c r="F588" s="494"/>
    </row>
    <row r="589" spans="1:6">
      <c r="A589" s="494"/>
      <c r="B589" s="472"/>
      <c r="C589" s="428"/>
      <c r="D589" s="494"/>
      <c r="E589" s="494"/>
      <c r="F589" s="494"/>
    </row>
    <row r="590" spans="1:6">
      <c r="A590" s="494"/>
      <c r="B590" s="472"/>
      <c r="C590" s="428"/>
      <c r="D590" s="494"/>
      <c r="E590" s="494"/>
      <c r="F590" s="494"/>
    </row>
    <row r="591" spans="1:6">
      <c r="A591" s="494"/>
      <c r="B591" s="472"/>
      <c r="C591" s="428"/>
      <c r="D591" s="494"/>
      <c r="E591" s="494"/>
      <c r="F591" s="494"/>
    </row>
    <row r="592" spans="1:6">
      <c r="A592" s="494"/>
      <c r="B592" s="472"/>
      <c r="C592" s="428"/>
      <c r="D592" s="494"/>
      <c r="E592" s="494"/>
      <c r="F592" s="494"/>
    </row>
    <row r="593" spans="1:6">
      <c r="A593" s="494"/>
      <c r="B593" s="472"/>
      <c r="C593" s="428"/>
      <c r="D593" s="494"/>
      <c r="E593" s="494"/>
      <c r="F593" s="494"/>
    </row>
    <row r="594" spans="1:6">
      <c r="A594" s="494"/>
      <c r="B594" s="472"/>
      <c r="C594" s="428"/>
      <c r="D594" s="494"/>
      <c r="E594" s="494"/>
      <c r="F594" s="494"/>
    </row>
    <row r="595" spans="1:6">
      <c r="A595" s="494"/>
      <c r="B595" s="472"/>
      <c r="C595" s="428"/>
      <c r="D595" s="494"/>
      <c r="E595" s="494"/>
      <c r="F595" s="494"/>
    </row>
    <row r="596" spans="1:6">
      <c r="A596" s="494"/>
      <c r="B596" s="472"/>
      <c r="C596" s="428"/>
      <c r="D596" s="494"/>
      <c r="E596" s="494"/>
      <c r="F596" s="494"/>
    </row>
    <row r="597" spans="1:6">
      <c r="A597" s="494"/>
      <c r="B597" s="472"/>
      <c r="C597" s="428"/>
      <c r="D597" s="494"/>
      <c r="E597" s="494"/>
      <c r="F597" s="494"/>
    </row>
    <row r="598" spans="1:6">
      <c r="A598" s="494"/>
      <c r="B598" s="472"/>
      <c r="C598" s="428"/>
      <c r="D598" s="494"/>
      <c r="E598" s="494"/>
      <c r="F598" s="494"/>
    </row>
    <row r="599" spans="1:6">
      <c r="A599" s="494"/>
      <c r="B599" s="472"/>
      <c r="C599" s="428"/>
      <c r="D599" s="494"/>
      <c r="E599" s="494"/>
      <c r="F599" s="494"/>
    </row>
    <row r="600" spans="1:6">
      <c r="A600" s="494"/>
      <c r="B600" s="472"/>
      <c r="C600" s="428"/>
      <c r="D600" s="494"/>
      <c r="E600" s="494"/>
      <c r="F600" s="494"/>
    </row>
    <row r="601" spans="1:6">
      <c r="A601" s="494"/>
      <c r="B601" s="472"/>
      <c r="C601" s="428"/>
      <c r="D601" s="494"/>
      <c r="E601" s="494"/>
      <c r="F601" s="494"/>
    </row>
    <row r="602" spans="1:6">
      <c r="A602" s="494"/>
      <c r="B602" s="472"/>
      <c r="C602" s="428"/>
      <c r="D602" s="494"/>
      <c r="E602" s="494"/>
      <c r="F602" s="494"/>
    </row>
    <row r="603" spans="1:6">
      <c r="A603" s="494"/>
      <c r="B603" s="472"/>
      <c r="C603" s="428"/>
      <c r="D603" s="494"/>
      <c r="E603" s="494"/>
      <c r="F603" s="494"/>
    </row>
    <row r="604" spans="1:6">
      <c r="A604" s="494"/>
      <c r="B604" s="472"/>
      <c r="C604" s="428"/>
      <c r="D604" s="494"/>
      <c r="E604" s="494"/>
      <c r="F604" s="494"/>
    </row>
    <row r="605" spans="1:6">
      <c r="A605" s="494"/>
      <c r="B605" s="472"/>
      <c r="C605" s="428"/>
      <c r="D605" s="494"/>
      <c r="E605" s="494"/>
      <c r="F605" s="494"/>
    </row>
    <row r="606" spans="1:6">
      <c r="A606" s="494"/>
      <c r="B606" s="472"/>
      <c r="C606" s="428"/>
      <c r="D606" s="494"/>
      <c r="E606" s="494"/>
      <c r="F606" s="494"/>
    </row>
    <row r="607" spans="1:6">
      <c r="A607" s="494"/>
      <c r="B607" s="472"/>
      <c r="C607" s="428"/>
      <c r="D607" s="494"/>
      <c r="E607" s="494"/>
      <c r="F607" s="494"/>
    </row>
    <row r="608" spans="1:6">
      <c r="A608" s="494"/>
      <c r="B608" s="472"/>
      <c r="C608" s="428"/>
      <c r="D608" s="494"/>
      <c r="E608" s="494"/>
      <c r="F608" s="494"/>
    </row>
    <row r="609" spans="1:6">
      <c r="A609" s="494"/>
      <c r="B609" s="472"/>
      <c r="C609" s="428"/>
      <c r="D609" s="494"/>
      <c r="E609" s="494"/>
      <c r="F609" s="494"/>
    </row>
    <row r="610" spans="1:6">
      <c r="A610" s="494"/>
      <c r="B610" s="472"/>
      <c r="C610" s="428"/>
      <c r="D610" s="494"/>
      <c r="E610" s="494"/>
      <c r="F610" s="494"/>
    </row>
    <row r="611" spans="1:6">
      <c r="A611" s="494"/>
      <c r="B611" s="472"/>
      <c r="C611" s="428"/>
      <c r="D611" s="494"/>
      <c r="E611" s="494"/>
      <c r="F611" s="494"/>
    </row>
    <row r="612" spans="1:6">
      <c r="A612" s="494"/>
      <c r="B612" s="472"/>
      <c r="C612" s="428"/>
      <c r="D612" s="494"/>
      <c r="E612" s="494"/>
      <c r="F612" s="494"/>
    </row>
    <row r="613" spans="1:6">
      <c r="A613" s="494"/>
      <c r="B613" s="472"/>
      <c r="C613" s="428"/>
      <c r="D613" s="494"/>
      <c r="E613" s="494"/>
      <c r="F613" s="494"/>
    </row>
    <row r="614" spans="1:6">
      <c r="A614" s="494"/>
      <c r="B614" s="472"/>
      <c r="C614" s="428"/>
      <c r="D614" s="494"/>
      <c r="E614" s="494"/>
      <c r="F614" s="494"/>
    </row>
    <row r="615" spans="1:6">
      <c r="A615" s="494"/>
      <c r="B615" s="472"/>
      <c r="C615" s="428"/>
      <c r="D615" s="494"/>
      <c r="E615" s="494"/>
      <c r="F615" s="494"/>
    </row>
    <row r="616" spans="1:6">
      <c r="A616" s="494"/>
      <c r="B616" s="472"/>
      <c r="C616" s="428"/>
      <c r="D616" s="494"/>
      <c r="E616" s="494"/>
      <c r="F616" s="494"/>
    </row>
    <row r="617" spans="1:6">
      <c r="A617" s="494"/>
      <c r="B617" s="472"/>
      <c r="C617" s="428"/>
      <c r="D617" s="494"/>
      <c r="E617" s="494"/>
      <c r="F617" s="494"/>
    </row>
    <row r="618" spans="1:6">
      <c r="A618" s="494"/>
      <c r="B618" s="472"/>
      <c r="C618" s="428"/>
      <c r="D618" s="494"/>
      <c r="E618" s="494"/>
      <c r="F618" s="494"/>
    </row>
    <row r="619" spans="1:6">
      <c r="A619" s="494"/>
      <c r="B619" s="472"/>
      <c r="C619" s="428"/>
      <c r="D619" s="494"/>
      <c r="E619" s="494"/>
      <c r="F619" s="494"/>
    </row>
    <row r="620" spans="1:6">
      <c r="A620" s="494"/>
      <c r="B620" s="472"/>
      <c r="C620" s="428"/>
      <c r="D620" s="494"/>
      <c r="E620" s="494"/>
      <c r="F620" s="494"/>
    </row>
    <row r="621" spans="1:6">
      <c r="A621" s="494"/>
      <c r="B621" s="472"/>
      <c r="C621" s="428"/>
      <c r="D621" s="494"/>
      <c r="E621" s="494"/>
      <c r="F621" s="494"/>
    </row>
    <row r="622" spans="1:6">
      <c r="A622" s="494"/>
      <c r="B622" s="472"/>
      <c r="C622" s="428"/>
      <c r="D622" s="494"/>
      <c r="E622" s="494"/>
      <c r="F622" s="494"/>
    </row>
    <row r="623" spans="1:6">
      <c r="A623" s="494"/>
      <c r="B623" s="472"/>
      <c r="C623" s="428"/>
      <c r="D623" s="494"/>
      <c r="E623" s="494"/>
      <c r="F623" s="494"/>
    </row>
    <row r="624" spans="1:6">
      <c r="A624" s="494"/>
      <c r="B624" s="472"/>
      <c r="C624" s="428"/>
      <c r="D624" s="494"/>
      <c r="E624" s="494"/>
      <c r="F624" s="494"/>
    </row>
    <row r="625" spans="1:6">
      <c r="A625" s="494"/>
      <c r="B625" s="472"/>
      <c r="C625" s="428"/>
      <c r="D625" s="494"/>
      <c r="E625" s="494"/>
      <c r="F625" s="494"/>
    </row>
    <row r="626" spans="1:6">
      <c r="A626" s="494"/>
      <c r="B626" s="472"/>
      <c r="C626" s="428"/>
      <c r="D626" s="494"/>
      <c r="E626" s="494"/>
      <c r="F626" s="494"/>
    </row>
    <row r="627" spans="1:6">
      <c r="A627" s="494"/>
      <c r="B627" s="472"/>
      <c r="C627" s="428"/>
      <c r="D627" s="494"/>
      <c r="E627" s="494"/>
      <c r="F627" s="494"/>
    </row>
    <row r="628" spans="1:6">
      <c r="A628" s="494"/>
      <c r="B628" s="472"/>
      <c r="C628" s="428"/>
      <c r="D628" s="494"/>
      <c r="E628" s="494"/>
      <c r="F628" s="494"/>
    </row>
    <row r="629" spans="1:6">
      <c r="A629" s="494"/>
      <c r="B629" s="472"/>
      <c r="C629" s="428"/>
      <c r="D629" s="494"/>
      <c r="E629" s="494"/>
      <c r="F629" s="494"/>
    </row>
    <row r="630" spans="1:6">
      <c r="A630" s="494"/>
      <c r="B630" s="472"/>
      <c r="C630" s="428"/>
      <c r="D630" s="494"/>
      <c r="E630" s="494"/>
      <c r="F630" s="494"/>
    </row>
    <row r="631" spans="1:6">
      <c r="A631" s="494"/>
      <c r="B631" s="472"/>
      <c r="C631" s="428"/>
      <c r="D631" s="494"/>
      <c r="E631" s="494"/>
      <c r="F631" s="494"/>
    </row>
    <row r="632" spans="1:6">
      <c r="A632" s="494"/>
      <c r="B632" s="472"/>
      <c r="C632" s="428"/>
      <c r="D632" s="494"/>
      <c r="E632" s="494"/>
      <c r="F632" s="494"/>
    </row>
    <row r="633" spans="1:6">
      <c r="A633" s="494"/>
      <c r="B633" s="472"/>
      <c r="C633" s="428"/>
      <c r="D633" s="494"/>
      <c r="E633" s="494"/>
      <c r="F633" s="494"/>
    </row>
    <row r="634" spans="1:6">
      <c r="A634" s="494"/>
      <c r="B634" s="472"/>
      <c r="C634" s="428"/>
      <c r="D634" s="494"/>
      <c r="E634" s="494"/>
      <c r="F634" s="494"/>
    </row>
    <row r="635" spans="1:6">
      <c r="A635" s="494"/>
      <c r="B635" s="472"/>
      <c r="C635" s="428"/>
      <c r="D635" s="494"/>
      <c r="E635" s="494"/>
      <c r="F635" s="494"/>
    </row>
    <row r="636" spans="1:6">
      <c r="A636" s="494"/>
      <c r="B636" s="472"/>
      <c r="C636" s="428"/>
      <c r="D636" s="494"/>
      <c r="E636" s="494"/>
      <c r="F636" s="494"/>
    </row>
    <row r="637" spans="1:6">
      <c r="A637" s="494"/>
      <c r="B637" s="472"/>
      <c r="C637" s="428"/>
      <c r="D637" s="494"/>
      <c r="E637" s="494"/>
      <c r="F637" s="494"/>
    </row>
    <row r="638" spans="1:6">
      <c r="A638" s="494"/>
      <c r="B638" s="472"/>
      <c r="C638" s="428"/>
      <c r="D638" s="494"/>
      <c r="E638" s="494"/>
      <c r="F638" s="494"/>
    </row>
    <row r="639" spans="1:6">
      <c r="A639" s="494"/>
      <c r="B639" s="472"/>
      <c r="C639" s="428"/>
      <c r="D639" s="494"/>
      <c r="E639" s="494"/>
      <c r="F639" s="494"/>
    </row>
    <row r="640" spans="1:6">
      <c r="A640" s="494"/>
      <c r="B640" s="472"/>
      <c r="C640" s="428"/>
      <c r="D640" s="494"/>
      <c r="E640" s="494"/>
      <c r="F640" s="494"/>
    </row>
    <row r="641" spans="1:6">
      <c r="A641" s="494"/>
      <c r="B641" s="472"/>
      <c r="C641" s="428"/>
      <c r="D641" s="494"/>
      <c r="E641" s="494"/>
      <c r="F641" s="494"/>
    </row>
    <row r="642" spans="1:6">
      <c r="A642" s="494"/>
      <c r="B642" s="472"/>
      <c r="C642" s="428"/>
      <c r="D642" s="494"/>
      <c r="E642" s="494"/>
      <c r="F642" s="494"/>
    </row>
    <row r="643" spans="1:6">
      <c r="A643" s="494"/>
      <c r="B643" s="472"/>
      <c r="C643" s="428"/>
      <c r="D643" s="494"/>
      <c r="E643" s="494"/>
      <c r="F643" s="494"/>
    </row>
    <row r="644" spans="1:6">
      <c r="A644" s="494"/>
      <c r="B644" s="472"/>
      <c r="C644" s="428"/>
      <c r="D644" s="494"/>
      <c r="E644" s="494"/>
      <c r="F644" s="494"/>
    </row>
    <row r="645" spans="1:6">
      <c r="A645" s="494"/>
      <c r="B645" s="472"/>
      <c r="C645" s="428"/>
      <c r="D645" s="494"/>
      <c r="E645" s="494"/>
      <c r="F645" s="494"/>
    </row>
    <row r="646" spans="1:6">
      <c r="A646" s="494"/>
      <c r="B646" s="472"/>
      <c r="C646" s="428"/>
      <c r="D646" s="494"/>
      <c r="E646" s="494"/>
      <c r="F646" s="494"/>
    </row>
    <row r="647" spans="1:6">
      <c r="A647" s="494"/>
      <c r="B647" s="472"/>
      <c r="C647" s="428"/>
      <c r="D647" s="494"/>
      <c r="E647" s="494"/>
      <c r="F647" s="494"/>
    </row>
    <row r="648" spans="1:6">
      <c r="A648" s="494"/>
      <c r="B648" s="472"/>
      <c r="C648" s="428"/>
      <c r="D648" s="494"/>
      <c r="E648" s="494"/>
      <c r="F648" s="494"/>
    </row>
    <row r="649" spans="1:6">
      <c r="A649" s="494"/>
      <c r="B649" s="472"/>
      <c r="C649" s="428"/>
      <c r="D649" s="494"/>
      <c r="E649" s="494"/>
      <c r="F649" s="494"/>
    </row>
    <row r="650" spans="1:6">
      <c r="A650" s="494"/>
      <c r="B650" s="472"/>
      <c r="C650" s="428"/>
      <c r="D650" s="494"/>
      <c r="E650" s="494"/>
      <c r="F650" s="494"/>
    </row>
    <row r="651" spans="1:6">
      <c r="A651" s="494"/>
      <c r="B651" s="472"/>
      <c r="C651" s="428"/>
      <c r="D651" s="494"/>
      <c r="E651" s="494"/>
      <c r="F651" s="494"/>
    </row>
    <row r="652" spans="1:6">
      <c r="A652" s="494"/>
      <c r="B652" s="472"/>
      <c r="C652" s="428"/>
      <c r="D652" s="494"/>
      <c r="E652" s="494"/>
      <c r="F652" s="494"/>
    </row>
    <row r="653" spans="1:6">
      <c r="A653" s="494"/>
      <c r="B653" s="472"/>
      <c r="C653" s="428"/>
      <c r="D653" s="494"/>
      <c r="E653" s="494"/>
      <c r="F653" s="494"/>
    </row>
    <row r="654" spans="1:6">
      <c r="A654" s="494"/>
      <c r="B654" s="472"/>
      <c r="C654" s="428"/>
      <c r="D654" s="494"/>
      <c r="E654" s="494"/>
      <c r="F654" s="494"/>
    </row>
    <row r="655" spans="1:6">
      <c r="A655" s="494"/>
      <c r="B655" s="472"/>
      <c r="C655" s="428"/>
      <c r="D655" s="494"/>
      <c r="E655" s="494"/>
      <c r="F655" s="494"/>
    </row>
    <row r="656" spans="1:6">
      <c r="A656" s="494"/>
      <c r="B656" s="472"/>
      <c r="C656" s="428"/>
      <c r="D656" s="494"/>
      <c r="E656" s="494"/>
      <c r="F656" s="494"/>
    </row>
    <row r="657" spans="1:6">
      <c r="A657" s="494"/>
      <c r="B657" s="472"/>
      <c r="C657" s="428"/>
      <c r="D657" s="494"/>
      <c r="E657" s="494"/>
      <c r="F657" s="494"/>
    </row>
    <row r="658" spans="1:6">
      <c r="A658" s="494"/>
      <c r="B658" s="472"/>
      <c r="C658" s="428"/>
      <c r="D658" s="494"/>
      <c r="E658" s="494"/>
      <c r="F658" s="494"/>
    </row>
    <row r="659" spans="1:6">
      <c r="A659" s="494"/>
      <c r="B659" s="472"/>
      <c r="C659" s="428"/>
      <c r="D659" s="494"/>
      <c r="E659" s="494"/>
      <c r="F659" s="494"/>
    </row>
    <row r="660" spans="1:6">
      <c r="A660" s="494"/>
      <c r="B660" s="472"/>
      <c r="C660" s="428"/>
      <c r="D660" s="494"/>
      <c r="E660" s="494"/>
      <c r="F660" s="494"/>
    </row>
    <row r="661" spans="1:6">
      <c r="A661" s="494"/>
      <c r="B661" s="472"/>
      <c r="C661" s="428"/>
      <c r="D661" s="494"/>
      <c r="E661" s="494"/>
      <c r="F661" s="494"/>
    </row>
    <row r="662" spans="1:6">
      <c r="A662" s="494"/>
      <c r="B662" s="472"/>
      <c r="C662" s="428"/>
      <c r="D662" s="494"/>
      <c r="E662" s="494"/>
      <c r="F662" s="494"/>
    </row>
    <row r="663" spans="1:6">
      <c r="A663" s="494"/>
      <c r="B663" s="472"/>
      <c r="C663" s="428"/>
      <c r="D663" s="494"/>
      <c r="E663" s="494"/>
      <c r="F663" s="494"/>
    </row>
    <row r="664" spans="1:6">
      <c r="A664" s="494"/>
      <c r="B664" s="472"/>
      <c r="C664" s="428"/>
      <c r="D664" s="494"/>
      <c r="E664" s="494"/>
      <c r="F664" s="494"/>
    </row>
    <row r="665" spans="1:6">
      <c r="A665" s="494"/>
      <c r="B665" s="472"/>
      <c r="C665" s="428"/>
      <c r="D665" s="494"/>
      <c r="E665" s="494"/>
      <c r="F665" s="494"/>
    </row>
    <row r="666" spans="1:6">
      <c r="A666" s="494"/>
      <c r="B666" s="472"/>
      <c r="C666" s="428"/>
      <c r="D666" s="494"/>
      <c r="E666" s="494"/>
      <c r="F666" s="494"/>
    </row>
    <row r="667" spans="1:6">
      <c r="A667" s="494"/>
      <c r="B667" s="472"/>
      <c r="C667" s="428"/>
      <c r="D667" s="494"/>
      <c r="E667" s="494"/>
      <c r="F667" s="494"/>
    </row>
    <row r="668" spans="1:6">
      <c r="A668" s="494"/>
      <c r="B668" s="472"/>
      <c r="C668" s="428"/>
      <c r="D668" s="494"/>
      <c r="E668" s="494"/>
      <c r="F668" s="494"/>
    </row>
    <row r="669" spans="1:6">
      <c r="A669" s="494"/>
      <c r="B669" s="472"/>
      <c r="C669" s="428"/>
      <c r="D669" s="494"/>
      <c r="E669" s="494"/>
      <c r="F669" s="494"/>
    </row>
    <row r="670" spans="1:6">
      <c r="A670" s="494"/>
      <c r="B670" s="472"/>
      <c r="C670" s="428"/>
      <c r="D670" s="494"/>
      <c r="E670" s="494"/>
      <c r="F670" s="494"/>
    </row>
    <row r="671" spans="1:6">
      <c r="A671" s="494"/>
      <c r="B671" s="472"/>
      <c r="C671" s="428"/>
      <c r="D671" s="494"/>
      <c r="E671" s="494"/>
      <c r="F671" s="494"/>
    </row>
    <row r="672" spans="1:6">
      <c r="A672" s="494"/>
      <c r="B672" s="472"/>
      <c r="C672" s="428"/>
      <c r="D672" s="494"/>
      <c r="E672" s="494"/>
      <c r="F672" s="494"/>
    </row>
    <row r="673" spans="1:6">
      <c r="A673" s="494"/>
      <c r="B673" s="472"/>
      <c r="C673" s="428"/>
      <c r="D673" s="494"/>
      <c r="E673" s="494"/>
      <c r="F673" s="494"/>
    </row>
    <row r="674" spans="1:6">
      <c r="A674" s="494"/>
      <c r="B674" s="472"/>
      <c r="C674" s="428"/>
      <c r="D674" s="494"/>
      <c r="E674" s="494"/>
      <c r="F674" s="494"/>
    </row>
    <row r="675" spans="1:6">
      <c r="A675" s="494"/>
      <c r="B675" s="472"/>
      <c r="C675" s="428"/>
      <c r="D675" s="494"/>
      <c r="E675" s="494"/>
      <c r="F675" s="494"/>
    </row>
    <row r="676" spans="1:6">
      <c r="A676" s="494"/>
      <c r="B676" s="472"/>
      <c r="C676" s="428"/>
      <c r="D676" s="494"/>
      <c r="E676" s="494"/>
      <c r="F676" s="494"/>
    </row>
    <row r="677" spans="1:6">
      <c r="A677" s="494"/>
      <c r="B677" s="472"/>
      <c r="C677" s="428"/>
      <c r="D677" s="494"/>
      <c r="E677" s="494"/>
      <c r="F677" s="494"/>
    </row>
    <row r="678" spans="1:6">
      <c r="A678" s="494"/>
      <c r="B678" s="472"/>
      <c r="C678" s="428"/>
      <c r="D678" s="494"/>
      <c r="E678" s="494"/>
      <c r="F678" s="494"/>
    </row>
    <row r="679" spans="1:6">
      <c r="A679" s="494"/>
      <c r="B679" s="472"/>
      <c r="C679" s="428"/>
      <c r="D679" s="494"/>
      <c r="E679" s="494"/>
      <c r="F679" s="494"/>
    </row>
    <row r="680" spans="1:6">
      <c r="A680" s="494"/>
      <c r="B680" s="472"/>
      <c r="C680" s="428"/>
      <c r="D680" s="494"/>
      <c r="E680" s="494"/>
      <c r="F680" s="494"/>
    </row>
    <row r="681" spans="1:6">
      <c r="A681" s="494"/>
      <c r="B681" s="472"/>
      <c r="C681" s="428"/>
      <c r="D681" s="494"/>
      <c r="E681" s="494"/>
      <c r="F681" s="494"/>
    </row>
    <row r="682" spans="1:6">
      <c r="A682" s="494"/>
      <c r="B682" s="472"/>
      <c r="C682" s="428"/>
      <c r="D682" s="494"/>
      <c r="E682" s="494"/>
      <c r="F682" s="494"/>
    </row>
    <row r="683" spans="1:6">
      <c r="A683" s="494"/>
      <c r="B683" s="472"/>
      <c r="C683" s="428"/>
      <c r="D683" s="494"/>
      <c r="E683" s="494"/>
      <c r="F683" s="494"/>
    </row>
    <row r="684" spans="1:6">
      <c r="A684" s="494"/>
      <c r="B684" s="472"/>
      <c r="C684" s="428"/>
      <c r="D684" s="494"/>
      <c r="E684" s="494"/>
      <c r="F684" s="494"/>
    </row>
    <row r="685" spans="1:6">
      <c r="A685" s="494"/>
      <c r="B685" s="472"/>
      <c r="C685" s="428"/>
      <c r="D685" s="494"/>
      <c r="E685" s="494"/>
      <c r="F685" s="494"/>
    </row>
    <row r="686" spans="1:6">
      <c r="A686" s="494"/>
      <c r="B686" s="472"/>
      <c r="C686" s="428"/>
      <c r="D686" s="494"/>
      <c r="E686" s="494"/>
      <c r="F686" s="494"/>
    </row>
    <row r="687" spans="1:6">
      <c r="A687" s="494"/>
      <c r="B687" s="472"/>
      <c r="C687" s="428"/>
      <c r="D687" s="494"/>
      <c r="E687" s="494"/>
      <c r="F687" s="494"/>
    </row>
    <row r="688" spans="1:6">
      <c r="A688" s="494"/>
      <c r="B688" s="472"/>
      <c r="C688" s="428"/>
      <c r="D688" s="494"/>
      <c r="E688" s="494"/>
      <c r="F688" s="494"/>
    </row>
    <row r="689" spans="1:6">
      <c r="A689" s="494"/>
      <c r="B689" s="472"/>
      <c r="C689" s="428"/>
      <c r="D689" s="494"/>
      <c r="E689" s="494"/>
      <c r="F689" s="494"/>
    </row>
    <row r="690" spans="1:6">
      <c r="A690" s="494"/>
      <c r="B690" s="472"/>
      <c r="C690" s="428"/>
      <c r="D690" s="494"/>
      <c r="E690" s="494"/>
      <c r="F690" s="494"/>
    </row>
    <row r="691" spans="1:6">
      <c r="A691" s="494"/>
      <c r="B691" s="472"/>
      <c r="C691" s="428"/>
      <c r="D691" s="494"/>
      <c r="E691" s="494"/>
      <c r="F691" s="494"/>
    </row>
    <row r="692" spans="1:6">
      <c r="A692" s="494"/>
      <c r="B692" s="472"/>
      <c r="C692" s="428"/>
      <c r="D692" s="494"/>
      <c r="E692" s="494"/>
      <c r="F692" s="494"/>
    </row>
    <row r="693" spans="1:6">
      <c r="A693" s="494"/>
      <c r="B693" s="472"/>
      <c r="C693" s="428"/>
      <c r="D693" s="494"/>
      <c r="E693" s="494"/>
      <c r="F693" s="494"/>
    </row>
    <row r="694" spans="1:6">
      <c r="A694" s="494"/>
      <c r="B694" s="472"/>
      <c r="C694" s="428"/>
      <c r="D694" s="494"/>
      <c r="E694" s="494"/>
      <c r="F694" s="494"/>
    </row>
    <row r="695" spans="1:6">
      <c r="A695" s="494"/>
      <c r="B695" s="472"/>
      <c r="C695" s="428"/>
      <c r="D695" s="494"/>
      <c r="E695" s="494"/>
      <c r="F695" s="494"/>
    </row>
    <row r="696" spans="1:6">
      <c r="A696" s="494"/>
      <c r="B696" s="472"/>
      <c r="C696" s="428"/>
      <c r="D696" s="494"/>
      <c r="E696" s="494"/>
      <c r="F696" s="494"/>
    </row>
    <row r="697" spans="1:6">
      <c r="A697" s="494"/>
      <c r="B697" s="472"/>
      <c r="C697" s="428"/>
      <c r="D697" s="494"/>
      <c r="E697" s="494"/>
      <c r="F697" s="494"/>
    </row>
    <row r="698" spans="1:6">
      <c r="A698" s="494"/>
      <c r="B698" s="472"/>
      <c r="C698" s="428"/>
      <c r="D698" s="494"/>
      <c r="E698" s="494"/>
      <c r="F698" s="494"/>
    </row>
    <row r="699" spans="1:6">
      <c r="A699" s="494"/>
      <c r="B699" s="472"/>
      <c r="C699" s="428"/>
      <c r="D699" s="494"/>
      <c r="E699" s="494"/>
      <c r="F699" s="494"/>
    </row>
    <row r="700" spans="1:6">
      <c r="A700" s="494"/>
      <c r="B700" s="472"/>
      <c r="C700" s="428"/>
      <c r="D700" s="494"/>
      <c r="E700" s="494"/>
      <c r="F700" s="494"/>
    </row>
    <row r="701" spans="1:6">
      <c r="A701" s="494"/>
      <c r="B701" s="472"/>
      <c r="C701" s="428"/>
      <c r="D701" s="494"/>
      <c r="E701" s="494"/>
      <c r="F701" s="494"/>
    </row>
    <row r="702" spans="1:6">
      <c r="A702" s="494"/>
      <c r="B702" s="472"/>
      <c r="C702" s="428"/>
      <c r="D702" s="494"/>
      <c r="E702" s="494"/>
      <c r="F702" s="494"/>
    </row>
    <row r="703" spans="1:6">
      <c r="A703" s="494"/>
      <c r="B703" s="472"/>
      <c r="C703" s="428"/>
      <c r="D703" s="494"/>
      <c r="E703" s="494"/>
      <c r="F703" s="494"/>
    </row>
    <row r="704" spans="1:6">
      <c r="A704" s="494"/>
      <c r="B704" s="472"/>
      <c r="C704" s="428"/>
      <c r="D704" s="494"/>
      <c r="E704" s="494"/>
      <c r="F704" s="494"/>
    </row>
    <row r="705" spans="1:6">
      <c r="A705" s="494"/>
      <c r="B705" s="472"/>
      <c r="C705" s="428"/>
      <c r="D705" s="494"/>
      <c r="E705" s="494"/>
      <c r="F705" s="494"/>
    </row>
    <row r="706" spans="1:6">
      <c r="A706" s="494"/>
      <c r="B706" s="472"/>
      <c r="C706" s="428"/>
      <c r="D706" s="494"/>
      <c r="E706" s="494"/>
      <c r="F706" s="494"/>
    </row>
    <row r="707" spans="1:6">
      <c r="A707" s="494"/>
      <c r="B707" s="472"/>
      <c r="C707" s="428"/>
      <c r="D707" s="494"/>
      <c r="E707" s="494"/>
      <c r="F707" s="494"/>
    </row>
    <row r="708" spans="1:6">
      <c r="A708" s="494"/>
      <c r="B708" s="472"/>
      <c r="C708" s="428"/>
      <c r="D708" s="494"/>
      <c r="E708" s="494"/>
      <c r="F708" s="494"/>
    </row>
    <row r="709" spans="1:6">
      <c r="A709" s="494"/>
      <c r="B709" s="472"/>
      <c r="C709" s="428"/>
      <c r="D709" s="494"/>
      <c r="E709" s="494"/>
      <c r="F709" s="494"/>
    </row>
    <row r="710" spans="1:6">
      <c r="A710" s="494"/>
      <c r="B710" s="472"/>
      <c r="C710" s="428"/>
      <c r="D710" s="494"/>
      <c r="E710" s="494"/>
      <c r="F710" s="494"/>
    </row>
    <row r="711" spans="1:6">
      <c r="A711" s="494"/>
      <c r="B711" s="472"/>
      <c r="C711" s="428"/>
      <c r="D711" s="494"/>
      <c r="E711" s="494"/>
      <c r="F711" s="494"/>
    </row>
    <row r="712" spans="1:6">
      <c r="A712" s="494"/>
      <c r="B712" s="472"/>
      <c r="C712" s="428"/>
      <c r="D712" s="494"/>
      <c r="E712" s="494"/>
      <c r="F712" s="494"/>
    </row>
    <row r="713" spans="1:6">
      <c r="A713" s="494"/>
      <c r="B713" s="472"/>
      <c r="C713" s="428"/>
      <c r="D713" s="494"/>
      <c r="E713" s="494"/>
      <c r="F713" s="494"/>
    </row>
    <row r="714" spans="1:6">
      <c r="A714" s="494"/>
      <c r="B714" s="472"/>
      <c r="C714" s="428"/>
      <c r="D714" s="494"/>
      <c r="E714" s="494"/>
      <c r="F714" s="494"/>
    </row>
    <row r="715" spans="1:6">
      <c r="A715" s="494"/>
      <c r="B715" s="472"/>
      <c r="C715" s="428"/>
      <c r="D715" s="494"/>
      <c r="E715" s="494"/>
      <c r="F715" s="494"/>
    </row>
    <row r="716" spans="1:6">
      <c r="A716" s="494"/>
      <c r="B716" s="472"/>
      <c r="C716" s="428"/>
      <c r="D716" s="494"/>
      <c r="E716" s="494"/>
      <c r="F716" s="494"/>
    </row>
    <row r="717" spans="1:6">
      <c r="A717" s="494"/>
      <c r="B717" s="472"/>
      <c r="C717" s="428"/>
      <c r="D717" s="494"/>
      <c r="E717" s="494"/>
      <c r="F717" s="494"/>
    </row>
    <row r="718" spans="1:6">
      <c r="A718" s="494"/>
      <c r="B718" s="472"/>
      <c r="C718" s="428"/>
      <c r="D718" s="494"/>
      <c r="E718" s="494"/>
      <c r="F718" s="494"/>
    </row>
    <row r="719" spans="1:6">
      <c r="A719" s="494"/>
      <c r="B719" s="472"/>
      <c r="C719" s="428"/>
      <c r="D719" s="494"/>
      <c r="E719" s="494"/>
      <c r="F719" s="494"/>
    </row>
    <row r="720" spans="1:6">
      <c r="A720" s="494"/>
      <c r="B720" s="472"/>
      <c r="C720" s="428"/>
      <c r="D720" s="494"/>
      <c r="E720" s="494"/>
      <c r="F720" s="494"/>
    </row>
    <row r="721" spans="1:6">
      <c r="A721" s="494"/>
      <c r="B721" s="472"/>
      <c r="C721" s="428"/>
      <c r="D721" s="494"/>
      <c r="E721" s="494"/>
      <c r="F721" s="494"/>
    </row>
    <row r="722" spans="1:6">
      <c r="A722" s="494"/>
      <c r="B722" s="472"/>
      <c r="C722" s="428"/>
      <c r="D722" s="494"/>
      <c r="E722" s="494"/>
      <c r="F722" s="494"/>
    </row>
    <row r="723" spans="1:6">
      <c r="A723" s="494"/>
      <c r="B723" s="472"/>
      <c r="C723" s="428"/>
      <c r="D723" s="494"/>
      <c r="E723" s="494"/>
      <c r="F723" s="494"/>
    </row>
    <row r="724" spans="1:6">
      <c r="A724" s="494"/>
      <c r="B724" s="472"/>
      <c r="C724" s="428"/>
      <c r="D724" s="494"/>
      <c r="E724" s="494"/>
      <c r="F724" s="494"/>
    </row>
    <row r="725" spans="1:6">
      <c r="A725" s="494"/>
      <c r="B725" s="472"/>
      <c r="C725" s="428"/>
      <c r="D725" s="494"/>
      <c r="E725" s="494"/>
      <c r="F725" s="494"/>
    </row>
    <row r="726" spans="1:6">
      <c r="A726" s="494"/>
      <c r="B726" s="472"/>
      <c r="C726" s="428"/>
      <c r="D726" s="494"/>
      <c r="E726" s="494"/>
      <c r="F726" s="494"/>
    </row>
    <row r="727" spans="1:6">
      <c r="A727" s="494"/>
      <c r="B727" s="472"/>
      <c r="C727" s="428"/>
      <c r="D727" s="494"/>
      <c r="E727" s="494"/>
      <c r="F727" s="494"/>
    </row>
    <row r="728" spans="1:6">
      <c r="A728" s="494"/>
      <c r="B728" s="472"/>
      <c r="C728" s="428"/>
      <c r="D728" s="494"/>
      <c r="E728" s="494"/>
      <c r="F728" s="494"/>
    </row>
    <row r="729" spans="1:6">
      <c r="A729" s="494"/>
      <c r="B729" s="472"/>
      <c r="C729" s="428"/>
      <c r="D729" s="494"/>
      <c r="E729" s="494"/>
      <c r="F729" s="494"/>
    </row>
    <row r="730" spans="1:6">
      <c r="A730" s="494"/>
      <c r="B730" s="472"/>
      <c r="C730" s="428"/>
      <c r="D730" s="494"/>
      <c r="E730" s="494"/>
      <c r="F730" s="494"/>
    </row>
    <row r="731" spans="1:6">
      <c r="A731" s="494"/>
      <c r="B731" s="472"/>
      <c r="C731" s="428"/>
      <c r="D731" s="494"/>
      <c r="E731" s="494"/>
      <c r="F731" s="494"/>
    </row>
    <row r="732" spans="1:6">
      <c r="A732" s="494"/>
      <c r="B732" s="472"/>
      <c r="C732" s="428"/>
      <c r="D732" s="494"/>
      <c r="E732" s="494"/>
      <c r="F732" s="494"/>
    </row>
    <row r="733" spans="1:6">
      <c r="A733" s="494"/>
      <c r="B733" s="472"/>
      <c r="C733" s="428"/>
      <c r="D733" s="494"/>
      <c r="E733" s="494"/>
      <c r="F733" s="494"/>
    </row>
    <row r="734" spans="1:6">
      <c r="A734" s="494"/>
      <c r="B734" s="472"/>
      <c r="C734" s="428"/>
      <c r="D734" s="494"/>
      <c r="E734" s="494"/>
      <c r="F734" s="494"/>
    </row>
    <row r="735" spans="1:6">
      <c r="A735" s="494"/>
      <c r="B735" s="472"/>
      <c r="C735" s="428"/>
      <c r="D735" s="494"/>
      <c r="E735" s="494"/>
      <c r="F735" s="494"/>
    </row>
    <row r="736" spans="1:6">
      <c r="A736" s="494"/>
      <c r="B736" s="472"/>
      <c r="C736" s="428"/>
      <c r="D736" s="494"/>
      <c r="E736" s="494"/>
      <c r="F736" s="494"/>
    </row>
    <row r="737" spans="1:6">
      <c r="A737" s="494"/>
      <c r="B737" s="472"/>
      <c r="C737" s="428"/>
      <c r="D737" s="494"/>
      <c r="E737" s="494"/>
      <c r="F737" s="494"/>
    </row>
    <row r="738" spans="1:6">
      <c r="A738" s="494"/>
      <c r="B738" s="472"/>
      <c r="C738" s="428"/>
      <c r="D738" s="494"/>
      <c r="E738" s="494"/>
      <c r="F738" s="494"/>
    </row>
    <row r="739" spans="1:6">
      <c r="A739" s="494"/>
      <c r="B739" s="472"/>
      <c r="C739" s="428"/>
      <c r="D739" s="494"/>
      <c r="E739" s="494"/>
      <c r="F739" s="494"/>
    </row>
    <row r="740" spans="1:6">
      <c r="A740" s="494"/>
      <c r="B740" s="472"/>
      <c r="C740" s="428"/>
      <c r="D740" s="494"/>
      <c r="E740" s="494"/>
      <c r="F740" s="494"/>
    </row>
    <row r="741" spans="1:6">
      <c r="A741" s="494"/>
      <c r="B741" s="472"/>
      <c r="C741" s="428"/>
      <c r="D741" s="494"/>
      <c r="E741" s="494"/>
      <c r="F741" s="494"/>
    </row>
    <row r="742" spans="1:6">
      <c r="A742" s="494"/>
      <c r="B742" s="472"/>
      <c r="C742" s="428"/>
      <c r="D742" s="494"/>
      <c r="E742" s="494"/>
      <c r="F742" s="494"/>
    </row>
    <row r="743" spans="1:6">
      <c r="A743" s="494"/>
      <c r="B743" s="472"/>
      <c r="C743" s="428"/>
      <c r="D743" s="494"/>
      <c r="E743" s="494"/>
      <c r="F743" s="494"/>
    </row>
    <row r="744" spans="1:6">
      <c r="A744" s="494"/>
      <c r="B744" s="472"/>
      <c r="C744" s="428"/>
      <c r="D744" s="494"/>
      <c r="E744" s="494"/>
      <c r="F744" s="494"/>
    </row>
    <row r="745" spans="1:6">
      <c r="A745" s="494"/>
      <c r="B745" s="472"/>
      <c r="C745" s="428"/>
      <c r="D745" s="494"/>
      <c r="E745" s="494"/>
      <c r="F745" s="494"/>
    </row>
    <row r="746" spans="1:6">
      <c r="A746" s="494"/>
      <c r="B746" s="472"/>
      <c r="C746" s="428"/>
      <c r="D746" s="494"/>
      <c r="E746" s="494"/>
      <c r="F746" s="494"/>
    </row>
    <row r="747" spans="1:6">
      <c r="A747" s="494"/>
      <c r="B747" s="472"/>
      <c r="C747" s="428"/>
      <c r="D747" s="494"/>
      <c r="E747" s="494"/>
      <c r="F747" s="494"/>
    </row>
    <row r="748" spans="1:6">
      <c r="A748" s="494"/>
      <c r="B748" s="472"/>
      <c r="C748" s="428"/>
      <c r="D748" s="494"/>
      <c r="E748" s="494"/>
      <c r="F748" s="494"/>
    </row>
    <row r="749" spans="1:6">
      <c r="A749" s="494"/>
      <c r="B749" s="472"/>
      <c r="C749" s="428"/>
      <c r="D749" s="494"/>
      <c r="E749" s="494"/>
      <c r="F749" s="494"/>
    </row>
    <row r="750" spans="1:6">
      <c r="A750" s="494"/>
      <c r="B750" s="472"/>
      <c r="C750" s="428"/>
      <c r="D750" s="494"/>
      <c r="E750" s="494"/>
      <c r="F750" s="494"/>
    </row>
    <row r="751" spans="1:6">
      <c r="A751" s="494"/>
      <c r="B751" s="472"/>
      <c r="C751" s="428"/>
      <c r="D751" s="494"/>
      <c r="E751" s="494"/>
      <c r="F751" s="494"/>
    </row>
    <row r="752" spans="1:6">
      <c r="A752" s="494"/>
      <c r="B752" s="472"/>
      <c r="C752" s="428"/>
      <c r="D752" s="494"/>
      <c r="E752" s="494"/>
      <c r="F752" s="494"/>
    </row>
    <row r="753" spans="1:6">
      <c r="A753" s="494"/>
      <c r="B753" s="472"/>
      <c r="C753" s="428"/>
      <c r="D753" s="494"/>
      <c r="E753" s="494"/>
      <c r="F753" s="494"/>
    </row>
    <row r="754" spans="1:6">
      <c r="A754" s="494"/>
      <c r="B754" s="472"/>
      <c r="C754" s="428"/>
      <c r="D754" s="494"/>
      <c r="E754" s="494"/>
      <c r="F754" s="494"/>
    </row>
    <row r="755" spans="1:6">
      <c r="A755" s="494"/>
      <c r="B755" s="472"/>
      <c r="C755" s="428"/>
      <c r="D755" s="494"/>
      <c r="E755" s="494"/>
      <c r="F755" s="494"/>
    </row>
    <row r="756" spans="1:6">
      <c r="A756" s="494"/>
      <c r="B756" s="472"/>
      <c r="C756" s="428"/>
      <c r="D756" s="494"/>
      <c r="E756" s="494"/>
      <c r="F756" s="494"/>
    </row>
    <row r="757" spans="1:6">
      <c r="A757" s="494"/>
      <c r="B757" s="472"/>
      <c r="C757" s="428"/>
      <c r="D757" s="494"/>
      <c r="E757" s="494"/>
      <c r="F757" s="494"/>
    </row>
    <row r="758" spans="1:6">
      <c r="A758" s="494"/>
      <c r="B758" s="472"/>
      <c r="C758" s="428"/>
      <c r="D758" s="494"/>
      <c r="E758" s="494"/>
      <c r="F758" s="494"/>
    </row>
    <row r="759" spans="1:6">
      <c r="A759" s="494"/>
      <c r="B759" s="472"/>
      <c r="C759" s="428"/>
      <c r="D759" s="494"/>
      <c r="E759" s="494"/>
      <c r="F759" s="494"/>
    </row>
    <row r="760" spans="1:6">
      <c r="A760" s="494"/>
      <c r="B760" s="472"/>
      <c r="C760" s="428"/>
      <c r="D760" s="494"/>
      <c r="E760" s="494"/>
      <c r="F760" s="494"/>
    </row>
    <row r="761" spans="1:6">
      <c r="A761" s="494"/>
      <c r="B761" s="472"/>
      <c r="C761" s="428"/>
      <c r="D761" s="494"/>
      <c r="E761" s="494"/>
      <c r="F761" s="494"/>
    </row>
    <row r="762" spans="1:6">
      <c r="A762" s="494"/>
      <c r="B762" s="472"/>
      <c r="C762" s="428"/>
      <c r="D762" s="494"/>
      <c r="E762" s="494"/>
      <c r="F762" s="494"/>
    </row>
    <row r="763" spans="1:6">
      <c r="A763" s="494"/>
      <c r="B763" s="472"/>
      <c r="C763" s="428"/>
      <c r="D763" s="494"/>
      <c r="E763" s="494"/>
      <c r="F763" s="494"/>
    </row>
    <row r="764" spans="1:6">
      <c r="A764" s="494"/>
      <c r="B764" s="472"/>
      <c r="C764" s="428"/>
      <c r="D764" s="494"/>
      <c r="E764" s="494"/>
      <c r="F764" s="494"/>
    </row>
    <row r="765" spans="1:6">
      <c r="A765" s="494"/>
      <c r="B765" s="472"/>
      <c r="C765" s="428"/>
      <c r="D765" s="494"/>
      <c r="E765" s="494"/>
      <c r="F765" s="494"/>
    </row>
    <row r="766" spans="1:6">
      <c r="A766" s="494"/>
      <c r="B766" s="472"/>
      <c r="C766" s="428"/>
      <c r="D766" s="494"/>
      <c r="E766" s="494"/>
      <c r="F766" s="494"/>
    </row>
    <row r="767" spans="1:6">
      <c r="A767" s="494"/>
      <c r="B767" s="472"/>
      <c r="C767" s="428"/>
      <c r="D767" s="494"/>
      <c r="E767" s="494"/>
      <c r="F767" s="494"/>
    </row>
    <row r="768" spans="1:6">
      <c r="A768" s="494"/>
      <c r="B768" s="472"/>
      <c r="C768" s="428"/>
      <c r="D768" s="494"/>
      <c r="E768" s="494"/>
      <c r="F768" s="494"/>
    </row>
    <row r="769" spans="1:6">
      <c r="A769" s="494"/>
      <c r="B769" s="472"/>
      <c r="C769" s="428"/>
      <c r="D769" s="494"/>
      <c r="E769" s="494"/>
      <c r="F769" s="494"/>
    </row>
    <row r="770" spans="1:6">
      <c r="A770" s="494"/>
      <c r="B770" s="472"/>
      <c r="C770" s="428"/>
      <c r="D770" s="494"/>
      <c r="E770" s="494"/>
      <c r="F770" s="494"/>
    </row>
    <row r="771" spans="1:6">
      <c r="A771" s="494"/>
      <c r="B771" s="472"/>
      <c r="C771" s="428"/>
      <c r="D771" s="494"/>
      <c r="E771" s="494"/>
      <c r="F771" s="494"/>
    </row>
    <row r="772" spans="1:6">
      <c r="A772" s="494"/>
      <c r="B772" s="472"/>
      <c r="C772" s="428"/>
      <c r="D772" s="494"/>
      <c r="E772" s="494"/>
      <c r="F772" s="494"/>
    </row>
    <row r="773" spans="1:6">
      <c r="A773" s="494"/>
      <c r="B773" s="472"/>
      <c r="C773" s="428"/>
      <c r="D773" s="494"/>
      <c r="E773" s="494"/>
      <c r="F773" s="494"/>
    </row>
    <row r="774" spans="1:6">
      <c r="A774" s="494"/>
      <c r="B774" s="472"/>
      <c r="C774" s="428"/>
      <c r="D774" s="494"/>
      <c r="E774" s="494"/>
      <c r="F774" s="494"/>
    </row>
    <row r="775" spans="1:6">
      <c r="A775" s="494"/>
      <c r="B775" s="472"/>
      <c r="C775" s="428"/>
      <c r="D775" s="494"/>
      <c r="E775" s="494"/>
      <c r="F775" s="494"/>
    </row>
    <row r="776" spans="1:6">
      <c r="A776" s="494"/>
      <c r="B776" s="472"/>
      <c r="C776" s="428"/>
      <c r="D776" s="494"/>
      <c r="E776" s="494"/>
      <c r="F776" s="494"/>
    </row>
    <row r="777" spans="1:6">
      <c r="A777" s="494"/>
      <c r="B777" s="472"/>
      <c r="C777" s="428"/>
      <c r="D777" s="494"/>
      <c r="E777" s="494"/>
      <c r="F777" s="494"/>
    </row>
    <row r="778" spans="1:6">
      <c r="A778" s="494"/>
      <c r="B778" s="472"/>
      <c r="C778" s="428"/>
      <c r="D778" s="494"/>
      <c r="E778" s="494"/>
      <c r="F778" s="494"/>
    </row>
    <row r="779" spans="1:6">
      <c r="A779" s="494"/>
      <c r="B779" s="472"/>
      <c r="C779" s="428"/>
      <c r="D779" s="494"/>
      <c r="E779" s="494"/>
      <c r="F779" s="494"/>
    </row>
    <row r="780" spans="1:6">
      <c r="A780" s="494"/>
      <c r="B780" s="472"/>
      <c r="C780" s="428"/>
      <c r="D780" s="494"/>
      <c r="E780" s="494"/>
      <c r="F780" s="494"/>
    </row>
    <row r="781" spans="1:6">
      <c r="A781" s="494"/>
      <c r="B781" s="472"/>
      <c r="C781" s="428"/>
      <c r="D781" s="494"/>
      <c r="E781" s="494"/>
      <c r="F781" s="494"/>
    </row>
    <row r="782" spans="1:6">
      <c r="A782" s="494"/>
      <c r="B782" s="472"/>
      <c r="C782" s="428"/>
      <c r="D782" s="494"/>
      <c r="E782" s="494"/>
      <c r="F782" s="494"/>
    </row>
    <row r="783" spans="1:6">
      <c r="A783" s="494"/>
      <c r="B783" s="472"/>
      <c r="C783" s="428"/>
      <c r="D783" s="494"/>
      <c r="E783" s="494"/>
      <c r="F783" s="494"/>
    </row>
    <row r="784" spans="1:6">
      <c r="A784" s="494"/>
      <c r="B784" s="472"/>
      <c r="C784" s="428"/>
      <c r="D784" s="494"/>
      <c r="E784" s="494"/>
      <c r="F784" s="494"/>
    </row>
    <row r="785" spans="1:6">
      <c r="A785" s="494"/>
      <c r="B785" s="472"/>
      <c r="C785" s="428"/>
      <c r="D785" s="494"/>
      <c r="E785" s="494"/>
      <c r="F785" s="494"/>
    </row>
    <row r="786" spans="1:6">
      <c r="A786" s="494"/>
      <c r="B786" s="472"/>
      <c r="C786" s="428"/>
      <c r="D786" s="494"/>
      <c r="E786" s="494"/>
      <c r="F786" s="494"/>
    </row>
    <row r="787" spans="1:6">
      <c r="A787" s="494"/>
      <c r="B787" s="472"/>
      <c r="C787" s="428"/>
      <c r="D787" s="494"/>
      <c r="E787" s="494"/>
      <c r="F787" s="494"/>
    </row>
    <row r="788" spans="1:6">
      <c r="A788" s="494"/>
      <c r="B788" s="472"/>
      <c r="C788" s="428"/>
      <c r="D788" s="494"/>
      <c r="E788" s="494"/>
      <c r="F788" s="494"/>
    </row>
    <row r="789" spans="1:6">
      <c r="A789" s="494"/>
      <c r="B789" s="472"/>
      <c r="C789" s="428"/>
      <c r="D789" s="494"/>
      <c r="E789" s="494"/>
      <c r="F789" s="494"/>
    </row>
    <row r="790" spans="1:6">
      <c r="A790" s="494"/>
      <c r="B790" s="472"/>
      <c r="C790" s="428"/>
      <c r="D790" s="494"/>
      <c r="E790" s="494"/>
      <c r="F790" s="494"/>
    </row>
    <row r="791" spans="1:6">
      <c r="A791" s="494"/>
      <c r="B791" s="472"/>
      <c r="C791" s="428"/>
      <c r="D791" s="494"/>
      <c r="E791" s="494"/>
      <c r="F791" s="494"/>
    </row>
    <row r="792" spans="1:6">
      <c r="A792" s="494"/>
      <c r="B792" s="472"/>
      <c r="C792" s="428"/>
      <c r="D792" s="494"/>
      <c r="E792" s="494"/>
      <c r="F792" s="494"/>
    </row>
    <row r="793" spans="1:6">
      <c r="A793" s="494"/>
      <c r="B793" s="472"/>
      <c r="C793" s="428"/>
      <c r="D793" s="494"/>
      <c r="E793" s="494"/>
      <c r="F793" s="494"/>
    </row>
    <row r="794" spans="1:6">
      <c r="A794" s="494"/>
      <c r="B794" s="472"/>
      <c r="C794" s="428"/>
      <c r="D794" s="494"/>
      <c r="E794" s="494"/>
      <c r="F794" s="494"/>
    </row>
    <row r="795" spans="1:6">
      <c r="A795" s="494"/>
      <c r="B795" s="472"/>
      <c r="C795" s="428"/>
      <c r="D795" s="494"/>
      <c r="E795" s="494"/>
      <c r="F795" s="494"/>
    </row>
    <row r="796" spans="1:6">
      <c r="A796" s="494"/>
      <c r="B796" s="472"/>
      <c r="C796" s="428"/>
      <c r="D796" s="494"/>
      <c r="E796" s="494"/>
      <c r="F796" s="494"/>
    </row>
    <row r="797" spans="1:6">
      <c r="A797" s="494"/>
      <c r="B797" s="472"/>
      <c r="C797" s="428"/>
      <c r="D797" s="494"/>
      <c r="E797" s="494"/>
      <c r="F797" s="494"/>
    </row>
    <row r="798" spans="1:6">
      <c r="A798" s="494"/>
      <c r="B798" s="472"/>
      <c r="C798" s="428"/>
      <c r="D798" s="494"/>
      <c r="E798" s="494"/>
      <c r="F798" s="494"/>
    </row>
    <row r="799" spans="1:6">
      <c r="A799" s="494"/>
      <c r="B799" s="472"/>
      <c r="C799" s="428"/>
      <c r="D799" s="494"/>
      <c r="E799" s="494"/>
      <c r="F799" s="494"/>
    </row>
    <row r="800" spans="1:6">
      <c r="A800" s="494"/>
      <c r="B800" s="472"/>
      <c r="C800" s="428"/>
      <c r="D800" s="494"/>
      <c r="E800" s="494"/>
      <c r="F800" s="494"/>
    </row>
    <row r="801" spans="1:6">
      <c r="A801" s="494"/>
      <c r="B801" s="472"/>
      <c r="C801" s="428"/>
      <c r="D801" s="494"/>
      <c r="E801" s="494"/>
      <c r="F801" s="494"/>
    </row>
    <row r="802" spans="1:6">
      <c r="A802" s="494"/>
      <c r="B802" s="472"/>
      <c r="C802" s="428"/>
      <c r="D802" s="494"/>
      <c r="E802" s="494"/>
      <c r="F802" s="494"/>
    </row>
    <row r="803" spans="1:6">
      <c r="A803" s="494"/>
      <c r="B803" s="472"/>
      <c r="C803" s="428"/>
      <c r="D803" s="494"/>
      <c r="E803" s="494"/>
      <c r="F803" s="494"/>
    </row>
    <row r="804" spans="1:6">
      <c r="A804" s="494"/>
      <c r="B804" s="472"/>
      <c r="C804" s="428"/>
      <c r="D804" s="494"/>
      <c r="E804" s="494"/>
      <c r="F804" s="494"/>
    </row>
    <row r="805" spans="1:6">
      <c r="A805" s="494"/>
      <c r="B805" s="472"/>
      <c r="C805" s="428"/>
      <c r="D805" s="494"/>
      <c r="E805" s="494"/>
      <c r="F805" s="494"/>
    </row>
    <row r="806" spans="1:6">
      <c r="A806" s="494"/>
      <c r="B806" s="472"/>
      <c r="C806" s="428"/>
      <c r="D806" s="494"/>
      <c r="E806" s="494"/>
      <c r="F806" s="494"/>
    </row>
    <row r="807" spans="1:6">
      <c r="A807" s="494"/>
      <c r="B807" s="472"/>
      <c r="C807" s="428"/>
      <c r="D807" s="494"/>
      <c r="E807" s="494"/>
      <c r="F807" s="494"/>
    </row>
    <row r="808" spans="1:6">
      <c r="A808" s="494"/>
      <c r="B808" s="472"/>
      <c r="C808" s="428"/>
      <c r="D808" s="494"/>
      <c r="E808" s="494"/>
      <c r="F808" s="494"/>
    </row>
    <row r="809" spans="1:6">
      <c r="A809" s="494"/>
      <c r="B809" s="472"/>
      <c r="C809" s="428"/>
      <c r="D809" s="494"/>
      <c r="E809" s="494"/>
      <c r="F809" s="494"/>
    </row>
    <row r="810" spans="1:6">
      <c r="A810" s="494"/>
      <c r="B810" s="472"/>
      <c r="C810" s="428"/>
      <c r="D810" s="494"/>
      <c r="E810" s="494"/>
      <c r="F810" s="494"/>
    </row>
    <row r="811" spans="1:6">
      <c r="A811" s="494"/>
      <c r="B811" s="472"/>
      <c r="C811" s="428"/>
      <c r="D811" s="494"/>
      <c r="E811" s="494"/>
      <c r="F811" s="494"/>
    </row>
    <row r="812" spans="1:6">
      <c r="A812" s="494"/>
      <c r="B812" s="472"/>
      <c r="C812" s="428"/>
      <c r="D812" s="494"/>
      <c r="E812" s="494"/>
      <c r="F812" s="494"/>
    </row>
    <row r="813" spans="1:6">
      <c r="A813" s="494"/>
      <c r="B813" s="472"/>
      <c r="C813" s="428"/>
      <c r="D813" s="494"/>
      <c r="E813" s="494"/>
      <c r="F813" s="494"/>
    </row>
    <row r="814" spans="1:6">
      <c r="A814" s="494"/>
      <c r="B814" s="472"/>
      <c r="C814" s="428"/>
      <c r="D814" s="494"/>
      <c r="E814" s="494"/>
      <c r="F814" s="494"/>
    </row>
    <row r="815" spans="1:6">
      <c r="A815" s="494"/>
      <c r="B815" s="472"/>
      <c r="C815" s="428"/>
      <c r="D815" s="494"/>
      <c r="E815" s="494"/>
      <c r="F815" s="494"/>
    </row>
    <row r="816" spans="1:6">
      <c r="A816" s="494"/>
      <c r="B816" s="472"/>
      <c r="C816" s="428"/>
      <c r="D816" s="494"/>
      <c r="E816" s="494"/>
      <c r="F816" s="494"/>
    </row>
    <row r="817" spans="1:6">
      <c r="A817" s="494"/>
      <c r="B817" s="472"/>
      <c r="C817" s="428"/>
      <c r="D817" s="494"/>
      <c r="E817" s="494"/>
      <c r="F817" s="494"/>
    </row>
    <row r="818" spans="1:6">
      <c r="A818" s="494"/>
      <c r="B818" s="472"/>
      <c r="C818" s="428"/>
      <c r="D818" s="494"/>
      <c r="E818" s="494"/>
      <c r="F818" s="494"/>
    </row>
    <row r="819" spans="1:6">
      <c r="A819" s="494"/>
      <c r="B819" s="472"/>
      <c r="C819" s="428"/>
      <c r="D819" s="494"/>
      <c r="E819" s="494"/>
      <c r="F819" s="494"/>
    </row>
    <row r="820" spans="1:6">
      <c r="A820" s="494"/>
      <c r="B820" s="472"/>
      <c r="C820" s="428"/>
      <c r="D820" s="494"/>
      <c r="E820" s="494"/>
      <c r="F820" s="494"/>
    </row>
    <row r="821" spans="1:6">
      <c r="A821" s="494"/>
      <c r="B821" s="472"/>
      <c r="C821" s="428"/>
      <c r="D821" s="494"/>
      <c r="E821" s="494"/>
      <c r="F821" s="494"/>
    </row>
    <row r="822" spans="1:6">
      <c r="A822" s="494"/>
      <c r="B822" s="472"/>
      <c r="C822" s="428"/>
      <c r="D822" s="494"/>
      <c r="E822" s="494"/>
      <c r="F822" s="494"/>
    </row>
    <row r="823" spans="1:6">
      <c r="A823" s="494"/>
      <c r="B823" s="472"/>
      <c r="C823" s="428"/>
      <c r="D823" s="494"/>
      <c r="E823" s="494"/>
      <c r="F823" s="494"/>
    </row>
    <row r="824" spans="1:6">
      <c r="A824" s="494"/>
      <c r="B824" s="472"/>
      <c r="C824" s="428"/>
      <c r="D824" s="494"/>
      <c r="E824" s="494"/>
      <c r="F824" s="494"/>
    </row>
    <row r="825" spans="1:6">
      <c r="A825" s="494"/>
      <c r="B825" s="472"/>
      <c r="C825" s="428"/>
      <c r="D825" s="494"/>
      <c r="E825" s="494"/>
      <c r="F825" s="494"/>
    </row>
    <row r="826" spans="1:6">
      <c r="A826" s="494"/>
      <c r="B826" s="472"/>
      <c r="C826" s="428"/>
      <c r="D826" s="494"/>
      <c r="E826" s="494"/>
      <c r="F826" s="494"/>
    </row>
    <row r="827" spans="1:6">
      <c r="A827" s="494"/>
      <c r="B827" s="472"/>
      <c r="C827" s="428"/>
      <c r="D827" s="494"/>
      <c r="E827" s="494"/>
      <c r="F827" s="494"/>
    </row>
    <row r="828" spans="1:6">
      <c r="A828" s="494"/>
      <c r="B828" s="472"/>
      <c r="C828" s="428"/>
      <c r="D828" s="494"/>
      <c r="E828" s="494"/>
      <c r="F828" s="494"/>
    </row>
    <row r="829" spans="1:6">
      <c r="A829" s="494"/>
      <c r="B829" s="472"/>
      <c r="C829" s="428"/>
      <c r="D829" s="494"/>
      <c r="E829" s="494"/>
      <c r="F829" s="494"/>
    </row>
    <row r="830" spans="1:6">
      <c r="A830" s="494"/>
      <c r="B830" s="472"/>
      <c r="C830" s="428"/>
      <c r="D830" s="494"/>
      <c r="E830" s="494"/>
      <c r="F830" s="494"/>
    </row>
    <row r="831" spans="1:6">
      <c r="A831" s="494"/>
      <c r="B831" s="472"/>
      <c r="C831" s="428"/>
      <c r="D831" s="494"/>
      <c r="E831" s="494"/>
      <c r="F831" s="494"/>
    </row>
    <row r="832" spans="1:6">
      <c r="A832" s="494"/>
      <c r="B832" s="472"/>
      <c r="C832" s="428"/>
      <c r="D832" s="494"/>
      <c r="E832" s="494"/>
      <c r="F832" s="494"/>
    </row>
    <row r="833" spans="1:6">
      <c r="A833" s="494"/>
      <c r="B833" s="472"/>
      <c r="C833" s="428"/>
      <c r="D833" s="494"/>
      <c r="E833" s="494"/>
      <c r="F833" s="494"/>
    </row>
    <row r="834" spans="1:6">
      <c r="A834" s="494"/>
      <c r="B834" s="472"/>
      <c r="C834" s="428"/>
      <c r="D834" s="494"/>
      <c r="E834" s="494"/>
      <c r="F834" s="494"/>
    </row>
    <row r="835" spans="1:6">
      <c r="A835" s="494"/>
      <c r="B835" s="472"/>
      <c r="C835" s="428"/>
      <c r="D835" s="494"/>
      <c r="E835" s="494"/>
      <c r="F835" s="494"/>
    </row>
    <row r="836" spans="1:6">
      <c r="A836" s="494"/>
      <c r="B836" s="472"/>
      <c r="C836" s="428"/>
      <c r="D836" s="494"/>
      <c r="E836" s="494"/>
      <c r="F836" s="494"/>
    </row>
    <row r="837" spans="1:6">
      <c r="A837" s="494"/>
      <c r="B837" s="472"/>
      <c r="C837" s="428"/>
      <c r="D837" s="494"/>
      <c r="E837" s="494"/>
      <c r="F837" s="494"/>
    </row>
    <row r="838" spans="1:6">
      <c r="A838" s="494"/>
      <c r="B838" s="472"/>
      <c r="C838" s="428"/>
      <c r="D838" s="494"/>
      <c r="E838" s="494"/>
      <c r="F838" s="494"/>
    </row>
    <row r="839" spans="1:6">
      <c r="A839" s="494"/>
      <c r="B839" s="472"/>
      <c r="C839" s="428"/>
      <c r="D839" s="494"/>
      <c r="E839" s="494"/>
      <c r="F839" s="494"/>
    </row>
    <row r="840" spans="1:6">
      <c r="A840" s="494"/>
      <c r="B840" s="472"/>
      <c r="C840" s="428"/>
      <c r="D840" s="494"/>
      <c r="E840" s="494"/>
      <c r="F840" s="494"/>
    </row>
    <row r="841" spans="1:6">
      <c r="A841" s="494"/>
      <c r="B841" s="472"/>
      <c r="C841" s="428"/>
      <c r="D841" s="494"/>
      <c r="E841" s="494"/>
      <c r="F841" s="494"/>
    </row>
    <row r="842" spans="1:6">
      <c r="A842" s="494"/>
      <c r="B842" s="472"/>
      <c r="C842" s="428"/>
      <c r="D842" s="494"/>
      <c r="E842" s="494"/>
      <c r="F842" s="494"/>
    </row>
    <row r="843" spans="1:6">
      <c r="A843" s="494"/>
      <c r="B843" s="472"/>
      <c r="C843" s="428"/>
      <c r="D843" s="494"/>
      <c r="E843" s="494"/>
      <c r="F843" s="494"/>
    </row>
    <row r="844" spans="1:6">
      <c r="A844" s="494"/>
      <c r="B844" s="472"/>
      <c r="C844" s="428"/>
      <c r="D844" s="494"/>
      <c r="E844" s="494"/>
      <c r="F844" s="494"/>
    </row>
    <row r="845" spans="1:6">
      <c r="A845" s="494"/>
      <c r="B845" s="472"/>
      <c r="C845" s="428"/>
      <c r="D845" s="494"/>
      <c r="E845" s="494"/>
      <c r="F845" s="494"/>
    </row>
    <row r="846" spans="1:6">
      <c r="A846" s="494"/>
      <c r="B846" s="472"/>
      <c r="C846" s="428"/>
      <c r="D846" s="494"/>
      <c r="E846" s="494"/>
      <c r="F846" s="494"/>
    </row>
    <row r="847" spans="1:6">
      <c r="A847" s="494"/>
      <c r="B847" s="472"/>
      <c r="C847" s="428"/>
      <c r="D847" s="494"/>
      <c r="E847" s="494"/>
      <c r="F847" s="494"/>
    </row>
    <row r="848" spans="1:6">
      <c r="A848" s="494"/>
      <c r="B848" s="472"/>
      <c r="C848" s="428"/>
      <c r="D848" s="494"/>
      <c r="E848" s="494"/>
      <c r="F848" s="494"/>
    </row>
    <row r="849" spans="1:6">
      <c r="A849" s="494"/>
      <c r="B849" s="472"/>
      <c r="C849" s="428"/>
      <c r="D849" s="494"/>
      <c r="E849" s="494"/>
      <c r="F849" s="494"/>
    </row>
    <row r="850" spans="1:6">
      <c r="A850" s="494"/>
      <c r="B850" s="472"/>
      <c r="C850" s="428"/>
      <c r="D850" s="494"/>
      <c r="E850" s="494"/>
      <c r="F850" s="494"/>
    </row>
    <row r="851" spans="1:6">
      <c r="A851" s="494"/>
      <c r="B851" s="472"/>
      <c r="C851" s="428"/>
      <c r="D851" s="494"/>
      <c r="E851" s="494"/>
      <c r="F851" s="494"/>
    </row>
    <row r="852" spans="1:6">
      <c r="A852" s="494"/>
      <c r="B852" s="472"/>
      <c r="C852" s="428"/>
      <c r="D852" s="494"/>
      <c r="E852" s="494"/>
      <c r="F852" s="494"/>
    </row>
    <row r="853" spans="1:6">
      <c r="A853" s="494"/>
      <c r="B853" s="472"/>
      <c r="C853" s="428"/>
      <c r="D853" s="494"/>
      <c r="E853" s="494"/>
      <c r="F853" s="494"/>
    </row>
    <row r="854" spans="1:6">
      <c r="A854" s="494"/>
      <c r="B854" s="472"/>
      <c r="C854" s="428"/>
      <c r="D854" s="494"/>
      <c r="E854" s="494"/>
      <c r="F854" s="494"/>
    </row>
    <row r="855" spans="1:6">
      <c r="A855" s="494"/>
      <c r="B855" s="472"/>
      <c r="C855" s="428"/>
      <c r="D855" s="494"/>
      <c r="E855" s="494"/>
      <c r="F855" s="494"/>
    </row>
    <row r="856" spans="1:6">
      <c r="A856" s="494"/>
      <c r="B856" s="472"/>
      <c r="C856" s="428"/>
      <c r="D856" s="494"/>
      <c r="E856" s="494"/>
      <c r="F856" s="494"/>
    </row>
    <row r="857" spans="1:6">
      <c r="A857" s="494"/>
      <c r="B857" s="472"/>
      <c r="C857" s="428"/>
      <c r="D857" s="494"/>
      <c r="E857" s="494"/>
      <c r="F857" s="494"/>
    </row>
    <row r="858" spans="1:6">
      <c r="A858" s="494"/>
      <c r="B858" s="472"/>
      <c r="C858" s="428"/>
      <c r="D858" s="494"/>
      <c r="E858" s="494"/>
      <c r="F858" s="494"/>
    </row>
    <row r="859" spans="1:6">
      <c r="A859" s="494"/>
      <c r="B859" s="472"/>
      <c r="C859" s="428"/>
      <c r="D859" s="494"/>
      <c r="E859" s="494"/>
      <c r="F859" s="494"/>
    </row>
    <row r="860" spans="1:6">
      <c r="A860" s="494"/>
      <c r="B860" s="472"/>
      <c r="C860" s="428"/>
      <c r="D860" s="494"/>
      <c r="E860" s="494"/>
      <c r="F860" s="494"/>
    </row>
    <row r="861" spans="1:6">
      <c r="A861" s="494"/>
      <c r="B861" s="472"/>
      <c r="C861" s="428"/>
      <c r="D861" s="494"/>
      <c r="E861" s="494"/>
      <c r="F861" s="494"/>
    </row>
    <row r="862" spans="1:6">
      <c r="A862" s="494"/>
      <c r="B862" s="472"/>
      <c r="C862" s="428"/>
      <c r="D862" s="494"/>
      <c r="E862" s="494"/>
      <c r="F862" s="494"/>
    </row>
    <row r="863" spans="1:6">
      <c r="A863" s="494"/>
      <c r="B863" s="472"/>
      <c r="C863" s="428"/>
      <c r="D863" s="494"/>
      <c r="E863" s="494"/>
      <c r="F863" s="494"/>
    </row>
    <row r="864" spans="1:6">
      <c r="A864" s="494"/>
      <c r="B864" s="472"/>
      <c r="C864" s="428"/>
      <c r="D864" s="494"/>
      <c r="E864" s="494"/>
      <c r="F864" s="494"/>
    </row>
    <row r="865" spans="1:6">
      <c r="A865" s="494"/>
      <c r="B865" s="472"/>
      <c r="C865" s="428"/>
      <c r="D865" s="494"/>
      <c r="E865" s="494"/>
      <c r="F865" s="494"/>
    </row>
    <row r="866" spans="1:6">
      <c r="A866" s="494"/>
      <c r="B866" s="472"/>
      <c r="C866" s="428"/>
      <c r="D866" s="494"/>
      <c r="E866" s="494"/>
      <c r="F866" s="494"/>
    </row>
    <row r="867" spans="1:6">
      <c r="A867" s="494"/>
      <c r="B867" s="472"/>
      <c r="C867" s="428"/>
      <c r="D867" s="494"/>
      <c r="E867" s="494"/>
      <c r="F867" s="494"/>
    </row>
    <row r="868" spans="1:6">
      <c r="A868" s="494"/>
      <c r="B868" s="472"/>
      <c r="C868" s="428"/>
      <c r="D868" s="494"/>
      <c r="E868" s="494"/>
      <c r="F868" s="494"/>
    </row>
    <row r="869" spans="1:6">
      <c r="A869" s="494"/>
      <c r="B869" s="472"/>
      <c r="C869" s="428"/>
      <c r="D869" s="494"/>
      <c r="E869" s="494"/>
      <c r="F869" s="494"/>
    </row>
    <row r="870" spans="1:6">
      <c r="A870" s="494"/>
      <c r="B870" s="472"/>
      <c r="C870" s="428"/>
      <c r="D870" s="494"/>
      <c r="E870" s="494"/>
      <c r="F870" s="494"/>
    </row>
    <row r="871" spans="1:6">
      <c r="A871" s="494"/>
      <c r="B871" s="472"/>
      <c r="C871" s="428"/>
      <c r="D871" s="494"/>
      <c r="E871" s="494"/>
      <c r="F871" s="494"/>
    </row>
    <row r="872" spans="1:6">
      <c r="A872" s="494"/>
      <c r="B872" s="472"/>
      <c r="C872" s="428"/>
      <c r="D872" s="494"/>
      <c r="E872" s="494"/>
      <c r="F872" s="494"/>
    </row>
    <row r="873" spans="1:6">
      <c r="A873" s="494"/>
      <c r="B873" s="472"/>
      <c r="C873" s="428"/>
      <c r="D873" s="494"/>
      <c r="E873" s="494"/>
      <c r="F873" s="494"/>
    </row>
    <row r="874" spans="1:6">
      <c r="A874" s="494"/>
      <c r="B874" s="472"/>
      <c r="C874" s="428"/>
      <c r="D874" s="494"/>
      <c r="E874" s="494"/>
      <c r="F874" s="494"/>
    </row>
    <row r="875" spans="1:6">
      <c r="A875" s="494"/>
      <c r="B875" s="472"/>
      <c r="C875" s="428"/>
      <c r="D875" s="494"/>
      <c r="E875" s="494"/>
      <c r="F875" s="494"/>
    </row>
    <row r="876" spans="1:6">
      <c r="A876" s="494"/>
      <c r="B876" s="472"/>
      <c r="C876" s="428"/>
      <c r="D876" s="494"/>
      <c r="E876" s="494"/>
      <c r="F876" s="494"/>
    </row>
    <row r="877" spans="1:6">
      <c r="A877" s="494"/>
      <c r="B877" s="472"/>
      <c r="C877" s="428"/>
      <c r="D877" s="494"/>
      <c r="E877" s="494"/>
      <c r="F877" s="494"/>
    </row>
    <row r="878" spans="1:6">
      <c r="A878" s="494"/>
      <c r="B878" s="472"/>
      <c r="C878" s="428"/>
      <c r="D878" s="494"/>
      <c r="E878" s="494"/>
      <c r="F878" s="494"/>
    </row>
    <row r="879" spans="1:6">
      <c r="A879" s="494"/>
      <c r="B879" s="472"/>
      <c r="C879" s="428"/>
      <c r="D879" s="494"/>
      <c r="E879" s="494"/>
      <c r="F879" s="494"/>
    </row>
    <row r="880" spans="1:6">
      <c r="A880" s="494"/>
      <c r="B880" s="472"/>
      <c r="C880" s="428"/>
      <c r="D880" s="494"/>
      <c r="E880" s="494"/>
      <c r="F880" s="494"/>
    </row>
    <row r="881" spans="1:6">
      <c r="A881" s="494"/>
      <c r="B881" s="472"/>
      <c r="C881" s="428"/>
      <c r="D881" s="494"/>
      <c r="E881" s="494"/>
      <c r="F881" s="494"/>
    </row>
    <row r="882" spans="1:6">
      <c r="A882" s="494"/>
      <c r="B882" s="472"/>
      <c r="C882" s="428"/>
      <c r="D882" s="494"/>
      <c r="E882" s="494"/>
      <c r="F882" s="494"/>
    </row>
    <row r="883" spans="1:6">
      <c r="A883" s="494"/>
      <c r="B883" s="472"/>
      <c r="C883" s="428"/>
      <c r="D883" s="494"/>
      <c r="E883" s="494"/>
      <c r="F883" s="494"/>
    </row>
    <row r="884" spans="1:6">
      <c r="A884" s="494"/>
      <c r="B884" s="472"/>
      <c r="C884" s="428"/>
      <c r="D884" s="494"/>
      <c r="E884" s="494"/>
      <c r="F884" s="494"/>
    </row>
    <row r="885" spans="1:6">
      <c r="A885" s="494"/>
      <c r="B885" s="472"/>
      <c r="C885" s="428"/>
      <c r="D885" s="494"/>
      <c r="E885" s="494"/>
      <c r="F885" s="494"/>
    </row>
    <row r="886" spans="1:6">
      <c r="A886" s="494"/>
      <c r="B886" s="472"/>
      <c r="C886" s="428"/>
      <c r="D886" s="494"/>
      <c r="E886" s="494"/>
      <c r="F886" s="494"/>
    </row>
    <row r="887" spans="1:6">
      <c r="A887" s="494"/>
      <c r="B887" s="472"/>
      <c r="C887" s="428"/>
      <c r="D887" s="494"/>
      <c r="E887" s="494"/>
      <c r="F887" s="494"/>
    </row>
    <row r="888" spans="1:6">
      <c r="A888" s="494"/>
      <c r="B888" s="472"/>
      <c r="C888" s="428"/>
      <c r="D888" s="494"/>
      <c r="E888" s="494"/>
      <c r="F888" s="494"/>
    </row>
    <row r="889" spans="1:6">
      <c r="A889" s="494"/>
      <c r="B889" s="472"/>
      <c r="C889" s="428"/>
      <c r="D889" s="494"/>
      <c r="E889" s="494"/>
      <c r="F889" s="494"/>
    </row>
    <row r="890" spans="1:6">
      <c r="A890" s="494"/>
      <c r="B890" s="472"/>
      <c r="C890" s="428"/>
      <c r="D890" s="494"/>
      <c r="E890" s="494"/>
      <c r="F890" s="494"/>
    </row>
    <row r="891" spans="1:6">
      <c r="A891" s="494"/>
      <c r="B891" s="472"/>
      <c r="C891" s="428"/>
      <c r="D891" s="494"/>
      <c r="E891" s="494"/>
      <c r="F891" s="494"/>
    </row>
    <row r="892" spans="1:6">
      <c r="A892" s="494"/>
      <c r="B892" s="472"/>
      <c r="C892" s="428"/>
      <c r="D892" s="494"/>
      <c r="E892" s="494"/>
      <c r="F892" s="494"/>
    </row>
    <row r="893" spans="1:6">
      <c r="A893" s="494"/>
      <c r="B893" s="472"/>
      <c r="C893" s="428"/>
      <c r="D893" s="494"/>
      <c r="E893" s="494"/>
      <c r="F893" s="494"/>
    </row>
    <row r="894" spans="1:6">
      <c r="A894" s="494"/>
      <c r="B894" s="472"/>
      <c r="C894" s="428"/>
      <c r="D894" s="494"/>
      <c r="E894" s="494"/>
      <c r="F894" s="494"/>
    </row>
    <row r="895" spans="1:6">
      <c r="A895" s="494"/>
      <c r="B895" s="472"/>
      <c r="C895" s="428"/>
      <c r="D895" s="494"/>
      <c r="E895" s="494"/>
      <c r="F895" s="494"/>
    </row>
    <row r="896" spans="1:6">
      <c r="A896" s="494"/>
      <c r="B896" s="472"/>
      <c r="C896" s="428"/>
      <c r="D896" s="494"/>
      <c r="E896" s="494"/>
      <c r="F896" s="494"/>
    </row>
    <row r="897" spans="1:6">
      <c r="A897" s="494"/>
      <c r="B897" s="472"/>
      <c r="C897" s="428"/>
      <c r="D897" s="494"/>
      <c r="E897" s="494"/>
      <c r="F897" s="494"/>
    </row>
    <row r="898" spans="1:6">
      <c r="A898" s="494"/>
      <c r="B898" s="472"/>
      <c r="C898" s="428"/>
      <c r="D898" s="494"/>
      <c r="E898" s="494"/>
      <c r="F898" s="494"/>
    </row>
    <row r="899" spans="1:6">
      <c r="A899" s="494"/>
      <c r="B899" s="472"/>
      <c r="C899" s="428"/>
      <c r="D899" s="494"/>
      <c r="E899" s="494"/>
      <c r="F899" s="494"/>
    </row>
    <row r="900" spans="1:6">
      <c r="A900" s="494"/>
      <c r="B900" s="472"/>
      <c r="C900" s="428"/>
      <c r="D900" s="494"/>
      <c r="E900" s="494"/>
      <c r="F900" s="494"/>
    </row>
    <row r="901" spans="1:6">
      <c r="A901" s="494"/>
      <c r="B901" s="472"/>
      <c r="C901" s="428"/>
      <c r="D901" s="494"/>
      <c r="E901" s="494"/>
      <c r="F901" s="494"/>
    </row>
    <row r="902" spans="1:6">
      <c r="A902" s="494"/>
      <c r="B902" s="472"/>
      <c r="C902" s="428"/>
      <c r="D902" s="494"/>
      <c r="E902" s="494"/>
      <c r="F902" s="494"/>
    </row>
    <row r="903" spans="1:6">
      <c r="A903" s="494"/>
      <c r="B903" s="472"/>
      <c r="C903" s="428"/>
      <c r="D903" s="494"/>
      <c r="E903" s="494"/>
      <c r="F903" s="494"/>
    </row>
    <row r="904" spans="1:6">
      <c r="A904" s="494"/>
      <c r="B904" s="472"/>
      <c r="C904" s="428"/>
      <c r="D904" s="494"/>
      <c r="E904" s="494"/>
      <c r="F904" s="494"/>
    </row>
    <row r="905" spans="1:6">
      <c r="A905" s="494"/>
      <c r="B905" s="472"/>
      <c r="C905" s="428"/>
      <c r="D905" s="494"/>
      <c r="E905" s="494"/>
      <c r="F905" s="494"/>
    </row>
    <row r="906" spans="1:6">
      <c r="A906" s="494"/>
      <c r="B906" s="472"/>
      <c r="C906" s="428"/>
      <c r="D906" s="494"/>
      <c r="E906" s="494"/>
      <c r="F906" s="494"/>
    </row>
    <row r="907" spans="1:6">
      <c r="A907" s="494"/>
      <c r="B907" s="472"/>
      <c r="C907" s="428"/>
      <c r="D907" s="494"/>
      <c r="E907" s="494"/>
      <c r="F907" s="494"/>
    </row>
    <row r="908" spans="1:6">
      <c r="A908" s="494"/>
      <c r="B908" s="472"/>
      <c r="C908" s="428"/>
      <c r="D908" s="494"/>
      <c r="E908" s="494"/>
      <c r="F908" s="494"/>
    </row>
    <row r="909" spans="1:6">
      <c r="A909" s="494"/>
      <c r="B909" s="472"/>
      <c r="C909" s="428"/>
      <c r="D909" s="494"/>
      <c r="E909" s="494"/>
      <c r="F909" s="494"/>
    </row>
    <row r="910" spans="1:6">
      <c r="A910" s="494"/>
      <c r="B910" s="472"/>
      <c r="C910" s="428"/>
      <c r="D910" s="494"/>
      <c r="E910" s="494"/>
      <c r="F910" s="494"/>
    </row>
    <row r="911" spans="1:6">
      <c r="A911" s="494"/>
      <c r="B911" s="472"/>
      <c r="C911" s="428"/>
      <c r="D911" s="494"/>
      <c r="E911" s="494"/>
      <c r="F911" s="494"/>
    </row>
    <row r="912" spans="1:6">
      <c r="A912" s="494"/>
      <c r="B912" s="472"/>
      <c r="C912" s="428"/>
      <c r="D912" s="494"/>
      <c r="E912" s="494"/>
      <c r="F912" s="494"/>
    </row>
    <row r="913" spans="1:6">
      <c r="A913" s="494"/>
      <c r="B913" s="472"/>
      <c r="C913" s="428"/>
      <c r="D913" s="494"/>
      <c r="E913" s="494"/>
      <c r="F913" s="494"/>
    </row>
    <row r="914" spans="1:6">
      <c r="A914" s="494"/>
      <c r="B914" s="472"/>
      <c r="C914" s="428"/>
      <c r="D914" s="494"/>
      <c r="E914" s="494"/>
      <c r="F914" s="494"/>
    </row>
    <row r="915" spans="1:6">
      <c r="A915" s="494"/>
      <c r="B915" s="472"/>
      <c r="C915" s="428"/>
      <c r="D915" s="494"/>
      <c r="E915" s="494"/>
      <c r="F915" s="494"/>
    </row>
    <row r="916" spans="1:6">
      <c r="A916" s="494"/>
      <c r="B916" s="472"/>
      <c r="C916" s="428"/>
      <c r="D916" s="494"/>
      <c r="E916" s="494"/>
      <c r="F916" s="494"/>
    </row>
    <row r="917" spans="1:6">
      <c r="A917" s="494"/>
      <c r="B917" s="472"/>
      <c r="C917" s="428"/>
      <c r="D917" s="494"/>
      <c r="E917" s="494"/>
      <c r="F917" s="494"/>
    </row>
    <row r="918" spans="1:6">
      <c r="A918" s="494"/>
      <c r="B918" s="472"/>
      <c r="C918" s="428"/>
      <c r="D918" s="494"/>
      <c r="E918" s="494"/>
      <c r="F918" s="494"/>
    </row>
    <row r="919" spans="1:6">
      <c r="A919" s="494"/>
      <c r="B919" s="472"/>
      <c r="C919" s="428"/>
      <c r="D919" s="494"/>
      <c r="E919" s="494"/>
      <c r="F919" s="494"/>
    </row>
    <row r="920" spans="1:6">
      <c r="A920" s="494"/>
      <c r="B920" s="472"/>
      <c r="C920" s="428"/>
      <c r="D920" s="494"/>
      <c r="E920" s="494"/>
      <c r="F920" s="494"/>
    </row>
    <row r="921" spans="1:6">
      <c r="A921" s="494"/>
      <c r="B921" s="472"/>
      <c r="C921" s="428"/>
      <c r="D921" s="494"/>
      <c r="E921" s="494"/>
      <c r="F921" s="494"/>
    </row>
    <row r="922" spans="1:6">
      <c r="A922" s="494"/>
      <c r="B922" s="472"/>
      <c r="C922" s="428"/>
      <c r="D922" s="494"/>
      <c r="E922" s="494"/>
      <c r="F922" s="494"/>
    </row>
    <row r="923" spans="1:6">
      <c r="A923" s="494"/>
      <c r="B923" s="472"/>
      <c r="C923" s="428"/>
      <c r="D923" s="494"/>
      <c r="E923" s="494"/>
      <c r="F923" s="494"/>
    </row>
    <row r="924" spans="1:6">
      <c r="A924" s="494"/>
      <c r="B924" s="472"/>
      <c r="C924" s="428"/>
      <c r="D924" s="494"/>
      <c r="E924" s="494"/>
      <c r="F924" s="494"/>
    </row>
    <row r="925" spans="1:6">
      <c r="A925" s="494"/>
      <c r="B925" s="472"/>
      <c r="C925" s="428"/>
      <c r="D925" s="494"/>
      <c r="E925" s="494"/>
      <c r="F925" s="494"/>
    </row>
    <row r="926" spans="1:6">
      <c r="A926" s="494"/>
      <c r="B926" s="472"/>
      <c r="C926" s="428"/>
      <c r="D926" s="494"/>
      <c r="E926" s="494"/>
      <c r="F926" s="494"/>
    </row>
    <row r="927" spans="1:6">
      <c r="A927" s="494"/>
      <c r="B927" s="472"/>
      <c r="C927" s="428"/>
      <c r="D927" s="494"/>
      <c r="E927" s="494"/>
      <c r="F927" s="494"/>
    </row>
    <row r="928" spans="1:6">
      <c r="A928" s="494"/>
      <c r="B928" s="472"/>
      <c r="C928" s="428"/>
      <c r="D928" s="494"/>
      <c r="E928" s="494"/>
      <c r="F928" s="494"/>
    </row>
    <row r="929" spans="1:6">
      <c r="A929" s="494"/>
      <c r="B929" s="472"/>
      <c r="C929" s="428"/>
      <c r="D929" s="494"/>
      <c r="E929" s="494"/>
      <c r="F929" s="494"/>
    </row>
    <row r="930" spans="1:6">
      <c r="A930" s="494"/>
      <c r="B930" s="472"/>
      <c r="C930" s="428"/>
      <c r="D930" s="494"/>
      <c r="E930" s="494"/>
      <c r="F930" s="494"/>
    </row>
    <row r="931" spans="1:6">
      <c r="A931" s="494"/>
      <c r="B931" s="472"/>
      <c r="C931" s="428"/>
      <c r="D931" s="494"/>
      <c r="E931" s="494"/>
      <c r="F931" s="494"/>
    </row>
    <row r="932" spans="1:6">
      <c r="A932" s="494"/>
      <c r="B932" s="472"/>
      <c r="C932" s="428"/>
      <c r="D932" s="494"/>
      <c r="E932" s="494"/>
      <c r="F932" s="494"/>
    </row>
    <row r="933" spans="1:6">
      <c r="A933" s="494"/>
      <c r="B933" s="472"/>
      <c r="C933" s="428"/>
      <c r="D933" s="494"/>
      <c r="E933" s="494"/>
      <c r="F933" s="494"/>
    </row>
    <row r="934" spans="1:6">
      <c r="A934" s="494"/>
      <c r="B934" s="472"/>
      <c r="C934" s="428"/>
      <c r="D934" s="494"/>
      <c r="E934" s="494"/>
      <c r="F934" s="494"/>
    </row>
    <row r="935" spans="1:6">
      <c r="A935" s="494"/>
      <c r="B935" s="472"/>
      <c r="C935" s="428"/>
      <c r="D935" s="494"/>
      <c r="E935" s="494"/>
      <c r="F935" s="494"/>
    </row>
    <row r="936" spans="1:6">
      <c r="A936" s="494"/>
      <c r="B936" s="472"/>
      <c r="C936" s="428"/>
      <c r="D936" s="494"/>
      <c r="E936" s="494"/>
      <c r="F936" s="494"/>
    </row>
    <row r="937" spans="1:6">
      <c r="A937" s="494"/>
      <c r="B937" s="472"/>
      <c r="C937" s="428"/>
      <c r="D937" s="494"/>
      <c r="E937" s="494"/>
      <c r="F937" s="494"/>
    </row>
    <row r="938" spans="1:6">
      <c r="A938" s="494"/>
      <c r="B938" s="472"/>
      <c r="C938" s="428"/>
      <c r="D938" s="494"/>
      <c r="E938" s="494"/>
      <c r="F938" s="494"/>
    </row>
    <row r="939" spans="1:6">
      <c r="A939" s="494"/>
      <c r="B939" s="472"/>
      <c r="C939" s="428"/>
      <c r="D939" s="494"/>
      <c r="E939" s="494"/>
      <c r="F939" s="494"/>
    </row>
    <row r="940" spans="1:6">
      <c r="A940" s="494"/>
      <c r="B940" s="472"/>
      <c r="C940" s="428"/>
      <c r="D940" s="494"/>
      <c r="E940" s="494"/>
      <c r="F940" s="494"/>
    </row>
    <row r="941" spans="1:6">
      <c r="A941" s="494"/>
      <c r="B941" s="472"/>
      <c r="C941" s="428"/>
      <c r="D941" s="494"/>
      <c r="E941" s="494"/>
      <c r="F941" s="494"/>
    </row>
    <row r="942" spans="1:6">
      <c r="A942" s="494"/>
      <c r="B942" s="472"/>
      <c r="C942" s="428"/>
      <c r="D942" s="494"/>
      <c r="E942" s="494"/>
      <c r="F942" s="494"/>
    </row>
    <row r="943" spans="1:6">
      <c r="A943" s="494"/>
      <c r="B943" s="472"/>
      <c r="C943" s="428"/>
      <c r="D943" s="494"/>
      <c r="E943" s="494"/>
      <c r="F943" s="494"/>
    </row>
    <row r="944" spans="1:6">
      <c r="A944" s="494"/>
      <c r="B944" s="472"/>
      <c r="C944" s="428"/>
      <c r="D944" s="494"/>
      <c r="E944" s="494"/>
      <c r="F944" s="494"/>
    </row>
    <row r="945" spans="1:6">
      <c r="A945" s="494"/>
      <c r="B945" s="472"/>
      <c r="C945" s="428"/>
      <c r="D945" s="494"/>
      <c r="E945" s="494"/>
      <c r="F945" s="494"/>
    </row>
    <row r="946" spans="1:6">
      <c r="A946" s="494"/>
      <c r="B946" s="472"/>
      <c r="C946" s="428"/>
      <c r="D946" s="494"/>
      <c r="E946" s="494"/>
      <c r="F946" s="494"/>
    </row>
    <row r="947" spans="1:6">
      <c r="A947" s="494"/>
      <c r="B947" s="472"/>
      <c r="C947" s="428"/>
      <c r="D947" s="494"/>
      <c r="E947" s="494"/>
      <c r="F947" s="494"/>
    </row>
    <row r="948" spans="1:6">
      <c r="A948" s="494"/>
      <c r="B948" s="472"/>
      <c r="C948" s="428"/>
      <c r="D948" s="494"/>
      <c r="E948" s="494"/>
      <c r="F948" s="494"/>
    </row>
    <row r="949" spans="1:6">
      <c r="A949" s="494"/>
      <c r="B949" s="472"/>
      <c r="C949" s="428"/>
      <c r="D949" s="494"/>
      <c r="E949" s="494"/>
      <c r="F949" s="494"/>
    </row>
    <row r="950" spans="1:6">
      <c r="A950" s="494"/>
      <c r="B950" s="472"/>
      <c r="C950" s="428"/>
      <c r="D950" s="494"/>
      <c r="E950" s="494"/>
      <c r="F950" s="494"/>
    </row>
    <row r="951" spans="1:6">
      <c r="A951" s="494"/>
      <c r="B951" s="472"/>
      <c r="C951" s="428"/>
      <c r="D951" s="494"/>
      <c r="E951" s="494"/>
      <c r="F951" s="494"/>
    </row>
    <row r="952" spans="1:6">
      <c r="A952" s="494"/>
      <c r="B952" s="472"/>
      <c r="C952" s="428"/>
      <c r="D952" s="494"/>
      <c r="E952" s="494"/>
      <c r="F952" s="494"/>
    </row>
    <row r="953" spans="1:6">
      <c r="A953" s="494"/>
      <c r="B953" s="472"/>
      <c r="C953" s="428"/>
      <c r="D953" s="494"/>
      <c r="E953" s="494"/>
      <c r="F953" s="494"/>
    </row>
    <row r="954" spans="1:6">
      <c r="A954" s="494"/>
      <c r="B954" s="472"/>
      <c r="C954" s="428"/>
      <c r="D954" s="494"/>
      <c r="E954" s="494"/>
      <c r="F954" s="494"/>
    </row>
    <row r="955" spans="1:6">
      <c r="A955" s="494"/>
      <c r="B955" s="472"/>
      <c r="C955" s="428"/>
      <c r="D955" s="494"/>
      <c r="E955" s="494"/>
      <c r="F955" s="494"/>
    </row>
    <row r="956" spans="1:6">
      <c r="A956" s="494"/>
      <c r="B956" s="472"/>
      <c r="C956" s="428"/>
      <c r="D956" s="494"/>
      <c r="E956" s="494"/>
      <c r="F956" s="494"/>
    </row>
    <row r="957" spans="1:6">
      <c r="A957" s="494"/>
      <c r="B957" s="472"/>
      <c r="C957" s="428"/>
      <c r="D957" s="494"/>
      <c r="E957" s="494"/>
      <c r="F957" s="494"/>
    </row>
    <row r="958" spans="1:6">
      <c r="A958" s="494"/>
      <c r="B958" s="472"/>
      <c r="C958" s="428"/>
      <c r="D958" s="494"/>
      <c r="E958" s="494"/>
      <c r="F958" s="494"/>
    </row>
    <row r="959" spans="1:6">
      <c r="A959" s="494"/>
      <c r="B959" s="472"/>
      <c r="C959" s="428"/>
      <c r="D959" s="494"/>
      <c r="E959" s="494"/>
      <c r="F959" s="494"/>
    </row>
    <row r="960" spans="1:6">
      <c r="A960" s="494"/>
      <c r="B960" s="472"/>
      <c r="C960" s="428"/>
      <c r="D960" s="494"/>
      <c r="E960" s="494"/>
      <c r="F960" s="494"/>
    </row>
    <row r="961" spans="1:6">
      <c r="A961" s="494"/>
      <c r="B961" s="472"/>
      <c r="C961" s="428"/>
      <c r="D961" s="494"/>
      <c r="E961" s="494"/>
      <c r="F961" s="494"/>
    </row>
    <row r="962" spans="1:6">
      <c r="A962" s="494"/>
      <c r="B962" s="472"/>
      <c r="C962" s="428"/>
      <c r="D962" s="494"/>
      <c r="E962" s="494"/>
      <c r="F962" s="494"/>
    </row>
    <row r="963" spans="1:6">
      <c r="A963" s="494"/>
      <c r="B963" s="472"/>
      <c r="C963" s="428"/>
      <c r="D963" s="494"/>
      <c r="E963" s="494"/>
      <c r="F963" s="494"/>
    </row>
    <row r="964" spans="1:6">
      <c r="A964" s="494"/>
      <c r="B964" s="472"/>
      <c r="C964" s="428"/>
      <c r="D964" s="494"/>
      <c r="E964" s="494"/>
      <c r="F964" s="494"/>
    </row>
    <row r="965" spans="1:6">
      <c r="A965" s="494"/>
      <c r="B965" s="472"/>
      <c r="C965" s="428"/>
      <c r="D965" s="494"/>
      <c r="E965" s="494"/>
      <c r="F965" s="494"/>
    </row>
    <row r="966" spans="1:6">
      <c r="A966" s="494"/>
      <c r="B966" s="472"/>
      <c r="C966" s="428"/>
      <c r="D966" s="494"/>
      <c r="E966" s="494"/>
      <c r="F966" s="494"/>
    </row>
    <row r="967" spans="1:6">
      <c r="A967" s="494"/>
      <c r="B967" s="472"/>
      <c r="C967" s="428"/>
      <c r="D967" s="494"/>
      <c r="E967" s="494"/>
      <c r="F967" s="494"/>
    </row>
    <row r="968" spans="1:6">
      <c r="A968" s="494"/>
      <c r="B968" s="472"/>
      <c r="C968" s="428"/>
      <c r="D968" s="494"/>
      <c r="E968" s="494"/>
      <c r="F968" s="494"/>
    </row>
    <row r="969" spans="1:6">
      <c r="A969" s="494"/>
      <c r="B969" s="472"/>
      <c r="C969" s="428"/>
      <c r="D969" s="494"/>
      <c r="E969" s="494"/>
      <c r="F969" s="494"/>
    </row>
    <row r="970" spans="1:6">
      <c r="A970" s="494"/>
      <c r="B970" s="472"/>
      <c r="C970" s="428"/>
      <c r="D970" s="494"/>
      <c r="E970" s="494"/>
      <c r="F970" s="494"/>
    </row>
    <row r="971" spans="1:6">
      <c r="A971" s="494"/>
      <c r="B971" s="472"/>
      <c r="C971" s="428"/>
      <c r="D971" s="494"/>
      <c r="E971" s="494"/>
      <c r="F971" s="494"/>
    </row>
    <row r="972" spans="1:6">
      <c r="A972" s="494"/>
      <c r="B972" s="472"/>
      <c r="C972" s="428"/>
      <c r="D972" s="494"/>
      <c r="E972" s="494"/>
      <c r="F972" s="494"/>
    </row>
    <row r="973" spans="1:6">
      <c r="A973" s="494"/>
      <c r="B973" s="472"/>
      <c r="C973" s="428"/>
      <c r="D973" s="494"/>
      <c r="E973" s="494"/>
      <c r="F973" s="494"/>
    </row>
    <row r="974" spans="1:6">
      <c r="A974" s="494"/>
      <c r="B974" s="472"/>
      <c r="C974" s="428"/>
      <c r="D974" s="494"/>
      <c r="E974" s="494"/>
      <c r="F974" s="494"/>
    </row>
    <row r="975" spans="1:6">
      <c r="A975" s="494"/>
      <c r="B975" s="472"/>
      <c r="C975" s="428"/>
      <c r="D975" s="494"/>
      <c r="E975" s="494"/>
      <c r="F975" s="494"/>
    </row>
    <row r="976" spans="1:6">
      <c r="A976" s="494"/>
      <c r="B976" s="472"/>
      <c r="C976" s="428"/>
      <c r="D976" s="494"/>
      <c r="E976" s="494"/>
      <c r="F976" s="494"/>
    </row>
    <row r="977" spans="1:6">
      <c r="A977" s="494"/>
      <c r="B977" s="472"/>
      <c r="C977" s="428"/>
      <c r="D977" s="494"/>
      <c r="E977" s="494"/>
      <c r="F977" s="494"/>
    </row>
    <row r="978" spans="1:6">
      <c r="A978" s="494"/>
      <c r="B978" s="472"/>
      <c r="C978" s="428"/>
      <c r="D978" s="494"/>
      <c r="E978" s="494"/>
      <c r="F978" s="494"/>
    </row>
    <row r="979" spans="1:6">
      <c r="A979" s="494"/>
      <c r="B979" s="472"/>
      <c r="C979" s="428"/>
      <c r="D979" s="494"/>
      <c r="E979" s="494"/>
      <c r="F979" s="494"/>
    </row>
    <row r="980" spans="1:6">
      <c r="A980" s="494"/>
      <c r="B980" s="472"/>
      <c r="C980" s="428"/>
      <c r="D980" s="494"/>
      <c r="E980" s="494"/>
      <c r="F980" s="494"/>
    </row>
    <row r="981" spans="1:6">
      <c r="A981" s="494"/>
      <c r="B981" s="472"/>
      <c r="C981" s="428"/>
      <c r="D981" s="494"/>
      <c r="E981" s="494"/>
      <c r="F981" s="494"/>
    </row>
    <row r="982" spans="1:6">
      <c r="A982" s="494"/>
      <c r="B982" s="472"/>
      <c r="C982" s="428"/>
      <c r="D982" s="494"/>
      <c r="E982" s="494"/>
      <c r="F982" s="494"/>
    </row>
    <row r="983" spans="1:6">
      <c r="A983" s="494"/>
      <c r="B983" s="472"/>
      <c r="C983" s="428"/>
      <c r="D983" s="494"/>
      <c r="E983" s="494"/>
      <c r="F983" s="494"/>
    </row>
    <row r="984" spans="1:6">
      <c r="A984" s="494"/>
      <c r="B984" s="472"/>
      <c r="C984" s="428"/>
      <c r="D984" s="494"/>
      <c r="E984" s="494"/>
      <c r="F984" s="494"/>
    </row>
    <row r="985" spans="1:6">
      <c r="A985" s="494"/>
      <c r="B985" s="472"/>
      <c r="C985" s="428"/>
      <c r="D985" s="494"/>
      <c r="E985" s="494"/>
      <c r="F985" s="494"/>
    </row>
    <row r="986" spans="1:6">
      <c r="A986" s="494"/>
      <c r="B986" s="472"/>
      <c r="C986" s="428"/>
      <c r="D986" s="494"/>
      <c r="E986" s="494"/>
      <c r="F986" s="494"/>
    </row>
    <row r="987" spans="1:6">
      <c r="A987" s="494"/>
      <c r="B987" s="472"/>
      <c r="C987" s="428"/>
      <c r="D987" s="494"/>
      <c r="E987" s="494"/>
      <c r="F987" s="494"/>
    </row>
    <row r="988" spans="1:6">
      <c r="A988" s="494"/>
      <c r="B988" s="472"/>
      <c r="C988" s="428"/>
      <c r="D988" s="494"/>
      <c r="E988" s="494"/>
      <c r="F988" s="494"/>
    </row>
    <row r="989" spans="1:6">
      <c r="A989" s="494"/>
      <c r="B989" s="472"/>
      <c r="C989" s="428"/>
      <c r="D989" s="494"/>
      <c r="E989" s="494"/>
      <c r="F989" s="494"/>
    </row>
    <row r="990" spans="1:6">
      <c r="A990" s="494"/>
      <c r="B990" s="472"/>
      <c r="C990" s="428"/>
      <c r="D990" s="494"/>
      <c r="E990" s="494"/>
      <c r="F990" s="494"/>
    </row>
    <row r="991" spans="1:6">
      <c r="A991" s="494"/>
      <c r="B991" s="472"/>
      <c r="C991" s="428"/>
      <c r="D991" s="494"/>
      <c r="E991" s="494"/>
      <c r="F991" s="494"/>
    </row>
    <row r="992" spans="1:6">
      <c r="A992" s="494"/>
      <c r="B992" s="472"/>
      <c r="C992" s="428"/>
      <c r="D992" s="494"/>
      <c r="E992" s="494"/>
      <c r="F992" s="494"/>
    </row>
    <row r="993" spans="1:6">
      <c r="A993" s="494"/>
      <c r="B993" s="472"/>
      <c r="C993" s="428"/>
      <c r="D993" s="494"/>
      <c r="E993" s="494"/>
      <c r="F993" s="494"/>
    </row>
    <row r="994" spans="1:6">
      <c r="A994" s="494"/>
      <c r="B994" s="472"/>
      <c r="C994" s="428"/>
      <c r="D994" s="494"/>
      <c r="E994" s="494"/>
      <c r="F994" s="494"/>
    </row>
    <row r="995" spans="1:6">
      <c r="A995" s="494"/>
      <c r="B995" s="472"/>
      <c r="C995" s="428"/>
      <c r="D995" s="494"/>
      <c r="E995" s="494"/>
      <c r="F995" s="494"/>
    </row>
    <row r="996" spans="1:6">
      <c r="A996" s="494"/>
      <c r="B996" s="472"/>
      <c r="C996" s="428"/>
      <c r="D996" s="494"/>
      <c r="E996" s="494"/>
      <c r="F996" s="494"/>
    </row>
    <row r="997" spans="1:6">
      <c r="A997" s="494"/>
      <c r="B997" s="472"/>
      <c r="C997" s="428"/>
      <c r="D997" s="494"/>
      <c r="E997" s="494"/>
      <c r="F997" s="494"/>
    </row>
    <row r="998" spans="1:6">
      <c r="A998" s="494"/>
      <c r="B998" s="472"/>
      <c r="C998" s="428"/>
      <c r="D998" s="494"/>
      <c r="E998" s="494"/>
      <c r="F998" s="494"/>
    </row>
    <row r="999" spans="1:6">
      <c r="A999" s="494"/>
      <c r="B999" s="472"/>
      <c r="C999" s="428"/>
      <c r="D999" s="494"/>
      <c r="E999" s="494"/>
      <c r="F999" s="494"/>
    </row>
    <row r="1000" spans="1:6">
      <c r="A1000" s="494"/>
      <c r="B1000" s="472"/>
      <c r="C1000" s="428"/>
      <c r="D1000" s="494"/>
      <c r="E1000" s="494"/>
      <c r="F1000" s="494"/>
    </row>
    <row r="1001" spans="1:6">
      <c r="A1001" s="494"/>
      <c r="B1001" s="472"/>
      <c r="C1001" s="428"/>
      <c r="D1001" s="494"/>
      <c r="E1001" s="494"/>
      <c r="F1001" s="494"/>
    </row>
    <row r="1002" spans="1:6">
      <c r="A1002" s="494"/>
      <c r="B1002" s="472"/>
      <c r="C1002" s="428"/>
      <c r="D1002" s="494"/>
      <c r="E1002" s="494"/>
      <c r="F1002" s="494"/>
    </row>
    <row r="1003" spans="1:6">
      <c r="A1003" s="494"/>
      <c r="B1003" s="472"/>
      <c r="C1003" s="428"/>
      <c r="D1003" s="494"/>
      <c r="E1003" s="494"/>
      <c r="F1003" s="494"/>
    </row>
    <row r="1004" spans="1:6">
      <c r="A1004" s="494"/>
      <c r="B1004" s="472"/>
      <c r="C1004" s="428"/>
      <c r="D1004" s="494"/>
      <c r="E1004" s="494"/>
      <c r="F1004" s="494"/>
    </row>
    <row r="1005" spans="1:6">
      <c r="A1005" s="494"/>
      <c r="B1005" s="472"/>
      <c r="C1005" s="428"/>
      <c r="D1005" s="494"/>
      <c r="E1005" s="494"/>
      <c r="F1005" s="494"/>
    </row>
    <row r="1006" spans="1:6">
      <c r="A1006" s="494"/>
      <c r="B1006" s="472"/>
      <c r="C1006" s="428"/>
      <c r="D1006" s="494"/>
      <c r="E1006" s="494"/>
      <c r="F1006" s="494"/>
    </row>
    <row r="1007" spans="1:6">
      <c r="A1007" s="494"/>
      <c r="B1007" s="472"/>
      <c r="C1007" s="428"/>
      <c r="D1007" s="494"/>
      <c r="E1007" s="494"/>
      <c r="F1007" s="494"/>
    </row>
    <row r="1008" spans="1:6">
      <c r="A1008" s="494"/>
      <c r="B1008" s="472"/>
      <c r="C1008" s="428"/>
      <c r="D1008" s="494"/>
      <c r="E1008" s="494"/>
      <c r="F1008" s="494"/>
    </row>
    <row r="1009" spans="1:6">
      <c r="A1009" s="494"/>
      <c r="B1009" s="472"/>
      <c r="C1009" s="428"/>
      <c r="D1009" s="494"/>
      <c r="E1009" s="494"/>
      <c r="F1009" s="494"/>
    </row>
    <row r="1010" spans="1:6">
      <c r="A1010" s="494"/>
      <c r="B1010" s="472"/>
      <c r="C1010" s="428"/>
      <c r="D1010" s="494"/>
      <c r="E1010" s="494"/>
      <c r="F1010" s="494"/>
    </row>
    <row r="1011" spans="1:6">
      <c r="A1011" s="494"/>
      <c r="B1011" s="472"/>
      <c r="C1011" s="428"/>
      <c r="D1011" s="494"/>
      <c r="E1011" s="494"/>
      <c r="F1011" s="494"/>
    </row>
    <row r="1012" spans="1:6">
      <c r="A1012" s="494"/>
      <c r="B1012" s="472"/>
      <c r="C1012" s="428"/>
      <c r="D1012" s="494"/>
      <c r="E1012" s="494"/>
      <c r="F1012" s="494"/>
    </row>
    <row r="1013" spans="1:6">
      <c r="A1013" s="494"/>
      <c r="B1013" s="472"/>
      <c r="C1013" s="428"/>
      <c r="D1013" s="494"/>
      <c r="E1013" s="494"/>
      <c r="F1013" s="494"/>
    </row>
    <row r="1014" spans="1:6">
      <c r="A1014" s="494"/>
      <c r="B1014" s="472"/>
      <c r="C1014" s="428"/>
      <c r="D1014" s="494"/>
      <c r="E1014" s="494"/>
      <c r="F1014" s="494"/>
    </row>
    <row r="1015" spans="1:6">
      <c r="A1015" s="494"/>
      <c r="B1015" s="472"/>
      <c r="C1015" s="428"/>
      <c r="D1015" s="494"/>
      <c r="E1015" s="494"/>
      <c r="F1015" s="494"/>
    </row>
    <row r="1016" spans="1:6">
      <c r="A1016" s="494"/>
      <c r="B1016" s="472"/>
      <c r="C1016" s="428"/>
      <c r="D1016" s="494"/>
      <c r="E1016" s="494"/>
      <c r="F1016" s="494"/>
    </row>
    <row r="1017" spans="1:6">
      <c r="A1017" s="494"/>
      <c r="B1017" s="472"/>
      <c r="C1017" s="428"/>
      <c r="D1017" s="494"/>
      <c r="E1017" s="494"/>
      <c r="F1017" s="494"/>
    </row>
    <row r="1018" spans="1:6">
      <c r="A1018" s="494"/>
      <c r="B1018" s="472"/>
      <c r="C1018" s="428"/>
      <c r="D1018" s="494"/>
      <c r="E1018" s="494"/>
      <c r="F1018" s="494"/>
    </row>
    <row r="1019" spans="1:6">
      <c r="A1019" s="494"/>
      <c r="B1019" s="472"/>
      <c r="C1019" s="428"/>
      <c r="D1019" s="494"/>
      <c r="E1019" s="494"/>
      <c r="F1019" s="494"/>
    </row>
    <row r="1020" spans="1:6">
      <c r="A1020" s="494"/>
      <c r="B1020" s="472"/>
      <c r="C1020" s="428"/>
      <c r="D1020" s="494"/>
      <c r="E1020" s="494"/>
      <c r="F1020" s="494"/>
    </row>
    <row r="1021" spans="1:6">
      <c r="A1021" s="494"/>
      <c r="B1021" s="472"/>
      <c r="C1021" s="428"/>
      <c r="D1021" s="494"/>
      <c r="E1021" s="494"/>
      <c r="F1021" s="494"/>
    </row>
    <row r="1022" spans="1:6">
      <c r="A1022" s="494"/>
      <c r="B1022" s="472"/>
      <c r="C1022" s="428"/>
      <c r="D1022" s="494"/>
      <c r="E1022" s="494"/>
      <c r="F1022" s="494"/>
    </row>
    <row r="1023" spans="1:6">
      <c r="A1023" s="494"/>
      <c r="B1023" s="472"/>
      <c r="C1023" s="428"/>
      <c r="D1023" s="494"/>
      <c r="E1023" s="494"/>
      <c r="F1023" s="494"/>
    </row>
    <row r="1024" spans="1:6">
      <c r="A1024" s="494"/>
      <c r="B1024" s="472"/>
      <c r="C1024" s="428"/>
      <c r="D1024" s="494"/>
      <c r="E1024" s="494"/>
      <c r="F1024" s="494"/>
    </row>
    <row r="1025" spans="1:6">
      <c r="A1025" s="494"/>
      <c r="B1025" s="472"/>
      <c r="C1025" s="428"/>
      <c r="D1025" s="494"/>
      <c r="E1025" s="494"/>
      <c r="F1025" s="494"/>
    </row>
    <row r="1026" spans="1:6">
      <c r="A1026" s="494"/>
      <c r="B1026" s="472"/>
      <c r="C1026" s="428"/>
      <c r="D1026" s="494"/>
      <c r="E1026" s="494"/>
      <c r="F1026" s="494"/>
    </row>
    <row r="1027" spans="1:6">
      <c r="A1027" s="494"/>
      <c r="B1027" s="472"/>
      <c r="C1027" s="428"/>
      <c r="D1027" s="494"/>
      <c r="E1027" s="494"/>
      <c r="F1027" s="494"/>
    </row>
    <row r="1028" spans="1:6">
      <c r="A1028" s="494"/>
      <c r="B1028" s="472"/>
      <c r="C1028" s="428"/>
      <c r="D1028" s="494"/>
      <c r="E1028" s="494"/>
      <c r="F1028" s="494"/>
    </row>
    <row r="1029" spans="1:6">
      <c r="A1029" s="494"/>
      <c r="B1029" s="472"/>
      <c r="C1029" s="428"/>
      <c r="D1029" s="494"/>
      <c r="E1029" s="494"/>
      <c r="F1029" s="494"/>
    </row>
    <row r="1030" spans="1:6">
      <c r="A1030" s="494"/>
      <c r="B1030" s="472"/>
      <c r="C1030" s="428"/>
      <c r="D1030" s="494"/>
      <c r="E1030" s="494"/>
      <c r="F1030" s="494"/>
    </row>
    <row r="1031" spans="1:6">
      <c r="A1031" s="494"/>
      <c r="B1031" s="472"/>
      <c r="C1031" s="428"/>
      <c r="D1031" s="494"/>
      <c r="E1031" s="494"/>
      <c r="F1031" s="494"/>
    </row>
    <row r="1032" spans="1:6">
      <c r="A1032" s="494"/>
      <c r="B1032" s="472"/>
      <c r="C1032" s="428"/>
      <c r="D1032" s="494"/>
      <c r="E1032" s="494"/>
      <c r="F1032" s="494"/>
    </row>
    <row r="1033" spans="1:6">
      <c r="A1033" s="494"/>
      <c r="B1033" s="472"/>
      <c r="C1033" s="428"/>
      <c r="D1033" s="494"/>
      <c r="E1033" s="494"/>
      <c r="F1033" s="494"/>
    </row>
    <row r="1034" spans="1:6">
      <c r="A1034" s="494"/>
      <c r="B1034" s="472"/>
      <c r="C1034" s="428"/>
      <c r="D1034" s="494"/>
      <c r="E1034" s="494"/>
      <c r="F1034" s="494"/>
    </row>
    <row r="1035" spans="1:6">
      <c r="A1035" s="494"/>
      <c r="B1035" s="472"/>
      <c r="C1035" s="428"/>
      <c r="D1035" s="494"/>
      <c r="E1035" s="494"/>
      <c r="F1035" s="494"/>
    </row>
    <row r="1036" spans="1:6">
      <c r="A1036" s="494"/>
      <c r="B1036" s="472"/>
      <c r="C1036" s="428"/>
      <c r="D1036" s="494"/>
      <c r="E1036" s="494"/>
      <c r="F1036" s="494"/>
    </row>
    <row r="1037" spans="1:6">
      <c r="A1037" s="494"/>
      <c r="B1037" s="472"/>
      <c r="C1037" s="428"/>
      <c r="D1037" s="494"/>
      <c r="E1037" s="494"/>
      <c r="F1037" s="494"/>
    </row>
    <row r="1038" spans="1:6">
      <c r="A1038" s="494"/>
      <c r="B1038" s="472"/>
      <c r="C1038" s="428"/>
      <c r="D1038" s="494"/>
      <c r="E1038" s="494"/>
      <c r="F1038" s="494"/>
    </row>
    <row r="1039" spans="1:6">
      <c r="A1039" s="494"/>
      <c r="B1039" s="472"/>
      <c r="C1039" s="428"/>
      <c r="D1039" s="494"/>
      <c r="E1039" s="494"/>
      <c r="F1039" s="494"/>
    </row>
    <row r="1040" spans="1:6">
      <c r="A1040" s="494"/>
      <c r="B1040" s="472"/>
      <c r="C1040" s="428"/>
      <c r="D1040" s="494"/>
      <c r="E1040" s="494"/>
      <c r="F1040" s="494"/>
    </row>
    <row r="1041" spans="1:6">
      <c r="A1041" s="494"/>
      <c r="B1041" s="472"/>
      <c r="C1041" s="428"/>
      <c r="D1041" s="494"/>
      <c r="E1041" s="494"/>
      <c r="F1041" s="494"/>
    </row>
    <row r="1042" spans="1:6">
      <c r="A1042" s="494"/>
      <c r="B1042" s="472"/>
      <c r="C1042" s="428"/>
      <c r="D1042" s="494"/>
      <c r="E1042" s="494"/>
      <c r="F1042" s="494"/>
    </row>
    <row r="1043" spans="1:6">
      <c r="A1043" s="494"/>
      <c r="B1043" s="472"/>
      <c r="C1043" s="428"/>
      <c r="D1043" s="494"/>
      <c r="E1043" s="494"/>
      <c r="F1043" s="494"/>
    </row>
    <row r="1044" spans="1:6">
      <c r="A1044" s="494"/>
      <c r="B1044" s="472"/>
      <c r="C1044" s="428"/>
      <c r="D1044" s="494"/>
      <c r="E1044" s="494"/>
      <c r="F1044" s="494"/>
    </row>
    <row r="1045" spans="1:6">
      <c r="A1045" s="494"/>
      <c r="B1045" s="472"/>
      <c r="C1045" s="428"/>
      <c r="D1045" s="494"/>
      <c r="E1045" s="494"/>
      <c r="F1045" s="494"/>
    </row>
    <row r="1046" spans="1:6">
      <c r="A1046" s="494"/>
      <c r="B1046" s="472"/>
      <c r="C1046" s="428"/>
      <c r="D1046" s="494"/>
      <c r="E1046" s="494"/>
      <c r="F1046" s="494"/>
    </row>
    <row r="1047" spans="1:6">
      <c r="A1047" s="494"/>
      <c r="B1047" s="472"/>
      <c r="C1047" s="428"/>
      <c r="D1047" s="494"/>
      <c r="E1047" s="494"/>
      <c r="F1047" s="494"/>
    </row>
    <row r="1048" spans="1:6">
      <c r="A1048" s="494"/>
      <c r="B1048" s="472"/>
      <c r="C1048" s="428"/>
      <c r="D1048" s="494"/>
      <c r="E1048" s="494"/>
      <c r="F1048" s="494"/>
    </row>
    <row r="1049" spans="1:6">
      <c r="A1049" s="494"/>
      <c r="B1049" s="472"/>
      <c r="C1049" s="428"/>
      <c r="D1049" s="494"/>
      <c r="E1049" s="494"/>
      <c r="F1049" s="494"/>
    </row>
    <row r="1050" spans="1:6">
      <c r="A1050" s="494"/>
      <c r="B1050" s="472"/>
      <c r="C1050" s="428"/>
      <c r="D1050" s="494"/>
      <c r="E1050" s="494"/>
      <c r="F1050" s="494"/>
    </row>
    <row r="1051" spans="1:6">
      <c r="A1051" s="494"/>
      <c r="B1051" s="472"/>
      <c r="C1051" s="428"/>
      <c r="D1051" s="494"/>
      <c r="E1051" s="494"/>
      <c r="F1051" s="494"/>
    </row>
    <row r="1052" spans="1:6">
      <c r="A1052" s="494"/>
      <c r="B1052" s="472"/>
      <c r="C1052" s="428"/>
      <c r="D1052" s="494"/>
      <c r="E1052" s="494"/>
      <c r="F1052" s="494"/>
    </row>
    <row r="1053" spans="1:6">
      <c r="A1053" s="494"/>
      <c r="B1053" s="472"/>
      <c r="C1053" s="428"/>
      <c r="D1053" s="494"/>
      <c r="E1053" s="494"/>
      <c r="F1053" s="494"/>
    </row>
    <row r="1054" spans="1:6">
      <c r="A1054" s="494"/>
      <c r="B1054" s="472"/>
      <c r="C1054" s="428"/>
      <c r="D1054" s="494"/>
      <c r="E1054" s="494"/>
      <c r="F1054" s="494"/>
    </row>
    <row r="1055" spans="1:6">
      <c r="A1055" s="494"/>
      <c r="B1055" s="472"/>
      <c r="C1055" s="428"/>
      <c r="D1055" s="494"/>
      <c r="E1055" s="494"/>
      <c r="F1055" s="494"/>
    </row>
    <row r="1056" spans="1:6">
      <c r="A1056" s="494"/>
      <c r="B1056" s="472"/>
      <c r="C1056" s="428"/>
      <c r="D1056" s="494"/>
      <c r="E1056" s="494"/>
      <c r="F1056" s="494"/>
    </row>
    <row r="1057" spans="1:6">
      <c r="A1057" s="494"/>
      <c r="B1057" s="472"/>
      <c r="C1057" s="428"/>
      <c r="D1057" s="494"/>
      <c r="E1057" s="494"/>
      <c r="F1057" s="494"/>
    </row>
    <row r="1058" spans="1:6">
      <c r="A1058" s="494"/>
      <c r="B1058" s="472"/>
      <c r="C1058" s="428"/>
      <c r="D1058" s="494"/>
      <c r="E1058" s="494"/>
      <c r="F1058" s="494"/>
    </row>
    <row r="1059" spans="1:6">
      <c r="A1059" s="494"/>
      <c r="B1059" s="472"/>
      <c r="C1059" s="428"/>
      <c r="D1059" s="494"/>
      <c r="E1059" s="494"/>
      <c r="F1059" s="494"/>
    </row>
    <row r="1060" spans="1:6">
      <c r="A1060" s="494"/>
      <c r="B1060" s="472"/>
      <c r="C1060" s="428"/>
      <c r="D1060" s="494"/>
      <c r="E1060" s="494"/>
      <c r="F1060" s="494"/>
    </row>
    <row r="1061" spans="1:6">
      <c r="A1061" s="494"/>
      <c r="B1061" s="472"/>
      <c r="C1061" s="428"/>
      <c r="D1061" s="494"/>
      <c r="E1061" s="494"/>
      <c r="F1061" s="494"/>
    </row>
    <row r="1062" spans="1:6">
      <c r="A1062" s="494"/>
      <c r="B1062" s="472"/>
      <c r="C1062" s="428"/>
      <c r="D1062" s="494"/>
      <c r="E1062" s="494"/>
      <c r="F1062" s="494"/>
    </row>
    <row r="1063" spans="1:6">
      <c r="A1063" s="494"/>
      <c r="B1063" s="472"/>
      <c r="C1063" s="428"/>
      <c r="D1063" s="494"/>
      <c r="E1063" s="494"/>
      <c r="F1063" s="494"/>
    </row>
    <row r="1064" spans="1:6">
      <c r="A1064" s="494"/>
      <c r="B1064" s="472"/>
      <c r="C1064" s="428"/>
      <c r="D1064" s="494"/>
      <c r="E1064" s="494"/>
      <c r="F1064" s="494"/>
    </row>
    <row r="1065" spans="1:6">
      <c r="A1065" s="494"/>
      <c r="B1065" s="472"/>
      <c r="C1065" s="428"/>
      <c r="D1065" s="494"/>
      <c r="E1065" s="494"/>
      <c r="F1065" s="494"/>
    </row>
    <row r="1066" spans="1:6">
      <c r="A1066" s="494"/>
      <c r="B1066" s="472"/>
      <c r="C1066" s="428"/>
      <c r="D1066" s="494"/>
      <c r="E1066" s="494"/>
      <c r="F1066" s="494"/>
    </row>
    <row r="1067" spans="1:6">
      <c r="A1067" s="494"/>
      <c r="B1067" s="472"/>
      <c r="C1067" s="428"/>
      <c r="D1067" s="494"/>
      <c r="E1067" s="494"/>
      <c r="F1067" s="494"/>
    </row>
    <row r="1068" spans="1:6">
      <c r="A1068" s="494"/>
      <c r="B1068" s="472"/>
      <c r="C1068" s="428"/>
      <c r="D1068" s="494"/>
      <c r="E1068" s="494"/>
      <c r="F1068" s="494"/>
    </row>
    <row r="1069" spans="1:6">
      <c r="A1069" s="494"/>
      <c r="B1069" s="472"/>
      <c r="C1069" s="428"/>
      <c r="D1069" s="494"/>
      <c r="E1069" s="494"/>
      <c r="F1069" s="494"/>
    </row>
    <row r="1070" spans="1:6">
      <c r="A1070" s="494"/>
      <c r="B1070" s="472"/>
      <c r="C1070" s="428"/>
      <c r="D1070" s="494"/>
      <c r="E1070" s="494"/>
      <c r="F1070" s="494"/>
    </row>
    <row r="1071" spans="1:6">
      <c r="A1071" s="494"/>
      <c r="B1071" s="472"/>
      <c r="C1071" s="428"/>
      <c r="D1071" s="494"/>
      <c r="E1071" s="494"/>
      <c r="F1071" s="494"/>
    </row>
    <row r="1072" spans="1:6">
      <c r="A1072" s="494"/>
      <c r="B1072" s="472"/>
      <c r="C1072" s="428"/>
      <c r="D1072" s="494"/>
      <c r="E1072" s="494"/>
      <c r="F1072" s="494"/>
    </row>
    <row r="1073" spans="1:6">
      <c r="A1073" s="494"/>
      <c r="B1073" s="472"/>
      <c r="C1073" s="428"/>
      <c r="D1073" s="494"/>
      <c r="E1073" s="494"/>
      <c r="F1073" s="494"/>
    </row>
    <row r="1074" spans="1:6">
      <c r="A1074" s="494"/>
      <c r="B1074" s="472"/>
      <c r="C1074" s="428"/>
      <c r="D1074" s="494"/>
      <c r="E1074" s="494"/>
      <c r="F1074" s="494"/>
    </row>
    <row r="1075" spans="1:6">
      <c r="A1075" s="494"/>
      <c r="B1075" s="472"/>
      <c r="C1075" s="428"/>
      <c r="D1075" s="494"/>
      <c r="E1075" s="494"/>
      <c r="F1075" s="494"/>
    </row>
    <row r="1076" spans="1:6">
      <c r="A1076" s="494"/>
      <c r="B1076" s="472"/>
      <c r="C1076" s="428"/>
      <c r="D1076" s="494"/>
      <c r="E1076" s="494"/>
      <c r="F1076" s="494"/>
    </row>
    <row r="1077" spans="1:6">
      <c r="A1077" s="494"/>
      <c r="B1077" s="472"/>
      <c r="C1077" s="428"/>
      <c r="D1077" s="494"/>
      <c r="E1077" s="494"/>
      <c r="F1077" s="494"/>
    </row>
    <row r="1078" spans="1:6">
      <c r="A1078" s="494"/>
      <c r="B1078" s="472"/>
      <c r="C1078" s="428"/>
      <c r="D1078" s="494"/>
      <c r="E1078" s="494"/>
      <c r="F1078" s="494"/>
    </row>
    <row r="1079" spans="1:6">
      <c r="A1079" s="494"/>
      <c r="B1079" s="472"/>
      <c r="C1079" s="428"/>
      <c r="D1079" s="494"/>
      <c r="E1079" s="494"/>
      <c r="F1079" s="494"/>
    </row>
    <row r="1080" spans="1:6">
      <c r="A1080" s="494"/>
      <c r="B1080" s="472"/>
      <c r="C1080" s="428"/>
      <c r="D1080" s="494"/>
      <c r="E1080" s="494"/>
      <c r="F1080" s="494"/>
    </row>
    <row r="1081" spans="1:6">
      <c r="A1081" s="494"/>
      <c r="B1081" s="472"/>
      <c r="C1081" s="428"/>
      <c r="D1081" s="494"/>
      <c r="E1081" s="494"/>
      <c r="F1081" s="494"/>
    </row>
    <row r="1082" spans="1:6">
      <c r="A1082" s="494"/>
      <c r="B1082" s="472"/>
      <c r="C1082" s="428"/>
      <c r="D1082" s="494"/>
      <c r="E1082" s="494"/>
      <c r="F1082" s="494"/>
    </row>
    <row r="1083" spans="1:6">
      <c r="A1083" s="494"/>
      <c r="B1083" s="472"/>
      <c r="C1083" s="428"/>
      <c r="D1083" s="494"/>
      <c r="E1083" s="494"/>
      <c r="F1083" s="494"/>
    </row>
    <row r="1084" spans="1:6">
      <c r="A1084" s="494"/>
      <c r="B1084" s="472"/>
      <c r="C1084" s="428"/>
      <c r="D1084" s="494"/>
      <c r="E1084" s="494"/>
      <c r="F1084" s="494"/>
    </row>
    <row r="1085" spans="1:6">
      <c r="A1085" s="494"/>
      <c r="B1085" s="472"/>
      <c r="C1085" s="428"/>
      <c r="D1085" s="494"/>
      <c r="E1085" s="494"/>
      <c r="F1085" s="494"/>
    </row>
    <row r="1086" spans="1:6">
      <c r="A1086" s="494"/>
      <c r="B1086" s="472"/>
      <c r="C1086" s="428"/>
      <c r="D1086" s="494"/>
      <c r="E1086" s="494"/>
      <c r="F1086" s="494"/>
    </row>
    <row r="1087" spans="1:6">
      <c r="A1087" s="494"/>
      <c r="B1087" s="472"/>
      <c r="C1087" s="428"/>
      <c r="D1087" s="494"/>
      <c r="E1087" s="494"/>
      <c r="F1087" s="494"/>
    </row>
    <row r="1088" spans="1:6">
      <c r="A1088" s="494"/>
      <c r="B1088" s="472"/>
      <c r="C1088" s="428"/>
      <c r="D1088" s="494"/>
      <c r="E1088" s="494"/>
      <c r="F1088" s="494"/>
    </row>
    <row r="1089" spans="1:6">
      <c r="A1089" s="494"/>
      <c r="B1089" s="472"/>
      <c r="C1089" s="428"/>
      <c r="D1089" s="494"/>
      <c r="E1089" s="494"/>
      <c r="F1089" s="494"/>
    </row>
    <row r="1090" spans="1:6">
      <c r="A1090" s="494"/>
      <c r="B1090" s="472"/>
      <c r="C1090" s="428"/>
      <c r="D1090" s="494"/>
      <c r="E1090" s="494"/>
      <c r="F1090" s="494"/>
    </row>
    <row r="1091" spans="1:6">
      <c r="A1091" s="494"/>
      <c r="B1091" s="472"/>
      <c r="C1091" s="428"/>
      <c r="D1091" s="494"/>
      <c r="E1091" s="494"/>
      <c r="F1091" s="494"/>
    </row>
    <row r="1092" spans="1:6">
      <c r="A1092" s="494"/>
      <c r="B1092" s="472"/>
      <c r="C1092" s="428"/>
      <c r="D1092" s="494"/>
      <c r="E1092" s="494"/>
      <c r="F1092" s="494"/>
    </row>
    <row r="1093" spans="1:6">
      <c r="A1093" s="494"/>
      <c r="B1093" s="472"/>
      <c r="C1093" s="428"/>
      <c r="D1093" s="494"/>
      <c r="E1093" s="494"/>
      <c r="F1093" s="494"/>
    </row>
    <row r="1094" spans="1:6">
      <c r="A1094" s="494"/>
      <c r="B1094" s="472"/>
      <c r="C1094" s="428"/>
      <c r="D1094" s="494"/>
      <c r="E1094" s="494"/>
      <c r="F1094" s="494"/>
    </row>
    <row r="1095" spans="1:6">
      <c r="A1095" s="494"/>
      <c r="B1095" s="472"/>
      <c r="C1095" s="428"/>
      <c r="D1095" s="494"/>
      <c r="E1095" s="494"/>
      <c r="F1095" s="494"/>
    </row>
    <row r="1096" spans="1:6">
      <c r="A1096" s="494"/>
      <c r="B1096" s="472"/>
      <c r="C1096" s="428"/>
      <c r="D1096" s="494"/>
      <c r="E1096" s="494"/>
      <c r="F1096" s="494"/>
    </row>
    <row r="1097" spans="1:6">
      <c r="A1097" s="494"/>
      <c r="B1097" s="472"/>
      <c r="C1097" s="428"/>
      <c r="D1097" s="494"/>
      <c r="E1097" s="494"/>
      <c r="F1097" s="494"/>
    </row>
    <row r="1098" spans="1:6">
      <c r="A1098" s="494"/>
      <c r="B1098" s="472"/>
      <c r="C1098" s="428"/>
      <c r="D1098" s="494"/>
      <c r="E1098" s="494"/>
      <c r="F1098" s="494"/>
    </row>
    <row r="1099" spans="1:6">
      <c r="A1099" s="494"/>
      <c r="B1099" s="472"/>
      <c r="C1099" s="428"/>
      <c r="D1099" s="494"/>
      <c r="E1099" s="494"/>
      <c r="F1099" s="494"/>
    </row>
    <row r="1100" spans="1:6">
      <c r="A1100" s="494"/>
      <c r="B1100" s="472"/>
      <c r="C1100" s="428"/>
      <c r="D1100" s="494"/>
      <c r="E1100" s="494"/>
      <c r="F1100" s="494"/>
    </row>
    <row r="1101" spans="1:6">
      <c r="A1101" s="494"/>
      <c r="B1101" s="472"/>
      <c r="C1101" s="428"/>
      <c r="D1101" s="494"/>
      <c r="E1101" s="494"/>
      <c r="F1101" s="494"/>
    </row>
    <row r="1102" spans="1:6">
      <c r="A1102" s="494"/>
      <c r="B1102" s="472"/>
      <c r="C1102" s="428"/>
      <c r="D1102" s="494"/>
      <c r="E1102" s="494"/>
      <c r="F1102" s="494"/>
    </row>
    <row r="1103" spans="1:6">
      <c r="A1103" s="494"/>
      <c r="B1103" s="472"/>
      <c r="C1103" s="428"/>
      <c r="D1103" s="494"/>
      <c r="E1103" s="494"/>
      <c r="F1103" s="494"/>
    </row>
    <row r="1104" spans="1:6">
      <c r="A1104" s="494"/>
      <c r="B1104" s="472"/>
      <c r="C1104" s="428"/>
      <c r="D1104" s="494"/>
      <c r="E1104" s="494"/>
      <c r="F1104" s="494"/>
    </row>
    <row r="1105" spans="1:6">
      <c r="A1105" s="494"/>
      <c r="B1105" s="472"/>
      <c r="C1105" s="428"/>
      <c r="D1105" s="494"/>
      <c r="E1105" s="494"/>
      <c r="F1105" s="494"/>
    </row>
    <row r="1106" spans="1:6">
      <c r="A1106" s="494"/>
      <c r="B1106" s="472"/>
      <c r="C1106" s="428"/>
      <c r="D1106" s="494"/>
      <c r="E1106" s="494"/>
      <c r="F1106" s="494"/>
    </row>
    <row r="1107" spans="1:6">
      <c r="A1107" s="494"/>
      <c r="B1107" s="472"/>
      <c r="C1107" s="428"/>
      <c r="D1107" s="494"/>
      <c r="E1107" s="494"/>
      <c r="F1107" s="494"/>
    </row>
    <row r="1108" spans="1:6">
      <c r="A1108" s="494"/>
      <c r="B1108" s="472"/>
      <c r="C1108" s="428"/>
      <c r="D1108" s="494"/>
      <c r="E1108" s="494"/>
      <c r="F1108" s="494"/>
    </row>
    <row r="1109" spans="1:6">
      <c r="A1109" s="494"/>
      <c r="B1109" s="472"/>
      <c r="C1109" s="428"/>
      <c r="D1109" s="494"/>
      <c r="E1109" s="494"/>
      <c r="F1109" s="494"/>
    </row>
    <row r="1110" spans="1:6">
      <c r="A1110" s="494"/>
      <c r="B1110" s="472"/>
      <c r="C1110" s="428"/>
      <c r="D1110" s="494"/>
      <c r="E1110" s="494"/>
      <c r="F1110" s="494"/>
    </row>
    <row r="1111" spans="1:6">
      <c r="A1111" s="494"/>
      <c r="B1111" s="472"/>
      <c r="C1111" s="428"/>
      <c r="D1111" s="494"/>
      <c r="E1111" s="494"/>
      <c r="F1111" s="494"/>
    </row>
    <row r="1112" spans="1:6">
      <c r="A1112" s="494"/>
      <c r="B1112" s="472"/>
      <c r="C1112" s="428"/>
      <c r="D1112" s="494"/>
      <c r="E1112" s="494"/>
      <c r="F1112" s="494"/>
    </row>
    <row r="1113" spans="1:6">
      <c r="A1113" s="494"/>
      <c r="B1113" s="472"/>
      <c r="C1113" s="428"/>
      <c r="D1113" s="494"/>
      <c r="E1113" s="494"/>
      <c r="F1113" s="494"/>
    </row>
    <row r="1114" spans="1:6">
      <c r="A1114" s="494"/>
      <c r="B1114" s="472"/>
      <c r="C1114" s="428"/>
      <c r="D1114" s="494"/>
      <c r="E1114" s="494"/>
      <c r="F1114" s="494"/>
    </row>
    <row r="1115" spans="1:6">
      <c r="A1115" s="494"/>
      <c r="B1115" s="472"/>
      <c r="C1115" s="428"/>
      <c r="D1115" s="494"/>
      <c r="E1115" s="494"/>
      <c r="F1115" s="494"/>
    </row>
    <row r="1116" spans="1:6">
      <c r="A1116" s="494"/>
      <c r="B1116" s="472"/>
      <c r="C1116" s="428"/>
      <c r="D1116" s="494"/>
      <c r="E1116" s="494"/>
      <c r="F1116" s="494"/>
    </row>
    <row r="1117" spans="1:6">
      <c r="A1117" s="494"/>
      <c r="B1117" s="472"/>
      <c r="C1117" s="428"/>
      <c r="D1117" s="494"/>
      <c r="E1117" s="494"/>
      <c r="F1117" s="494"/>
    </row>
    <row r="1118" spans="1:6">
      <c r="A1118" s="494"/>
      <c r="B1118" s="472"/>
      <c r="C1118" s="428"/>
      <c r="D1118" s="494"/>
      <c r="E1118" s="494"/>
      <c r="F1118" s="494"/>
    </row>
    <row r="1119" spans="1:6">
      <c r="A1119" s="494"/>
      <c r="B1119" s="472"/>
      <c r="C1119" s="428"/>
      <c r="D1119" s="494"/>
      <c r="E1119" s="494"/>
      <c r="F1119" s="494"/>
    </row>
    <row r="1120" spans="1:6">
      <c r="A1120" s="494"/>
      <c r="B1120" s="472"/>
      <c r="C1120" s="428"/>
      <c r="D1120" s="494"/>
      <c r="E1120" s="494"/>
      <c r="F1120" s="494"/>
    </row>
    <row r="1121" spans="1:6">
      <c r="A1121" s="494"/>
      <c r="B1121" s="472"/>
      <c r="C1121" s="428"/>
      <c r="D1121" s="494"/>
      <c r="E1121" s="494"/>
      <c r="F1121" s="494"/>
    </row>
    <row r="1122" spans="1:6">
      <c r="A1122" s="494"/>
      <c r="B1122" s="472"/>
      <c r="C1122" s="428"/>
      <c r="D1122" s="494"/>
      <c r="E1122" s="494"/>
      <c r="F1122" s="494"/>
    </row>
    <row r="1123" spans="1:6">
      <c r="A1123" s="494"/>
      <c r="B1123" s="472"/>
      <c r="C1123" s="428"/>
      <c r="D1123" s="494"/>
      <c r="E1123" s="494"/>
      <c r="F1123" s="494"/>
    </row>
    <row r="1124" spans="1:6">
      <c r="A1124" s="494"/>
      <c r="B1124" s="472"/>
      <c r="C1124" s="428"/>
      <c r="D1124" s="494"/>
      <c r="E1124" s="494"/>
      <c r="F1124" s="494"/>
    </row>
    <row r="1125" spans="1:6">
      <c r="A1125" s="494"/>
      <c r="B1125" s="472"/>
      <c r="C1125" s="428"/>
      <c r="D1125" s="494"/>
      <c r="E1125" s="494"/>
      <c r="F1125" s="494"/>
    </row>
    <row r="1126" spans="1:6">
      <c r="A1126" s="494"/>
      <c r="B1126" s="472"/>
      <c r="C1126" s="428"/>
      <c r="D1126" s="494"/>
      <c r="E1126" s="494"/>
      <c r="F1126" s="494"/>
    </row>
    <row r="1127" spans="1:6">
      <c r="A1127" s="494"/>
      <c r="B1127" s="472"/>
      <c r="C1127" s="428"/>
      <c r="D1127" s="494"/>
      <c r="E1127" s="494"/>
      <c r="F1127" s="494"/>
    </row>
    <row r="1128" spans="1:6">
      <c r="A1128" s="494"/>
      <c r="B1128" s="472"/>
      <c r="C1128" s="428"/>
      <c r="D1128" s="494"/>
      <c r="E1128" s="494"/>
      <c r="F1128" s="494"/>
    </row>
    <row r="1129" spans="1:6">
      <c r="A1129" s="494"/>
      <c r="B1129" s="472"/>
      <c r="C1129" s="428"/>
      <c r="D1129" s="494"/>
      <c r="E1129" s="494"/>
      <c r="F1129" s="494"/>
    </row>
    <row r="1130" spans="1:6">
      <c r="A1130" s="494"/>
      <c r="B1130" s="472"/>
      <c r="C1130" s="428"/>
      <c r="D1130" s="494"/>
      <c r="E1130" s="494"/>
      <c r="F1130" s="494"/>
    </row>
    <row r="1131" spans="1:6">
      <c r="A1131" s="494"/>
      <c r="B1131" s="472"/>
      <c r="C1131" s="428"/>
      <c r="D1131" s="494"/>
      <c r="E1131" s="494"/>
      <c r="F1131" s="494"/>
    </row>
    <row r="1132" spans="1:6">
      <c r="A1132" s="494"/>
      <c r="B1132" s="472"/>
      <c r="C1132" s="428"/>
      <c r="D1132" s="494"/>
      <c r="E1132" s="494"/>
      <c r="F1132" s="494"/>
    </row>
    <row r="1133" spans="1:6">
      <c r="A1133" s="494"/>
      <c r="B1133" s="472"/>
      <c r="C1133" s="428"/>
      <c r="D1133" s="494"/>
      <c r="E1133" s="494"/>
      <c r="F1133" s="494"/>
    </row>
    <row r="1134" spans="1:6">
      <c r="A1134" s="494"/>
      <c r="B1134" s="472"/>
      <c r="C1134" s="428"/>
      <c r="D1134" s="494"/>
      <c r="E1134" s="494"/>
      <c r="F1134" s="494"/>
    </row>
    <row r="1135" spans="1:6">
      <c r="A1135" s="494"/>
      <c r="B1135" s="472"/>
      <c r="C1135" s="428"/>
      <c r="D1135" s="494"/>
      <c r="E1135" s="494"/>
      <c r="F1135" s="494"/>
    </row>
    <row r="1136" spans="1:6">
      <c r="A1136" s="494"/>
      <c r="B1136" s="472"/>
      <c r="C1136" s="428"/>
      <c r="D1136" s="494"/>
      <c r="E1136" s="494"/>
      <c r="F1136" s="494"/>
    </row>
    <row r="1137" spans="1:6">
      <c r="A1137" s="494"/>
      <c r="B1137" s="472"/>
      <c r="C1137" s="428"/>
      <c r="D1137" s="494"/>
      <c r="E1137" s="494"/>
      <c r="F1137" s="494"/>
    </row>
    <row r="1138" spans="1:6">
      <c r="A1138" s="494"/>
      <c r="B1138" s="472"/>
      <c r="C1138" s="428"/>
      <c r="D1138" s="494"/>
      <c r="E1138" s="494"/>
      <c r="F1138" s="494"/>
    </row>
    <row r="1139" spans="1:6">
      <c r="A1139" s="494"/>
      <c r="B1139" s="472"/>
      <c r="C1139" s="428"/>
      <c r="D1139" s="494"/>
      <c r="E1139" s="494"/>
      <c r="F1139" s="494"/>
    </row>
    <row r="1140" spans="1:6">
      <c r="A1140" s="494"/>
      <c r="B1140" s="472"/>
      <c r="C1140" s="428"/>
      <c r="D1140" s="494"/>
      <c r="E1140" s="494"/>
      <c r="F1140" s="494"/>
    </row>
    <row r="1141" spans="1:6">
      <c r="A1141" s="494"/>
      <c r="B1141" s="472"/>
      <c r="C1141" s="428"/>
      <c r="D1141" s="494"/>
      <c r="E1141" s="494"/>
      <c r="F1141" s="494"/>
    </row>
    <row r="1142" spans="1:6">
      <c r="A1142" s="494"/>
      <c r="B1142" s="472"/>
      <c r="C1142" s="428"/>
      <c r="D1142" s="494"/>
      <c r="E1142" s="494"/>
      <c r="F1142" s="494"/>
    </row>
    <row r="1143" spans="1:6">
      <c r="A1143" s="494"/>
      <c r="B1143" s="472"/>
      <c r="C1143" s="428"/>
      <c r="D1143" s="494"/>
      <c r="E1143" s="494"/>
      <c r="F1143" s="494"/>
    </row>
    <row r="1144" spans="1:6">
      <c r="A1144" s="494"/>
      <c r="B1144" s="472"/>
      <c r="C1144" s="428"/>
      <c r="D1144" s="494"/>
      <c r="E1144" s="494"/>
      <c r="F1144" s="494"/>
    </row>
    <row r="1145" spans="1:6">
      <c r="A1145" s="494"/>
      <c r="B1145" s="472"/>
      <c r="C1145" s="428"/>
      <c r="D1145" s="494"/>
      <c r="E1145" s="494"/>
      <c r="F1145" s="494"/>
    </row>
    <row r="1146" spans="1:6">
      <c r="A1146" s="494"/>
      <c r="B1146" s="472"/>
      <c r="C1146" s="428"/>
      <c r="D1146" s="494"/>
      <c r="E1146" s="494"/>
      <c r="F1146" s="494"/>
    </row>
    <row r="1147" spans="1:6">
      <c r="A1147" s="494"/>
      <c r="B1147" s="472"/>
      <c r="C1147" s="428"/>
      <c r="D1147" s="494"/>
      <c r="E1147" s="494"/>
      <c r="F1147" s="494"/>
    </row>
    <row r="1148" spans="1:6">
      <c r="A1148" s="494"/>
      <c r="B1148" s="472"/>
      <c r="C1148" s="428"/>
      <c r="D1148" s="494"/>
      <c r="E1148" s="494"/>
      <c r="F1148" s="494"/>
    </row>
    <row r="1149" spans="1:6">
      <c r="A1149" s="494"/>
      <c r="B1149" s="472"/>
      <c r="C1149" s="428"/>
      <c r="D1149" s="494"/>
      <c r="E1149" s="494"/>
      <c r="F1149" s="494"/>
    </row>
    <row r="1150" spans="1:6">
      <c r="A1150" s="494"/>
      <c r="B1150" s="472"/>
      <c r="C1150" s="428"/>
      <c r="D1150" s="494"/>
      <c r="E1150" s="494"/>
      <c r="F1150" s="494"/>
    </row>
    <row r="1151" spans="1:6">
      <c r="A1151" s="494"/>
      <c r="B1151" s="472"/>
      <c r="C1151" s="428"/>
      <c r="D1151" s="494"/>
      <c r="E1151" s="494"/>
      <c r="F1151" s="494"/>
    </row>
    <row r="1152" spans="1:6">
      <c r="A1152" s="494"/>
      <c r="B1152" s="472"/>
      <c r="C1152" s="428"/>
      <c r="D1152" s="494"/>
      <c r="E1152" s="494"/>
      <c r="F1152" s="494"/>
    </row>
    <row r="1153" spans="1:6">
      <c r="A1153" s="494"/>
      <c r="B1153" s="472"/>
      <c r="C1153" s="428"/>
      <c r="D1153" s="494"/>
      <c r="E1153" s="494"/>
      <c r="F1153" s="494"/>
    </row>
    <row r="1154" spans="1:6">
      <c r="A1154" s="494"/>
      <c r="B1154" s="472"/>
      <c r="C1154" s="428"/>
      <c r="D1154" s="494"/>
      <c r="E1154" s="494"/>
      <c r="F1154" s="494"/>
    </row>
    <row r="1155" spans="1:6">
      <c r="A1155" s="494"/>
      <c r="B1155" s="472"/>
      <c r="C1155" s="428"/>
      <c r="D1155" s="494"/>
      <c r="E1155" s="494"/>
      <c r="F1155" s="494"/>
    </row>
    <row r="1156" spans="1:6">
      <c r="A1156" s="494"/>
      <c r="B1156" s="472"/>
      <c r="C1156" s="428"/>
      <c r="D1156" s="494"/>
      <c r="E1156" s="494"/>
      <c r="F1156" s="494"/>
    </row>
    <row r="1157" spans="1:6">
      <c r="A1157" s="494"/>
      <c r="B1157" s="472"/>
      <c r="C1157" s="428"/>
      <c r="D1157" s="494"/>
      <c r="E1157" s="494"/>
      <c r="F1157" s="494"/>
    </row>
    <row r="1158" spans="1:6">
      <c r="A1158" s="494"/>
      <c r="B1158" s="472"/>
      <c r="C1158" s="428"/>
      <c r="D1158" s="494"/>
      <c r="E1158" s="494"/>
      <c r="F1158" s="494"/>
    </row>
    <row r="1159" spans="1:6">
      <c r="A1159" s="494"/>
      <c r="B1159" s="472"/>
      <c r="C1159" s="428"/>
      <c r="D1159" s="494"/>
      <c r="E1159" s="494"/>
      <c r="F1159" s="494"/>
    </row>
    <row r="1160" spans="1:6">
      <c r="A1160" s="494"/>
      <c r="B1160" s="472"/>
      <c r="C1160" s="428"/>
      <c r="D1160" s="494"/>
      <c r="E1160" s="494"/>
      <c r="F1160" s="494"/>
    </row>
    <row r="1161" spans="1:6">
      <c r="A1161" s="494"/>
      <c r="B1161" s="472"/>
      <c r="C1161" s="428"/>
      <c r="D1161" s="494"/>
      <c r="E1161" s="494"/>
      <c r="F1161" s="494"/>
    </row>
    <row r="1162" spans="1:6">
      <c r="A1162" s="494"/>
      <c r="B1162" s="472"/>
      <c r="C1162" s="428"/>
      <c r="D1162" s="494"/>
      <c r="E1162" s="494"/>
      <c r="F1162" s="494"/>
    </row>
    <row r="1163" spans="1:6">
      <c r="A1163" s="494"/>
      <c r="B1163" s="472"/>
      <c r="C1163" s="428"/>
      <c r="D1163" s="494"/>
      <c r="E1163" s="494"/>
      <c r="F1163" s="494"/>
    </row>
    <row r="1164" spans="1:6">
      <c r="A1164" s="494"/>
      <c r="B1164" s="472"/>
      <c r="C1164" s="428"/>
      <c r="D1164" s="494"/>
      <c r="E1164" s="494"/>
      <c r="F1164" s="494"/>
    </row>
    <row r="1165" spans="1:6">
      <c r="A1165" s="494"/>
      <c r="B1165" s="472"/>
      <c r="C1165" s="428"/>
      <c r="D1165" s="494"/>
      <c r="E1165" s="494"/>
      <c r="F1165" s="494"/>
    </row>
    <row r="1166" spans="1:6">
      <c r="A1166" s="494"/>
      <c r="B1166" s="472"/>
      <c r="C1166" s="428"/>
      <c r="D1166" s="494"/>
      <c r="E1166" s="494"/>
      <c r="F1166" s="494"/>
    </row>
    <row r="1167" spans="1:6">
      <c r="A1167" s="494"/>
      <c r="B1167" s="472"/>
      <c r="C1167" s="428"/>
      <c r="D1167" s="494"/>
      <c r="E1167" s="494"/>
      <c r="F1167" s="494"/>
    </row>
    <row r="1168" spans="1:6">
      <c r="A1168" s="494"/>
      <c r="B1168" s="472"/>
      <c r="C1168" s="428"/>
      <c r="D1168" s="494"/>
      <c r="E1168" s="494"/>
      <c r="F1168" s="494"/>
    </row>
    <row r="1169" spans="1:6">
      <c r="A1169" s="494"/>
      <c r="B1169" s="472"/>
      <c r="C1169" s="428"/>
      <c r="D1169" s="494"/>
      <c r="E1169" s="494"/>
      <c r="F1169" s="494"/>
    </row>
    <row r="1170" spans="1:6">
      <c r="A1170" s="494"/>
      <c r="B1170" s="472"/>
      <c r="C1170" s="428"/>
      <c r="D1170" s="494"/>
      <c r="E1170" s="494"/>
      <c r="F1170" s="494"/>
    </row>
    <row r="1171" spans="1:6">
      <c r="A1171" s="494"/>
      <c r="B1171" s="472"/>
      <c r="C1171" s="428"/>
      <c r="D1171" s="494"/>
      <c r="E1171" s="494"/>
      <c r="F1171" s="494"/>
    </row>
    <row r="1172" spans="1:6">
      <c r="A1172" s="494"/>
      <c r="B1172" s="472"/>
      <c r="C1172" s="428"/>
      <c r="D1172" s="494"/>
      <c r="E1172" s="494"/>
      <c r="F1172" s="494"/>
    </row>
    <row r="1173" spans="1:6">
      <c r="A1173" s="494"/>
      <c r="B1173" s="472"/>
      <c r="C1173" s="428"/>
      <c r="D1173" s="494"/>
      <c r="E1173" s="494"/>
      <c r="F1173" s="494"/>
    </row>
    <row r="1174" spans="1:6">
      <c r="A1174" s="494"/>
      <c r="B1174" s="472"/>
      <c r="C1174" s="428"/>
      <c r="D1174" s="494"/>
      <c r="E1174" s="494"/>
      <c r="F1174" s="494"/>
    </row>
    <row r="1175" spans="1:6">
      <c r="A1175" s="494"/>
      <c r="B1175" s="472"/>
      <c r="C1175" s="428"/>
      <c r="D1175" s="494"/>
      <c r="E1175" s="494"/>
      <c r="F1175" s="494"/>
    </row>
    <row r="1176" spans="1:6">
      <c r="A1176" s="494"/>
      <c r="B1176" s="472"/>
      <c r="C1176" s="428"/>
      <c r="D1176" s="494"/>
      <c r="E1176" s="494"/>
      <c r="F1176" s="494"/>
    </row>
    <row r="1177" spans="1:6">
      <c r="A1177" s="494"/>
      <c r="B1177" s="472"/>
      <c r="C1177" s="428"/>
      <c r="D1177" s="494"/>
      <c r="E1177" s="494"/>
      <c r="F1177" s="494"/>
    </row>
    <row r="1178" spans="1:6">
      <c r="A1178" s="494"/>
      <c r="B1178" s="472"/>
      <c r="C1178" s="428"/>
      <c r="D1178" s="494"/>
      <c r="E1178" s="494"/>
      <c r="F1178" s="494"/>
    </row>
    <row r="1179" spans="1:6">
      <c r="A1179" s="494"/>
      <c r="B1179" s="472"/>
      <c r="C1179" s="428"/>
      <c r="D1179" s="494"/>
      <c r="E1179" s="494"/>
      <c r="F1179" s="494"/>
    </row>
    <row r="1180" spans="1:6">
      <c r="A1180" s="494"/>
      <c r="B1180" s="472"/>
      <c r="C1180" s="428"/>
      <c r="D1180" s="494"/>
      <c r="E1180" s="494"/>
      <c r="F1180" s="494"/>
    </row>
    <row r="1181" spans="1:6">
      <c r="A1181" s="494"/>
      <c r="B1181" s="472"/>
      <c r="C1181" s="428"/>
      <c r="D1181" s="494"/>
      <c r="E1181" s="494"/>
      <c r="F1181" s="494"/>
    </row>
    <row r="1182" spans="1:6">
      <c r="A1182" s="494"/>
      <c r="B1182" s="472"/>
      <c r="C1182" s="428"/>
      <c r="D1182" s="494"/>
      <c r="E1182" s="494"/>
      <c r="F1182" s="494"/>
    </row>
    <row r="1183" spans="1:6">
      <c r="A1183" s="494"/>
      <c r="B1183" s="472"/>
      <c r="C1183" s="428"/>
      <c r="D1183" s="494"/>
      <c r="E1183" s="494"/>
      <c r="F1183" s="494"/>
    </row>
    <row r="1184" spans="1:6">
      <c r="A1184" s="494"/>
      <c r="B1184" s="472"/>
      <c r="C1184" s="428"/>
      <c r="D1184" s="494"/>
      <c r="E1184" s="494"/>
      <c r="F1184" s="494"/>
    </row>
    <row r="1185" spans="1:6">
      <c r="A1185" s="494"/>
      <c r="B1185" s="472"/>
      <c r="C1185" s="428"/>
      <c r="D1185" s="494"/>
      <c r="E1185" s="494"/>
      <c r="F1185" s="494"/>
    </row>
    <row r="1186" spans="1:6">
      <c r="A1186" s="494"/>
      <c r="B1186" s="472"/>
      <c r="C1186" s="428"/>
      <c r="D1186" s="494"/>
      <c r="E1186" s="494"/>
      <c r="F1186" s="494"/>
    </row>
    <row r="1187" spans="1:6">
      <c r="A1187" s="494"/>
      <c r="B1187" s="472"/>
      <c r="C1187" s="428"/>
      <c r="D1187" s="494"/>
      <c r="E1187" s="494"/>
      <c r="F1187" s="494"/>
    </row>
    <row r="1188" spans="1:6">
      <c r="A1188" s="494"/>
      <c r="B1188" s="472"/>
      <c r="C1188" s="428"/>
      <c r="D1188" s="494"/>
      <c r="E1188" s="494"/>
      <c r="F1188" s="494"/>
    </row>
    <row r="1189" spans="1:6">
      <c r="A1189" s="494"/>
      <c r="B1189" s="472"/>
      <c r="C1189" s="428"/>
      <c r="D1189" s="494"/>
      <c r="E1189" s="494"/>
      <c r="F1189" s="494"/>
    </row>
    <row r="1190" spans="1:6">
      <c r="A1190" s="494"/>
      <c r="B1190" s="472"/>
      <c r="C1190" s="428"/>
      <c r="D1190" s="494"/>
      <c r="E1190" s="494"/>
      <c r="F1190" s="494"/>
    </row>
    <row r="1191" spans="1:6">
      <c r="A1191" s="494"/>
      <c r="B1191" s="472"/>
      <c r="C1191" s="428"/>
      <c r="D1191" s="494"/>
      <c r="E1191" s="494"/>
      <c r="F1191" s="494"/>
    </row>
    <row r="1192" spans="1:6">
      <c r="A1192" s="494"/>
      <c r="B1192" s="472"/>
      <c r="C1192" s="428"/>
      <c r="D1192" s="494"/>
      <c r="E1192" s="494"/>
      <c r="F1192" s="494"/>
    </row>
    <row r="1193" spans="1:6">
      <c r="A1193" s="494"/>
      <c r="B1193" s="472"/>
      <c r="C1193" s="428"/>
      <c r="D1193" s="494"/>
      <c r="E1193" s="494"/>
      <c r="F1193" s="494"/>
    </row>
    <row r="1194" spans="1:6">
      <c r="A1194" s="494"/>
      <c r="B1194" s="472"/>
      <c r="C1194" s="428"/>
      <c r="D1194" s="494"/>
      <c r="E1194" s="494"/>
      <c r="F1194" s="494"/>
    </row>
    <row r="1195" spans="1:6">
      <c r="A1195" s="494"/>
      <c r="B1195" s="472"/>
      <c r="C1195" s="428"/>
      <c r="D1195" s="494"/>
      <c r="E1195" s="494"/>
      <c r="F1195" s="494"/>
    </row>
    <row r="1196" spans="1:6">
      <c r="A1196" s="494"/>
      <c r="B1196" s="472"/>
      <c r="C1196" s="428"/>
      <c r="D1196" s="494"/>
      <c r="E1196" s="494"/>
      <c r="F1196" s="494"/>
    </row>
    <row r="1197" spans="1:6">
      <c r="A1197" s="494"/>
      <c r="B1197" s="472"/>
      <c r="C1197" s="428"/>
      <c r="D1197" s="494"/>
      <c r="E1197" s="494"/>
      <c r="F1197" s="494"/>
    </row>
    <row r="1198" spans="1:6">
      <c r="A1198" s="494"/>
      <c r="B1198" s="472"/>
      <c r="C1198" s="428"/>
      <c r="D1198" s="494"/>
      <c r="E1198" s="494"/>
      <c r="F1198" s="494"/>
    </row>
    <row r="1199" spans="1:6">
      <c r="A1199" s="494"/>
      <c r="B1199" s="472"/>
      <c r="C1199" s="428"/>
      <c r="D1199" s="494"/>
      <c r="E1199" s="494"/>
      <c r="F1199" s="494"/>
    </row>
    <row r="1200" spans="1:6">
      <c r="A1200" s="494"/>
      <c r="B1200" s="472"/>
      <c r="C1200" s="428"/>
      <c r="D1200" s="494"/>
      <c r="E1200" s="494"/>
      <c r="F1200" s="494"/>
    </row>
    <row r="1201" spans="1:6">
      <c r="A1201" s="494"/>
      <c r="B1201" s="472"/>
      <c r="C1201" s="428"/>
      <c r="D1201" s="494"/>
      <c r="E1201" s="494"/>
      <c r="F1201" s="494"/>
    </row>
    <row r="1202" spans="1:6">
      <c r="A1202" s="494"/>
      <c r="B1202" s="472"/>
      <c r="C1202" s="428"/>
      <c r="D1202" s="494"/>
      <c r="E1202" s="494"/>
      <c r="F1202" s="494"/>
    </row>
    <row r="1203" spans="1:6">
      <c r="A1203" s="494"/>
      <c r="B1203" s="472"/>
      <c r="C1203" s="428"/>
      <c r="D1203" s="494"/>
      <c r="E1203" s="494"/>
      <c r="F1203" s="494"/>
    </row>
    <row r="1204" spans="1:6">
      <c r="A1204" s="494"/>
      <c r="B1204" s="472"/>
      <c r="C1204" s="428"/>
      <c r="D1204" s="494"/>
      <c r="E1204" s="494"/>
      <c r="F1204" s="494"/>
    </row>
    <row r="1205" spans="1:6">
      <c r="A1205" s="494"/>
      <c r="B1205" s="472"/>
      <c r="C1205" s="428"/>
      <c r="D1205" s="494"/>
      <c r="E1205" s="494"/>
      <c r="F1205" s="494"/>
    </row>
    <row r="1206" spans="1:6">
      <c r="A1206" s="494"/>
      <c r="B1206" s="472"/>
      <c r="C1206" s="428"/>
      <c r="D1206" s="494"/>
      <c r="E1206" s="494"/>
      <c r="F1206" s="494"/>
    </row>
    <row r="1207" spans="1:6">
      <c r="A1207" s="494"/>
      <c r="B1207" s="472"/>
      <c r="C1207" s="428"/>
      <c r="D1207" s="494"/>
      <c r="E1207" s="494"/>
      <c r="F1207" s="494"/>
    </row>
    <row r="1208" spans="1:6">
      <c r="A1208" s="494"/>
      <c r="B1208" s="472"/>
      <c r="C1208" s="428"/>
      <c r="D1208" s="494"/>
      <c r="E1208" s="494"/>
      <c r="F1208" s="494"/>
    </row>
    <row r="1209" spans="1:6">
      <c r="A1209" s="494"/>
      <c r="B1209" s="472"/>
      <c r="C1209" s="428"/>
      <c r="D1209" s="494"/>
      <c r="E1209" s="494"/>
      <c r="F1209" s="494"/>
    </row>
    <row r="1210" spans="1:6">
      <c r="A1210" s="494"/>
      <c r="B1210" s="472"/>
      <c r="C1210" s="428"/>
      <c r="D1210" s="494"/>
      <c r="E1210" s="494"/>
      <c r="F1210" s="494"/>
    </row>
    <row r="1211" spans="1:6">
      <c r="A1211" s="494"/>
      <c r="B1211" s="472"/>
      <c r="C1211" s="428"/>
      <c r="D1211" s="494"/>
      <c r="E1211" s="494"/>
      <c r="F1211" s="494"/>
    </row>
    <row r="1212" spans="1:6">
      <c r="A1212" s="494"/>
      <c r="B1212" s="472"/>
      <c r="C1212" s="428"/>
      <c r="D1212" s="494"/>
      <c r="E1212" s="494"/>
      <c r="F1212" s="494"/>
    </row>
    <row r="1213" spans="1:6">
      <c r="A1213" s="494"/>
      <c r="B1213" s="472"/>
      <c r="C1213" s="428"/>
      <c r="D1213" s="494"/>
      <c r="E1213" s="494"/>
      <c r="F1213" s="494"/>
    </row>
    <row r="1214" spans="1:6">
      <c r="A1214" s="494"/>
      <c r="B1214" s="472"/>
      <c r="C1214" s="428"/>
      <c r="D1214" s="494"/>
      <c r="E1214" s="494"/>
      <c r="F1214" s="494"/>
    </row>
    <row r="1215" spans="1:6">
      <c r="A1215" s="494"/>
      <c r="B1215" s="472"/>
      <c r="C1215" s="428"/>
      <c r="D1215" s="494"/>
      <c r="E1215" s="494"/>
      <c r="F1215" s="494"/>
    </row>
    <row r="1216" spans="1:6">
      <c r="A1216" s="494"/>
      <c r="B1216" s="472"/>
      <c r="C1216" s="428"/>
      <c r="D1216" s="494"/>
      <c r="E1216" s="494"/>
      <c r="F1216" s="494"/>
    </row>
    <row r="1217" spans="1:6">
      <c r="A1217" s="494"/>
      <c r="B1217" s="472"/>
      <c r="C1217" s="428"/>
      <c r="D1217" s="494"/>
      <c r="E1217" s="494"/>
      <c r="F1217" s="494"/>
    </row>
    <row r="1218" spans="1:6">
      <c r="A1218" s="494"/>
      <c r="B1218" s="472"/>
      <c r="C1218" s="428"/>
      <c r="D1218" s="494"/>
      <c r="E1218" s="494"/>
      <c r="F1218" s="494"/>
    </row>
    <row r="1219" spans="1:6">
      <c r="A1219" s="494"/>
      <c r="B1219" s="472"/>
      <c r="C1219" s="428"/>
      <c r="D1219" s="494"/>
      <c r="E1219" s="494"/>
      <c r="F1219" s="494"/>
    </row>
    <row r="1220" spans="1:6">
      <c r="A1220" s="494"/>
      <c r="B1220" s="472"/>
      <c r="C1220" s="428"/>
      <c r="D1220" s="494"/>
      <c r="E1220" s="494"/>
      <c r="F1220" s="494"/>
    </row>
    <row r="1221" spans="1:6">
      <c r="A1221" s="494"/>
      <c r="B1221" s="472"/>
      <c r="C1221" s="428"/>
      <c r="D1221" s="494"/>
      <c r="E1221" s="494"/>
      <c r="F1221" s="494"/>
    </row>
    <row r="1222" spans="1:6">
      <c r="A1222" s="494"/>
      <c r="B1222" s="472"/>
      <c r="C1222" s="428"/>
      <c r="D1222" s="494"/>
      <c r="E1222" s="494"/>
      <c r="F1222" s="494"/>
    </row>
    <row r="1223" spans="1:6">
      <c r="A1223" s="494"/>
      <c r="B1223" s="472"/>
      <c r="C1223" s="428"/>
      <c r="D1223" s="494"/>
      <c r="E1223" s="494"/>
      <c r="F1223" s="494"/>
    </row>
    <row r="1224" spans="1:6">
      <c r="A1224" s="494"/>
      <c r="B1224" s="472"/>
      <c r="C1224" s="428"/>
      <c r="D1224" s="494"/>
      <c r="E1224" s="494"/>
      <c r="F1224" s="494"/>
    </row>
    <row r="1225" spans="1:6">
      <c r="A1225" s="494"/>
      <c r="B1225" s="472"/>
      <c r="C1225" s="428"/>
      <c r="D1225" s="494"/>
      <c r="E1225" s="494"/>
      <c r="F1225" s="494"/>
    </row>
    <row r="1226" spans="1:6">
      <c r="A1226" s="494"/>
      <c r="B1226" s="472"/>
      <c r="C1226" s="428"/>
      <c r="D1226" s="494"/>
      <c r="E1226" s="494"/>
      <c r="F1226" s="494"/>
    </row>
    <row r="1227" spans="1:6">
      <c r="A1227" s="494"/>
      <c r="B1227" s="472"/>
      <c r="C1227" s="428"/>
      <c r="D1227" s="494"/>
      <c r="E1227" s="494"/>
      <c r="F1227" s="494"/>
    </row>
    <row r="1228" spans="1:6">
      <c r="A1228" s="494"/>
      <c r="B1228" s="472"/>
      <c r="C1228" s="428"/>
      <c r="D1228" s="494"/>
      <c r="E1228" s="494"/>
      <c r="F1228" s="494"/>
    </row>
    <row r="1229" spans="1:6">
      <c r="A1229" s="494"/>
      <c r="B1229" s="472"/>
      <c r="C1229" s="428"/>
      <c r="D1229" s="494"/>
      <c r="E1229" s="494"/>
      <c r="F1229" s="494"/>
    </row>
    <row r="1230" spans="1:6">
      <c r="A1230" s="494"/>
      <c r="B1230" s="472"/>
      <c r="C1230" s="428"/>
      <c r="D1230" s="494"/>
      <c r="E1230" s="494"/>
      <c r="F1230" s="494"/>
    </row>
    <row r="1231" spans="1:6">
      <c r="A1231" s="494"/>
      <c r="B1231" s="472"/>
      <c r="C1231" s="428"/>
      <c r="D1231" s="494"/>
      <c r="E1231" s="494"/>
      <c r="F1231" s="494"/>
    </row>
    <row r="1232" spans="1:6">
      <c r="A1232" s="494"/>
      <c r="B1232" s="472"/>
      <c r="C1232" s="428"/>
      <c r="D1232" s="494"/>
      <c r="E1232" s="494"/>
      <c r="F1232" s="494"/>
    </row>
    <row r="1233" spans="1:6">
      <c r="A1233" s="494"/>
      <c r="B1233" s="472"/>
      <c r="C1233" s="428"/>
      <c r="D1233" s="494"/>
      <c r="E1233" s="494"/>
      <c r="F1233" s="494"/>
    </row>
    <row r="1234" spans="1:6">
      <c r="A1234" s="494"/>
      <c r="B1234" s="472"/>
      <c r="C1234" s="428"/>
      <c r="D1234" s="494"/>
      <c r="E1234" s="494"/>
      <c r="F1234" s="494"/>
    </row>
    <row r="1235" spans="1:6">
      <c r="A1235" s="494"/>
      <c r="B1235" s="472"/>
      <c r="C1235" s="428"/>
      <c r="D1235" s="494"/>
      <c r="E1235" s="494"/>
      <c r="F1235" s="494"/>
    </row>
    <row r="1236" spans="1:6">
      <c r="A1236" s="494"/>
      <c r="B1236" s="472"/>
      <c r="C1236" s="428"/>
      <c r="D1236" s="494"/>
      <c r="E1236" s="494"/>
      <c r="F1236" s="494"/>
    </row>
    <row r="1237" spans="1:6">
      <c r="A1237" s="494"/>
      <c r="B1237" s="472"/>
      <c r="C1237" s="428"/>
      <c r="D1237" s="494"/>
      <c r="E1237" s="494"/>
      <c r="F1237" s="494"/>
    </row>
    <row r="1238" spans="1:6">
      <c r="A1238" s="494"/>
      <c r="B1238" s="472"/>
      <c r="C1238" s="428"/>
      <c r="D1238" s="494"/>
      <c r="E1238" s="494"/>
      <c r="F1238" s="494"/>
    </row>
    <row r="1239" spans="1:6">
      <c r="A1239" s="494"/>
      <c r="B1239" s="472"/>
      <c r="C1239" s="428"/>
      <c r="D1239" s="494"/>
      <c r="E1239" s="494"/>
      <c r="F1239" s="494"/>
    </row>
    <row r="1240" spans="1:6">
      <c r="A1240" s="494"/>
      <c r="B1240" s="472"/>
      <c r="C1240" s="428"/>
      <c r="D1240" s="494"/>
      <c r="E1240" s="494"/>
      <c r="F1240" s="494"/>
    </row>
    <row r="1241" spans="1:6">
      <c r="A1241" s="494"/>
      <c r="B1241" s="472"/>
      <c r="C1241" s="428"/>
      <c r="D1241" s="494"/>
      <c r="E1241" s="494"/>
      <c r="F1241" s="494"/>
    </row>
    <row r="1242" spans="1:6">
      <c r="A1242" s="494"/>
      <c r="B1242" s="472"/>
      <c r="C1242" s="428"/>
      <c r="D1242" s="494"/>
      <c r="E1242" s="494"/>
      <c r="F1242" s="494"/>
    </row>
    <row r="1243" spans="1:6">
      <c r="A1243" s="494"/>
      <c r="B1243" s="472"/>
      <c r="C1243" s="428"/>
      <c r="D1243" s="494"/>
      <c r="E1243" s="494"/>
      <c r="F1243" s="494"/>
    </row>
    <row r="1244" spans="1:6">
      <c r="A1244" s="494"/>
      <c r="B1244" s="472"/>
      <c r="C1244" s="428"/>
      <c r="D1244" s="494"/>
      <c r="E1244" s="494"/>
      <c r="F1244" s="494"/>
    </row>
    <row r="1245" spans="1:6">
      <c r="A1245" s="494"/>
      <c r="B1245" s="472"/>
      <c r="C1245" s="428"/>
      <c r="D1245" s="494"/>
      <c r="E1245" s="494"/>
      <c r="F1245" s="494"/>
    </row>
    <row r="1246" spans="1:6">
      <c r="A1246" s="494"/>
      <c r="B1246" s="472"/>
      <c r="C1246" s="428"/>
      <c r="D1246" s="494"/>
      <c r="E1246" s="494"/>
      <c r="F1246" s="494"/>
    </row>
    <row r="1247" spans="1:6">
      <c r="A1247" s="494"/>
      <c r="B1247" s="472"/>
      <c r="C1247" s="428"/>
      <c r="D1247" s="494"/>
      <c r="E1247" s="494"/>
      <c r="F1247" s="494"/>
    </row>
    <row r="1248" spans="1:6">
      <c r="A1248" s="494"/>
      <c r="B1248" s="472"/>
      <c r="C1248" s="428"/>
      <c r="D1248" s="494"/>
      <c r="E1248" s="494"/>
      <c r="F1248" s="494"/>
    </row>
    <row r="1249" spans="1:6">
      <c r="A1249" s="494"/>
      <c r="B1249" s="472"/>
      <c r="C1249" s="428"/>
      <c r="D1249" s="494"/>
      <c r="E1249" s="494"/>
      <c r="F1249" s="494"/>
    </row>
    <row r="1250" spans="1:6">
      <c r="A1250" s="494"/>
      <c r="B1250" s="472"/>
      <c r="C1250" s="428"/>
      <c r="D1250" s="494"/>
      <c r="E1250" s="494"/>
      <c r="F1250" s="494"/>
    </row>
    <row r="1251" spans="1:6">
      <c r="A1251" s="494"/>
      <c r="B1251" s="472"/>
      <c r="C1251" s="428"/>
      <c r="D1251" s="494"/>
      <c r="E1251" s="494"/>
      <c r="F1251" s="494"/>
    </row>
    <row r="1252" spans="1:6">
      <c r="A1252" s="494"/>
      <c r="B1252" s="472"/>
      <c r="C1252" s="428"/>
      <c r="D1252" s="494"/>
      <c r="E1252" s="494"/>
      <c r="F1252" s="494"/>
    </row>
    <row r="1253" spans="1:6">
      <c r="A1253" s="494"/>
      <c r="B1253" s="472"/>
      <c r="C1253" s="428"/>
      <c r="D1253" s="494"/>
      <c r="E1253" s="494"/>
      <c r="F1253" s="494"/>
    </row>
    <row r="1254" spans="1:6">
      <c r="A1254" s="494"/>
      <c r="B1254" s="472"/>
      <c r="C1254" s="428"/>
      <c r="D1254" s="494"/>
      <c r="E1254" s="494"/>
      <c r="F1254" s="494"/>
    </row>
    <row r="1255" spans="1:6">
      <c r="A1255" s="494"/>
      <c r="B1255" s="472"/>
      <c r="C1255" s="428"/>
      <c r="D1255" s="494"/>
      <c r="E1255" s="494"/>
      <c r="F1255" s="494"/>
    </row>
    <row r="1256" spans="1:6">
      <c r="A1256" s="494"/>
      <c r="B1256" s="472"/>
      <c r="C1256" s="428"/>
      <c r="D1256" s="494"/>
      <c r="E1256" s="494"/>
      <c r="F1256" s="494"/>
    </row>
    <row r="1257" spans="1:6">
      <c r="A1257" s="494"/>
      <c r="B1257" s="472"/>
      <c r="C1257" s="428"/>
      <c r="D1257" s="494"/>
      <c r="E1257" s="494"/>
      <c r="F1257" s="494"/>
    </row>
    <row r="1258" spans="1:6">
      <c r="A1258" s="494"/>
      <c r="B1258" s="472"/>
      <c r="C1258" s="428"/>
      <c r="D1258" s="494"/>
      <c r="E1258" s="494"/>
      <c r="F1258" s="494"/>
    </row>
    <row r="1259" spans="1:6">
      <c r="A1259" s="494"/>
      <c r="B1259" s="472"/>
      <c r="C1259" s="428"/>
      <c r="D1259" s="494"/>
      <c r="E1259" s="494"/>
      <c r="F1259" s="494"/>
    </row>
    <row r="1260" spans="1:6">
      <c r="A1260" s="494"/>
      <c r="B1260" s="472"/>
      <c r="C1260" s="428"/>
      <c r="D1260" s="494"/>
      <c r="E1260" s="494"/>
      <c r="F1260" s="494"/>
    </row>
    <row r="1261" spans="1:6">
      <c r="A1261" s="494"/>
      <c r="B1261" s="472"/>
      <c r="C1261" s="428"/>
      <c r="D1261" s="494"/>
      <c r="E1261" s="494"/>
      <c r="F1261" s="494"/>
    </row>
    <row r="1262" spans="1:6">
      <c r="A1262" s="494"/>
      <c r="B1262" s="472"/>
      <c r="C1262" s="428"/>
      <c r="D1262" s="494"/>
      <c r="E1262" s="494"/>
      <c r="F1262" s="494"/>
    </row>
    <row r="1263" spans="1:6">
      <c r="A1263" s="494"/>
      <c r="B1263" s="472"/>
      <c r="C1263" s="428"/>
      <c r="D1263" s="494"/>
      <c r="E1263" s="494"/>
      <c r="F1263" s="494"/>
    </row>
    <row r="1264" spans="1:6">
      <c r="A1264" s="494"/>
      <c r="B1264" s="472"/>
      <c r="C1264" s="428"/>
      <c r="D1264" s="494"/>
      <c r="E1264" s="494"/>
      <c r="F1264" s="494"/>
    </row>
    <row r="1265" spans="1:6">
      <c r="A1265" s="494"/>
      <c r="B1265" s="472"/>
      <c r="C1265" s="428"/>
      <c r="D1265" s="494"/>
      <c r="E1265" s="494"/>
      <c r="F1265" s="494"/>
    </row>
    <row r="1266" spans="1:6">
      <c r="A1266" s="494"/>
      <c r="B1266" s="472"/>
      <c r="C1266" s="428"/>
      <c r="D1266" s="494"/>
      <c r="E1266" s="494"/>
      <c r="F1266" s="494"/>
    </row>
    <row r="1267" spans="1:6">
      <c r="A1267" s="494"/>
      <c r="B1267" s="472"/>
      <c r="C1267" s="428"/>
      <c r="D1267" s="494"/>
      <c r="E1267" s="494"/>
      <c r="F1267" s="494"/>
    </row>
    <row r="1268" spans="1:6">
      <c r="A1268" s="494"/>
      <c r="B1268" s="472"/>
      <c r="C1268" s="428"/>
      <c r="D1268" s="494"/>
      <c r="E1268" s="494"/>
      <c r="F1268" s="494"/>
    </row>
    <row r="1269" spans="1:6">
      <c r="A1269" s="494"/>
      <c r="B1269" s="472"/>
      <c r="C1269" s="428"/>
      <c r="D1269" s="494"/>
      <c r="E1269" s="494"/>
      <c r="F1269" s="494"/>
    </row>
    <row r="1270" spans="1:6">
      <c r="A1270" s="494"/>
      <c r="B1270" s="472"/>
      <c r="C1270" s="428"/>
      <c r="D1270" s="494"/>
      <c r="E1270" s="494"/>
      <c r="F1270" s="494"/>
    </row>
    <row r="1271" spans="1:6">
      <c r="A1271" s="494"/>
      <c r="B1271" s="472"/>
      <c r="C1271" s="428"/>
      <c r="D1271" s="494"/>
      <c r="E1271" s="494"/>
      <c r="F1271" s="494"/>
    </row>
    <row r="1272" spans="1:6">
      <c r="A1272" s="494"/>
      <c r="B1272" s="472"/>
      <c r="C1272" s="428"/>
      <c r="D1272" s="494"/>
      <c r="E1272" s="494"/>
      <c r="F1272" s="494"/>
    </row>
    <row r="1273" spans="1:6">
      <c r="A1273" s="494"/>
      <c r="B1273" s="472"/>
      <c r="C1273" s="428"/>
      <c r="D1273" s="494"/>
      <c r="E1273" s="494"/>
      <c r="F1273" s="494"/>
    </row>
    <row r="1274" spans="1:6">
      <c r="A1274" s="494"/>
      <c r="B1274" s="472"/>
      <c r="C1274" s="428"/>
      <c r="D1274" s="494"/>
      <c r="E1274" s="494"/>
      <c r="F1274" s="494"/>
    </row>
    <row r="1275" spans="1:6">
      <c r="A1275" s="494"/>
      <c r="B1275" s="472"/>
      <c r="C1275" s="428"/>
      <c r="D1275" s="494"/>
      <c r="E1275" s="494"/>
      <c r="F1275" s="494"/>
    </row>
    <row r="1276" spans="1:6">
      <c r="A1276" s="494"/>
      <c r="B1276" s="472"/>
      <c r="C1276" s="428"/>
      <c r="D1276" s="494"/>
      <c r="E1276" s="494"/>
      <c r="F1276" s="494"/>
    </row>
    <row r="1277" spans="1:6">
      <c r="A1277" s="494"/>
      <c r="B1277" s="472"/>
      <c r="C1277" s="428"/>
      <c r="D1277" s="494"/>
      <c r="E1277" s="494"/>
      <c r="F1277" s="494"/>
    </row>
    <row r="1278" spans="1:6">
      <c r="A1278" s="494"/>
      <c r="B1278" s="472"/>
      <c r="C1278" s="428"/>
      <c r="D1278" s="494"/>
      <c r="E1278" s="494"/>
      <c r="F1278" s="494"/>
    </row>
    <row r="1279" spans="1:6">
      <c r="A1279" s="494"/>
      <c r="B1279" s="472"/>
      <c r="C1279" s="428"/>
      <c r="D1279" s="494"/>
      <c r="E1279" s="494"/>
      <c r="F1279" s="494"/>
    </row>
    <row r="1280" spans="1:6">
      <c r="A1280" s="494"/>
      <c r="B1280" s="472"/>
      <c r="C1280" s="428"/>
      <c r="D1280" s="494"/>
      <c r="E1280" s="494"/>
      <c r="F1280" s="494"/>
    </row>
    <row r="1281" spans="1:6">
      <c r="A1281" s="494"/>
      <c r="B1281" s="472"/>
      <c r="C1281" s="428"/>
      <c r="D1281" s="494"/>
      <c r="E1281" s="494"/>
      <c r="F1281" s="494"/>
    </row>
    <row r="1282" spans="1:6">
      <c r="A1282" s="494"/>
      <c r="B1282" s="472"/>
      <c r="C1282" s="428"/>
      <c r="D1282" s="494"/>
      <c r="E1282" s="494"/>
      <c r="F1282" s="494"/>
    </row>
    <row r="1283" spans="1:6">
      <c r="A1283" s="494"/>
      <c r="B1283" s="472"/>
      <c r="C1283" s="428"/>
      <c r="D1283" s="494"/>
      <c r="E1283" s="494"/>
      <c r="F1283" s="494"/>
    </row>
    <row r="1284" spans="1:6">
      <c r="A1284" s="494"/>
      <c r="B1284" s="472"/>
      <c r="C1284" s="428"/>
      <c r="D1284" s="494"/>
      <c r="E1284" s="494"/>
      <c r="F1284" s="494"/>
    </row>
    <row r="1285" spans="1:6">
      <c r="A1285" s="494"/>
      <c r="B1285" s="472"/>
      <c r="C1285" s="428"/>
      <c r="D1285" s="494"/>
      <c r="E1285" s="494"/>
      <c r="F1285" s="494"/>
    </row>
    <row r="1286" spans="1:6">
      <c r="A1286" s="494"/>
      <c r="B1286" s="472"/>
      <c r="C1286" s="428"/>
      <c r="D1286" s="494"/>
      <c r="E1286" s="494"/>
      <c r="F1286" s="494"/>
    </row>
    <row r="1287" spans="1:6">
      <c r="A1287" s="494"/>
      <c r="B1287" s="472"/>
      <c r="C1287" s="428"/>
      <c r="D1287" s="494"/>
      <c r="E1287" s="494"/>
      <c r="F1287" s="494"/>
    </row>
    <row r="1288" spans="1:6">
      <c r="A1288" s="494"/>
      <c r="B1288" s="472"/>
      <c r="C1288" s="428"/>
      <c r="D1288" s="494"/>
      <c r="E1288" s="494"/>
      <c r="F1288" s="494"/>
    </row>
    <row r="1289" spans="1:6">
      <c r="A1289" s="494"/>
      <c r="B1289" s="472"/>
      <c r="C1289" s="428"/>
      <c r="D1289" s="494"/>
      <c r="E1289" s="494"/>
      <c r="F1289" s="494"/>
    </row>
    <row r="1290" spans="1:6">
      <c r="A1290" s="494"/>
      <c r="B1290" s="472"/>
      <c r="C1290" s="428"/>
      <c r="D1290" s="494"/>
      <c r="E1290" s="494"/>
      <c r="F1290" s="494"/>
    </row>
    <row r="1291" spans="1:6">
      <c r="A1291" s="494"/>
      <c r="B1291" s="472"/>
      <c r="C1291" s="428"/>
      <c r="D1291" s="494"/>
      <c r="E1291" s="494"/>
      <c r="F1291" s="494"/>
    </row>
    <row r="1292" spans="1:6">
      <c r="A1292" s="494"/>
      <c r="B1292" s="472"/>
      <c r="C1292" s="428"/>
      <c r="D1292" s="494"/>
      <c r="E1292" s="494"/>
      <c r="F1292" s="494"/>
    </row>
    <row r="1293" spans="1:6">
      <c r="A1293" s="494"/>
      <c r="B1293" s="472"/>
      <c r="C1293" s="428"/>
      <c r="D1293" s="494"/>
      <c r="E1293" s="494"/>
      <c r="F1293" s="494"/>
    </row>
    <row r="1294" spans="1:6">
      <c r="A1294" s="494"/>
      <c r="B1294" s="472"/>
      <c r="C1294" s="428"/>
      <c r="D1294" s="494"/>
      <c r="E1294" s="494"/>
      <c r="F1294" s="494"/>
    </row>
    <row r="1295" spans="1:6">
      <c r="A1295" s="494"/>
      <c r="B1295" s="472"/>
      <c r="C1295" s="428"/>
      <c r="D1295" s="494"/>
      <c r="E1295" s="494"/>
      <c r="F1295" s="494"/>
    </row>
    <row r="1296" spans="1:6">
      <c r="A1296" s="494"/>
      <c r="B1296" s="472"/>
      <c r="C1296" s="428"/>
      <c r="D1296" s="494"/>
      <c r="E1296" s="494"/>
      <c r="F1296" s="494"/>
    </row>
    <row r="1297" spans="1:6">
      <c r="A1297" s="494"/>
      <c r="B1297" s="472"/>
      <c r="C1297" s="428"/>
      <c r="D1297" s="494"/>
      <c r="E1297" s="494"/>
      <c r="F1297" s="494"/>
    </row>
    <row r="1298" spans="1:6">
      <c r="A1298" s="494"/>
      <c r="B1298" s="472"/>
      <c r="C1298" s="428"/>
      <c r="D1298" s="494"/>
      <c r="E1298" s="494"/>
      <c r="F1298" s="494"/>
    </row>
    <row r="1299" spans="1:6">
      <c r="A1299" s="494"/>
      <c r="B1299" s="472"/>
      <c r="C1299" s="428"/>
      <c r="D1299" s="494"/>
      <c r="E1299" s="494"/>
      <c r="F1299" s="494"/>
    </row>
    <row r="1300" spans="1:6">
      <c r="A1300" s="494"/>
      <c r="B1300" s="472"/>
      <c r="C1300" s="428"/>
      <c r="D1300" s="494"/>
      <c r="E1300" s="494"/>
      <c r="F1300" s="494"/>
    </row>
    <row r="1301" spans="1:6">
      <c r="A1301" s="494"/>
      <c r="B1301" s="472"/>
      <c r="C1301" s="428"/>
      <c r="D1301" s="494"/>
      <c r="E1301" s="494"/>
      <c r="F1301" s="494"/>
    </row>
    <row r="1302" spans="1:6">
      <c r="A1302" s="494"/>
      <c r="B1302" s="472"/>
      <c r="C1302" s="428"/>
      <c r="D1302" s="494"/>
      <c r="E1302" s="494"/>
      <c r="F1302" s="494"/>
    </row>
    <row r="1303" spans="1:6">
      <c r="A1303" s="494"/>
      <c r="B1303" s="472"/>
      <c r="C1303" s="428"/>
      <c r="D1303" s="494"/>
      <c r="E1303" s="494"/>
      <c r="F1303" s="494"/>
    </row>
    <row r="1304" spans="1:6">
      <c r="A1304" s="494"/>
      <c r="B1304" s="472"/>
      <c r="C1304" s="428"/>
      <c r="D1304" s="494"/>
      <c r="E1304" s="494"/>
      <c r="F1304" s="494"/>
    </row>
    <row r="1305" spans="1:6">
      <c r="A1305" s="494"/>
      <c r="B1305" s="472"/>
      <c r="C1305" s="428"/>
      <c r="D1305" s="494"/>
      <c r="E1305" s="494"/>
      <c r="F1305" s="494"/>
    </row>
    <row r="1306" spans="1:6">
      <c r="A1306" s="494"/>
      <c r="B1306" s="472"/>
      <c r="C1306" s="428"/>
      <c r="D1306" s="494"/>
      <c r="E1306" s="494"/>
      <c r="F1306" s="494"/>
    </row>
    <row r="1307" spans="1:6">
      <c r="A1307" s="494"/>
      <c r="B1307" s="472"/>
      <c r="C1307" s="428"/>
      <c r="D1307" s="494"/>
      <c r="E1307" s="494"/>
      <c r="F1307" s="494"/>
    </row>
    <row r="1308" spans="1:6">
      <c r="A1308" s="494"/>
      <c r="B1308" s="472"/>
      <c r="C1308" s="428"/>
      <c r="D1308" s="494"/>
      <c r="E1308" s="494"/>
      <c r="F1308" s="494"/>
    </row>
    <row r="1309" spans="1:6">
      <c r="A1309" s="494"/>
      <c r="B1309" s="472"/>
      <c r="C1309" s="428"/>
      <c r="D1309" s="494"/>
      <c r="E1309" s="494"/>
      <c r="F1309" s="494"/>
    </row>
    <row r="1310" spans="1:6">
      <c r="A1310" s="494"/>
      <c r="B1310" s="472"/>
      <c r="C1310" s="428"/>
      <c r="D1310" s="494"/>
      <c r="E1310" s="494"/>
      <c r="F1310" s="494"/>
    </row>
    <row r="1311" spans="1:6">
      <c r="A1311" s="494"/>
      <c r="B1311" s="472"/>
      <c r="C1311" s="428"/>
      <c r="D1311" s="494"/>
      <c r="E1311" s="494"/>
      <c r="F1311" s="494"/>
    </row>
    <row r="1312" spans="1:6">
      <c r="A1312" s="494"/>
      <c r="B1312" s="472"/>
      <c r="C1312" s="428"/>
      <c r="D1312" s="494"/>
      <c r="E1312" s="494"/>
      <c r="F1312" s="494"/>
    </row>
    <row r="1313" spans="1:6">
      <c r="A1313" s="494"/>
      <c r="B1313" s="472"/>
      <c r="C1313" s="428"/>
      <c r="D1313" s="494"/>
      <c r="E1313" s="494"/>
      <c r="F1313" s="494"/>
    </row>
    <row r="1314" spans="1:6">
      <c r="A1314" s="494"/>
      <c r="B1314" s="472"/>
      <c r="C1314" s="428"/>
      <c r="D1314" s="494"/>
      <c r="E1314" s="494"/>
      <c r="F1314" s="494"/>
    </row>
    <row r="1315" spans="1:6">
      <c r="A1315" s="494"/>
      <c r="B1315" s="472"/>
      <c r="C1315" s="428"/>
      <c r="D1315" s="494"/>
      <c r="E1315" s="494"/>
      <c r="F1315" s="494"/>
    </row>
    <row r="1316" spans="1:6">
      <c r="A1316" s="494"/>
      <c r="B1316" s="472"/>
      <c r="C1316" s="428"/>
      <c r="D1316" s="494"/>
      <c r="E1316" s="494"/>
      <c r="F1316" s="494"/>
    </row>
    <row r="1317" spans="1:6">
      <c r="A1317" s="494"/>
      <c r="B1317" s="472"/>
      <c r="C1317" s="428"/>
      <c r="D1317" s="494"/>
      <c r="E1317" s="494"/>
      <c r="F1317" s="494"/>
    </row>
    <row r="1318" spans="1:6">
      <c r="A1318" s="494"/>
      <c r="B1318" s="472"/>
      <c r="C1318" s="428"/>
      <c r="D1318" s="494"/>
      <c r="E1318" s="494"/>
      <c r="F1318" s="494"/>
    </row>
    <row r="1319" spans="1:6">
      <c r="A1319" s="494"/>
      <c r="B1319" s="472"/>
      <c r="C1319" s="428"/>
      <c r="D1319" s="494"/>
      <c r="E1319" s="494"/>
      <c r="F1319" s="494"/>
    </row>
    <row r="1320" spans="1:6">
      <c r="A1320" s="494"/>
      <c r="B1320" s="472"/>
      <c r="C1320" s="428"/>
      <c r="D1320" s="494"/>
      <c r="E1320" s="494"/>
      <c r="F1320" s="494"/>
    </row>
    <row r="1321" spans="1:6">
      <c r="A1321" s="494"/>
      <c r="B1321" s="472"/>
      <c r="C1321" s="428"/>
      <c r="D1321" s="494"/>
      <c r="E1321" s="494"/>
      <c r="F1321" s="494"/>
    </row>
    <row r="1322" spans="1:6">
      <c r="A1322" s="494"/>
      <c r="B1322" s="472"/>
      <c r="C1322" s="428"/>
      <c r="D1322" s="494"/>
      <c r="E1322" s="494"/>
      <c r="F1322" s="494"/>
    </row>
    <row r="1323" spans="1:6">
      <c r="A1323" s="494"/>
      <c r="B1323" s="472"/>
      <c r="C1323" s="428"/>
      <c r="D1323" s="494"/>
      <c r="E1323" s="494"/>
      <c r="F1323" s="494"/>
    </row>
    <row r="1324" spans="1:6">
      <c r="A1324" s="494"/>
      <c r="B1324" s="472"/>
      <c r="C1324" s="428"/>
      <c r="D1324" s="494"/>
      <c r="E1324" s="494"/>
      <c r="F1324" s="494"/>
    </row>
    <row r="1325" spans="1:6">
      <c r="A1325" s="494"/>
      <c r="B1325" s="472"/>
      <c r="C1325" s="428"/>
      <c r="D1325" s="494"/>
      <c r="E1325" s="494"/>
      <c r="F1325" s="494"/>
    </row>
    <row r="1326" spans="1:6">
      <c r="A1326" s="494"/>
      <c r="B1326" s="472"/>
      <c r="C1326" s="428"/>
      <c r="D1326" s="494"/>
      <c r="E1326" s="494"/>
      <c r="F1326" s="494"/>
    </row>
    <row r="1327" spans="1:6">
      <c r="A1327" s="494"/>
      <c r="B1327" s="472"/>
      <c r="C1327" s="428"/>
      <c r="D1327" s="494"/>
      <c r="E1327" s="494"/>
      <c r="F1327" s="494"/>
    </row>
    <row r="1328" spans="1:6">
      <c r="A1328" s="494"/>
      <c r="B1328" s="472"/>
      <c r="C1328" s="428"/>
      <c r="D1328" s="494"/>
      <c r="E1328" s="494"/>
      <c r="F1328" s="494"/>
    </row>
    <row r="1329" spans="1:6">
      <c r="A1329" s="494"/>
      <c r="B1329" s="472"/>
      <c r="C1329" s="428"/>
      <c r="D1329" s="494"/>
      <c r="E1329" s="494"/>
      <c r="F1329" s="494"/>
    </row>
    <row r="1330" spans="1:6">
      <c r="A1330" s="494"/>
      <c r="B1330" s="472"/>
      <c r="C1330" s="428"/>
      <c r="D1330" s="494"/>
      <c r="E1330" s="494"/>
      <c r="F1330" s="494"/>
    </row>
    <row r="1331" spans="1:6">
      <c r="A1331" s="494"/>
      <c r="B1331" s="472"/>
      <c r="C1331" s="428"/>
      <c r="D1331" s="494"/>
      <c r="E1331" s="494"/>
      <c r="F1331" s="494"/>
    </row>
    <row r="1332" spans="1:6">
      <c r="A1332" s="494"/>
      <c r="B1332" s="472"/>
      <c r="C1332" s="428"/>
      <c r="D1332" s="494"/>
      <c r="E1332" s="494"/>
      <c r="F1332" s="494"/>
    </row>
    <row r="1333" spans="1:6">
      <c r="A1333" s="494"/>
      <c r="B1333" s="472"/>
      <c r="C1333" s="428"/>
      <c r="D1333" s="494"/>
      <c r="E1333" s="494"/>
      <c r="F1333" s="494"/>
    </row>
    <row r="1334" spans="1:6">
      <c r="A1334" s="494"/>
      <c r="B1334" s="472"/>
      <c r="C1334" s="428"/>
      <c r="D1334" s="494"/>
      <c r="E1334" s="494"/>
      <c r="F1334" s="494"/>
    </row>
    <row r="1335" spans="1:6">
      <c r="A1335" s="494"/>
      <c r="B1335" s="472"/>
      <c r="C1335" s="428"/>
      <c r="D1335" s="494"/>
      <c r="E1335" s="494"/>
      <c r="F1335" s="494"/>
    </row>
    <row r="1336" spans="1:6">
      <c r="A1336" s="494"/>
      <c r="B1336" s="472"/>
      <c r="C1336" s="428"/>
      <c r="D1336" s="494"/>
      <c r="E1336" s="494"/>
      <c r="F1336" s="494"/>
    </row>
    <row r="1337" spans="1:6">
      <c r="A1337" s="494"/>
      <c r="B1337" s="472"/>
      <c r="C1337" s="428"/>
      <c r="D1337" s="494"/>
      <c r="E1337" s="494"/>
      <c r="F1337" s="494"/>
    </row>
    <row r="1338" spans="1:6">
      <c r="A1338" s="494"/>
      <c r="B1338" s="472"/>
      <c r="C1338" s="428"/>
      <c r="D1338" s="494"/>
      <c r="E1338" s="494"/>
      <c r="F1338" s="494"/>
    </row>
    <row r="1339" spans="1:6">
      <c r="A1339" s="494"/>
      <c r="B1339" s="472"/>
      <c r="C1339" s="428"/>
      <c r="D1339" s="494"/>
      <c r="E1339" s="494"/>
      <c r="F1339" s="494"/>
    </row>
    <row r="1340" spans="1:6">
      <c r="A1340" s="494"/>
      <c r="B1340" s="472"/>
      <c r="C1340" s="428"/>
      <c r="D1340" s="494"/>
      <c r="E1340" s="494"/>
      <c r="F1340" s="494"/>
    </row>
    <row r="1341" spans="1:6">
      <c r="A1341" s="494"/>
      <c r="B1341" s="472"/>
      <c r="C1341" s="428"/>
      <c r="D1341" s="494"/>
      <c r="E1341" s="494"/>
      <c r="F1341" s="494"/>
    </row>
    <row r="1342" spans="1:6">
      <c r="A1342" s="494"/>
      <c r="B1342" s="472"/>
      <c r="C1342" s="428"/>
      <c r="D1342" s="494"/>
      <c r="E1342" s="494"/>
      <c r="F1342" s="494"/>
    </row>
    <row r="1343" spans="1:6">
      <c r="A1343" s="494"/>
      <c r="B1343" s="472"/>
      <c r="C1343" s="428"/>
      <c r="D1343" s="494"/>
      <c r="E1343" s="494"/>
      <c r="F1343" s="494"/>
    </row>
    <row r="1344" spans="1:6">
      <c r="A1344" s="494"/>
      <c r="B1344" s="472"/>
      <c r="C1344" s="428"/>
      <c r="D1344" s="494"/>
      <c r="E1344" s="494"/>
      <c r="F1344" s="494"/>
    </row>
    <row r="1345" spans="1:6">
      <c r="A1345" s="494"/>
      <c r="B1345" s="472"/>
      <c r="C1345" s="428"/>
      <c r="D1345" s="494"/>
      <c r="E1345" s="494"/>
      <c r="F1345" s="494"/>
    </row>
    <row r="1346" spans="1:6">
      <c r="A1346" s="494"/>
      <c r="B1346" s="472"/>
      <c r="C1346" s="428"/>
      <c r="D1346" s="494"/>
      <c r="E1346" s="494"/>
      <c r="F1346" s="494"/>
    </row>
    <row r="1347" spans="1:6">
      <c r="A1347" s="494"/>
      <c r="B1347" s="472"/>
      <c r="C1347" s="428"/>
      <c r="D1347" s="494"/>
      <c r="E1347" s="494"/>
      <c r="F1347" s="494"/>
    </row>
    <row r="1348" spans="1:6">
      <c r="A1348" s="494"/>
      <c r="B1348" s="472"/>
      <c r="C1348" s="428"/>
      <c r="D1348" s="494"/>
      <c r="E1348" s="494"/>
      <c r="F1348" s="494"/>
    </row>
    <row r="1349" spans="1:6">
      <c r="A1349" s="494"/>
      <c r="B1349" s="472"/>
      <c r="C1349" s="428"/>
      <c r="D1349" s="494"/>
      <c r="E1349" s="494"/>
      <c r="F1349" s="494"/>
    </row>
    <row r="1350" spans="1:6">
      <c r="A1350" s="494"/>
      <c r="B1350" s="472"/>
      <c r="C1350" s="428"/>
      <c r="D1350" s="494"/>
      <c r="E1350" s="494"/>
      <c r="F1350" s="494"/>
    </row>
    <row r="1351" spans="1:6">
      <c r="A1351" s="494"/>
      <c r="B1351" s="472"/>
      <c r="C1351" s="428"/>
      <c r="D1351" s="494"/>
      <c r="E1351" s="494"/>
      <c r="F1351" s="494"/>
    </row>
    <row r="1352" spans="1:6">
      <c r="A1352" s="494"/>
      <c r="B1352" s="472"/>
      <c r="C1352" s="428"/>
      <c r="D1352" s="494"/>
      <c r="E1352" s="494"/>
      <c r="F1352" s="494"/>
    </row>
    <row r="1353" spans="1:6">
      <c r="A1353" s="494"/>
      <c r="B1353" s="472"/>
      <c r="C1353" s="428"/>
      <c r="D1353" s="494"/>
      <c r="E1353" s="494"/>
      <c r="F1353" s="494"/>
    </row>
    <row r="1354" spans="1:6">
      <c r="A1354" s="494"/>
      <c r="B1354" s="472"/>
      <c r="C1354" s="428"/>
      <c r="D1354" s="494"/>
      <c r="E1354" s="494"/>
      <c r="F1354" s="494"/>
    </row>
    <row r="1355" spans="1:6">
      <c r="A1355" s="494"/>
      <c r="B1355" s="472"/>
      <c r="C1355" s="428"/>
      <c r="D1355" s="494"/>
      <c r="E1355" s="494"/>
      <c r="F1355" s="494"/>
    </row>
    <row r="1356" spans="1:6">
      <c r="A1356" s="494"/>
      <c r="B1356" s="472"/>
      <c r="C1356" s="428"/>
      <c r="D1356" s="494"/>
      <c r="E1356" s="494"/>
      <c r="F1356" s="494"/>
    </row>
    <row r="1357" spans="1:6">
      <c r="A1357" s="494"/>
      <c r="B1357" s="472"/>
      <c r="C1357" s="428"/>
      <c r="D1357" s="494"/>
      <c r="E1357" s="494"/>
      <c r="F1357" s="494"/>
    </row>
    <row r="1358" spans="1:6">
      <c r="A1358" s="494"/>
      <c r="B1358" s="472"/>
      <c r="C1358" s="428"/>
      <c r="D1358" s="494"/>
      <c r="E1358" s="494"/>
      <c r="F1358" s="494"/>
    </row>
    <row r="1359" spans="1:6">
      <c r="A1359" s="494"/>
      <c r="B1359" s="472"/>
      <c r="C1359" s="428"/>
      <c r="D1359" s="494"/>
      <c r="E1359" s="494"/>
      <c r="F1359" s="494"/>
    </row>
    <row r="1360" spans="1:6">
      <c r="A1360" s="494"/>
      <c r="B1360" s="472"/>
      <c r="C1360" s="428"/>
      <c r="D1360" s="494"/>
      <c r="E1360" s="494"/>
      <c r="F1360" s="494"/>
    </row>
    <row r="1361" spans="1:6">
      <c r="A1361" s="494"/>
      <c r="B1361" s="472"/>
      <c r="C1361" s="428"/>
      <c r="D1361" s="494"/>
      <c r="E1361" s="494"/>
      <c r="F1361" s="494"/>
    </row>
    <row r="1362" spans="1:6">
      <c r="A1362" s="494"/>
      <c r="B1362" s="472"/>
      <c r="C1362" s="428"/>
      <c r="D1362" s="494"/>
      <c r="E1362" s="494"/>
      <c r="F1362" s="494"/>
    </row>
    <row r="1363" spans="1:6">
      <c r="A1363" s="494"/>
      <c r="B1363" s="472"/>
      <c r="C1363" s="428"/>
      <c r="D1363" s="494"/>
      <c r="E1363" s="494"/>
      <c r="F1363" s="494"/>
    </row>
    <row r="1364" spans="1:6">
      <c r="A1364" s="494"/>
      <c r="B1364" s="472"/>
      <c r="C1364" s="428"/>
      <c r="D1364" s="494"/>
      <c r="E1364" s="494"/>
      <c r="F1364" s="494"/>
    </row>
    <row r="1365" spans="1:6">
      <c r="A1365" s="494"/>
      <c r="B1365" s="472"/>
      <c r="C1365" s="428"/>
      <c r="D1365" s="494"/>
      <c r="E1365" s="494"/>
      <c r="F1365" s="494"/>
    </row>
    <row r="1366" spans="1:6">
      <c r="A1366" s="494"/>
      <c r="B1366" s="472"/>
      <c r="C1366" s="428"/>
      <c r="D1366" s="494"/>
      <c r="E1366" s="494"/>
      <c r="F1366" s="494"/>
    </row>
    <row r="1367" spans="1:6">
      <c r="A1367" s="494"/>
      <c r="B1367" s="472"/>
      <c r="C1367" s="428"/>
      <c r="D1367" s="494"/>
      <c r="E1367" s="494"/>
      <c r="F1367" s="494"/>
    </row>
    <row r="1368" spans="1:6">
      <c r="A1368" s="494"/>
      <c r="B1368" s="472"/>
      <c r="C1368" s="428"/>
      <c r="D1368" s="494"/>
      <c r="E1368" s="494"/>
      <c r="F1368" s="494"/>
    </row>
    <row r="1369" spans="1:6">
      <c r="A1369" s="494"/>
      <c r="B1369" s="472"/>
      <c r="C1369" s="428"/>
      <c r="D1369" s="494"/>
      <c r="E1369" s="494"/>
      <c r="F1369" s="494"/>
    </row>
    <row r="1370" spans="1:6">
      <c r="A1370" s="494"/>
      <c r="B1370" s="472"/>
      <c r="C1370" s="428"/>
      <c r="D1370" s="494"/>
      <c r="E1370" s="494"/>
      <c r="F1370" s="494"/>
    </row>
    <row r="1371" spans="1:6">
      <c r="A1371" s="494"/>
      <c r="B1371" s="472"/>
      <c r="C1371" s="428"/>
      <c r="D1371" s="494"/>
      <c r="E1371" s="494"/>
      <c r="F1371" s="494"/>
    </row>
    <row r="1372" spans="1:6">
      <c r="A1372" s="494"/>
      <c r="B1372" s="472"/>
      <c r="C1372" s="428"/>
      <c r="D1372" s="494"/>
      <c r="E1372" s="494"/>
      <c r="F1372" s="494"/>
    </row>
    <row r="1373" spans="1:6">
      <c r="A1373" s="494"/>
      <c r="B1373" s="472"/>
      <c r="C1373" s="428"/>
      <c r="D1373" s="494"/>
      <c r="E1373" s="494"/>
      <c r="F1373" s="494"/>
    </row>
    <row r="1374" spans="1:6">
      <c r="A1374" s="494"/>
      <c r="B1374" s="472"/>
      <c r="C1374" s="428"/>
      <c r="D1374" s="494"/>
      <c r="E1374" s="494"/>
      <c r="F1374" s="494"/>
    </row>
    <row r="1375" spans="1:6">
      <c r="A1375" s="494"/>
      <c r="B1375" s="472"/>
      <c r="C1375" s="428"/>
      <c r="D1375" s="494"/>
      <c r="E1375" s="494"/>
      <c r="F1375" s="494"/>
    </row>
    <row r="1376" spans="1:6">
      <c r="A1376" s="494"/>
      <c r="B1376" s="472"/>
      <c r="C1376" s="428"/>
      <c r="D1376" s="494"/>
      <c r="E1376" s="494"/>
      <c r="F1376" s="494"/>
    </row>
    <row r="1377" spans="1:6">
      <c r="A1377" s="494"/>
      <c r="B1377" s="472"/>
      <c r="C1377" s="428"/>
      <c r="D1377" s="494"/>
      <c r="E1377" s="494"/>
      <c r="F1377" s="494"/>
    </row>
    <row r="1378" spans="1:6">
      <c r="A1378" s="494"/>
      <c r="B1378" s="472"/>
      <c r="C1378" s="428"/>
      <c r="D1378" s="494"/>
      <c r="E1378" s="494"/>
      <c r="F1378" s="494"/>
    </row>
    <row r="1379" spans="1:6">
      <c r="A1379" s="494"/>
      <c r="B1379" s="472"/>
      <c r="C1379" s="428"/>
      <c r="D1379" s="494"/>
      <c r="E1379" s="494"/>
      <c r="F1379" s="494"/>
    </row>
    <row r="1380" spans="1:6">
      <c r="A1380" s="494"/>
      <c r="B1380" s="472"/>
      <c r="C1380" s="428"/>
      <c r="D1380" s="494"/>
      <c r="E1380" s="494"/>
      <c r="F1380" s="494"/>
    </row>
    <row r="1381" spans="1:6">
      <c r="A1381" s="494"/>
      <c r="B1381" s="472"/>
      <c r="C1381" s="428"/>
      <c r="D1381" s="494"/>
      <c r="E1381" s="494"/>
      <c r="F1381" s="494"/>
    </row>
    <row r="1382" spans="1:6">
      <c r="A1382" s="494"/>
      <c r="B1382" s="472"/>
      <c r="C1382" s="428"/>
      <c r="D1382" s="494"/>
      <c r="E1382" s="494"/>
      <c r="F1382" s="494"/>
    </row>
    <row r="1383" spans="1:6">
      <c r="A1383" s="494"/>
      <c r="B1383" s="472"/>
      <c r="C1383" s="428"/>
      <c r="D1383" s="494"/>
      <c r="E1383" s="494"/>
      <c r="F1383" s="494"/>
    </row>
    <row r="1384" spans="1:6">
      <c r="A1384" s="494"/>
      <c r="B1384" s="472"/>
      <c r="C1384" s="428"/>
      <c r="D1384" s="494"/>
      <c r="E1384" s="494"/>
      <c r="F1384" s="494"/>
    </row>
    <row r="1385" spans="1:6">
      <c r="A1385" s="494"/>
      <c r="B1385" s="472"/>
      <c r="C1385" s="428"/>
      <c r="D1385" s="494"/>
      <c r="E1385" s="494"/>
      <c r="F1385" s="494"/>
    </row>
    <row r="1386" spans="1:6">
      <c r="A1386" s="494"/>
      <c r="B1386" s="472"/>
      <c r="C1386" s="428"/>
      <c r="D1386" s="494"/>
      <c r="E1386" s="494"/>
      <c r="F1386" s="494"/>
    </row>
    <row r="1387" spans="1:6">
      <c r="A1387" s="494"/>
      <c r="B1387" s="472"/>
      <c r="C1387" s="428"/>
      <c r="D1387" s="494"/>
      <c r="E1387" s="494"/>
      <c r="F1387" s="494"/>
    </row>
    <row r="1388" spans="1:6">
      <c r="A1388" s="494"/>
      <c r="B1388" s="472"/>
      <c r="C1388" s="428"/>
      <c r="D1388" s="494"/>
      <c r="E1388" s="494"/>
      <c r="F1388" s="494"/>
    </row>
    <row r="1389" spans="1:6">
      <c r="A1389" s="494"/>
      <c r="B1389" s="472"/>
      <c r="C1389" s="428"/>
      <c r="D1389" s="494"/>
      <c r="E1389" s="494"/>
      <c r="F1389" s="494"/>
    </row>
    <row r="1390" spans="1:6">
      <c r="A1390" s="494"/>
      <c r="B1390" s="472"/>
      <c r="C1390" s="428"/>
      <c r="D1390" s="494"/>
      <c r="E1390" s="494"/>
      <c r="F1390" s="494"/>
    </row>
    <row r="1391" spans="1:6">
      <c r="A1391" s="494"/>
      <c r="B1391" s="472"/>
      <c r="C1391" s="428"/>
      <c r="D1391" s="494"/>
      <c r="E1391" s="494"/>
      <c r="F1391" s="494"/>
    </row>
    <row r="1392" spans="1:6">
      <c r="A1392" s="494"/>
      <c r="B1392" s="472"/>
      <c r="C1392" s="428"/>
      <c r="D1392" s="494"/>
      <c r="E1392" s="494"/>
      <c r="F1392" s="494"/>
    </row>
    <row r="1393" spans="1:6">
      <c r="A1393" s="494"/>
      <c r="B1393" s="472"/>
      <c r="C1393" s="428"/>
      <c r="D1393" s="494"/>
      <c r="E1393" s="494"/>
      <c r="F1393" s="494"/>
    </row>
    <row r="1394" spans="1:6">
      <c r="A1394" s="494"/>
      <c r="B1394" s="472"/>
      <c r="C1394" s="428"/>
      <c r="D1394" s="494"/>
      <c r="E1394" s="494"/>
      <c r="F1394" s="494"/>
    </row>
    <row r="1395" spans="1:6">
      <c r="A1395" s="494"/>
      <c r="B1395" s="472"/>
      <c r="C1395" s="428"/>
      <c r="D1395" s="494"/>
      <c r="E1395" s="494"/>
      <c r="F1395" s="494"/>
    </row>
    <row r="1396" spans="1:6">
      <c r="A1396" s="494"/>
      <c r="B1396" s="472"/>
      <c r="C1396" s="428"/>
      <c r="D1396" s="494"/>
      <c r="E1396" s="494"/>
      <c r="F1396" s="494"/>
    </row>
    <row r="1397" spans="1:6">
      <c r="A1397" s="494"/>
      <c r="B1397" s="472"/>
      <c r="C1397" s="428"/>
      <c r="D1397" s="494"/>
      <c r="E1397" s="494"/>
      <c r="F1397" s="494"/>
    </row>
    <row r="1398" spans="1:6">
      <c r="A1398" s="494"/>
      <c r="B1398" s="472"/>
      <c r="C1398" s="428"/>
      <c r="D1398" s="494"/>
      <c r="E1398" s="494"/>
      <c r="F1398" s="494"/>
    </row>
    <row r="1399" spans="1:6">
      <c r="A1399" s="494"/>
      <c r="B1399" s="472"/>
      <c r="C1399" s="428"/>
      <c r="D1399" s="494"/>
      <c r="E1399" s="494"/>
      <c r="F1399" s="494"/>
    </row>
    <row r="1400" spans="1:6">
      <c r="A1400" s="494"/>
      <c r="B1400" s="472"/>
      <c r="C1400" s="428"/>
      <c r="D1400" s="494"/>
      <c r="E1400" s="494"/>
      <c r="F1400" s="494"/>
    </row>
    <row r="1401" spans="1:6">
      <c r="A1401" s="494"/>
      <c r="B1401" s="472"/>
      <c r="C1401" s="428"/>
      <c r="D1401" s="494"/>
      <c r="E1401" s="494"/>
      <c r="F1401" s="494"/>
    </row>
    <row r="1402" spans="1:6">
      <c r="A1402" s="494"/>
      <c r="B1402" s="472"/>
      <c r="C1402" s="428"/>
      <c r="D1402" s="494"/>
      <c r="E1402" s="494"/>
      <c r="F1402" s="494"/>
    </row>
    <row r="1403" spans="1:6">
      <c r="A1403" s="494"/>
      <c r="B1403" s="472"/>
      <c r="C1403" s="428"/>
      <c r="D1403" s="494"/>
      <c r="E1403" s="494"/>
      <c r="F1403" s="494"/>
    </row>
    <row r="1404" spans="1:6">
      <c r="A1404" s="494"/>
      <c r="B1404" s="472"/>
      <c r="C1404" s="428"/>
      <c r="D1404" s="494"/>
      <c r="E1404" s="494"/>
      <c r="F1404" s="494"/>
    </row>
    <row r="1405" spans="1:6">
      <c r="A1405" s="494"/>
      <c r="B1405" s="472"/>
      <c r="C1405" s="428"/>
      <c r="D1405" s="494"/>
      <c r="E1405" s="494"/>
      <c r="F1405" s="494"/>
    </row>
    <row r="1406" spans="1:6">
      <c r="A1406" s="494"/>
      <c r="B1406" s="472"/>
      <c r="C1406" s="428"/>
      <c r="D1406" s="494"/>
      <c r="E1406" s="494"/>
      <c r="F1406" s="494"/>
    </row>
    <row r="1407" spans="1:6">
      <c r="A1407" s="494"/>
      <c r="B1407" s="472"/>
      <c r="C1407" s="428"/>
      <c r="D1407" s="494"/>
      <c r="E1407" s="494"/>
      <c r="F1407" s="494"/>
    </row>
    <row r="1408" spans="1:6">
      <c r="A1408" s="494"/>
      <c r="B1408" s="472"/>
      <c r="C1408" s="428"/>
      <c r="D1408" s="494"/>
      <c r="E1408" s="494"/>
      <c r="F1408" s="494"/>
    </row>
    <row r="1409" spans="1:6">
      <c r="A1409" s="494"/>
      <c r="B1409" s="472"/>
      <c r="C1409" s="428"/>
      <c r="D1409" s="494"/>
      <c r="E1409" s="494"/>
      <c r="F1409" s="494"/>
    </row>
    <row r="1410" spans="1:6">
      <c r="A1410" s="494"/>
      <c r="B1410" s="472"/>
      <c r="C1410" s="428"/>
      <c r="D1410" s="494"/>
      <c r="E1410" s="494"/>
      <c r="F1410" s="494"/>
    </row>
    <row r="1411" spans="1:6">
      <c r="A1411" s="494"/>
      <c r="B1411" s="472"/>
      <c r="C1411" s="428"/>
      <c r="D1411" s="494"/>
      <c r="E1411" s="494"/>
      <c r="F1411" s="494"/>
    </row>
    <row r="1412" spans="1:6">
      <c r="A1412" s="494"/>
      <c r="B1412" s="472"/>
      <c r="C1412" s="428"/>
      <c r="D1412" s="494"/>
      <c r="E1412" s="494"/>
      <c r="F1412" s="494"/>
    </row>
    <row r="1413" spans="1:6">
      <c r="A1413" s="494"/>
      <c r="B1413" s="472"/>
      <c r="C1413" s="428"/>
      <c r="D1413" s="494"/>
      <c r="E1413" s="494"/>
      <c r="F1413" s="494"/>
    </row>
    <row r="1414" spans="1:6">
      <c r="A1414" s="494"/>
      <c r="B1414" s="472"/>
      <c r="C1414" s="428"/>
      <c r="D1414" s="494"/>
      <c r="E1414" s="494"/>
      <c r="F1414" s="494"/>
    </row>
    <row r="1415" spans="1:6">
      <c r="A1415" s="494"/>
      <c r="B1415" s="472"/>
      <c r="C1415" s="428"/>
      <c r="D1415" s="494"/>
      <c r="E1415" s="494"/>
      <c r="F1415" s="494"/>
    </row>
    <row r="1416" spans="1:6">
      <c r="A1416" s="494"/>
      <c r="B1416" s="472"/>
      <c r="C1416" s="428"/>
      <c r="D1416" s="494"/>
      <c r="E1416" s="494"/>
      <c r="F1416" s="494"/>
    </row>
    <row r="1417" spans="1:6">
      <c r="A1417" s="494"/>
      <c r="B1417" s="472"/>
      <c r="C1417" s="428"/>
      <c r="D1417" s="494"/>
      <c r="E1417" s="494"/>
      <c r="F1417" s="494"/>
    </row>
    <row r="1418" spans="1:6">
      <c r="A1418" s="494"/>
      <c r="B1418" s="472"/>
      <c r="C1418" s="428"/>
      <c r="D1418" s="494"/>
      <c r="E1418" s="494"/>
      <c r="F1418" s="494"/>
    </row>
    <row r="1419" spans="1:6">
      <c r="A1419" s="494"/>
      <c r="B1419" s="472"/>
      <c r="C1419" s="428"/>
      <c r="D1419" s="494"/>
      <c r="E1419" s="494"/>
      <c r="F1419" s="494"/>
    </row>
    <row r="1420" spans="1:6">
      <c r="A1420" s="494"/>
      <c r="B1420" s="472"/>
      <c r="C1420" s="428"/>
      <c r="D1420" s="494"/>
      <c r="E1420" s="494"/>
      <c r="F1420" s="494"/>
    </row>
    <row r="1421" spans="1:6">
      <c r="A1421" s="494"/>
      <c r="B1421" s="472"/>
      <c r="C1421" s="428"/>
      <c r="D1421" s="494"/>
      <c r="E1421" s="494"/>
      <c r="F1421" s="494"/>
    </row>
    <row r="1422" spans="1:6">
      <c r="A1422" s="494"/>
      <c r="B1422" s="472"/>
      <c r="C1422" s="428"/>
      <c r="D1422" s="494"/>
      <c r="E1422" s="494"/>
      <c r="F1422" s="494"/>
    </row>
    <row r="1423" spans="1:6">
      <c r="A1423" s="494"/>
      <c r="B1423" s="472"/>
      <c r="C1423" s="428"/>
      <c r="D1423" s="494"/>
      <c r="E1423" s="494"/>
      <c r="F1423" s="494"/>
    </row>
    <row r="1424" spans="1:6">
      <c r="A1424" s="494"/>
      <c r="B1424" s="472"/>
      <c r="C1424" s="428"/>
      <c r="D1424" s="494"/>
      <c r="E1424" s="494"/>
      <c r="F1424" s="494"/>
    </row>
    <row r="1425" spans="1:6">
      <c r="A1425" s="494"/>
      <c r="B1425" s="472"/>
      <c r="C1425" s="428"/>
      <c r="D1425" s="494"/>
      <c r="E1425" s="494"/>
      <c r="F1425" s="494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92" bestFit="1" customWidth="1"/>
    <col min="3" max="3" width="16.875" style="392" bestFit="1" customWidth="1"/>
  </cols>
  <sheetData>
    <row r="7" spans="1:3">
      <c r="A7" t="s">
        <v>2274</v>
      </c>
      <c r="B7" s="392">
        <v>0</v>
      </c>
      <c r="C7" s="392">
        <v>0</v>
      </c>
    </row>
    <row r="8" spans="1:3">
      <c r="A8" s="201" t="s">
        <v>1401</v>
      </c>
      <c r="B8" s="413" t="s">
        <v>293</v>
      </c>
      <c r="C8" s="413" t="s">
        <v>293</v>
      </c>
    </row>
    <row r="9" spans="1:3">
      <c r="A9" s="526" t="s">
        <v>1406</v>
      </c>
      <c r="B9" s="527" t="s">
        <v>1407</v>
      </c>
      <c r="C9" s="527" t="s">
        <v>1408</v>
      </c>
    </row>
    <row r="10" spans="1:3" ht="16.5">
      <c r="A10" s="125" t="s">
        <v>1396</v>
      </c>
      <c r="B10" s="414" t="s">
        <v>1399</v>
      </c>
      <c r="C10" s="414" t="s">
        <v>1400</v>
      </c>
    </row>
    <row r="11" spans="1:3">
      <c r="A11" s="385" t="str">
        <f>'_book_ book'!A11</f>
        <v>FI Mainland</v>
      </c>
      <c r="B11" s="392">
        <f>'_book_ book'!B11</f>
        <v>0.06</v>
      </c>
      <c r="C11" s="392">
        <f>'_book_ book'!C11</f>
        <v>0.25</v>
      </c>
    </row>
    <row r="12" spans="1:3">
      <c r="A12" s="385" t="str">
        <f>'_book_ book'!A12</f>
        <v>FI HongKong</v>
      </c>
      <c r="B12" s="392">
        <f>'_book_ book'!B12</f>
        <v>0</v>
      </c>
      <c r="C12" s="392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5" bestFit="1" customWidth="1"/>
    <col min="2" max="2" width="19.375" style="392" bestFit="1" customWidth="1"/>
    <col min="3" max="3" width="19.375" style="392" customWidth="1"/>
    <col min="4" max="4" width="11.625" style="385" bestFit="1" customWidth="1"/>
    <col min="5" max="16384" width="9" style="385"/>
  </cols>
  <sheetData>
    <row r="8" spans="1:5">
      <c r="A8" s="201" t="s">
        <v>293</v>
      </c>
      <c r="B8" s="261" t="s">
        <v>293</v>
      </c>
      <c r="C8" s="261" t="s">
        <v>1443</v>
      </c>
      <c r="D8" s="261" t="s">
        <v>1444</v>
      </c>
      <c r="E8" s="261" t="s">
        <v>1443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1438</v>
      </c>
      <c r="B10" s="384" t="s">
        <v>1439</v>
      </c>
      <c r="C10" s="384" t="s">
        <v>1442</v>
      </c>
      <c r="D10" s="384" t="s">
        <v>1445</v>
      </c>
      <c r="E10" s="384" t="s">
        <v>1447</v>
      </c>
    </row>
    <row r="11" spans="1:5">
      <c r="A11" s="385" t="str">
        <f>'_book_ fx'!A11</f>
        <v>cny</v>
      </c>
      <c r="B11" s="385" t="str">
        <f>'_book_ fx'!B11</f>
        <v>usd</v>
      </c>
      <c r="C11" s="385" t="str">
        <f>'_book_ fx'!C11</f>
        <v>.ex</v>
      </c>
      <c r="D11" s="385" t="str">
        <f>B11&amp;A11&amp;C11</f>
        <v>usdcny.ex</v>
      </c>
      <c r="E11" s="269">
        <f>RTD("wdf.rtq",,D11,"LastPrice")</f>
        <v>6.5147000000000004</v>
      </c>
    </row>
    <row r="12" spans="1:5">
      <c r="A12" s="385" t="str">
        <f>'_book_ fx'!A12</f>
        <v>cny</v>
      </c>
      <c r="B12" s="385" t="str">
        <f>'_book_ fx'!B12</f>
        <v>gbp</v>
      </c>
      <c r="C12" s="385" t="str">
        <f>'_book_ fx'!C12</f>
        <v>.ex</v>
      </c>
      <c r="D12" s="385" t="str">
        <f>B12&amp;A12&amp;C12</f>
        <v>gbpcny.ex</v>
      </c>
      <c r="E12" s="269">
        <f>RTD("wdf.rtq",,D12,"LastPrice")</f>
        <v>8.8026999999999997</v>
      </c>
    </row>
  </sheetData>
  <phoneticPr fontId="2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topLeftCell="A22" zoomScale="70" zoomScaleNormal="70" workbookViewId="0">
      <selection activeCell="F26" sqref="F26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4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33"/>
      <c r="G1" s="64"/>
      <c r="H1" s="64"/>
      <c r="I1" s="64"/>
      <c r="J1" s="64"/>
    </row>
    <row r="2" spans="1:19" s="65" customFormat="1">
      <c r="A2" s="64"/>
      <c r="C2" s="333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984</v>
      </c>
      <c r="M6" s="67" t="s">
        <v>1367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4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981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1180</v>
      </c>
    </row>
    <row r="9" spans="1:19">
      <c r="A9" s="66" t="s">
        <v>297</v>
      </c>
      <c r="B9" s="67" t="s">
        <v>499</v>
      </c>
      <c r="C9" s="334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978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1180</v>
      </c>
    </row>
    <row r="10" spans="1:19" s="68" customFormat="1" ht="15">
      <c r="A10" s="68" t="s">
        <v>426</v>
      </c>
      <c r="B10" s="68" t="s">
        <v>427</v>
      </c>
      <c r="C10" s="335" t="s">
        <v>1219</v>
      </c>
      <c r="D10" s="68" t="s">
        <v>1213</v>
      </c>
      <c r="E10" s="68" t="s">
        <v>1210</v>
      </c>
      <c r="F10" s="68" t="s">
        <v>1425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986</v>
      </c>
      <c r="M10" s="69" t="s">
        <v>1364</v>
      </c>
      <c r="N10" s="69" t="s">
        <v>431</v>
      </c>
      <c r="O10" s="69" t="s">
        <v>1095</v>
      </c>
      <c r="P10" s="69" t="s">
        <v>1096</v>
      </c>
      <c r="Q10" s="69" t="s">
        <v>1097</v>
      </c>
      <c r="R10" s="68" t="s">
        <v>1181</v>
      </c>
    </row>
    <row r="11" spans="1:19">
      <c r="A11" s="70" t="s">
        <v>303</v>
      </c>
      <c r="B11" s="67" t="s">
        <v>433</v>
      </c>
      <c r="C11" s="334" t="s">
        <v>1220</v>
      </c>
      <c r="D11" s="67" t="s">
        <v>1214</v>
      </c>
      <c r="E11" s="67" t="s">
        <v>434</v>
      </c>
      <c r="F11" s="67" t="s">
        <v>1426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982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1105</v>
      </c>
      <c r="B12" s="67" t="s">
        <v>1106</v>
      </c>
      <c r="C12" s="334" t="s">
        <v>1207</v>
      </c>
      <c r="D12" s="67" t="s">
        <v>1214</v>
      </c>
      <c r="E12" s="67" t="s">
        <v>1107</v>
      </c>
      <c r="F12" s="67" t="s">
        <v>1426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982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1214</v>
      </c>
      <c r="E13" s="67" t="s">
        <v>437</v>
      </c>
      <c r="F13" s="67" t="s">
        <v>1426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982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4" t="s">
        <v>1169</v>
      </c>
      <c r="D14" s="67" t="s">
        <v>1214</v>
      </c>
      <c r="E14" s="67" t="s">
        <v>441</v>
      </c>
      <c r="F14" s="67" t="s">
        <v>1426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982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6" t="s">
        <v>1221</v>
      </c>
      <c r="D15" s="67" t="s">
        <v>1215</v>
      </c>
      <c r="E15" s="67" t="s">
        <v>444</v>
      </c>
      <c r="F15" s="67" t="s">
        <v>1426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982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1111</v>
      </c>
      <c r="B16" s="67" t="s">
        <v>1116</v>
      </c>
      <c r="C16" s="336" t="s">
        <v>1221</v>
      </c>
      <c r="D16" s="67" t="s">
        <v>1215</v>
      </c>
      <c r="E16" s="67" t="s">
        <v>1237</v>
      </c>
      <c r="F16" s="67" t="s">
        <v>1426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982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7"/>
    </row>
    <row r="17" spans="1:19">
      <c r="A17" s="70" t="s">
        <v>1112</v>
      </c>
      <c r="B17" s="67" t="s">
        <v>1117</v>
      </c>
      <c r="D17" s="67" t="s">
        <v>1215</v>
      </c>
      <c r="E17" s="67" t="s">
        <v>1109</v>
      </c>
      <c r="F17" s="67" t="s">
        <v>1426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982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7"/>
    </row>
    <row r="18" spans="1:19">
      <c r="A18" s="70" t="s">
        <v>504</v>
      </c>
      <c r="B18" s="67" t="s">
        <v>446</v>
      </c>
      <c r="D18" s="67" t="s">
        <v>1215</v>
      </c>
      <c r="E18" s="67" t="s">
        <v>447</v>
      </c>
      <c r="F18" s="67" t="s">
        <v>1426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982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1215</v>
      </c>
      <c r="E19" s="67" t="s">
        <v>450</v>
      </c>
      <c r="F19" s="67" t="s">
        <v>1427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983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976</v>
      </c>
      <c r="B20" s="67" t="s">
        <v>1108</v>
      </c>
      <c r="C20" s="336" t="s">
        <v>1221</v>
      </c>
      <c r="D20" s="67" t="s">
        <v>1215</v>
      </c>
      <c r="E20" s="67" t="s">
        <v>1110</v>
      </c>
      <c r="F20" s="67" t="s">
        <v>1426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982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1216</v>
      </c>
      <c r="E21" s="67" t="s">
        <v>1223</v>
      </c>
      <c r="F21" s="67" t="s">
        <v>1426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982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1216</v>
      </c>
      <c r="E22" s="67" t="s">
        <v>455</v>
      </c>
      <c r="F22" s="67" t="s">
        <v>1426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982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1216</v>
      </c>
      <c r="E23" s="67" t="s">
        <v>1222</v>
      </c>
      <c r="F23" s="67" t="s">
        <v>1426</v>
      </c>
      <c r="G23" s="66" t="s">
        <v>987</v>
      </c>
      <c r="H23" s="66" t="s">
        <v>987</v>
      </c>
      <c r="I23" s="66" t="s">
        <v>987</v>
      </c>
      <c r="J23" s="66" t="s">
        <v>458</v>
      </c>
      <c r="K23" s="66" t="s">
        <v>458</v>
      </c>
      <c r="L23" s="66" t="s">
        <v>988</v>
      </c>
      <c r="M23" s="66" t="s">
        <v>987</v>
      </c>
      <c r="N23" s="66" t="s">
        <v>987</v>
      </c>
      <c r="O23" s="66" t="s">
        <v>987</v>
      </c>
      <c r="P23" s="66" t="s">
        <v>458</v>
      </c>
      <c r="Q23" s="66" t="s">
        <v>458</v>
      </c>
      <c r="R23" s="66" t="s">
        <v>1182</v>
      </c>
      <c r="S23" s="202"/>
    </row>
    <row r="24" spans="1:19">
      <c r="A24" s="70" t="s">
        <v>505</v>
      </c>
      <c r="B24" s="67" t="s">
        <v>1170</v>
      </c>
      <c r="C24" s="334">
        <v>0</v>
      </c>
      <c r="D24" s="67" t="s">
        <v>1217</v>
      </c>
      <c r="E24" s="67" t="s">
        <v>1211</v>
      </c>
      <c r="F24" s="67" t="s">
        <v>1426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982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4" t="s">
        <v>1208</v>
      </c>
      <c r="D25" s="67" t="s">
        <v>1216</v>
      </c>
      <c r="E25" s="67" t="s">
        <v>1212</v>
      </c>
      <c r="F25" s="67" t="s">
        <v>1426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983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7">
        <v>0.02</v>
      </c>
      <c r="D26" s="67" t="s">
        <v>1217</v>
      </c>
      <c r="E26" s="67" t="s">
        <v>461</v>
      </c>
      <c r="F26" s="67" t="s">
        <v>1426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983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1217</v>
      </c>
      <c r="E27" s="67" t="s">
        <v>464</v>
      </c>
      <c r="F27" s="67" t="s">
        <v>1428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983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1217</v>
      </c>
      <c r="E28" s="67" t="s">
        <v>468</v>
      </c>
      <c r="F28" s="67" t="s">
        <v>1427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982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7"/>
      <c r="D29" s="67" t="s">
        <v>1217</v>
      </c>
      <c r="E29" s="67" t="s">
        <v>471</v>
      </c>
      <c r="F29" s="67" t="s">
        <v>1429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982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7"/>
      <c r="D30" s="67" t="s">
        <v>1217</v>
      </c>
      <c r="E30" s="67" t="s">
        <v>475</v>
      </c>
      <c r="F30" s="67" t="s">
        <v>1430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985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1089</v>
      </c>
      <c r="B31" s="67" t="s">
        <v>1091</v>
      </c>
      <c r="C31" s="337"/>
      <c r="D31" s="67" t="s">
        <v>1217</v>
      </c>
      <c r="E31" s="67" t="s">
        <v>1093</v>
      </c>
      <c r="F31" s="67" t="s">
        <v>1430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982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1090</v>
      </c>
      <c r="B32" s="67" t="s">
        <v>1092</v>
      </c>
      <c r="C32" s="337"/>
      <c r="D32" s="67" t="s">
        <v>1217</v>
      </c>
      <c r="E32" s="67" t="s">
        <v>1094</v>
      </c>
      <c r="F32" s="67" t="s">
        <v>1429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985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7"/>
      <c r="D33" s="67" t="s">
        <v>1217</v>
      </c>
      <c r="E33" s="67" t="s">
        <v>478</v>
      </c>
      <c r="F33" s="67" t="s">
        <v>1430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1366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7"/>
      <c r="D34" s="67" t="s">
        <v>1217</v>
      </c>
      <c r="E34" s="67" t="s">
        <v>481</v>
      </c>
      <c r="F34" s="67" t="s">
        <v>1429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985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7"/>
      <c r="D35" s="67" t="s">
        <v>1217</v>
      </c>
      <c r="E35" s="67" t="s">
        <v>484</v>
      </c>
      <c r="F35" s="67" t="s">
        <v>1429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985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1183</v>
      </c>
    </row>
    <row r="36" spans="1:19">
      <c r="A36" s="70" t="s">
        <v>485</v>
      </c>
      <c r="B36" s="67" t="s">
        <v>486</v>
      </c>
      <c r="C36" s="337">
        <v>1</v>
      </c>
      <c r="D36" s="67" t="s">
        <v>1217</v>
      </c>
      <c r="E36" s="67" t="s">
        <v>487</v>
      </c>
      <c r="F36" s="67" t="s">
        <v>1426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982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1098</v>
      </c>
      <c r="B37" s="67" t="s">
        <v>1099</v>
      </c>
      <c r="D37" s="67" t="s">
        <v>1216</v>
      </c>
      <c r="E37" s="67" t="s">
        <v>1100</v>
      </c>
      <c r="F37" s="67" t="s">
        <v>1429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1217</v>
      </c>
      <c r="E38" s="67" t="s">
        <v>489</v>
      </c>
      <c r="F38" s="67" t="s">
        <v>1427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982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1217</v>
      </c>
      <c r="E39" s="67" t="s">
        <v>491</v>
      </c>
      <c r="F39" s="67" t="s">
        <v>1426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982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1217</v>
      </c>
      <c r="E40" s="67" t="s">
        <v>494</v>
      </c>
      <c r="F40" s="67" t="s">
        <v>1429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985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4">
        <v>50</v>
      </c>
      <c r="D41" s="67" t="s">
        <v>1217</v>
      </c>
      <c r="E41" s="67" t="s">
        <v>496</v>
      </c>
      <c r="F41" s="67" t="s">
        <v>1426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983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1217</v>
      </c>
      <c r="E42" s="67" t="s">
        <v>498</v>
      </c>
      <c r="F42" s="67" t="s">
        <v>1426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983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1113</v>
      </c>
      <c r="B43" s="67" t="s">
        <v>1114</v>
      </c>
      <c r="D43" s="67" t="s">
        <v>1216</v>
      </c>
      <c r="E43" s="67" t="s">
        <v>1115</v>
      </c>
      <c r="F43" s="67" t="s">
        <v>1426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982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1120</v>
      </c>
      <c r="B44" s="67" t="s">
        <v>1121</v>
      </c>
      <c r="D44" s="67" t="s">
        <v>1218</v>
      </c>
      <c r="E44" s="67" t="s">
        <v>1122</v>
      </c>
      <c r="F44" s="67" t="s">
        <v>1426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982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1421</v>
      </c>
      <c r="B45" s="67" t="s">
        <v>1431</v>
      </c>
      <c r="C45" s="334" t="s">
        <v>1434</v>
      </c>
      <c r="D45" s="67" t="s">
        <v>1214</v>
      </c>
      <c r="E45" s="67" t="s">
        <v>1435</v>
      </c>
      <c r="F45" s="67" t="s">
        <v>1426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982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1392</v>
      </c>
      <c r="B46" s="67" t="s">
        <v>1432</v>
      </c>
      <c r="C46" s="334" t="s">
        <v>1395</v>
      </c>
      <c r="D46" s="67" t="s">
        <v>1214</v>
      </c>
      <c r="E46" s="67" t="s">
        <v>1436</v>
      </c>
      <c r="F46" s="67" t="s">
        <v>1426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982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1393</v>
      </c>
      <c r="B47" s="67" t="s">
        <v>1433</v>
      </c>
      <c r="C47" s="334" t="s">
        <v>1395</v>
      </c>
      <c r="D47" s="67" t="s">
        <v>1214</v>
      </c>
      <c r="E47" s="67" t="s">
        <v>1437</v>
      </c>
      <c r="F47" s="67" t="s">
        <v>1426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982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2098</v>
      </c>
      <c r="B48" s="67" t="s">
        <v>2101</v>
      </c>
      <c r="C48" s="334" t="s">
        <v>2093</v>
      </c>
      <c r="D48" s="67" t="s">
        <v>1214</v>
      </c>
      <c r="E48" s="67" t="s">
        <v>2095</v>
      </c>
      <c r="F48" s="67" t="s">
        <v>982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982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2099</v>
      </c>
      <c r="B49" s="67" t="s">
        <v>2091</v>
      </c>
      <c r="C49" s="334" t="s">
        <v>2094</v>
      </c>
      <c r="D49" s="67" t="s">
        <v>1214</v>
      </c>
      <c r="E49" s="67" t="s">
        <v>2096</v>
      </c>
      <c r="F49" s="67" t="s">
        <v>982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982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2100</v>
      </c>
      <c r="B50" s="67" t="s">
        <v>2092</v>
      </c>
      <c r="C50" s="334" t="s">
        <v>1495</v>
      </c>
      <c r="D50" s="67" t="s">
        <v>1214</v>
      </c>
      <c r="E50" s="67" t="s">
        <v>2097</v>
      </c>
      <c r="F50" s="67" t="s">
        <v>982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982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5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5"/>
      <c r="AL8" s="385"/>
    </row>
    <row r="9" spans="1:41">
      <c r="AK9" s="385"/>
      <c r="AL9" s="385"/>
    </row>
    <row r="10" spans="1:41" ht="16.5">
      <c r="A10" s="288" t="s">
        <v>1104</v>
      </c>
      <c r="B10" s="290" t="s">
        <v>1123</v>
      </c>
      <c r="C10" s="223" t="s">
        <v>679</v>
      </c>
      <c r="D10" s="223" t="s">
        <v>1002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1015</v>
      </c>
      <c r="J10" s="223" t="s">
        <v>1016</v>
      </c>
      <c r="K10" s="223" t="s">
        <v>897</v>
      </c>
      <c r="L10" s="223" t="s">
        <v>898</v>
      </c>
      <c r="M10" s="223" t="s">
        <v>977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1062</v>
      </c>
      <c r="Z10" s="264" t="s">
        <v>1064</v>
      </c>
      <c r="AA10" s="264" t="s">
        <v>914</v>
      </c>
      <c r="AB10" s="264" t="s">
        <v>915</v>
      </c>
      <c r="AC10" s="264" t="s">
        <v>916</v>
      </c>
      <c r="AD10" s="264" t="s">
        <v>1080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1010</v>
      </c>
      <c r="AJ10" s="225" t="s">
        <v>1420</v>
      </c>
      <c r="AK10" s="225" t="s">
        <v>1392</v>
      </c>
      <c r="AL10" s="225" t="s">
        <v>1393</v>
      </c>
      <c r="AM10" s="492" t="s">
        <v>1459</v>
      </c>
      <c r="AN10" s="492" t="s">
        <v>1473</v>
      </c>
      <c r="AO10" s="492" t="s">
        <v>1497</v>
      </c>
    </row>
    <row r="11" spans="1:41" ht="14.25">
      <c r="A11" s="202" t="s">
        <v>1101</v>
      </c>
      <c r="B11" s="202">
        <v>30</v>
      </c>
      <c r="C11" s="274"/>
      <c r="D11" s="202" t="s">
        <v>1003</v>
      </c>
      <c r="E11" s="202" t="s">
        <v>1014</v>
      </c>
      <c r="F11" s="202" t="s">
        <v>965</v>
      </c>
      <c r="G11" s="267" t="s">
        <v>996</v>
      </c>
      <c r="H11" s="144"/>
      <c r="I11" s="144"/>
      <c r="J11" s="144"/>
      <c r="K11" s="144"/>
      <c r="L11" s="144"/>
      <c r="M11" s="144"/>
      <c r="N11" s="197"/>
      <c r="O11" s="202" t="s">
        <v>966</v>
      </c>
      <c r="P11" s="272">
        <v>2.9499999999999998E-2</v>
      </c>
      <c r="R11" s="282">
        <f>VLOOKUP(G11,'_info_ ticker'!A:Z,24,FALSE)</f>
        <v>4205.5862999999999</v>
      </c>
      <c r="S11" s="214">
        <v>0.02</v>
      </c>
      <c r="T11" s="202" t="s">
        <v>969</v>
      </c>
      <c r="U11" s="202" t="s">
        <v>972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982</v>
      </c>
      <c r="AJ11" s="385" t="s">
        <v>1397</v>
      </c>
      <c r="AK11" s="385" t="s">
        <v>1395</v>
      </c>
      <c r="AL11" s="385" t="s">
        <v>1395</v>
      </c>
      <c r="AM11" s="491" t="s">
        <v>1605</v>
      </c>
      <c r="AN11" s="491" t="s">
        <v>1604</v>
      </c>
      <c r="AO11" s="491" t="s">
        <v>1495</v>
      </c>
    </row>
    <row r="12" spans="1:41" ht="14.25">
      <c r="A12" s="202" t="s">
        <v>1102</v>
      </c>
      <c r="B12" s="282">
        <v>30</v>
      </c>
      <c r="C12" s="274"/>
      <c r="D12" s="202" t="s">
        <v>1003</v>
      </c>
      <c r="E12" s="202" t="s">
        <v>1014</v>
      </c>
      <c r="F12" s="202" t="s">
        <v>965</v>
      </c>
      <c r="G12" s="267" t="s">
        <v>996</v>
      </c>
      <c r="H12" s="144"/>
      <c r="I12" s="144"/>
      <c r="J12" s="144"/>
      <c r="K12" s="144"/>
      <c r="L12" s="144"/>
      <c r="M12" s="144"/>
      <c r="N12" s="197"/>
      <c r="O12" s="202" t="s">
        <v>966</v>
      </c>
      <c r="P12" s="272">
        <v>4.2000000000000003E-2</v>
      </c>
      <c r="R12" s="282">
        <f>VLOOKUP(G12,'_info_ ticker'!A:Z,24,FALSE)</f>
        <v>4205.5862999999999</v>
      </c>
      <c r="S12" s="214">
        <v>0.02</v>
      </c>
      <c r="T12" s="202" t="s">
        <v>969</v>
      </c>
      <c r="U12" s="202" t="s">
        <v>973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982</v>
      </c>
      <c r="AJ12" s="385" t="s">
        <v>1397</v>
      </c>
      <c r="AK12" s="385" t="s">
        <v>1395</v>
      </c>
      <c r="AL12" s="385" t="s">
        <v>1395</v>
      </c>
      <c r="AM12" s="491" t="s">
        <v>1605</v>
      </c>
      <c r="AN12" s="491" t="s">
        <v>1604</v>
      </c>
      <c r="AO12" s="491" t="s">
        <v>1495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10" customWidth="1"/>
    <col min="2" max="2" width="12.625" style="310" customWidth="1"/>
    <col min="3" max="3" width="17.375" style="310" customWidth="1"/>
    <col min="4" max="4" width="19.375" style="310" bestFit="1" customWidth="1"/>
    <col min="5" max="16384" width="9" style="310"/>
  </cols>
  <sheetData>
    <row r="8" spans="1:4">
      <c r="A8" s="310" t="s">
        <v>1238</v>
      </c>
      <c r="B8" s="310" t="s">
        <v>1238</v>
      </c>
      <c r="C8" s="310" t="s">
        <v>1238</v>
      </c>
      <c r="D8" s="310" t="s">
        <v>1238</v>
      </c>
    </row>
    <row r="9" spans="1:4">
      <c r="A9" s="310" t="s">
        <v>1238</v>
      </c>
      <c r="B9" s="310" t="s">
        <v>1238</v>
      </c>
      <c r="C9" s="310" t="s">
        <v>1238</v>
      </c>
      <c r="D9" s="310" t="s">
        <v>1238</v>
      </c>
    </row>
    <row r="10" spans="1:4" s="366" customFormat="1">
      <c r="A10" s="366" t="s">
        <v>1239</v>
      </c>
      <c r="B10" s="366" t="s">
        <v>1240</v>
      </c>
      <c r="C10" s="366" t="s">
        <v>1241</v>
      </c>
      <c r="D10" s="366" t="s">
        <v>1242</v>
      </c>
    </row>
    <row r="11" spans="1:4">
      <c r="A11" s="310" t="s">
        <v>1243</v>
      </c>
      <c r="B11" s="310" t="s">
        <v>1244</v>
      </c>
    </row>
    <row r="12" spans="1:4">
      <c r="A12" s="310" t="s">
        <v>1243</v>
      </c>
      <c r="B12" s="310" t="s">
        <v>1245</v>
      </c>
      <c r="C12" s="310" t="s">
        <v>1246</v>
      </c>
      <c r="D12" s="310" t="s">
        <v>1247</v>
      </c>
    </row>
    <row r="13" spans="1:4">
      <c r="A13" s="310" t="s">
        <v>1311</v>
      </c>
      <c r="B13" s="310" t="s">
        <v>1312</v>
      </c>
      <c r="C13" s="310" t="str">
        <f t="shared" ref="C13:C38" si="0">IF(B13="&lt;default&gt;","","qmd" &amp; "_" &amp; A13 &amp; "_" &amp; B13)</f>
        <v>qmd_sys_queryks</v>
      </c>
      <c r="D13" s="310" t="s">
        <v>1313</v>
      </c>
    </row>
    <row r="14" spans="1:4">
      <c r="A14" s="310" t="s">
        <v>1311</v>
      </c>
      <c r="B14" s="310" t="s">
        <v>1314</v>
      </c>
      <c r="C14" s="310" t="str">
        <f t="shared" si="0"/>
        <v>qmd_sys_echo</v>
      </c>
      <c r="D14" s="310" t="s">
        <v>1315</v>
      </c>
    </row>
    <row r="15" spans="1:4">
      <c r="A15" s="310" t="s">
        <v>1248</v>
      </c>
      <c r="B15" s="310" t="s">
        <v>1244</v>
      </c>
      <c r="C15" s="310" t="str">
        <f t="shared" si="0"/>
        <v/>
      </c>
    </row>
    <row r="16" spans="1:4">
      <c r="A16" s="310" t="s">
        <v>1248</v>
      </c>
      <c r="B16" s="310" t="s">
        <v>1249</v>
      </c>
      <c r="C16" s="310" t="str">
        <f t="shared" si="0"/>
        <v>qmd_opt_trd</v>
      </c>
      <c r="D16" s="310" t="s">
        <v>1250</v>
      </c>
    </row>
    <row r="17" spans="1:4">
      <c r="A17" s="310" t="s">
        <v>1248</v>
      </c>
      <c r="B17" s="310" t="s">
        <v>1251</v>
      </c>
      <c r="C17" s="310" t="str">
        <f t="shared" si="0"/>
        <v>qmd_opt_add</v>
      </c>
    </row>
    <row r="18" spans="1:4">
      <c r="A18" s="310" t="s">
        <v>1248</v>
      </c>
      <c r="B18" s="310" t="s">
        <v>1252</v>
      </c>
      <c r="C18" s="310" t="str">
        <f t="shared" si="0"/>
        <v>qmd_opt_del</v>
      </c>
    </row>
    <row r="19" spans="1:4">
      <c r="A19" s="310" t="s">
        <v>1248</v>
      </c>
      <c r="B19" s="310" t="s">
        <v>1253</v>
      </c>
      <c r="C19" s="310" t="str">
        <f t="shared" si="0"/>
        <v>qmd_opt_clear</v>
      </c>
    </row>
    <row r="20" spans="1:4">
      <c r="A20" s="310" t="s">
        <v>1254</v>
      </c>
      <c r="B20" s="310" t="s">
        <v>1244</v>
      </c>
      <c r="C20" s="310" t="str">
        <f t="shared" si="0"/>
        <v/>
      </c>
    </row>
    <row r="21" spans="1:4">
      <c r="A21" s="310" t="s">
        <v>1254</v>
      </c>
      <c r="B21" s="310" t="s">
        <v>1249</v>
      </c>
      <c r="C21" s="310" t="str">
        <f t="shared" si="0"/>
        <v>qmd_hdg_trd</v>
      </c>
    </row>
    <row r="22" spans="1:4">
      <c r="A22" s="310" t="s">
        <v>1254</v>
      </c>
      <c r="B22" s="310" t="s">
        <v>1251</v>
      </c>
      <c r="C22" s="310" t="str">
        <f t="shared" si="0"/>
        <v>qmd_hdg_add</v>
      </c>
    </row>
    <row r="23" spans="1:4">
      <c r="A23" s="310" t="s">
        <v>1254</v>
      </c>
      <c r="B23" s="310" t="s">
        <v>1252</v>
      </c>
      <c r="C23" s="310" t="str">
        <f t="shared" si="0"/>
        <v>qmd_hdg_del</v>
      </c>
    </row>
    <row r="24" spans="1:4">
      <c r="A24" s="310" t="s">
        <v>1254</v>
      </c>
      <c r="B24" s="310" t="s">
        <v>1253</v>
      </c>
      <c r="C24" s="310" t="str">
        <f t="shared" si="0"/>
        <v>qmd_hdg_clear</v>
      </c>
    </row>
    <row r="25" spans="1:4">
      <c r="A25" s="310" t="s">
        <v>1255</v>
      </c>
      <c r="B25" s="310" t="s">
        <v>1244</v>
      </c>
      <c r="C25" s="310" t="str">
        <f t="shared" si="0"/>
        <v/>
      </c>
    </row>
    <row r="26" spans="1:4">
      <c r="A26" s="310" t="s">
        <v>1255</v>
      </c>
      <c r="B26" s="310" t="s">
        <v>1256</v>
      </c>
      <c r="C26" s="310" t="str">
        <f t="shared" si="0"/>
        <v>qmd_repo_all</v>
      </c>
      <c r="D26" s="310" t="s">
        <v>1257</v>
      </c>
    </row>
    <row r="27" spans="1:4">
      <c r="A27" s="310" t="s">
        <v>1258</v>
      </c>
      <c r="B27" s="310" t="s">
        <v>1259</v>
      </c>
      <c r="C27" s="310" t="str">
        <f t="shared" si="0"/>
        <v>qmd_repo_smry</v>
      </c>
    </row>
    <row r="28" spans="1:4">
      <c r="A28" s="310" t="s">
        <v>1258</v>
      </c>
      <c r="B28" s="310" t="s">
        <v>1260</v>
      </c>
      <c r="C28" s="310" t="str">
        <f t="shared" si="0"/>
        <v>qmd_repo_prd</v>
      </c>
    </row>
    <row r="29" spans="1:4">
      <c r="A29" s="310" t="s">
        <v>1258</v>
      </c>
      <c r="B29" s="310" t="s">
        <v>1261</v>
      </c>
      <c r="C29" s="310" t="str">
        <f t="shared" si="0"/>
        <v>qmd_repo_tck</v>
      </c>
    </row>
    <row r="30" spans="1:4">
      <c r="A30" s="310" t="s">
        <v>1258</v>
      </c>
      <c r="B30" s="310" t="s">
        <v>1262</v>
      </c>
      <c r="C30" s="310" t="str">
        <f t="shared" si="0"/>
        <v>qmd_repo_opt</v>
      </c>
    </row>
    <row r="31" spans="1:4">
      <c r="A31" s="310" t="s">
        <v>1258</v>
      </c>
      <c r="B31" s="310" t="s">
        <v>1263</v>
      </c>
      <c r="C31" s="310" t="str">
        <f t="shared" si="0"/>
        <v>qmd_repo_hdg</v>
      </c>
    </row>
    <row r="32" spans="1:4">
      <c r="A32" s="310" t="s">
        <v>1258</v>
      </c>
      <c r="B32" s="310" t="s">
        <v>1264</v>
      </c>
      <c r="C32" s="310" t="str">
        <f t="shared" si="0"/>
        <v>qmd_repo_cl</v>
      </c>
    </row>
    <row r="33" spans="1:4">
      <c r="A33" s="310" t="s">
        <v>1258</v>
      </c>
      <c r="B33" s="310" t="s">
        <v>1265</v>
      </c>
      <c r="C33" s="310" t="str">
        <f t="shared" si="0"/>
        <v>qmd_repo_fund</v>
      </c>
    </row>
    <row r="34" spans="1:4">
      <c r="A34" s="310" t="s">
        <v>1255</v>
      </c>
      <c r="B34" s="310" t="s">
        <v>1323</v>
      </c>
      <c r="C34" s="310" t="str">
        <f t="shared" si="0"/>
        <v>qmd_repo_ytdpnl</v>
      </c>
      <c r="D34" s="310" t="s">
        <v>1322</v>
      </c>
    </row>
    <row r="35" spans="1:4">
      <c r="A35" s="310" t="s">
        <v>1324</v>
      </c>
      <c r="B35" s="310" t="s">
        <v>1325</v>
      </c>
      <c r="C35" s="310" t="str">
        <f t="shared" si="0"/>
        <v>qmd_repo_greeks</v>
      </c>
    </row>
    <row r="36" spans="1:4">
      <c r="A36" s="310" t="s">
        <v>1266</v>
      </c>
      <c r="B36" s="310" t="s">
        <v>1244</v>
      </c>
      <c r="C36" s="310" t="str">
        <f t="shared" si="0"/>
        <v/>
      </c>
      <c r="D36" s="310" t="s">
        <v>1267</v>
      </c>
    </row>
    <row r="37" spans="1:4">
      <c r="A37" s="310" t="s">
        <v>1284</v>
      </c>
      <c r="B37" s="310" t="s">
        <v>1285</v>
      </c>
      <c r="C37" s="310" t="str">
        <f t="shared" si="0"/>
        <v/>
      </c>
    </row>
    <row r="38" spans="1:4">
      <c r="A38" s="310" t="s">
        <v>1283</v>
      </c>
      <c r="B38" s="310" t="s">
        <v>1286</v>
      </c>
      <c r="C38" s="310" t="str">
        <f t="shared" si="0"/>
        <v>qmd_eod_updatefut</v>
      </c>
    </row>
    <row r="39" spans="1:4">
      <c r="A39" s="310" t="s">
        <v>1284</v>
      </c>
      <c r="B39" s="310" t="s">
        <v>1287</v>
      </c>
      <c r="C39" s="310" t="str">
        <f t="shared" ref="C39:C46" si="1">IF(B39="&lt;default&gt;","","qmd" &amp; "_" &amp; A39 &amp; "_" &amp; B39)</f>
        <v>qmd_eod_dailysum</v>
      </c>
    </row>
    <row r="40" spans="1:4">
      <c r="A40" s="310" t="s">
        <v>1284</v>
      </c>
      <c r="B40" s="310" t="s">
        <v>1288</v>
      </c>
      <c r="C40" s="310" t="str">
        <f t="shared" si="1"/>
        <v>qmd_eod_borepo</v>
      </c>
    </row>
    <row r="41" spans="1:4">
      <c r="A41" s="310" t="s">
        <v>1283</v>
      </c>
      <c r="B41" s="310" t="s">
        <v>1289</v>
      </c>
      <c r="C41" s="310" t="str">
        <f t="shared" si="1"/>
        <v>qmd_eod_snapshot</v>
      </c>
    </row>
    <row r="42" spans="1:4">
      <c r="A42" s="310" t="s">
        <v>1283</v>
      </c>
      <c r="B42" s="310" t="s">
        <v>1290</v>
      </c>
      <c r="C42" s="310" t="str">
        <f t="shared" si="1"/>
        <v>qmd_eod_mtmrepo</v>
      </c>
    </row>
    <row r="43" spans="1:4">
      <c r="A43" s="310" t="s">
        <v>1291</v>
      </c>
      <c r="B43" s="310" t="s">
        <v>1292</v>
      </c>
      <c r="C43" s="310" t="str">
        <f t="shared" si="1"/>
        <v/>
      </c>
    </row>
    <row r="44" spans="1:4">
      <c r="A44" s="310" t="s">
        <v>1291</v>
      </c>
      <c r="B44" s="310" t="s">
        <v>1293</v>
      </c>
      <c r="C44" s="310" t="str">
        <f t="shared" si="1"/>
        <v>qmd_client_info</v>
      </c>
    </row>
    <row r="45" spans="1:4">
      <c r="A45" s="310" t="s">
        <v>1291</v>
      </c>
      <c r="B45" s="310" t="s">
        <v>1294</v>
      </c>
      <c r="C45" s="310" t="str">
        <f t="shared" si="1"/>
        <v>qmd_client_dp</v>
      </c>
      <c r="D45" s="310" t="s">
        <v>1309</v>
      </c>
    </row>
    <row r="46" spans="1:4">
      <c r="A46" s="310" t="s">
        <v>1295</v>
      </c>
      <c r="B46" s="310" t="s">
        <v>1296</v>
      </c>
      <c r="C46" s="310" t="str">
        <f t="shared" si="1"/>
        <v>qmd_client_wd</v>
      </c>
      <c r="D46" s="310" t="s">
        <v>1310</v>
      </c>
    </row>
  </sheetData>
  <phoneticPr fontId="2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16" zoomScale="85" zoomScaleNormal="85" workbookViewId="0">
      <selection activeCell="H44" sqref="H44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43111.701449305554</v>
      </c>
      <c r="AB2" s="15"/>
      <c r="AC2" s="15"/>
      <c r="AD2" s="15"/>
      <c r="AE2" s="15"/>
    </row>
    <row r="3" spans="1:31">
      <c r="B3" s="2" t="s">
        <v>280</v>
      </c>
      <c r="C3" s="298">
        <f ca="1">IF(Pricing_By_Second,NOW(),TODAY())-1/24/2</f>
        <v>43111.701449189815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1171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1153</v>
      </c>
      <c r="C11" s="21" t="s">
        <v>1485</v>
      </c>
      <c r="D11" s="20" t="s">
        <v>135</v>
      </c>
      <c r="E11" s="20" t="s">
        <v>1154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43111.701449189815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43111.701449189815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777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780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778</v>
      </c>
      <c r="C28" s="21" t="s">
        <v>2120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1013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1297</v>
      </c>
      <c r="D45" s="20" t="s">
        <v>135</v>
      </c>
      <c r="E45" s="20" t="s">
        <v>753</v>
      </c>
      <c r="F45" s="20" t="s">
        <v>153</v>
      </c>
      <c r="H45" s="21" t="s">
        <v>1268</v>
      </c>
    </row>
    <row r="46" spans="1:26">
      <c r="A46" s="19">
        <v>18</v>
      </c>
      <c r="B46" s="20" t="s">
        <v>774</v>
      </c>
      <c r="C46" s="21" t="s">
        <v>2112</v>
      </c>
      <c r="D46" s="20" t="s">
        <v>135</v>
      </c>
      <c r="E46" s="20" t="s">
        <v>753</v>
      </c>
      <c r="F46" s="20" t="s">
        <v>155</v>
      </c>
      <c r="H46" s="21" t="s">
        <v>1269</v>
      </c>
    </row>
    <row r="47" spans="1:26">
      <c r="A47" s="19"/>
      <c r="B47" s="20" t="s">
        <v>779</v>
      </c>
      <c r="C47" s="21" t="s">
        <v>2110</v>
      </c>
      <c r="D47" s="20" t="s">
        <v>135</v>
      </c>
      <c r="E47" s="20" t="s">
        <v>753</v>
      </c>
      <c r="F47" s="20"/>
      <c r="H47" s="21" t="s">
        <v>1270</v>
      </c>
    </row>
    <row r="48" spans="1:26">
      <c r="A48" s="19">
        <v>38</v>
      </c>
      <c r="B48" s="20" t="s">
        <v>186</v>
      </c>
      <c r="C48" s="21" t="s">
        <v>1298</v>
      </c>
      <c r="D48" s="20" t="s">
        <v>135</v>
      </c>
      <c r="E48" s="20" t="s">
        <v>753</v>
      </c>
      <c r="F48" s="20"/>
      <c r="H48" s="21" t="s">
        <v>1271</v>
      </c>
    </row>
    <row r="49" spans="1:31">
      <c r="A49" s="19">
        <v>45</v>
      </c>
      <c r="B49" s="20" t="s">
        <v>193</v>
      </c>
      <c r="C49" s="21" t="s">
        <v>1299</v>
      </c>
      <c r="D49" s="20" t="s">
        <v>135</v>
      </c>
      <c r="E49" s="20" t="s">
        <v>753</v>
      </c>
      <c r="F49" s="20"/>
      <c r="H49" s="21" t="s">
        <v>1272</v>
      </c>
    </row>
    <row r="50" spans="1:31">
      <c r="A50" s="19"/>
      <c r="B50" s="20" t="s">
        <v>1124</v>
      </c>
      <c r="C50" s="21" t="s">
        <v>1300</v>
      </c>
      <c r="D50" s="20" t="s">
        <v>135</v>
      </c>
      <c r="E50" s="20" t="s">
        <v>753</v>
      </c>
      <c r="F50" s="20"/>
      <c r="H50" s="21" t="s">
        <v>1273</v>
      </c>
    </row>
    <row r="51" spans="1:31" s="12" customFormat="1">
      <c r="A51" s="19"/>
      <c r="B51" s="20" t="s">
        <v>1197</v>
      </c>
      <c r="C51" s="21" t="s">
        <v>1301</v>
      </c>
      <c r="D51" s="20" t="s">
        <v>135</v>
      </c>
      <c r="E51" s="20" t="s">
        <v>753</v>
      </c>
      <c r="F51" s="20"/>
      <c r="H51" s="21" t="s">
        <v>1274</v>
      </c>
      <c r="W51" s="14"/>
      <c r="X51" s="14"/>
      <c r="Y51" s="14"/>
      <c r="Z51" s="14"/>
    </row>
    <row r="52" spans="1:31">
      <c r="A52" s="19">
        <v>54</v>
      </c>
      <c r="B52" s="20" t="s">
        <v>1049</v>
      </c>
      <c r="C52" s="21" t="s">
        <v>1302</v>
      </c>
      <c r="D52" s="20" t="s">
        <v>135</v>
      </c>
      <c r="E52" s="20" t="s">
        <v>753</v>
      </c>
      <c r="F52" s="20" t="s">
        <v>207</v>
      </c>
      <c r="H52" s="21" t="s">
        <v>1275</v>
      </c>
    </row>
    <row r="53" spans="1:31">
      <c r="A53" s="19">
        <v>66</v>
      </c>
      <c r="B53" s="20" t="s">
        <v>222</v>
      </c>
      <c r="C53" s="21" t="s">
        <v>2111</v>
      </c>
      <c r="D53" s="20" t="s">
        <v>135</v>
      </c>
      <c r="E53" s="20" t="s">
        <v>753</v>
      </c>
      <c r="F53" s="20" t="s">
        <v>221</v>
      </c>
      <c r="H53" s="21" t="s">
        <v>2119</v>
      </c>
    </row>
    <row r="54" spans="1:31">
      <c r="A54" s="19">
        <v>67</v>
      </c>
      <c r="B54" s="20" t="s">
        <v>224</v>
      </c>
      <c r="C54" s="21" t="s">
        <v>1302</v>
      </c>
      <c r="D54" s="20" t="s">
        <v>135</v>
      </c>
      <c r="E54" s="20" t="s">
        <v>753</v>
      </c>
      <c r="F54" s="20" t="s">
        <v>223</v>
      </c>
      <c r="H54" s="21" t="s">
        <v>1275</v>
      </c>
    </row>
    <row r="55" spans="1:31">
      <c r="A55" s="19"/>
      <c r="B55" s="20" t="s">
        <v>761</v>
      </c>
      <c r="C55" s="21" t="s">
        <v>2113</v>
      </c>
      <c r="D55" s="20" t="s">
        <v>135</v>
      </c>
      <c r="E55" s="20" t="s">
        <v>753</v>
      </c>
      <c r="F55" s="20"/>
      <c r="H55" s="21" t="s">
        <v>1276</v>
      </c>
    </row>
    <row r="56" spans="1:31">
      <c r="A56" s="19">
        <v>25</v>
      </c>
      <c r="B56" s="12" t="s">
        <v>824</v>
      </c>
      <c r="C56" s="305" t="s">
        <v>1303</v>
      </c>
      <c r="D56" s="20" t="s">
        <v>823</v>
      </c>
      <c r="E56" s="20" t="s">
        <v>822</v>
      </c>
      <c r="F56" s="12"/>
      <c r="H56" s="305" t="s">
        <v>1277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5" t="s">
        <v>1304</v>
      </c>
      <c r="D57" s="20" t="s">
        <v>823</v>
      </c>
      <c r="E57" s="20" t="s">
        <v>822</v>
      </c>
      <c r="F57" s="12"/>
      <c r="H57" s="305" t="s">
        <v>1278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5" t="s">
        <v>1305</v>
      </c>
      <c r="D58" s="20" t="s">
        <v>823</v>
      </c>
      <c r="E58" s="20" t="s">
        <v>822</v>
      </c>
      <c r="F58" s="12"/>
      <c r="H58" s="305" t="s">
        <v>1279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5" t="s">
        <v>1306</v>
      </c>
      <c r="D59" s="20" t="s">
        <v>823</v>
      </c>
      <c r="E59" s="20" t="s">
        <v>822</v>
      </c>
      <c r="F59" s="12"/>
      <c r="H59" s="305" t="s">
        <v>1280</v>
      </c>
    </row>
    <row r="60" spans="1:31">
      <c r="A60" s="19">
        <v>25</v>
      </c>
      <c r="B60" s="12" t="s">
        <v>828</v>
      </c>
      <c r="C60" s="305" t="s">
        <v>1307</v>
      </c>
      <c r="D60" s="20" t="s">
        <v>823</v>
      </c>
      <c r="E60" s="20" t="s">
        <v>822</v>
      </c>
      <c r="F60" s="12"/>
      <c r="H60" s="305" t="s">
        <v>1281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5" t="s">
        <v>1308</v>
      </c>
      <c r="D61" s="20" t="s">
        <v>823</v>
      </c>
      <c r="E61" s="20" t="s">
        <v>822</v>
      </c>
      <c r="F61" s="12"/>
      <c r="H61" s="305" t="s">
        <v>1282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781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5" customFormat="1">
      <c r="A69" s="19"/>
      <c r="B69" s="20" t="s">
        <v>1402</v>
      </c>
      <c r="C69" s="31" t="s">
        <v>1403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5" customFormat="1">
      <c r="A84" s="19"/>
      <c r="B84" s="20" t="s">
        <v>1404</v>
      </c>
      <c r="C84" s="31" t="s">
        <v>1405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1103</v>
      </c>
      <c r="C86" s="31" t="s">
        <v>974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43111.701449305554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1358</v>
      </c>
      <c r="C99" s="2" t="s">
        <v>1361</v>
      </c>
      <c r="D99" s="20" t="s">
        <v>135</v>
      </c>
      <c r="E99" s="20" t="s">
        <v>136</v>
      </c>
    </row>
    <row r="100" spans="1:6">
      <c r="A100" s="19">
        <v>25</v>
      </c>
      <c r="B100" s="305" t="s">
        <v>1359</v>
      </c>
      <c r="C100" s="2" t="s">
        <v>1360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43" t="s">
        <v>284</v>
      </c>
      <c r="C5" s="743"/>
      <c r="D5" s="743"/>
      <c r="E5" s="743"/>
      <c r="F5" s="743"/>
      <c r="G5" s="743"/>
      <c r="H5" s="743"/>
      <c r="I5" s="743"/>
      <c r="J5" s="743"/>
      <c r="K5" s="743"/>
      <c r="L5" s="743"/>
      <c r="M5" s="743"/>
      <c r="N5" s="743"/>
      <c r="O5" s="743"/>
      <c r="P5" s="743"/>
      <c r="Q5" s="743"/>
      <c r="R5" s="743"/>
      <c r="S5" s="743"/>
      <c r="T5" s="743"/>
      <c r="U5" s="743"/>
      <c r="V5" s="743"/>
      <c r="W5" s="743"/>
      <c r="X5" s="743"/>
      <c r="Y5" s="743"/>
      <c r="Z5" s="743"/>
      <c r="AA5" s="743"/>
      <c r="AB5" s="743"/>
      <c r="AC5" s="743"/>
      <c r="AD5" s="743"/>
      <c r="AE5" s="743"/>
      <c r="AF5" s="743"/>
      <c r="AG5" s="743"/>
      <c r="AH5" s="743"/>
      <c r="AI5" s="743"/>
      <c r="AJ5" s="743"/>
      <c r="AK5" s="743"/>
      <c r="AL5" s="743"/>
      <c r="AM5" s="743"/>
      <c r="AN5" s="743"/>
      <c r="AO5" s="743"/>
      <c r="AP5" s="743"/>
      <c r="AQ5" s="743"/>
      <c r="AR5" s="743"/>
      <c r="AS5" s="743"/>
      <c r="AT5" s="743"/>
      <c r="AU5" s="743"/>
      <c r="AV5" s="743"/>
      <c r="AW5" s="743"/>
      <c r="AX5" s="743" t="s">
        <v>25</v>
      </c>
      <c r="AY5" s="743"/>
      <c r="AZ5" s="743"/>
      <c r="BA5" s="743"/>
      <c r="BB5" s="743"/>
      <c r="BC5" s="743"/>
      <c r="BD5" s="743"/>
      <c r="BE5" s="743"/>
      <c r="BF5" s="743"/>
      <c r="BG5" s="743"/>
      <c r="BH5" s="743"/>
      <c r="BI5" s="743"/>
      <c r="BJ5" s="743"/>
      <c r="BK5" s="743"/>
      <c r="BL5" s="743"/>
      <c r="BM5" s="743"/>
      <c r="BN5" s="743"/>
      <c r="BO5" s="743"/>
      <c r="BP5" s="743"/>
      <c r="BQ5" s="743"/>
      <c r="BR5" s="743"/>
      <c r="BS5" s="743"/>
      <c r="BT5" s="743"/>
      <c r="BU5" s="743"/>
      <c r="BV5" s="743"/>
      <c r="BW5" s="743"/>
      <c r="BX5" s="743"/>
      <c r="BY5" s="743"/>
      <c r="BZ5" s="743"/>
      <c r="CA5" s="743"/>
      <c r="CB5" s="743"/>
      <c r="CC5" s="743"/>
      <c r="CD5" s="743"/>
      <c r="CE5" s="743"/>
      <c r="CF5" s="743"/>
      <c r="CG5" s="743"/>
      <c r="CH5" s="743"/>
      <c r="CI5" s="743"/>
      <c r="CJ5" s="743"/>
      <c r="CK5" s="743"/>
      <c r="CL5" s="743"/>
      <c r="CM5" s="743"/>
      <c r="CN5" s="743"/>
      <c r="CO5" s="743"/>
      <c r="CP5" s="743"/>
    </row>
    <row r="6" spans="1:94" ht="17.25" thickBot="1">
      <c r="B6" s="768" t="s">
        <v>284</v>
      </c>
      <c r="C6" s="768"/>
      <c r="D6" s="768"/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8"/>
      <c r="S6" s="768"/>
      <c r="T6" s="768"/>
      <c r="U6" s="768"/>
      <c r="V6" s="768"/>
      <c r="W6" s="768"/>
      <c r="X6" s="768"/>
      <c r="Y6" s="768"/>
      <c r="Z6" s="768"/>
      <c r="AA6" s="768"/>
      <c r="AB6" s="768"/>
      <c r="AC6" s="768"/>
      <c r="AD6" s="768"/>
      <c r="AE6" s="768"/>
      <c r="AF6" s="768"/>
      <c r="AG6" s="768"/>
      <c r="AH6" s="768"/>
      <c r="AI6" s="768"/>
      <c r="AJ6" s="768"/>
      <c r="AK6" s="768"/>
      <c r="AL6" s="768"/>
      <c r="AM6" s="768"/>
      <c r="AN6" s="768"/>
      <c r="AO6" s="768"/>
      <c r="AP6" s="768"/>
      <c r="AQ6" s="768"/>
      <c r="AR6" s="768"/>
      <c r="AS6" s="768"/>
      <c r="AT6" s="768"/>
      <c r="AU6" s="768"/>
      <c r="AV6" s="768"/>
      <c r="AW6" s="768"/>
      <c r="AX6" s="745" t="s">
        <v>258</v>
      </c>
      <c r="AY6" s="745"/>
      <c r="AZ6" s="745"/>
      <c r="BA6" s="745"/>
      <c r="BB6" s="745"/>
      <c r="BC6" s="745"/>
      <c r="BD6" s="745"/>
      <c r="BE6" s="745"/>
      <c r="BF6" s="745"/>
      <c r="BG6" s="745"/>
      <c r="BH6" s="745"/>
      <c r="BI6" s="746"/>
      <c r="BJ6" s="746"/>
      <c r="BK6" s="746"/>
      <c r="BL6" s="746"/>
      <c r="BM6" s="748" t="s">
        <v>13</v>
      </c>
      <c r="BN6" s="748"/>
      <c r="BO6" s="748"/>
      <c r="BP6" s="748"/>
      <c r="BQ6" s="748"/>
      <c r="BR6" s="748"/>
      <c r="BS6" s="748"/>
      <c r="BT6" s="748"/>
      <c r="BU6" s="748"/>
      <c r="BV6" s="748"/>
      <c r="BW6" s="748"/>
      <c r="BX6" s="748"/>
      <c r="BY6" s="748"/>
      <c r="BZ6" s="748"/>
      <c r="CA6" s="748"/>
      <c r="CB6" s="748"/>
      <c r="CC6" s="748"/>
      <c r="CD6" s="748"/>
      <c r="CE6" s="748"/>
      <c r="CF6" s="748"/>
      <c r="CG6" s="748"/>
      <c r="CH6" s="748"/>
      <c r="CI6" s="748"/>
      <c r="CJ6" s="748"/>
      <c r="CK6" s="748"/>
      <c r="CL6" s="748"/>
      <c r="CM6" s="748"/>
      <c r="CN6" s="748"/>
      <c r="CO6" s="748"/>
      <c r="CP6" s="748"/>
    </row>
    <row r="7" spans="1:94" ht="17.25" thickBot="1">
      <c r="A7" s="2" t="s">
        <v>381</v>
      </c>
      <c r="B7" s="755" t="s">
        <v>262</v>
      </c>
      <c r="C7" s="756"/>
      <c r="D7" s="756"/>
      <c r="E7" s="756"/>
      <c r="F7" s="756"/>
      <c r="G7" s="756"/>
      <c r="H7" s="756"/>
      <c r="I7" s="756"/>
      <c r="J7" s="756"/>
      <c r="K7" s="756"/>
      <c r="L7" s="756"/>
      <c r="M7" s="756"/>
      <c r="N7" s="756"/>
      <c r="O7" s="766"/>
      <c r="P7" s="773" t="s">
        <v>260</v>
      </c>
      <c r="Q7" s="761"/>
      <c r="R7" s="761"/>
      <c r="S7" s="761"/>
      <c r="T7" s="761"/>
      <c r="U7" s="761"/>
      <c r="V7" s="762"/>
      <c r="W7" s="774" t="s">
        <v>261</v>
      </c>
      <c r="X7" s="775"/>
      <c r="Y7" s="775"/>
      <c r="Z7" s="775"/>
      <c r="AA7" s="775"/>
      <c r="AB7" s="775"/>
      <c r="AC7" s="776" t="s">
        <v>82</v>
      </c>
      <c r="AD7" s="777"/>
      <c r="AE7" s="777"/>
      <c r="AF7" s="777"/>
      <c r="AG7" s="777"/>
      <c r="AH7" s="777"/>
      <c r="AI7" s="777"/>
      <c r="AJ7" s="777"/>
      <c r="AK7" s="777"/>
      <c r="AL7" s="777"/>
      <c r="AM7" s="777"/>
      <c r="AN7" s="777"/>
      <c r="AO7" s="777"/>
      <c r="AP7" s="777"/>
      <c r="AQ7" s="777"/>
      <c r="AR7" s="777"/>
      <c r="AS7" s="777"/>
      <c r="AT7" s="777"/>
      <c r="AU7" s="777"/>
      <c r="AV7" s="777"/>
      <c r="AW7" s="778"/>
      <c r="AX7" s="750" t="s">
        <v>538</v>
      </c>
      <c r="AY7" s="751"/>
      <c r="AZ7" s="751"/>
      <c r="BA7" s="751"/>
      <c r="BB7" s="751"/>
      <c r="BC7" s="751"/>
      <c r="BD7" s="751"/>
      <c r="BE7" s="751"/>
      <c r="BF7" s="751"/>
      <c r="BG7" s="751"/>
      <c r="BH7" s="752"/>
      <c r="BI7" s="754" t="s">
        <v>259</v>
      </c>
      <c r="BJ7" s="747"/>
      <c r="BK7" s="747"/>
      <c r="BL7" s="747"/>
      <c r="BM7" s="755" t="s">
        <v>12</v>
      </c>
      <c r="BN7" s="756"/>
      <c r="BO7" s="756"/>
      <c r="BP7" s="756"/>
      <c r="BQ7" s="756"/>
      <c r="BR7" s="756"/>
      <c r="BS7" s="756"/>
      <c r="BT7" s="756"/>
      <c r="BU7" s="756"/>
      <c r="BV7" s="756"/>
      <c r="BW7" s="756"/>
      <c r="BX7" s="756"/>
      <c r="BY7" s="756"/>
      <c r="BZ7" s="756"/>
      <c r="CA7" s="756"/>
      <c r="CB7" s="756"/>
      <c r="CC7" s="758" t="s">
        <v>257</v>
      </c>
      <c r="CD7" s="758"/>
      <c r="CE7" s="758"/>
      <c r="CF7" s="758"/>
      <c r="CG7" s="747" t="s">
        <v>11</v>
      </c>
      <c r="CH7" s="747"/>
      <c r="CI7" s="747"/>
      <c r="CJ7" s="747"/>
      <c r="CK7" s="747"/>
      <c r="CL7" s="747"/>
      <c r="CM7" s="747"/>
      <c r="CN7" s="747"/>
      <c r="CO7" s="747"/>
      <c r="CP7" s="747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20"/>
    <col min="2" max="2" width="33.875" style="420" bestFit="1" customWidth="1"/>
    <col min="3" max="3" width="15.125" style="420" bestFit="1" customWidth="1"/>
    <col min="4" max="7" width="10.125" style="420" customWidth="1"/>
    <col min="8" max="8" width="9" style="420"/>
    <col min="9" max="9" width="35.875" style="420" bestFit="1" customWidth="1"/>
    <col min="10" max="11" width="16" style="420" customWidth="1"/>
    <col min="12" max="13" width="9" style="420"/>
    <col min="14" max="14" width="33.875" style="420" bestFit="1" customWidth="1"/>
    <col min="15" max="15" width="15.125" style="420" bestFit="1" customWidth="1"/>
    <col min="16" max="19" width="9.75" style="420" customWidth="1"/>
    <col min="20" max="16384" width="9" style="420"/>
  </cols>
  <sheetData>
    <row r="1" spans="1:19" s="589" customFormat="1" ht="34.5" customHeight="1"/>
    <row r="2" spans="1:19" s="589" customFormat="1" ht="34.5" customHeight="1"/>
    <row r="3" spans="1:19" s="589" customFormat="1" ht="34.5" customHeight="1" thickBot="1"/>
    <row r="4" spans="1:19">
      <c r="A4" s="782" t="s">
        <v>2066</v>
      </c>
      <c r="B4" s="783"/>
      <c r="C4" s="783"/>
      <c r="D4" s="783"/>
      <c r="E4" s="783"/>
      <c r="F4" s="783"/>
      <c r="G4" s="585"/>
      <c r="I4" s="781" t="s">
        <v>2027</v>
      </c>
      <c r="J4" s="781"/>
      <c r="K4" s="781"/>
      <c r="M4" s="789" t="s">
        <v>2005</v>
      </c>
      <c r="N4" s="789"/>
      <c r="O4" s="789"/>
      <c r="P4" s="605"/>
      <c r="Q4" s="605"/>
      <c r="R4" s="605"/>
      <c r="S4" s="605"/>
    </row>
    <row r="5" spans="1:19" ht="27">
      <c r="A5" s="784" t="s">
        <v>2006</v>
      </c>
      <c r="B5" s="784"/>
      <c r="C5" s="610" t="s">
        <v>2067</v>
      </c>
      <c r="D5" s="611" t="s">
        <v>2068</v>
      </c>
      <c r="E5" s="611" t="s">
        <v>2069</v>
      </c>
      <c r="F5" s="609" t="s">
        <v>2070</v>
      </c>
      <c r="G5" s="585"/>
      <c r="I5" s="588" t="s">
        <v>2006</v>
      </c>
      <c r="J5" s="587" t="s">
        <v>2028</v>
      </c>
      <c r="K5" s="587" t="s">
        <v>2029</v>
      </c>
      <c r="M5" s="618" t="s">
        <v>2006</v>
      </c>
      <c r="N5" s="618" t="s">
        <v>2007</v>
      </c>
      <c r="O5" s="618" t="s">
        <v>2008</v>
      </c>
      <c r="P5" s="605"/>
      <c r="Q5" s="605"/>
      <c r="R5" s="605"/>
      <c r="S5" s="605"/>
    </row>
    <row r="6" spans="1:19" ht="27" customHeight="1">
      <c r="A6" s="785" t="s">
        <v>2071</v>
      </c>
      <c r="B6" s="609" t="s">
        <v>2072</v>
      </c>
      <c r="C6" s="636">
        <v>0.38600000000000001</v>
      </c>
      <c r="D6" s="628">
        <v>1.0149999999999999</v>
      </c>
      <c r="E6" s="628">
        <v>0.64427000000000001</v>
      </c>
      <c r="F6" s="627">
        <f>C6+D6-E6</f>
        <v>0.75672999999999979</v>
      </c>
      <c r="G6" s="585"/>
      <c r="I6" s="588" t="s">
        <v>2030</v>
      </c>
      <c r="J6" s="625">
        <f>F6</f>
        <v>0.75672999999999979</v>
      </c>
      <c r="K6" s="625">
        <f>C6</f>
        <v>0.38600000000000001</v>
      </c>
      <c r="M6" s="795" t="s">
        <v>2009</v>
      </c>
      <c r="N6" s="619" t="s">
        <v>2010</v>
      </c>
      <c r="O6" s="624">
        <f>E9</f>
        <v>39</v>
      </c>
      <c r="P6" s="605"/>
      <c r="Q6" s="605"/>
      <c r="R6" s="605"/>
      <c r="S6" s="605"/>
    </row>
    <row r="7" spans="1:19" ht="19.5">
      <c r="A7" s="785"/>
      <c r="B7" s="609" t="s">
        <v>2073</v>
      </c>
      <c r="C7" s="636">
        <v>0.27499999999999997</v>
      </c>
      <c r="D7" s="628">
        <v>1.0960000000000001</v>
      </c>
      <c r="E7" s="628">
        <v>0.34599999999999997</v>
      </c>
      <c r="F7" s="627">
        <f t="shared" ref="F7:F11" si="0">C7+D7-E7</f>
        <v>1.0249999999999999</v>
      </c>
      <c r="G7" s="585"/>
      <c r="H7" s="605"/>
      <c r="I7" s="588" t="s">
        <v>2031</v>
      </c>
      <c r="J7" s="630">
        <v>0</v>
      </c>
      <c r="K7" s="638">
        <v>0</v>
      </c>
      <c r="M7" s="796"/>
      <c r="N7" s="620" t="s">
        <v>2011</v>
      </c>
      <c r="O7" s="624">
        <f>E6</f>
        <v>0.64427000000000001</v>
      </c>
      <c r="P7" s="605"/>
      <c r="Q7" s="605"/>
      <c r="R7" s="605"/>
      <c r="S7" s="605"/>
    </row>
    <row r="8" spans="1:19" ht="19.5">
      <c r="A8" s="786"/>
      <c r="B8" s="609" t="s">
        <v>2074</v>
      </c>
      <c r="C8" s="636">
        <v>4.7730000000000022E-2</v>
      </c>
      <c r="D8" s="628">
        <v>4.3999999999999997E-2</v>
      </c>
      <c r="E8" s="628">
        <v>9.173000000000002E-2</v>
      </c>
      <c r="F8" s="627">
        <f t="shared" si="0"/>
        <v>0</v>
      </c>
      <c r="G8" s="585"/>
      <c r="I8" s="588" t="s">
        <v>2032</v>
      </c>
      <c r="J8" s="630">
        <v>0</v>
      </c>
      <c r="K8" s="638">
        <v>0</v>
      </c>
      <c r="M8" s="796"/>
      <c r="N8" s="618" t="s">
        <v>2012</v>
      </c>
      <c r="O8" s="633">
        <v>2.2599999999999999E-3</v>
      </c>
      <c r="P8" s="605"/>
      <c r="Q8" s="605"/>
      <c r="R8" s="605"/>
      <c r="S8" s="605"/>
    </row>
    <row r="9" spans="1:19" ht="19.5">
      <c r="A9" s="785" t="s">
        <v>2075</v>
      </c>
      <c r="B9" s="609" t="s">
        <v>2072</v>
      </c>
      <c r="C9" s="636">
        <v>32</v>
      </c>
      <c r="D9" s="628">
        <v>45</v>
      </c>
      <c r="E9" s="628">
        <v>39</v>
      </c>
      <c r="F9" s="627">
        <f t="shared" si="0"/>
        <v>38</v>
      </c>
      <c r="G9" s="585"/>
      <c r="I9" s="588" t="s">
        <v>2033</v>
      </c>
      <c r="J9" s="630">
        <v>0</v>
      </c>
      <c r="K9" s="638">
        <v>0</v>
      </c>
      <c r="M9" s="796"/>
      <c r="N9" s="618" t="s">
        <v>2013</v>
      </c>
      <c r="O9" s="643">
        <v>2.284E-4</v>
      </c>
      <c r="P9" s="644"/>
      <c r="Q9" s="605"/>
      <c r="R9" s="605"/>
      <c r="S9" s="605"/>
    </row>
    <row r="10" spans="1:19" ht="19.5">
      <c r="A10" s="785"/>
      <c r="B10" s="609" t="s">
        <v>2073</v>
      </c>
      <c r="C10" s="636">
        <v>8</v>
      </c>
      <c r="D10" s="628">
        <v>11</v>
      </c>
      <c r="E10" s="628">
        <v>11</v>
      </c>
      <c r="F10" s="627">
        <f t="shared" si="0"/>
        <v>8</v>
      </c>
      <c r="G10" s="585"/>
      <c r="I10" s="588" t="s">
        <v>2034</v>
      </c>
      <c r="J10" s="630">
        <v>0</v>
      </c>
      <c r="K10" s="638">
        <v>0</v>
      </c>
      <c r="M10" s="796"/>
      <c r="N10" s="618" t="s">
        <v>2014</v>
      </c>
      <c r="O10" s="633"/>
      <c r="P10" s="605"/>
      <c r="Q10" s="605"/>
      <c r="R10" s="605"/>
      <c r="S10" s="605"/>
    </row>
    <row r="11" spans="1:19" ht="19.5">
      <c r="A11" s="786"/>
      <c r="B11" s="609" t="s">
        <v>2074</v>
      </c>
      <c r="C11" s="636">
        <v>1</v>
      </c>
      <c r="D11" s="628">
        <v>1</v>
      </c>
      <c r="E11" s="628">
        <v>1</v>
      </c>
      <c r="F11" s="627">
        <f t="shared" si="0"/>
        <v>1</v>
      </c>
      <c r="G11" s="585"/>
      <c r="I11" s="588" t="s">
        <v>2035</v>
      </c>
      <c r="J11" s="631">
        <v>0</v>
      </c>
      <c r="K11" s="639">
        <v>0</v>
      </c>
      <c r="M11" s="797"/>
      <c r="N11" s="618" t="s">
        <v>2015</v>
      </c>
      <c r="O11" s="643">
        <v>1.6252799999999998E-3</v>
      </c>
      <c r="P11" s="605"/>
      <c r="Q11" s="605"/>
      <c r="R11" s="605"/>
      <c r="S11" s="605"/>
    </row>
    <row r="12" spans="1:19" ht="19.5">
      <c r="A12" s="613"/>
      <c r="B12" s="612"/>
      <c r="C12" s="612"/>
      <c r="D12" s="612"/>
      <c r="E12" s="612"/>
      <c r="F12" s="612"/>
      <c r="G12" s="585"/>
      <c r="I12" s="588" t="s">
        <v>2036</v>
      </c>
      <c r="J12" s="632">
        <v>0</v>
      </c>
      <c r="K12" s="640">
        <v>0</v>
      </c>
      <c r="M12" s="795" t="s">
        <v>2016</v>
      </c>
      <c r="N12" s="618" t="s">
        <v>2010</v>
      </c>
      <c r="O12" s="624">
        <f>E10</f>
        <v>11</v>
      </c>
      <c r="P12" s="605"/>
      <c r="Q12" s="605"/>
      <c r="R12" s="605"/>
      <c r="S12" s="605"/>
    </row>
    <row r="13" spans="1:19" ht="19.5">
      <c r="A13" s="614" t="s">
        <v>2076</v>
      </c>
      <c r="B13" s="615" t="s">
        <v>2077</v>
      </c>
      <c r="C13" s="605"/>
      <c r="D13" s="605"/>
      <c r="E13" s="605"/>
      <c r="F13" s="605"/>
      <c r="G13" s="585"/>
      <c r="I13" s="588" t="s">
        <v>2037</v>
      </c>
      <c r="J13" s="632">
        <v>0</v>
      </c>
      <c r="K13" s="640">
        <v>0</v>
      </c>
      <c r="M13" s="796"/>
      <c r="N13" s="620" t="s">
        <v>2011</v>
      </c>
      <c r="O13" s="624">
        <f>E7</f>
        <v>0.34599999999999997</v>
      </c>
      <c r="P13" s="605"/>
      <c r="Q13" s="605"/>
      <c r="R13" s="605"/>
      <c r="S13" s="605"/>
    </row>
    <row r="14" spans="1:19" ht="40.5">
      <c r="A14" s="787" t="s">
        <v>2006</v>
      </c>
      <c r="B14" s="787"/>
      <c r="C14" s="616" t="s">
        <v>2078</v>
      </c>
      <c r="D14" s="616" t="s">
        <v>2079</v>
      </c>
      <c r="E14" s="616" t="s">
        <v>2080</v>
      </c>
      <c r="F14" s="617"/>
      <c r="G14" s="585"/>
      <c r="I14" s="588" t="s">
        <v>2038</v>
      </c>
      <c r="J14" s="632">
        <v>0</v>
      </c>
      <c r="K14" s="640">
        <v>0</v>
      </c>
      <c r="M14" s="796"/>
      <c r="N14" s="618" t="s">
        <v>2017</v>
      </c>
      <c r="O14" s="633">
        <v>2.843E-2</v>
      </c>
      <c r="P14" s="605"/>
      <c r="Q14" s="605"/>
      <c r="R14" s="605"/>
      <c r="S14" s="605"/>
    </row>
    <row r="15" spans="1:19" ht="19.5">
      <c r="A15" s="788" t="s">
        <v>2009</v>
      </c>
      <c r="B15" s="616" t="s">
        <v>2028</v>
      </c>
      <c r="C15" s="629">
        <v>19</v>
      </c>
      <c r="D15" s="629">
        <v>3</v>
      </c>
      <c r="E15" s="629">
        <v>3</v>
      </c>
      <c r="F15" s="617"/>
      <c r="G15" s="585"/>
      <c r="I15" s="588" t="s">
        <v>2039</v>
      </c>
      <c r="J15" s="632">
        <v>0</v>
      </c>
      <c r="K15" s="640">
        <v>0</v>
      </c>
      <c r="M15" s="797"/>
      <c r="N15" s="620" t="s">
        <v>2015</v>
      </c>
      <c r="O15" s="633">
        <v>2.2744E-2</v>
      </c>
      <c r="P15" s="605"/>
      <c r="Q15" s="605"/>
      <c r="R15" s="605"/>
      <c r="S15" s="605"/>
    </row>
    <row r="16" spans="1:19">
      <c r="A16" s="788"/>
      <c r="B16" s="616" t="s">
        <v>2029</v>
      </c>
      <c r="C16" s="637">
        <v>17</v>
      </c>
      <c r="D16" s="637">
        <v>2</v>
      </c>
      <c r="E16" s="637">
        <v>2</v>
      </c>
      <c r="F16" s="605"/>
      <c r="G16" s="585"/>
      <c r="I16" s="779"/>
      <c r="J16" s="779"/>
      <c r="K16" s="779"/>
      <c r="M16" s="798" t="s">
        <v>2018</v>
      </c>
      <c r="N16" s="618" t="s">
        <v>2010</v>
      </c>
      <c r="O16" s="624">
        <f>E11</f>
        <v>1</v>
      </c>
      <c r="P16" s="605"/>
      <c r="Q16" s="605"/>
      <c r="R16" s="605"/>
      <c r="S16" s="605"/>
    </row>
    <row r="17" spans="1:19">
      <c r="A17" s="788" t="s">
        <v>2016</v>
      </c>
      <c r="B17" s="616" t="s">
        <v>2028</v>
      </c>
      <c r="C17" s="629">
        <v>2</v>
      </c>
      <c r="D17" s="629">
        <v>3</v>
      </c>
      <c r="E17" s="629">
        <v>2</v>
      </c>
      <c r="F17" s="605"/>
      <c r="G17" s="585"/>
      <c r="I17" s="780"/>
      <c r="J17" s="780"/>
      <c r="K17" s="780"/>
      <c r="M17" s="799"/>
      <c r="N17" s="620" t="s">
        <v>2011</v>
      </c>
      <c r="O17" s="624">
        <f>E8</f>
        <v>9.173000000000002E-2</v>
      </c>
      <c r="P17" s="605"/>
      <c r="Q17" s="605"/>
      <c r="R17" s="605"/>
      <c r="S17" s="605"/>
    </row>
    <row r="18" spans="1:19">
      <c r="A18" s="788"/>
      <c r="B18" s="616" t="s">
        <v>2029</v>
      </c>
      <c r="C18" s="637">
        <v>2</v>
      </c>
      <c r="D18" s="637">
        <v>4</v>
      </c>
      <c r="E18" s="637">
        <v>2</v>
      </c>
      <c r="F18" s="605"/>
      <c r="G18" s="585"/>
      <c r="I18" s="781" t="s">
        <v>2040</v>
      </c>
      <c r="J18" s="781"/>
      <c r="K18" s="781"/>
      <c r="M18" s="799"/>
      <c r="N18" s="609" t="s">
        <v>2019</v>
      </c>
      <c r="O18" s="633">
        <v>2.4299999999999999E-3</v>
      </c>
      <c r="P18" s="605"/>
      <c r="Q18" s="605"/>
      <c r="R18" s="605"/>
      <c r="S18" s="605"/>
    </row>
    <row r="19" spans="1:19">
      <c r="A19" s="788" t="s">
        <v>2018</v>
      </c>
      <c r="B19" s="616" t="s">
        <v>2028</v>
      </c>
      <c r="C19" s="629">
        <v>1</v>
      </c>
      <c r="D19" s="629">
        <v>1</v>
      </c>
      <c r="E19" s="629">
        <v>1</v>
      </c>
      <c r="F19" s="605"/>
      <c r="G19" s="585"/>
      <c r="I19" s="588" t="s">
        <v>2006</v>
      </c>
      <c r="J19" s="587" t="s">
        <v>2028</v>
      </c>
      <c r="K19" s="587" t="s">
        <v>2029</v>
      </c>
      <c r="M19" s="799"/>
      <c r="N19" s="609" t="s">
        <v>2020</v>
      </c>
      <c r="O19" s="633">
        <v>2.4299999999999999E-3</v>
      </c>
      <c r="P19" s="605"/>
      <c r="Q19" s="605"/>
      <c r="R19" s="605"/>
      <c r="S19" s="605"/>
    </row>
    <row r="20" spans="1:19" ht="19.5">
      <c r="A20" s="788"/>
      <c r="B20" s="616" t="s">
        <v>2029</v>
      </c>
      <c r="C20" s="637">
        <v>1</v>
      </c>
      <c r="D20" s="637">
        <v>1</v>
      </c>
      <c r="E20" s="637">
        <v>1</v>
      </c>
      <c r="F20" s="589"/>
      <c r="G20" s="586"/>
      <c r="I20" s="588" t="s">
        <v>2030</v>
      </c>
      <c r="J20" s="625">
        <f>F8</f>
        <v>0</v>
      </c>
      <c r="K20" s="625">
        <f>C8</f>
        <v>4.7730000000000022E-2</v>
      </c>
      <c r="M20" s="800"/>
      <c r="N20" s="609" t="s">
        <v>2015</v>
      </c>
      <c r="O20" s="633">
        <v>0</v>
      </c>
      <c r="P20" s="605"/>
      <c r="Q20" s="605"/>
      <c r="R20" s="605"/>
      <c r="S20" s="605"/>
    </row>
    <row r="21" spans="1:19" ht="19.5">
      <c r="A21" s="788" t="s">
        <v>2081</v>
      </c>
      <c r="B21" s="616" t="s">
        <v>2028</v>
      </c>
      <c r="C21" s="626">
        <f>C15+C17+C19</f>
        <v>22</v>
      </c>
      <c r="D21" s="626">
        <f t="shared" ref="D21:E22" si="1">D15+D17+D19</f>
        <v>7</v>
      </c>
      <c r="E21" s="626">
        <f t="shared" si="1"/>
        <v>6</v>
      </c>
      <c r="F21" s="589"/>
      <c r="G21" s="585"/>
      <c r="I21" s="588" t="s">
        <v>2031</v>
      </c>
      <c r="J21" s="630">
        <v>0</v>
      </c>
      <c r="K21" s="638">
        <v>2.64E-3</v>
      </c>
      <c r="M21" s="605"/>
      <c r="N21" s="605"/>
      <c r="O21" s="605"/>
      <c r="P21" s="605"/>
      <c r="Q21" s="605"/>
      <c r="R21" s="605"/>
      <c r="S21" s="605"/>
    </row>
    <row r="22" spans="1:19" ht="19.5">
      <c r="A22" s="788"/>
      <c r="B22" s="616" t="s">
        <v>2029</v>
      </c>
      <c r="C22" s="626">
        <f>C16+C18+C20</f>
        <v>20</v>
      </c>
      <c r="D22" s="626">
        <f t="shared" si="1"/>
        <v>7</v>
      </c>
      <c r="E22" s="626">
        <f t="shared" si="1"/>
        <v>5</v>
      </c>
      <c r="F22" s="589"/>
      <c r="G22" s="585"/>
      <c r="I22" s="588" t="s">
        <v>2032</v>
      </c>
      <c r="J22" s="630">
        <v>0</v>
      </c>
      <c r="K22" s="638">
        <v>2.64E-3</v>
      </c>
      <c r="M22" s="605"/>
      <c r="N22" s="605"/>
      <c r="O22" s="605"/>
      <c r="P22" s="605"/>
      <c r="Q22" s="605"/>
      <c r="R22" s="605"/>
      <c r="S22" s="605"/>
    </row>
    <row r="23" spans="1:19" ht="19.5">
      <c r="A23" s="605"/>
      <c r="B23" s="605"/>
      <c r="C23" s="605"/>
      <c r="D23" s="605"/>
      <c r="E23" s="605"/>
      <c r="F23" s="605"/>
      <c r="G23" s="605"/>
      <c r="I23" s="588" t="s">
        <v>2033</v>
      </c>
      <c r="J23" s="630">
        <v>0</v>
      </c>
      <c r="K23" s="638">
        <v>0</v>
      </c>
      <c r="M23" s="789" t="s">
        <v>2021</v>
      </c>
      <c r="N23" s="789"/>
      <c r="O23" s="789"/>
      <c r="P23" s="789"/>
      <c r="Q23" s="789"/>
      <c r="R23" s="789"/>
      <c r="S23" s="789"/>
    </row>
    <row r="24" spans="1:19" ht="13.5" customHeight="1">
      <c r="A24" s="605"/>
      <c r="B24" s="605"/>
      <c r="C24" s="605"/>
      <c r="D24" s="605"/>
      <c r="E24" s="605"/>
      <c r="F24" s="605"/>
      <c r="G24" s="605"/>
      <c r="I24" s="588" t="s">
        <v>2034</v>
      </c>
      <c r="J24" s="634">
        <v>0</v>
      </c>
      <c r="K24" s="641">
        <v>0.06</v>
      </c>
      <c r="M24" s="793" t="s">
        <v>2006</v>
      </c>
      <c r="N24" s="790" t="s">
        <v>2022</v>
      </c>
      <c r="O24" s="791"/>
      <c r="P24" s="792"/>
      <c r="Q24" s="790" t="s">
        <v>2023</v>
      </c>
      <c r="R24" s="791"/>
      <c r="S24" s="792"/>
    </row>
    <row r="25" spans="1:19" s="584" customFormat="1" ht="19.5">
      <c r="A25" s="605"/>
      <c r="B25" s="605"/>
      <c r="C25" s="605"/>
      <c r="D25" s="605"/>
      <c r="E25" s="605"/>
      <c r="F25" s="605"/>
      <c r="G25" s="605"/>
      <c r="I25" s="604" t="s">
        <v>2035</v>
      </c>
      <c r="J25" s="635">
        <v>0</v>
      </c>
      <c r="K25" s="642">
        <v>0.06</v>
      </c>
      <c r="M25" s="794"/>
      <c r="N25" s="616" t="s">
        <v>2009</v>
      </c>
      <c r="O25" s="616" t="s">
        <v>2016</v>
      </c>
      <c r="P25" s="618" t="s">
        <v>2018</v>
      </c>
      <c r="Q25" s="616" t="s">
        <v>2009</v>
      </c>
      <c r="R25" s="616" t="s">
        <v>2016</v>
      </c>
      <c r="S25" s="618" t="s">
        <v>2018</v>
      </c>
    </row>
    <row r="26" spans="1:19" ht="27">
      <c r="A26" s="605"/>
      <c r="B26" s="605"/>
      <c r="C26" s="605"/>
      <c r="D26" s="605"/>
      <c r="E26" s="605"/>
      <c r="F26" s="605"/>
      <c r="G26" s="605"/>
      <c r="I26" s="588" t="s">
        <v>2036</v>
      </c>
      <c r="J26" s="632">
        <v>0</v>
      </c>
      <c r="K26" s="640">
        <v>0</v>
      </c>
      <c r="M26" s="616" t="s">
        <v>2024</v>
      </c>
      <c r="N26" s="621"/>
      <c r="O26" s="622"/>
      <c r="P26" s="623"/>
      <c r="Q26" s="623"/>
      <c r="R26" s="623"/>
      <c r="S26" s="623"/>
    </row>
    <row r="27" spans="1:19" ht="27">
      <c r="A27" s="605"/>
      <c r="B27" s="605"/>
      <c r="C27" s="605"/>
      <c r="D27" s="605"/>
      <c r="E27" s="605"/>
      <c r="F27" s="605"/>
      <c r="G27" s="605"/>
      <c r="I27" s="588" t="s">
        <v>2041</v>
      </c>
      <c r="J27" s="632">
        <v>0</v>
      </c>
      <c r="K27" s="640">
        <v>0</v>
      </c>
      <c r="M27" s="616" t="s">
        <v>2025</v>
      </c>
      <c r="N27" s="621"/>
      <c r="O27" s="622"/>
      <c r="P27" s="623"/>
      <c r="Q27" s="623"/>
      <c r="R27" s="623"/>
      <c r="S27" s="623"/>
    </row>
    <row r="28" spans="1:19" ht="19.5">
      <c r="A28" s="605"/>
      <c r="B28" s="605"/>
      <c r="C28" s="605"/>
      <c r="D28" s="605"/>
      <c r="E28" s="605"/>
      <c r="F28" s="605"/>
      <c r="G28" s="605"/>
      <c r="I28" s="588" t="s">
        <v>2038</v>
      </c>
      <c r="J28" s="632">
        <v>0</v>
      </c>
      <c r="K28" s="640">
        <v>0</v>
      </c>
      <c r="M28" s="616" t="s">
        <v>2026</v>
      </c>
      <c r="N28" s="622"/>
      <c r="O28" s="622"/>
      <c r="P28" s="623"/>
      <c r="Q28" s="623"/>
      <c r="R28" s="623"/>
      <c r="S28" s="623"/>
    </row>
    <row r="29" spans="1:19" ht="19.5">
      <c r="I29" s="588" t="s">
        <v>2039</v>
      </c>
      <c r="J29" s="632">
        <v>0</v>
      </c>
      <c r="K29" s="640">
        <v>0</v>
      </c>
    </row>
    <row r="33" spans="1:20" ht="31.5">
      <c r="A33" s="801" t="s">
        <v>2042</v>
      </c>
      <c r="B33" s="801"/>
      <c r="C33" s="801"/>
      <c r="D33" s="801"/>
      <c r="E33" s="801"/>
      <c r="F33" s="801"/>
      <c r="G33" s="801"/>
      <c r="H33" s="801"/>
      <c r="I33" s="801"/>
      <c r="J33" s="801"/>
      <c r="K33" s="801"/>
      <c r="L33" s="801"/>
      <c r="M33" s="801"/>
      <c r="N33" s="801" t="s">
        <v>2043</v>
      </c>
      <c r="O33" s="801"/>
      <c r="P33" s="801"/>
      <c r="Q33" s="801"/>
      <c r="R33" s="801"/>
      <c r="S33" s="801"/>
      <c r="T33" s="801"/>
    </row>
    <row r="34" spans="1:20" ht="54">
      <c r="A34" s="601" t="s">
        <v>2044</v>
      </c>
      <c r="B34" s="601" t="s">
        <v>2045</v>
      </c>
      <c r="C34" s="601" t="s">
        <v>2046</v>
      </c>
      <c r="D34" s="601" t="s">
        <v>2047</v>
      </c>
      <c r="E34" s="602" t="s">
        <v>2048</v>
      </c>
      <c r="F34" s="601" t="s">
        <v>2049</v>
      </c>
      <c r="G34" s="601" t="s">
        <v>2050</v>
      </c>
      <c r="H34" s="603" t="s">
        <v>2051</v>
      </c>
      <c r="I34" s="593" t="s">
        <v>2052</v>
      </c>
      <c r="J34" s="601" t="s">
        <v>2053</v>
      </c>
      <c r="K34" s="593" t="s">
        <v>2054</v>
      </c>
      <c r="L34" s="593" t="s">
        <v>2055</v>
      </c>
      <c r="M34" s="593" t="s">
        <v>2056</v>
      </c>
      <c r="N34" s="603" t="s">
        <v>2051</v>
      </c>
      <c r="O34" s="593" t="s">
        <v>2057</v>
      </c>
      <c r="P34" s="593" t="s">
        <v>2053</v>
      </c>
      <c r="Q34" s="593" t="s">
        <v>2058</v>
      </c>
      <c r="R34" s="593" t="s">
        <v>2059</v>
      </c>
      <c r="S34" s="593" t="s">
        <v>2055</v>
      </c>
      <c r="T34" s="593" t="s">
        <v>2056</v>
      </c>
    </row>
    <row r="35" spans="1:20">
      <c r="A35" s="597" t="s">
        <v>2060</v>
      </c>
      <c r="B35" s="597"/>
      <c r="C35" s="606" t="s">
        <v>1581</v>
      </c>
      <c r="D35" s="597"/>
      <c r="E35" s="598" t="s">
        <v>2061</v>
      </c>
      <c r="F35" s="606" t="s">
        <v>2083</v>
      </c>
      <c r="G35" s="609">
        <v>7370000</v>
      </c>
      <c r="H35" s="599" t="s">
        <v>2086</v>
      </c>
      <c r="I35" s="600"/>
      <c r="J35" s="606" t="s">
        <v>1068</v>
      </c>
      <c r="K35" s="609">
        <v>-2827.6678504989004</v>
      </c>
      <c r="L35" s="600"/>
      <c r="M35" s="600"/>
      <c r="N35" s="599"/>
      <c r="O35" s="600"/>
      <c r="P35" s="600"/>
      <c r="Q35" s="600"/>
      <c r="R35" s="600"/>
      <c r="S35" s="600"/>
      <c r="T35" s="600"/>
    </row>
    <row r="36" spans="1:20">
      <c r="A36" s="597" t="s">
        <v>2060</v>
      </c>
      <c r="B36" s="597"/>
      <c r="C36" s="606" t="s">
        <v>1581</v>
      </c>
      <c r="D36" s="597"/>
      <c r="E36" s="598" t="s">
        <v>2061</v>
      </c>
      <c r="F36" s="606" t="s">
        <v>1968</v>
      </c>
      <c r="G36" s="609">
        <v>15530000</v>
      </c>
      <c r="H36" s="608" t="s">
        <v>2086</v>
      </c>
      <c r="I36" s="600"/>
      <c r="J36" s="606" t="s">
        <v>1068</v>
      </c>
      <c r="K36" s="609">
        <v>-5958.437139518036</v>
      </c>
      <c r="L36" s="600"/>
      <c r="M36" s="600"/>
      <c r="N36" s="599"/>
      <c r="O36" s="600"/>
      <c r="P36" s="600"/>
      <c r="Q36" s="600"/>
      <c r="R36" s="600"/>
      <c r="S36" s="600"/>
      <c r="T36" s="600"/>
    </row>
    <row r="37" spans="1:20">
      <c r="A37" s="597" t="s">
        <v>2060</v>
      </c>
      <c r="B37" s="597"/>
      <c r="C37" s="606" t="s">
        <v>1634</v>
      </c>
      <c r="D37" s="597"/>
      <c r="E37" s="598" t="s">
        <v>2061</v>
      </c>
      <c r="F37" s="606" t="s">
        <v>1967</v>
      </c>
      <c r="G37" s="609">
        <v>5734000</v>
      </c>
      <c r="H37" s="608" t="s">
        <v>2086</v>
      </c>
      <c r="I37" s="600"/>
      <c r="J37" s="606" t="s">
        <v>1054</v>
      </c>
      <c r="K37" s="609">
        <v>2000</v>
      </c>
      <c r="L37" s="600"/>
      <c r="M37" s="600"/>
      <c r="N37" s="599"/>
      <c r="O37" s="600"/>
      <c r="P37" s="600"/>
      <c r="Q37" s="600"/>
      <c r="R37" s="600"/>
      <c r="S37" s="600"/>
      <c r="T37" s="600"/>
    </row>
    <row r="38" spans="1:20">
      <c r="A38" s="597" t="s">
        <v>2060</v>
      </c>
      <c r="B38" s="597"/>
      <c r="C38" s="606" t="s">
        <v>1581</v>
      </c>
      <c r="D38" s="597"/>
      <c r="E38" s="598" t="s">
        <v>2061</v>
      </c>
      <c r="F38" s="606" t="s">
        <v>1960</v>
      </c>
      <c r="G38" s="609">
        <v>1080000</v>
      </c>
      <c r="H38" s="599" t="s">
        <v>2084</v>
      </c>
      <c r="I38" s="600"/>
      <c r="J38" s="606" t="s">
        <v>990</v>
      </c>
      <c r="K38" s="609">
        <v>-22.431166227901976</v>
      </c>
      <c r="L38" s="600"/>
      <c r="M38" s="600"/>
      <c r="N38" s="599"/>
      <c r="O38" s="600"/>
      <c r="P38" s="600"/>
      <c r="Q38" s="600"/>
      <c r="R38" s="600"/>
      <c r="S38" s="600"/>
      <c r="T38" s="600"/>
    </row>
    <row r="39" spans="1:20">
      <c r="A39" s="597" t="s">
        <v>2060</v>
      </c>
      <c r="B39" s="597"/>
      <c r="C39" s="606" t="s">
        <v>1581</v>
      </c>
      <c r="D39" s="597"/>
      <c r="E39" s="598" t="s">
        <v>2061</v>
      </c>
      <c r="F39" s="606" t="s">
        <v>1976</v>
      </c>
      <c r="G39" s="609">
        <v>1300000</v>
      </c>
      <c r="H39" s="608" t="s">
        <v>2086</v>
      </c>
      <c r="I39" s="600"/>
      <c r="J39" s="606" t="s">
        <v>1068</v>
      </c>
      <c r="K39" s="609">
        <v>-432.86214485273842</v>
      </c>
      <c r="L39" s="600"/>
      <c r="M39" s="600"/>
      <c r="N39" s="599"/>
      <c r="O39" s="600"/>
      <c r="P39" s="600"/>
      <c r="Q39" s="600"/>
      <c r="R39" s="600"/>
      <c r="S39" s="600"/>
      <c r="T39" s="600"/>
    </row>
    <row r="40" spans="1:20">
      <c r="A40" s="597" t="s">
        <v>2060</v>
      </c>
      <c r="B40" s="597"/>
      <c r="C40" s="606" t="s">
        <v>1581</v>
      </c>
      <c r="D40" s="597"/>
      <c r="E40" s="598" t="s">
        <v>2061</v>
      </c>
      <c r="F40" s="606" t="s">
        <v>1977</v>
      </c>
      <c r="G40" s="609">
        <v>4610000</v>
      </c>
      <c r="H40" s="608" t="s">
        <v>2086</v>
      </c>
      <c r="I40" s="600"/>
      <c r="J40" s="606" t="s">
        <v>1068</v>
      </c>
      <c r="K40" s="609">
        <v>-1534.9957598239416</v>
      </c>
      <c r="L40" s="600"/>
      <c r="M40" s="600"/>
      <c r="N40" s="599"/>
      <c r="O40" s="600"/>
      <c r="P40" s="600"/>
      <c r="Q40" s="600"/>
      <c r="R40" s="600"/>
      <c r="S40" s="600"/>
      <c r="T40" s="600"/>
    </row>
    <row r="41" spans="1:20">
      <c r="A41" s="597" t="s">
        <v>2060</v>
      </c>
      <c r="B41" s="597"/>
      <c r="C41" s="606" t="s">
        <v>1581</v>
      </c>
      <c r="D41" s="597"/>
      <c r="E41" s="598" t="s">
        <v>2061</v>
      </c>
      <c r="F41" s="606" t="s">
        <v>1978</v>
      </c>
      <c r="G41" s="609">
        <v>1130000</v>
      </c>
      <c r="H41" s="599" t="s">
        <v>2085</v>
      </c>
      <c r="I41" s="600"/>
      <c r="J41" s="606" t="s">
        <v>990</v>
      </c>
      <c r="K41" s="609">
        <v>-29.699728435572144</v>
      </c>
      <c r="L41" s="600"/>
      <c r="M41" s="600"/>
      <c r="N41" s="599"/>
      <c r="O41" s="600"/>
      <c r="P41" s="600"/>
      <c r="Q41" s="600"/>
      <c r="R41" s="600"/>
      <c r="S41" s="600"/>
      <c r="T41" s="600"/>
    </row>
    <row r="42" spans="1:20">
      <c r="A42" s="597" t="s">
        <v>2060</v>
      </c>
      <c r="B42" s="597"/>
      <c r="C42" s="606" t="s">
        <v>1581</v>
      </c>
      <c r="D42" s="597"/>
      <c r="E42" s="598" t="s">
        <v>2061</v>
      </c>
      <c r="F42" s="606" t="s">
        <v>1989</v>
      </c>
      <c r="G42" s="609">
        <v>5540000</v>
      </c>
      <c r="H42" s="599" t="s">
        <v>2085</v>
      </c>
      <c r="I42" s="600"/>
      <c r="J42" s="606" t="s">
        <v>990</v>
      </c>
      <c r="K42" s="609">
        <v>-127.2250283256536</v>
      </c>
      <c r="L42" s="600"/>
      <c r="M42" s="600"/>
      <c r="N42" s="599"/>
      <c r="O42" s="600"/>
      <c r="P42" s="600"/>
      <c r="Q42" s="600"/>
      <c r="R42" s="600"/>
      <c r="S42" s="600"/>
      <c r="T42" s="600"/>
    </row>
    <row r="43" spans="1:20">
      <c r="A43" s="597" t="s">
        <v>2060</v>
      </c>
      <c r="B43" s="597"/>
      <c r="C43" s="606" t="s">
        <v>1634</v>
      </c>
      <c r="D43" s="597"/>
      <c r="E43" s="598" t="s">
        <v>2061</v>
      </c>
      <c r="F43" s="606" t="s">
        <v>1969</v>
      </c>
      <c r="G43" s="609">
        <v>8692000</v>
      </c>
      <c r="H43" s="608" t="s">
        <v>2086</v>
      </c>
      <c r="I43" s="600"/>
      <c r="J43" s="606" t="s">
        <v>1635</v>
      </c>
      <c r="K43" s="609">
        <v>-100</v>
      </c>
      <c r="L43" s="600"/>
      <c r="M43" s="600"/>
      <c r="N43" s="599"/>
      <c r="O43" s="600"/>
      <c r="P43" s="600"/>
      <c r="Q43" s="600"/>
      <c r="R43" s="600"/>
      <c r="S43" s="600"/>
      <c r="T43" s="600"/>
    </row>
    <row r="44" spans="1:20">
      <c r="A44" s="597" t="s">
        <v>2060</v>
      </c>
      <c r="B44" s="597"/>
      <c r="C44" s="606" t="s">
        <v>1634</v>
      </c>
      <c r="D44" s="597"/>
      <c r="E44" s="598" t="s">
        <v>2061</v>
      </c>
      <c r="F44" s="606" t="s">
        <v>1970</v>
      </c>
      <c r="G44" s="609">
        <v>17384000</v>
      </c>
      <c r="H44" s="608" t="s">
        <v>2086</v>
      </c>
      <c r="I44" s="600"/>
      <c r="J44" s="606" t="s">
        <v>1635</v>
      </c>
      <c r="K44" s="609">
        <v>-200</v>
      </c>
      <c r="L44" s="600"/>
      <c r="M44" s="600"/>
      <c r="N44" s="599"/>
      <c r="O44" s="600"/>
      <c r="P44" s="600"/>
      <c r="Q44" s="600"/>
      <c r="R44" s="600"/>
      <c r="S44" s="600"/>
      <c r="T44" s="600"/>
    </row>
    <row r="45" spans="1:20">
      <c r="A45" s="597" t="s">
        <v>2060</v>
      </c>
      <c r="B45" s="597"/>
      <c r="C45" s="606" t="s">
        <v>1634</v>
      </c>
      <c r="D45" s="597"/>
      <c r="E45" s="598" t="s">
        <v>2061</v>
      </c>
      <c r="F45" s="606" t="s">
        <v>1971</v>
      </c>
      <c r="G45" s="609">
        <v>17384000</v>
      </c>
      <c r="H45" s="608" t="s">
        <v>2086</v>
      </c>
      <c r="I45" s="600"/>
      <c r="J45" s="606" t="s">
        <v>1635</v>
      </c>
      <c r="K45" s="609">
        <v>-200</v>
      </c>
      <c r="L45" s="600"/>
      <c r="M45" s="600"/>
      <c r="N45" s="599"/>
      <c r="O45" s="600"/>
      <c r="P45" s="600"/>
      <c r="Q45" s="600"/>
      <c r="R45" s="600"/>
      <c r="S45" s="600"/>
      <c r="T45" s="600"/>
    </row>
    <row r="46" spans="1:20">
      <c r="A46" s="597" t="s">
        <v>2060</v>
      </c>
      <c r="B46" s="597"/>
      <c r="C46" s="606" t="s">
        <v>1581</v>
      </c>
      <c r="D46" s="597"/>
      <c r="E46" s="598" t="s">
        <v>2061</v>
      </c>
      <c r="F46" s="606" t="s">
        <v>1990</v>
      </c>
      <c r="G46" s="609">
        <v>1060000</v>
      </c>
      <c r="H46" s="608" t="s">
        <v>2086</v>
      </c>
      <c r="I46" s="600"/>
      <c r="J46" s="606" t="s">
        <v>1068</v>
      </c>
      <c r="K46" s="609">
        <v>-304.60786099700579</v>
      </c>
      <c r="L46" s="600"/>
      <c r="M46" s="600"/>
      <c r="N46" s="599"/>
      <c r="O46" s="600"/>
      <c r="P46" s="600"/>
      <c r="Q46" s="600"/>
      <c r="R46" s="600"/>
      <c r="S46" s="600"/>
      <c r="T46" s="600"/>
    </row>
    <row r="47" spans="1:20">
      <c r="A47" s="597" t="s">
        <v>2060</v>
      </c>
      <c r="B47" s="597"/>
      <c r="C47" s="606" t="s">
        <v>1581</v>
      </c>
      <c r="D47" s="597"/>
      <c r="E47" s="598" t="s">
        <v>2061</v>
      </c>
      <c r="F47" s="606" t="s">
        <v>1991</v>
      </c>
      <c r="G47" s="609">
        <v>7320000</v>
      </c>
      <c r="H47" s="608" t="s">
        <v>2086</v>
      </c>
      <c r="I47" s="600"/>
      <c r="J47" s="606" t="s">
        <v>1068</v>
      </c>
      <c r="K47" s="609">
        <v>-2103.5184363189455</v>
      </c>
      <c r="L47" s="600"/>
      <c r="M47" s="600"/>
      <c r="N47" s="599"/>
      <c r="O47" s="600"/>
      <c r="P47" s="600"/>
      <c r="Q47" s="600"/>
      <c r="R47" s="600"/>
      <c r="S47" s="600"/>
      <c r="T47" s="600"/>
    </row>
    <row r="48" spans="1:20">
      <c r="A48" s="597" t="s">
        <v>2060</v>
      </c>
      <c r="B48" s="597"/>
      <c r="C48" s="606" t="s">
        <v>1581</v>
      </c>
      <c r="D48" s="597"/>
      <c r="E48" s="598" t="s">
        <v>2061</v>
      </c>
      <c r="F48" s="606" t="s">
        <v>1585</v>
      </c>
      <c r="G48" s="609">
        <v>2230000</v>
      </c>
      <c r="H48" s="608" t="s">
        <v>2086</v>
      </c>
      <c r="I48" s="600"/>
      <c r="J48" s="606" t="s">
        <v>1068</v>
      </c>
      <c r="K48" s="609">
        <v>-724.77052572777939</v>
      </c>
      <c r="L48" s="600"/>
      <c r="M48" s="600"/>
      <c r="N48" s="599"/>
      <c r="O48" s="600"/>
      <c r="P48" s="600"/>
      <c r="Q48" s="600"/>
      <c r="R48" s="600"/>
      <c r="S48" s="600"/>
      <c r="T48" s="600"/>
    </row>
    <row r="49" spans="1:20">
      <c r="A49" s="597" t="s">
        <v>2060</v>
      </c>
      <c r="B49" s="597"/>
      <c r="C49" s="606" t="s">
        <v>1581</v>
      </c>
      <c r="D49" s="597"/>
      <c r="E49" s="598" t="s">
        <v>2061</v>
      </c>
      <c r="F49" s="606" t="s">
        <v>1584</v>
      </c>
      <c r="G49" s="609">
        <v>6090000</v>
      </c>
      <c r="H49" s="608" t="s">
        <v>2086</v>
      </c>
      <c r="I49" s="600"/>
      <c r="J49" s="606" t="s">
        <v>1068</v>
      </c>
      <c r="K49" s="609">
        <v>-1979.3060545659985</v>
      </c>
      <c r="L49" s="600"/>
      <c r="M49" s="600"/>
      <c r="N49" s="599"/>
      <c r="O49" s="600"/>
      <c r="P49" s="600"/>
      <c r="Q49" s="600"/>
      <c r="R49" s="600"/>
      <c r="S49" s="600"/>
      <c r="T49" s="600"/>
    </row>
    <row r="50" spans="1:20">
      <c r="A50" s="597" t="s">
        <v>2060</v>
      </c>
      <c r="B50" s="597"/>
      <c r="C50" s="606" t="s">
        <v>1581</v>
      </c>
      <c r="D50" s="597"/>
      <c r="E50" s="598" t="s">
        <v>2061</v>
      </c>
      <c r="F50" s="606" t="s">
        <v>1583</v>
      </c>
      <c r="G50" s="609">
        <v>7730000</v>
      </c>
      <c r="H50" s="599" t="s">
        <v>2085</v>
      </c>
      <c r="I50" s="600"/>
      <c r="J50" s="606" t="s">
        <v>990</v>
      </c>
      <c r="K50" s="609">
        <v>-195.29431957701601</v>
      </c>
      <c r="L50" s="600"/>
      <c r="M50" s="600"/>
      <c r="N50" s="599"/>
      <c r="O50" s="600"/>
      <c r="P50" s="600"/>
      <c r="Q50" s="600"/>
      <c r="R50" s="600"/>
      <c r="S50" s="600"/>
      <c r="T50" s="600"/>
    </row>
    <row r="51" spans="1:20">
      <c r="A51" s="597" t="s">
        <v>2060</v>
      </c>
      <c r="B51" s="597"/>
      <c r="C51" s="606" t="s">
        <v>1581</v>
      </c>
      <c r="D51" s="597"/>
      <c r="E51" s="598" t="s">
        <v>2061</v>
      </c>
      <c r="F51" s="606" t="s">
        <v>1962</v>
      </c>
      <c r="G51" s="609">
        <v>1950000</v>
      </c>
      <c r="H51" s="608" t="s">
        <v>2086</v>
      </c>
      <c r="I51" s="600"/>
      <c r="J51" s="606" t="s">
        <v>1068</v>
      </c>
      <c r="K51" s="609">
        <v>-654.78688899912243</v>
      </c>
      <c r="L51" s="600"/>
      <c r="M51" s="600"/>
      <c r="N51" s="599"/>
      <c r="O51" s="600"/>
      <c r="P51" s="600"/>
      <c r="Q51" s="600"/>
      <c r="R51" s="600"/>
      <c r="S51" s="600"/>
      <c r="T51" s="600"/>
    </row>
    <row r="52" spans="1:20">
      <c r="A52" s="597" t="s">
        <v>2060</v>
      </c>
      <c r="B52" s="597"/>
      <c r="C52" s="606" t="s">
        <v>1581</v>
      </c>
      <c r="D52" s="597"/>
      <c r="E52" s="598" t="s">
        <v>2061</v>
      </c>
      <c r="F52" s="606" t="s">
        <v>1562</v>
      </c>
      <c r="G52" s="609">
        <v>6940000</v>
      </c>
      <c r="H52" s="608" t="s">
        <v>2086</v>
      </c>
      <c r="I52" s="600"/>
      <c r="J52" s="606" t="s">
        <v>1068</v>
      </c>
      <c r="K52" s="609">
        <v>-2330.3697485404664</v>
      </c>
      <c r="L52" s="600"/>
      <c r="M52" s="600"/>
      <c r="N52" s="599"/>
      <c r="O52" s="600"/>
      <c r="P52" s="600"/>
      <c r="Q52" s="600"/>
      <c r="R52" s="600"/>
      <c r="S52" s="600"/>
      <c r="T52" s="600"/>
    </row>
    <row r="53" spans="1:20">
      <c r="A53" s="597" t="s">
        <v>2060</v>
      </c>
      <c r="B53" s="597"/>
      <c r="C53" s="606" t="s">
        <v>1581</v>
      </c>
      <c r="D53" s="597"/>
      <c r="E53" s="598" t="s">
        <v>2061</v>
      </c>
      <c r="F53" s="606" t="s">
        <v>1561</v>
      </c>
      <c r="G53" s="609">
        <v>5640000</v>
      </c>
      <c r="H53" s="599" t="s">
        <v>2085</v>
      </c>
      <c r="I53" s="600"/>
      <c r="J53" s="606" t="s">
        <v>990</v>
      </c>
      <c r="K53" s="609">
        <v>-143.03284345173634</v>
      </c>
      <c r="L53" s="600"/>
      <c r="M53" s="600"/>
      <c r="N53" s="599"/>
      <c r="O53" s="600"/>
      <c r="P53" s="600"/>
      <c r="Q53" s="600"/>
      <c r="R53" s="600"/>
      <c r="S53" s="600"/>
      <c r="T53" s="600"/>
    </row>
    <row r="54" spans="1:20">
      <c r="A54" s="597" t="s">
        <v>2060</v>
      </c>
      <c r="B54" s="597"/>
      <c r="C54" s="606" t="s">
        <v>1449</v>
      </c>
      <c r="D54" s="597"/>
      <c r="E54" s="598" t="s">
        <v>2061</v>
      </c>
      <c r="F54" s="606" t="s">
        <v>1619</v>
      </c>
      <c r="G54" s="609">
        <v>4482050</v>
      </c>
      <c r="H54" s="608" t="s">
        <v>2086</v>
      </c>
      <c r="I54" s="600"/>
      <c r="J54" s="606" t="s">
        <v>1461</v>
      </c>
      <c r="K54" s="609">
        <v>-200</v>
      </c>
      <c r="L54" s="600"/>
      <c r="M54" s="600"/>
      <c r="N54" s="599"/>
      <c r="O54" s="600"/>
      <c r="P54" s="600"/>
      <c r="Q54" s="600"/>
      <c r="R54" s="600"/>
      <c r="S54" s="600"/>
      <c r="T54" s="600"/>
    </row>
    <row r="55" spans="1:20">
      <c r="A55" s="597" t="s">
        <v>2060</v>
      </c>
      <c r="B55" s="597"/>
      <c r="C55" s="606" t="s">
        <v>1078</v>
      </c>
      <c r="D55" s="597"/>
      <c r="E55" s="598" t="s">
        <v>2061</v>
      </c>
      <c r="F55" s="606" t="s">
        <v>1965</v>
      </c>
      <c r="G55" s="609">
        <v>231683.33</v>
      </c>
      <c r="H55" s="608" t="s">
        <v>2086</v>
      </c>
      <c r="I55" s="600"/>
      <c r="J55" s="606" t="s">
        <v>1068</v>
      </c>
      <c r="K55" s="609">
        <v>-81.872893775667563</v>
      </c>
      <c r="L55" s="600"/>
      <c r="M55" s="600"/>
      <c r="N55" s="599"/>
      <c r="O55" s="600"/>
      <c r="P55" s="600"/>
      <c r="Q55" s="600"/>
      <c r="R55" s="600"/>
      <c r="S55" s="600"/>
      <c r="T55" s="600"/>
    </row>
    <row r="56" spans="1:20">
      <c r="A56" s="597" t="s">
        <v>2060</v>
      </c>
      <c r="B56" s="597"/>
      <c r="C56" s="606" t="s">
        <v>1078</v>
      </c>
      <c r="D56" s="597"/>
      <c r="E56" s="598" t="s">
        <v>2061</v>
      </c>
      <c r="F56" s="606" t="s">
        <v>1966</v>
      </c>
      <c r="G56" s="609">
        <v>2000000</v>
      </c>
      <c r="H56" s="608" t="s">
        <v>2086</v>
      </c>
      <c r="I56" s="600"/>
      <c r="J56" s="606" t="s">
        <v>1068</v>
      </c>
      <c r="K56" s="609">
        <v>-706.76551287196685</v>
      </c>
      <c r="L56" s="600"/>
      <c r="M56" s="600"/>
      <c r="N56" s="599"/>
      <c r="O56" s="600"/>
      <c r="P56" s="600"/>
      <c r="Q56" s="600"/>
      <c r="R56" s="600"/>
      <c r="S56" s="600"/>
      <c r="T56" s="600"/>
    </row>
    <row r="57" spans="1:20">
      <c r="A57" s="597" t="s">
        <v>2060</v>
      </c>
      <c r="B57" s="597"/>
      <c r="C57" s="606" t="s">
        <v>1078</v>
      </c>
      <c r="D57" s="597"/>
      <c r="E57" s="598" t="s">
        <v>2061</v>
      </c>
      <c r="F57" s="606" t="s">
        <v>1881</v>
      </c>
      <c r="G57" s="609">
        <v>268352.74</v>
      </c>
      <c r="H57" s="608" t="s">
        <v>2086</v>
      </c>
      <c r="I57" s="600"/>
      <c r="J57" s="606" t="s">
        <v>1068</v>
      </c>
      <c r="K57" s="609">
        <v>-79.764970455442295</v>
      </c>
      <c r="L57" s="600"/>
      <c r="M57" s="600"/>
      <c r="N57" s="599"/>
      <c r="O57" s="600"/>
      <c r="P57" s="600"/>
      <c r="Q57" s="600"/>
      <c r="R57" s="600"/>
      <c r="S57" s="600"/>
      <c r="T57" s="600"/>
    </row>
    <row r="58" spans="1:20">
      <c r="A58" s="597" t="s">
        <v>2060</v>
      </c>
      <c r="B58" s="597"/>
      <c r="C58" s="606" t="s">
        <v>1078</v>
      </c>
      <c r="D58" s="597"/>
      <c r="E58" s="598" t="s">
        <v>2061</v>
      </c>
      <c r="F58" s="606" t="s">
        <v>1880</v>
      </c>
      <c r="G58" s="609">
        <v>1395435.11</v>
      </c>
      <c r="H58" s="608" t="s">
        <v>2086</v>
      </c>
      <c r="I58" s="600"/>
      <c r="J58" s="606" t="s">
        <v>1068</v>
      </c>
      <c r="K58" s="609">
        <v>-414.77810258854402</v>
      </c>
      <c r="L58" s="600"/>
      <c r="M58" s="600"/>
      <c r="N58" s="599"/>
      <c r="O58" s="600"/>
      <c r="P58" s="600"/>
      <c r="Q58" s="600"/>
      <c r="R58" s="600"/>
      <c r="S58" s="600"/>
      <c r="T58" s="600"/>
    </row>
    <row r="59" spans="1:20">
      <c r="A59" s="597" t="s">
        <v>2060</v>
      </c>
      <c r="B59" s="597"/>
      <c r="C59" s="606" t="s">
        <v>1634</v>
      </c>
      <c r="D59" s="597"/>
      <c r="E59" s="598" t="s">
        <v>2061</v>
      </c>
      <c r="F59" s="606" t="s">
        <v>1983</v>
      </c>
      <c r="G59" s="609">
        <v>18956000</v>
      </c>
      <c r="H59" s="608" t="s">
        <v>2086</v>
      </c>
      <c r="I59" s="600"/>
      <c r="J59" s="606" t="s">
        <v>1635</v>
      </c>
      <c r="K59" s="609">
        <v>-200</v>
      </c>
      <c r="L59" s="600"/>
      <c r="M59" s="600"/>
      <c r="N59" s="599"/>
      <c r="O59" s="600"/>
      <c r="P59" s="600"/>
      <c r="Q59" s="600"/>
      <c r="R59" s="600"/>
      <c r="S59" s="600"/>
      <c r="T59" s="600"/>
    </row>
    <row r="60" spans="1:20">
      <c r="A60" s="597" t="s">
        <v>2060</v>
      </c>
      <c r="B60" s="597"/>
      <c r="C60" s="606" t="s">
        <v>1634</v>
      </c>
      <c r="D60" s="597"/>
      <c r="E60" s="598" t="s">
        <v>2061</v>
      </c>
      <c r="F60" s="606" t="s">
        <v>1984</v>
      </c>
      <c r="G60" s="609">
        <v>18956000</v>
      </c>
      <c r="H60" s="608" t="s">
        <v>2086</v>
      </c>
      <c r="I60" s="600"/>
      <c r="J60" s="606" t="s">
        <v>1635</v>
      </c>
      <c r="K60" s="609">
        <v>-200</v>
      </c>
      <c r="L60" s="600"/>
      <c r="M60" s="600"/>
      <c r="N60" s="599"/>
      <c r="O60" s="600"/>
      <c r="P60" s="600"/>
      <c r="Q60" s="600"/>
      <c r="R60" s="600"/>
      <c r="S60" s="600"/>
      <c r="T60" s="600"/>
    </row>
    <row r="61" spans="1:20">
      <c r="A61" s="597" t="s">
        <v>2060</v>
      </c>
      <c r="B61" s="597"/>
      <c r="C61" s="606" t="s">
        <v>1634</v>
      </c>
      <c r="D61" s="597"/>
      <c r="E61" s="598" t="s">
        <v>2061</v>
      </c>
      <c r="F61" s="606" t="s">
        <v>1985</v>
      </c>
      <c r="G61" s="609">
        <v>9478000</v>
      </c>
      <c r="H61" s="608" t="s">
        <v>2086</v>
      </c>
      <c r="I61" s="600"/>
      <c r="J61" s="606" t="s">
        <v>1635</v>
      </c>
      <c r="K61" s="609">
        <v>-100</v>
      </c>
      <c r="L61" s="600"/>
      <c r="M61" s="600"/>
      <c r="N61" s="599"/>
      <c r="O61" s="600"/>
      <c r="P61" s="600"/>
      <c r="Q61" s="600"/>
      <c r="R61" s="600"/>
      <c r="S61" s="600"/>
      <c r="T61" s="600"/>
    </row>
    <row r="62" spans="1:20">
      <c r="A62" s="597" t="s">
        <v>2060</v>
      </c>
      <c r="B62" s="597"/>
      <c r="C62" s="606" t="s">
        <v>1078</v>
      </c>
      <c r="D62" s="597"/>
      <c r="E62" s="598" t="s">
        <v>2061</v>
      </c>
      <c r="F62" s="606" t="s">
        <v>1972</v>
      </c>
      <c r="G62" s="609">
        <v>229906.83</v>
      </c>
      <c r="H62" s="608" t="s">
        <v>2086</v>
      </c>
      <c r="I62" s="600"/>
      <c r="J62" s="606" t="s">
        <v>1068</v>
      </c>
      <c r="K62" s="609">
        <v>-71.374699833132823</v>
      </c>
      <c r="L62" s="600"/>
      <c r="M62" s="600"/>
      <c r="N62" s="599"/>
      <c r="O62" s="600"/>
      <c r="P62" s="600"/>
      <c r="Q62" s="600"/>
      <c r="R62" s="600"/>
      <c r="S62" s="600"/>
      <c r="T62" s="600"/>
    </row>
    <row r="63" spans="1:20">
      <c r="A63" s="597" t="s">
        <v>2060</v>
      </c>
      <c r="B63" s="597"/>
      <c r="C63" s="606" t="s">
        <v>1078</v>
      </c>
      <c r="D63" s="597"/>
      <c r="E63" s="598" t="s">
        <v>2061</v>
      </c>
      <c r="F63" s="606" t="s">
        <v>1973</v>
      </c>
      <c r="G63" s="609">
        <v>1269706</v>
      </c>
      <c r="H63" s="608" t="s">
        <v>2086</v>
      </c>
      <c r="I63" s="600"/>
      <c r="J63" s="606" t="s">
        <v>1068</v>
      </c>
      <c r="K63" s="609">
        <v>-394.18091505297059</v>
      </c>
      <c r="L63" s="600"/>
      <c r="M63" s="600"/>
      <c r="N63" s="599"/>
      <c r="O63" s="600"/>
      <c r="P63" s="600"/>
      <c r="Q63" s="600"/>
      <c r="R63" s="600"/>
      <c r="S63" s="600"/>
      <c r="T63" s="600"/>
    </row>
    <row r="64" spans="1:20">
      <c r="A64" s="597" t="s">
        <v>2060</v>
      </c>
      <c r="B64" s="597"/>
      <c r="C64" s="606" t="s">
        <v>15</v>
      </c>
      <c r="D64" s="597"/>
      <c r="E64" s="598" t="s">
        <v>2061</v>
      </c>
      <c r="F64" s="606" t="s">
        <v>1988</v>
      </c>
      <c r="G64" s="609">
        <v>7935000</v>
      </c>
      <c r="H64" s="608" t="s">
        <v>2086</v>
      </c>
      <c r="I64" s="600"/>
      <c r="J64" s="606" t="s">
        <v>1620</v>
      </c>
      <c r="K64" s="609">
        <v>500</v>
      </c>
      <c r="L64" s="600"/>
      <c r="M64" s="600"/>
      <c r="N64" s="599"/>
      <c r="O64" s="600"/>
      <c r="P64" s="600"/>
      <c r="Q64" s="600"/>
      <c r="R64" s="600"/>
      <c r="S64" s="600"/>
      <c r="T64" s="600"/>
    </row>
    <row r="65" spans="1:20">
      <c r="A65" s="597" t="s">
        <v>2060</v>
      </c>
      <c r="B65" s="597"/>
      <c r="C65" s="606" t="s">
        <v>1078</v>
      </c>
      <c r="D65" s="597"/>
      <c r="E65" s="598" t="s">
        <v>2061</v>
      </c>
      <c r="F65" s="606" t="s">
        <v>1974</v>
      </c>
      <c r="G65" s="609">
        <v>940979</v>
      </c>
      <c r="H65" s="608" t="s">
        <v>2086</v>
      </c>
      <c r="I65" s="600"/>
      <c r="J65" s="606" t="s">
        <v>1068</v>
      </c>
      <c r="K65" s="609">
        <v>-303.23947783555923</v>
      </c>
      <c r="L65" s="600"/>
      <c r="M65" s="600"/>
      <c r="N65" s="599"/>
      <c r="O65" s="600"/>
      <c r="P65" s="600"/>
      <c r="Q65" s="600"/>
      <c r="R65" s="600"/>
      <c r="S65" s="600"/>
      <c r="T65" s="600"/>
    </row>
    <row r="66" spans="1:20">
      <c r="A66" s="597" t="s">
        <v>2060</v>
      </c>
      <c r="B66" s="597"/>
      <c r="C66" s="606" t="s">
        <v>1078</v>
      </c>
      <c r="D66" s="597"/>
      <c r="E66" s="598" t="s">
        <v>2061</v>
      </c>
      <c r="F66" s="606" t="s">
        <v>1975</v>
      </c>
      <c r="G66" s="609">
        <v>540967</v>
      </c>
      <c r="H66" s="608" t="s">
        <v>2086</v>
      </c>
      <c r="I66" s="600"/>
      <c r="J66" s="606" t="s">
        <v>1068</v>
      </c>
      <c r="K66" s="609">
        <v>-174.33178700722223</v>
      </c>
      <c r="L66" s="600"/>
      <c r="M66" s="600"/>
      <c r="N66" s="599"/>
      <c r="O66" s="600"/>
      <c r="P66" s="600"/>
      <c r="Q66" s="600"/>
      <c r="R66" s="600"/>
      <c r="S66" s="600"/>
      <c r="T66" s="600"/>
    </row>
    <row r="67" spans="1:20">
      <c r="A67" s="597" t="s">
        <v>2060</v>
      </c>
      <c r="B67" s="597"/>
      <c r="C67" s="606" t="s">
        <v>1078</v>
      </c>
      <c r="D67" s="597"/>
      <c r="E67" s="598" t="s">
        <v>2061</v>
      </c>
      <c r="F67" s="606" t="s">
        <v>1654</v>
      </c>
      <c r="G67" s="609">
        <v>455705</v>
      </c>
      <c r="H67" s="608" t="s">
        <v>2086</v>
      </c>
      <c r="I67" s="600"/>
      <c r="J67" s="606" t="s">
        <v>1068</v>
      </c>
      <c r="K67" s="609">
        <v>-141.42044734548631</v>
      </c>
      <c r="L67" s="600"/>
      <c r="M67" s="600"/>
      <c r="N67" s="599"/>
      <c r="O67" s="600"/>
      <c r="P67" s="600"/>
      <c r="Q67" s="600"/>
      <c r="R67" s="600"/>
      <c r="S67" s="600"/>
      <c r="T67" s="600"/>
    </row>
    <row r="68" spans="1:20">
      <c r="A68" s="597" t="s">
        <v>2060</v>
      </c>
      <c r="B68" s="597"/>
      <c r="C68" s="606" t="s">
        <v>1078</v>
      </c>
      <c r="D68" s="597"/>
      <c r="E68" s="598" t="s">
        <v>2061</v>
      </c>
      <c r="F68" s="606" t="s">
        <v>1653</v>
      </c>
      <c r="G68" s="609">
        <v>1030097</v>
      </c>
      <c r="H68" s="608" t="s">
        <v>2086</v>
      </c>
      <c r="I68" s="600"/>
      <c r="J68" s="606" t="s">
        <v>1068</v>
      </c>
      <c r="K68" s="609">
        <v>-319.67342589886749</v>
      </c>
      <c r="L68" s="600"/>
      <c r="M68" s="600"/>
      <c r="N68" s="599"/>
      <c r="O68" s="600"/>
      <c r="P68" s="600"/>
      <c r="Q68" s="600"/>
      <c r="R68" s="600"/>
      <c r="S68" s="600"/>
      <c r="T68" s="600"/>
    </row>
    <row r="69" spans="1:20">
      <c r="A69" s="597" t="s">
        <v>2060</v>
      </c>
      <c r="B69" s="597"/>
      <c r="C69" s="606" t="s">
        <v>1078</v>
      </c>
      <c r="D69" s="597"/>
      <c r="E69" s="598" t="s">
        <v>2061</v>
      </c>
      <c r="F69" s="606" t="s">
        <v>1981</v>
      </c>
      <c r="G69" s="609">
        <v>410418</v>
      </c>
      <c r="H69" s="608" t="s">
        <v>2086</v>
      </c>
      <c r="I69" s="600"/>
      <c r="J69" s="606" t="s">
        <v>1068</v>
      </c>
      <c r="K69" s="609">
        <v>-130.74800892003822</v>
      </c>
      <c r="L69" s="600"/>
      <c r="M69" s="600"/>
      <c r="N69" s="599"/>
      <c r="O69" s="600"/>
      <c r="P69" s="600"/>
      <c r="Q69" s="600"/>
      <c r="R69" s="600"/>
      <c r="S69" s="600"/>
      <c r="T69" s="600"/>
    </row>
    <row r="70" spans="1:20">
      <c r="A70" s="597" t="s">
        <v>2060</v>
      </c>
      <c r="B70" s="597"/>
      <c r="C70" s="606" t="s">
        <v>1078</v>
      </c>
      <c r="D70" s="597"/>
      <c r="E70" s="598" t="s">
        <v>2061</v>
      </c>
      <c r="F70" s="606" t="s">
        <v>1982</v>
      </c>
      <c r="G70" s="609">
        <v>1009683</v>
      </c>
      <c r="H70" s="608" t="s">
        <v>2086</v>
      </c>
      <c r="I70" s="600"/>
      <c r="J70" s="606" t="s">
        <v>1068</v>
      </c>
      <c r="K70" s="609">
        <v>-321.65753424657532</v>
      </c>
      <c r="L70" s="600"/>
      <c r="M70" s="600"/>
      <c r="N70" s="599"/>
      <c r="O70" s="600"/>
      <c r="P70" s="600"/>
      <c r="Q70" s="600"/>
      <c r="R70" s="600"/>
      <c r="S70" s="600"/>
      <c r="T70" s="600"/>
    </row>
    <row r="71" spans="1:20">
      <c r="A71" s="597" t="s">
        <v>2060</v>
      </c>
      <c r="B71" s="597"/>
      <c r="C71" s="606" t="s">
        <v>1078</v>
      </c>
      <c r="D71" s="597"/>
      <c r="E71" s="598" t="s">
        <v>2061</v>
      </c>
      <c r="F71" s="606" t="s">
        <v>1986</v>
      </c>
      <c r="G71" s="609">
        <v>727736</v>
      </c>
      <c r="H71" s="608" t="s">
        <v>2086</v>
      </c>
      <c r="I71" s="600"/>
      <c r="J71" s="606" t="s">
        <v>1068</v>
      </c>
      <c r="K71" s="609">
        <v>-232.92901853587014</v>
      </c>
      <c r="L71" s="600"/>
      <c r="M71" s="600"/>
      <c r="N71" s="599"/>
      <c r="O71" s="600"/>
      <c r="P71" s="600"/>
      <c r="Q71" s="600"/>
      <c r="R71" s="600"/>
      <c r="S71" s="600"/>
      <c r="T71" s="600"/>
    </row>
    <row r="72" spans="1:20">
      <c r="A72" s="597" t="s">
        <v>2060</v>
      </c>
      <c r="B72" s="597"/>
      <c r="C72" s="606" t="s">
        <v>1078</v>
      </c>
      <c r="D72" s="597"/>
      <c r="E72" s="598" t="s">
        <v>2061</v>
      </c>
      <c r="F72" s="606" t="s">
        <v>1987</v>
      </c>
      <c r="G72" s="609">
        <v>2720784</v>
      </c>
      <c r="H72" s="608" t="s">
        <v>2086</v>
      </c>
      <c r="I72" s="600"/>
      <c r="J72" s="606" t="s">
        <v>1068</v>
      </c>
      <c r="K72" s="609">
        <v>-870.85089478615726</v>
      </c>
      <c r="L72" s="600"/>
      <c r="M72" s="600"/>
      <c r="N72" s="599"/>
      <c r="O72" s="600"/>
      <c r="P72" s="600"/>
      <c r="Q72" s="600"/>
      <c r="R72" s="600"/>
      <c r="S72" s="600"/>
      <c r="T72" s="600"/>
    </row>
    <row r="73" spans="1:20">
      <c r="A73" s="597" t="s">
        <v>2060</v>
      </c>
      <c r="B73" s="597"/>
      <c r="C73" s="606" t="s">
        <v>1078</v>
      </c>
      <c r="D73" s="597"/>
      <c r="E73" s="598" t="s">
        <v>2061</v>
      </c>
      <c r="F73" s="606" t="s">
        <v>1992</v>
      </c>
      <c r="G73" s="609">
        <v>262402</v>
      </c>
      <c r="H73" s="608" t="s">
        <v>2086</v>
      </c>
      <c r="I73" s="600"/>
      <c r="J73" s="606" t="s">
        <v>1068</v>
      </c>
      <c r="K73" s="609">
        <v>-79.982524276776843</v>
      </c>
      <c r="L73" s="600"/>
      <c r="M73" s="600"/>
      <c r="N73" s="599"/>
      <c r="O73" s="600"/>
      <c r="P73" s="600"/>
      <c r="Q73" s="600"/>
      <c r="R73" s="600"/>
      <c r="S73" s="600"/>
      <c r="T73" s="600"/>
    </row>
    <row r="74" spans="1:20">
      <c r="A74" s="597" t="s">
        <v>2060</v>
      </c>
      <c r="B74" s="597"/>
      <c r="C74" s="606" t="s">
        <v>1078</v>
      </c>
      <c r="D74" s="597"/>
      <c r="E74" s="598" t="s">
        <v>2061</v>
      </c>
      <c r="F74" s="606" t="s">
        <v>1993</v>
      </c>
      <c r="G74" s="609">
        <v>590069</v>
      </c>
      <c r="H74" s="608" t="s">
        <v>2086</v>
      </c>
      <c r="I74" s="600"/>
      <c r="J74" s="606" t="s">
        <v>1068</v>
      </c>
      <c r="K74" s="609">
        <v>-179.85841616097986</v>
      </c>
      <c r="L74" s="600"/>
      <c r="M74" s="600"/>
      <c r="N74" s="599"/>
      <c r="O74" s="600"/>
      <c r="P74" s="600"/>
      <c r="Q74" s="600"/>
      <c r="R74" s="600"/>
      <c r="S74" s="600"/>
      <c r="T74" s="600"/>
    </row>
    <row r="75" spans="1:20">
      <c r="A75" s="597" t="s">
        <v>2060</v>
      </c>
      <c r="B75" s="597"/>
      <c r="C75" s="606" t="s">
        <v>1078</v>
      </c>
      <c r="D75" s="597"/>
      <c r="E75" s="598" t="s">
        <v>2061</v>
      </c>
      <c r="F75" s="606" t="s">
        <v>1994</v>
      </c>
      <c r="G75" s="609">
        <v>287333.09999999998</v>
      </c>
      <c r="H75" s="608" t="s">
        <v>2086</v>
      </c>
      <c r="I75" s="600"/>
      <c r="J75" s="606" t="s">
        <v>1068</v>
      </c>
      <c r="K75" s="609">
        <v>-91.07532431679391</v>
      </c>
      <c r="L75" s="600"/>
      <c r="M75" s="600"/>
      <c r="N75" s="599"/>
      <c r="O75" s="600"/>
      <c r="P75" s="600"/>
      <c r="Q75" s="600"/>
      <c r="R75" s="600"/>
      <c r="S75" s="600"/>
      <c r="T75" s="600"/>
    </row>
    <row r="76" spans="1:20">
      <c r="A76" s="597" t="s">
        <v>2060</v>
      </c>
      <c r="B76" s="597"/>
      <c r="C76" s="606" t="s">
        <v>1078</v>
      </c>
      <c r="D76" s="597"/>
      <c r="E76" s="598" t="s">
        <v>2061</v>
      </c>
      <c r="F76" s="606" t="s">
        <v>1995</v>
      </c>
      <c r="G76" s="609">
        <v>321816.65999999997</v>
      </c>
      <c r="H76" s="608" t="s">
        <v>2086</v>
      </c>
      <c r="I76" s="600"/>
      <c r="J76" s="606" t="s">
        <v>1068</v>
      </c>
      <c r="K76" s="609">
        <v>-102.00550051507258</v>
      </c>
      <c r="L76" s="600"/>
      <c r="M76" s="600"/>
      <c r="N76" s="599"/>
      <c r="O76" s="600"/>
      <c r="P76" s="600"/>
      <c r="Q76" s="600"/>
      <c r="R76" s="600"/>
      <c r="S76" s="600"/>
      <c r="T76" s="600"/>
    </row>
    <row r="77" spans="1:20">
      <c r="A77" s="597" t="s">
        <v>2060</v>
      </c>
      <c r="B77" s="597"/>
      <c r="C77" s="606" t="s">
        <v>1078</v>
      </c>
      <c r="D77" s="597"/>
      <c r="E77" s="607" t="s">
        <v>2061</v>
      </c>
      <c r="F77" s="606" t="s">
        <v>1996</v>
      </c>
      <c r="G77" s="609">
        <v>244048.24</v>
      </c>
      <c r="H77" s="608" t="s">
        <v>2086</v>
      </c>
      <c r="I77" s="600"/>
      <c r="J77" s="606" t="s">
        <v>1068</v>
      </c>
      <c r="K77" s="609">
        <v>-76.910518616412944</v>
      </c>
      <c r="L77" s="600"/>
      <c r="M77" s="600"/>
      <c r="N77" s="599"/>
      <c r="O77" s="600"/>
      <c r="P77" s="600"/>
      <c r="Q77" s="600"/>
      <c r="R77" s="600"/>
      <c r="S77" s="600"/>
      <c r="T77" s="600"/>
    </row>
    <row r="78" spans="1:20">
      <c r="A78" s="597" t="s">
        <v>2060</v>
      </c>
      <c r="B78" s="597"/>
      <c r="C78" s="606" t="s">
        <v>1078</v>
      </c>
      <c r="D78" s="597"/>
      <c r="E78" s="607" t="s">
        <v>2061</v>
      </c>
      <c r="F78" s="606" t="s">
        <v>1997</v>
      </c>
      <c r="G78" s="609">
        <v>354805.57</v>
      </c>
      <c r="H78" s="608" t="s">
        <v>2086</v>
      </c>
      <c r="I78" s="600"/>
      <c r="J78" s="606" t="s">
        <v>1068</v>
      </c>
      <c r="K78" s="609">
        <v>-111.81510834371109</v>
      </c>
      <c r="L78" s="600"/>
      <c r="M78" s="600"/>
      <c r="N78" s="599"/>
      <c r="O78" s="600"/>
      <c r="P78" s="600"/>
      <c r="Q78" s="600"/>
      <c r="R78" s="600"/>
      <c r="S78" s="600"/>
      <c r="T78" s="600"/>
    </row>
    <row r="79" spans="1:20">
      <c r="A79" s="597" t="s">
        <v>2060</v>
      </c>
      <c r="B79" s="597"/>
      <c r="C79" s="606" t="s">
        <v>1078</v>
      </c>
      <c r="D79" s="597"/>
      <c r="E79" s="607" t="s">
        <v>2061</v>
      </c>
      <c r="F79" s="606" t="s">
        <v>1579</v>
      </c>
      <c r="G79" s="609">
        <v>319455.77</v>
      </c>
      <c r="H79" s="608" t="s">
        <v>2086</v>
      </c>
      <c r="I79" s="600"/>
      <c r="J79" s="606" t="s">
        <v>1068</v>
      </c>
      <c r="K79" s="609">
        <v>-101.35173671202175</v>
      </c>
      <c r="L79" s="600"/>
      <c r="M79" s="600"/>
      <c r="N79" s="599"/>
      <c r="O79" s="600"/>
      <c r="P79" s="600"/>
      <c r="Q79" s="600"/>
      <c r="R79" s="600"/>
      <c r="S79" s="600"/>
      <c r="T79" s="600"/>
    </row>
    <row r="80" spans="1:20">
      <c r="A80" s="597" t="s">
        <v>2060</v>
      </c>
      <c r="B80" s="597"/>
      <c r="C80" s="606" t="s">
        <v>1078</v>
      </c>
      <c r="D80" s="597"/>
      <c r="E80" s="607" t="s">
        <v>2061</v>
      </c>
      <c r="F80" s="606" t="s">
        <v>1578</v>
      </c>
      <c r="G80" s="609">
        <v>372092.94</v>
      </c>
      <c r="H80" s="608" t="s">
        <v>2086</v>
      </c>
      <c r="I80" s="600"/>
      <c r="J80" s="606" t="s">
        <v>1068</v>
      </c>
      <c r="K80" s="609">
        <v>-118.05160284718633</v>
      </c>
      <c r="L80" s="600"/>
      <c r="M80" s="600"/>
      <c r="N80" s="599"/>
      <c r="O80" s="600"/>
      <c r="P80" s="600"/>
      <c r="Q80" s="600"/>
      <c r="R80" s="600"/>
      <c r="S80" s="600"/>
      <c r="T80" s="600"/>
    </row>
    <row r="81" spans="1:20">
      <c r="A81" s="597" t="s">
        <v>2060</v>
      </c>
      <c r="B81" s="597"/>
      <c r="C81" s="606" t="s">
        <v>16</v>
      </c>
      <c r="D81" s="597"/>
      <c r="E81" s="607" t="s">
        <v>2061</v>
      </c>
      <c r="F81" s="606" t="s">
        <v>2000</v>
      </c>
      <c r="G81" s="609">
        <v>1770500</v>
      </c>
      <c r="H81" s="608" t="s">
        <v>2086</v>
      </c>
      <c r="I81" s="600"/>
      <c r="J81" s="606" t="s">
        <v>1586</v>
      </c>
      <c r="K81" s="609">
        <v>-250</v>
      </c>
      <c r="L81" s="600"/>
      <c r="M81" s="600"/>
      <c r="N81" s="599"/>
      <c r="O81" s="600"/>
      <c r="P81" s="600"/>
      <c r="Q81" s="600"/>
      <c r="R81" s="600"/>
      <c r="S81" s="600"/>
      <c r="T81" s="600"/>
    </row>
    <row r="82" spans="1:20">
      <c r="A82" s="597" t="s">
        <v>2060</v>
      </c>
      <c r="B82" s="597"/>
      <c r="C82" s="606" t="s">
        <v>16</v>
      </c>
      <c r="D82" s="597"/>
      <c r="E82" s="607" t="s">
        <v>2061</v>
      </c>
      <c r="F82" s="606" t="s">
        <v>2001</v>
      </c>
      <c r="G82" s="609">
        <v>1770500</v>
      </c>
      <c r="H82" s="608" t="s">
        <v>2086</v>
      </c>
      <c r="I82" s="600"/>
      <c r="J82" s="606" t="s">
        <v>1586</v>
      </c>
      <c r="K82" s="609">
        <v>-250</v>
      </c>
      <c r="L82" s="600"/>
      <c r="M82" s="600"/>
      <c r="N82" s="599"/>
      <c r="O82" s="600"/>
      <c r="P82" s="600"/>
      <c r="Q82" s="600"/>
      <c r="R82" s="600"/>
      <c r="S82" s="600"/>
      <c r="T82" s="600"/>
    </row>
    <row r="83" spans="1:20">
      <c r="A83" s="597" t="s">
        <v>2060</v>
      </c>
      <c r="B83" s="597"/>
      <c r="C83" s="606" t="s">
        <v>16</v>
      </c>
      <c r="D83" s="597"/>
      <c r="E83" s="607" t="s">
        <v>2061</v>
      </c>
      <c r="F83" s="606" t="s">
        <v>2002</v>
      </c>
      <c r="G83" s="609">
        <v>1578000</v>
      </c>
      <c r="H83" s="608" t="s">
        <v>2086</v>
      </c>
      <c r="I83" s="600"/>
      <c r="J83" s="606" t="s">
        <v>1573</v>
      </c>
      <c r="K83" s="609">
        <v>-1000</v>
      </c>
      <c r="L83" s="600"/>
      <c r="M83" s="600"/>
      <c r="N83" s="599"/>
      <c r="O83" s="600"/>
      <c r="P83" s="600"/>
      <c r="Q83" s="600"/>
      <c r="R83" s="600"/>
      <c r="S83" s="600"/>
      <c r="T83" s="600"/>
    </row>
    <row r="84" spans="1:20">
      <c r="A84" s="597" t="s">
        <v>2060</v>
      </c>
      <c r="B84" s="597"/>
      <c r="C84" s="606" t="s">
        <v>1078</v>
      </c>
      <c r="D84" s="597"/>
      <c r="E84" s="607" t="s">
        <v>2061</v>
      </c>
      <c r="F84" s="606" t="s">
        <v>2003</v>
      </c>
      <c r="G84" s="609">
        <v>365530.2</v>
      </c>
      <c r="H84" s="608" t="s">
        <v>2086</v>
      </c>
      <c r="I84" s="600"/>
      <c r="J84" s="606" t="s">
        <v>1068</v>
      </c>
      <c r="K84" s="609">
        <v>-115.51639324625677</v>
      </c>
      <c r="L84" s="600"/>
      <c r="M84" s="600"/>
      <c r="N84" s="599"/>
      <c r="O84" s="600"/>
      <c r="P84" s="600"/>
      <c r="Q84" s="600"/>
      <c r="R84" s="600"/>
      <c r="S84" s="600"/>
      <c r="T84" s="600"/>
    </row>
    <row r="85" spans="1:20">
      <c r="A85" s="597" t="s">
        <v>2060</v>
      </c>
      <c r="B85" s="597"/>
      <c r="C85" s="606" t="s">
        <v>1078</v>
      </c>
      <c r="D85" s="597"/>
      <c r="E85" s="607" t="s">
        <v>2061</v>
      </c>
      <c r="F85" s="606" t="s">
        <v>2004</v>
      </c>
      <c r="G85" s="609">
        <v>1121031.54</v>
      </c>
      <c r="H85" s="608" t="s">
        <v>2086</v>
      </c>
      <c r="I85" s="600"/>
      <c r="J85" s="606" t="s">
        <v>1068</v>
      </c>
      <c r="K85" s="609">
        <v>-354.27310853137942</v>
      </c>
      <c r="L85" s="600"/>
      <c r="M85" s="600"/>
      <c r="N85" s="599"/>
      <c r="O85" s="600"/>
      <c r="P85" s="600"/>
      <c r="Q85" s="600"/>
      <c r="R85" s="600"/>
      <c r="S85" s="600"/>
      <c r="T85" s="600"/>
    </row>
    <row r="86" spans="1:20">
      <c r="A86" s="597" t="s">
        <v>2060</v>
      </c>
      <c r="B86" s="597"/>
      <c r="C86" s="606" t="s">
        <v>1078</v>
      </c>
      <c r="D86" s="597"/>
      <c r="E86" s="607" t="s">
        <v>2061</v>
      </c>
      <c r="F86" s="606" t="s">
        <v>1963</v>
      </c>
      <c r="G86" s="609">
        <v>401088.74</v>
      </c>
      <c r="H86" s="608" t="s">
        <v>2086</v>
      </c>
      <c r="I86" s="600"/>
      <c r="J86" s="606" t="s">
        <v>1068</v>
      </c>
      <c r="K86" s="609">
        <v>-134.88122592167042</v>
      </c>
      <c r="L86" s="600"/>
      <c r="M86" s="600"/>
      <c r="N86" s="599"/>
      <c r="O86" s="600"/>
      <c r="P86" s="600"/>
      <c r="Q86" s="600"/>
      <c r="R86" s="600"/>
      <c r="S86" s="600"/>
      <c r="T86" s="600"/>
    </row>
    <row r="87" spans="1:20">
      <c r="A87" s="597" t="s">
        <v>2060</v>
      </c>
      <c r="B87" s="597"/>
      <c r="C87" s="606" t="s">
        <v>1078</v>
      </c>
      <c r="D87" s="597"/>
      <c r="E87" s="607" t="s">
        <v>2061</v>
      </c>
      <c r="F87" s="606" t="s">
        <v>1964</v>
      </c>
      <c r="G87" s="609">
        <v>400977.54</v>
      </c>
      <c r="H87" s="608" t="s">
        <v>2086</v>
      </c>
      <c r="I87" s="600"/>
      <c r="J87" s="606" t="s">
        <v>1068</v>
      </c>
      <c r="K87" s="609">
        <v>-134.84383072498031</v>
      </c>
      <c r="L87" s="600"/>
      <c r="M87" s="600"/>
      <c r="N87" s="599"/>
      <c r="O87" s="600"/>
      <c r="P87" s="600"/>
      <c r="Q87" s="600"/>
      <c r="R87" s="600"/>
      <c r="S87" s="600"/>
      <c r="T87" s="600"/>
    </row>
    <row r="88" spans="1:20">
      <c r="A88" s="597" t="s">
        <v>2060</v>
      </c>
      <c r="B88" s="597"/>
      <c r="C88" s="606" t="s">
        <v>14</v>
      </c>
      <c r="D88" s="597"/>
      <c r="E88" s="607" t="s">
        <v>2061</v>
      </c>
      <c r="F88" s="606" t="s">
        <v>1979</v>
      </c>
      <c r="G88" s="609">
        <v>1600000</v>
      </c>
      <c r="H88" s="599" t="s">
        <v>2085</v>
      </c>
      <c r="I88" s="600"/>
      <c r="J88" s="606" t="s">
        <v>990</v>
      </c>
      <c r="K88" s="609">
        <v>-40.820434775488017</v>
      </c>
      <c r="L88" s="600"/>
      <c r="M88" s="600"/>
      <c r="N88" s="599"/>
      <c r="O88" s="600"/>
      <c r="P88" s="600"/>
      <c r="Q88" s="600"/>
      <c r="R88" s="600"/>
      <c r="S88" s="600"/>
      <c r="T88" s="600"/>
    </row>
    <row r="89" spans="1:20">
      <c r="A89" s="597" t="s">
        <v>2060</v>
      </c>
      <c r="B89" s="597"/>
      <c r="C89" s="606" t="s">
        <v>14</v>
      </c>
      <c r="D89" s="597"/>
      <c r="E89" s="607" t="s">
        <v>2061</v>
      </c>
      <c r="F89" s="606" t="s">
        <v>1980</v>
      </c>
      <c r="G89" s="609">
        <v>1680000</v>
      </c>
      <c r="H89" s="599" t="s">
        <v>2085</v>
      </c>
      <c r="I89" s="600"/>
      <c r="J89" s="606" t="s">
        <v>990</v>
      </c>
      <c r="K89" s="609">
        <v>-42.861456514262422</v>
      </c>
      <c r="L89" s="600"/>
      <c r="M89" s="600"/>
      <c r="N89" s="599"/>
      <c r="O89" s="600"/>
      <c r="P89" s="600"/>
      <c r="Q89" s="600"/>
      <c r="R89" s="600"/>
      <c r="S89" s="600"/>
      <c r="T89" s="600"/>
    </row>
    <row r="90" spans="1:20">
      <c r="A90" s="597" t="s">
        <v>2060</v>
      </c>
      <c r="B90" s="597"/>
      <c r="C90" s="606" t="s">
        <v>14</v>
      </c>
      <c r="D90" s="597"/>
      <c r="E90" s="607" t="s">
        <v>2061</v>
      </c>
      <c r="F90" s="606" t="s">
        <v>1998</v>
      </c>
      <c r="G90" s="609">
        <v>1420000</v>
      </c>
      <c r="H90" s="608" t="s">
        <v>2086</v>
      </c>
      <c r="I90" s="600"/>
      <c r="J90" s="606" t="s">
        <v>1068</v>
      </c>
      <c r="K90" s="609">
        <v>-447.5055277403614</v>
      </c>
      <c r="L90" s="600"/>
      <c r="M90" s="600"/>
      <c r="N90" s="599"/>
      <c r="O90" s="600"/>
      <c r="P90" s="600"/>
      <c r="Q90" s="600"/>
      <c r="R90" s="600"/>
      <c r="S90" s="600"/>
      <c r="T90" s="600"/>
    </row>
    <row r="91" spans="1:20">
      <c r="A91" s="597" t="s">
        <v>2060</v>
      </c>
      <c r="B91" s="597"/>
      <c r="C91" s="606" t="s">
        <v>14</v>
      </c>
      <c r="D91" s="597"/>
      <c r="E91" s="607" t="s">
        <v>2061</v>
      </c>
      <c r="F91" s="606" t="s">
        <v>1999</v>
      </c>
      <c r="G91" s="609">
        <v>2960000</v>
      </c>
      <c r="H91" s="608" t="s">
        <v>2086</v>
      </c>
      <c r="I91" s="600"/>
      <c r="J91" s="606" t="s">
        <v>1068</v>
      </c>
      <c r="K91" s="609">
        <v>-932.82842402216181</v>
      </c>
      <c r="L91" s="600"/>
      <c r="M91" s="600"/>
      <c r="N91" s="599"/>
      <c r="O91" s="600"/>
      <c r="P91" s="600"/>
      <c r="Q91" s="600"/>
      <c r="R91" s="600"/>
      <c r="S91" s="600"/>
      <c r="T91" s="600"/>
    </row>
    <row r="92" spans="1:20" s="605" customFormat="1">
      <c r="A92" s="606" t="s">
        <v>2060</v>
      </c>
      <c r="B92" s="645"/>
      <c r="C92" s="645" t="s">
        <v>1511</v>
      </c>
      <c r="D92" s="645"/>
      <c r="E92" s="646" t="s">
        <v>2082</v>
      </c>
      <c r="F92" s="645" t="s">
        <v>1554</v>
      </c>
      <c r="G92" s="609">
        <v>17190000</v>
      </c>
      <c r="H92" s="608" t="s">
        <v>2086</v>
      </c>
      <c r="I92" s="648"/>
      <c r="J92" s="645" t="s">
        <v>1463</v>
      </c>
      <c r="K92" s="609">
        <v>-9000</v>
      </c>
      <c r="L92" s="648"/>
      <c r="M92" s="648"/>
      <c r="N92" s="647"/>
      <c r="O92" s="648"/>
      <c r="P92" s="648"/>
      <c r="Q92" s="648"/>
      <c r="R92" s="648"/>
      <c r="S92" s="648"/>
      <c r="T92" s="649"/>
    </row>
    <row r="93" spans="1:20" s="605" customFormat="1">
      <c r="A93" s="606" t="s">
        <v>2060</v>
      </c>
      <c r="B93" s="645"/>
      <c r="C93" s="645" t="s">
        <v>1078</v>
      </c>
      <c r="D93" s="645"/>
      <c r="E93" s="646" t="s">
        <v>2082</v>
      </c>
      <c r="F93" s="645" t="s">
        <v>1555</v>
      </c>
      <c r="G93" s="609">
        <v>1144.52</v>
      </c>
      <c r="H93" s="608" t="s">
        <v>2086</v>
      </c>
      <c r="I93" s="648"/>
      <c r="J93" s="645" t="s">
        <v>1068</v>
      </c>
      <c r="K93" s="609">
        <v>-4.1588662790697679</v>
      </c>
      <c r="L93" s="648"/>
      <c r="M93" s="648"/>
      <c r="N93" s="647"/>
      <c r="O93" s="648"/>
      <c r="P93" s="648"/>
      <c r="Q93" s="648"/>
      <c r="R93" s="648"/>
      <c r="S93" s="648"/>
      <c r="T93" s="649"/>
    </row>
    <row r="94" spans="1:20" s="605" customFormat="1">
      <c r="A94" s="606" t="s">
        <v>2060</v>
      </c>
      <c r="B94" s="645"/>
      <c r="C94" s="645" t="s">
        <v>1078</v>
      </c>
      <c r="D94" s="645"/>
      <c r="E94" s="646" t="s">
        <v>2082</v>
      </c>
      <c r="F94" s="645" t="s">
        <v>1556</v>
      </c>
      <c r="G94" s="609">
        <v>377282.3</v>
      </c>
      <c r="H94" s="608" t="s">
        <v>2086</v>
      </c>
      <c r="I94" s="648"/>
      <c r="J94" s="645" t="s">
        <v>1068</v>
      </c>
      <c r="K94" s="609">
        <v>-1334.3317418213969</v>
      </c>
      <c r="L94" s="648"/>
      <c r="M94" s="648"/>
      <c r="N94" s="647"/>
      <c r="O94" s="648"/>
      <c r="P94" s="648"/>
      <c r="Q94" s="648"/>
      <c r="R94" s="648"/>
      <c r="S94" s="648"/>
      <c r="T94" s="649"/>
    </row>
    <row r="95" spans="1:20" s="605" customFormat="1">
      <c r="A95" s="606" t="s">
        <v>2060</v>
      </c>
      <c r="B95" s="645"/>
      <c r="C95" s="645" t="s">
        <v>1078</v>
      </c>
      <c r="D95" s="645"/>
      <c r="E95" s="646" t="s">
        <v>2082</v>
      </c>
      <c r="F95" s="645" t="s">
        <v>1084</v>
      </c>
      <c r="G95" s="609">
        <v>359889.76</v>
      </c>
      <c r="H95" s="608" t="s">
        <v>2086</v>
      </c>
      <c r="I95" s="648"/>
      <c r="J95" s="645" t="s">
        <v>1068</v>
      </c>
      <c r="K95" s="609">
        <v>-1386.8584200385358</v>
      </c>
      <c r="L95" s="648"/>
      <c r="M95" s="648"/>
      <c r="N95" s="647"/>
      <c r="O95" s="648"/>
      <c r="P95" s="648"/>
      <c r="Q95" s="648"/>
      <c r="R95" s="648"/>
      <c r="S95" s="648"/>
      <c r="T95" s="649"/>
    </row>
    <row r="96" spans="1:20">
      <c r="A96" s="802"/>
      <c r="B96" s="803"/>
      <c r="C96" s="803"/>
      <c r="D96" s="803"/>
      <c r="E96" s="803"/>
      <c r="F96" s="803"/>
      <c r="G96" s="803"/>
      <c r="H96" s="803"/>
      <c r="I96" s="803"/>
      <c r="J96" s="803"/>
      <c r="K96" s="803"/>
      <c r="L96" s="803"/>
      <c r="M96" s="803"/>
      <c r="N96" s="803"/>
      <c r="O96" s="803"/>
      <c r="P96" s="803"/>
      <c r="Q96" s="803"/>
      <c r="R96" s="803"/>
      <c r="S96" s="803"/>
      <c r="T96" s="804"/>
    </row>
    <row r="97" spans="1:20">
      <c r="A97" s="805"/>
      <c r="B97" s="806"/>
      <c r="C97" s="806"/>
      <c r="D97" s="806"/>
      <c r="E97" s="806"/>
      <c r="F97" s="806"/>
      <c r="G97" s="806"/>
      <c r="H97" s="806"/>
      <c r="I97" s="806"/>
      <c r="J97" s="806"/>
      <c r="K97" s="806"/>
      <c r="L97" s="806"/>
      <c r="M97" s="806"/>
      <c r="N97" s="806"/>
      <c r="O97" s="806"/>
      <c r="P97" s="806"/>
      <c r="Q97" s="806"/>
      <c r="R97" s="806"/>
      <c r="S97" s="806"/>
      <c r="T97" s="807"/>
    </row>
    <row r="98" spans="1:20">
      <c r="A98" s="808" t="s">
        <v>2062</v>
      </c>
      <c r="B98" s="809"/>
      <c r="C98" s="809"/>
      <c r="D98" s="809"/>
      <c r="E98" s="809"/>
      <c r="F98" s="809"/>
      <c r="G98" s="809"/>
      <c r="H98" s="809"/>
      <c r="I98" s="809"/>
      <c r="J98" s="809"/>
      <c r="K98" s="809"/>
      <c r="L98" s="809"/>
      <c r="M98" s="809"/>
      <c r="N98" s="809"/>
      <c r="O98" s="809"/>
      <c r="P98" s="809"/>
      <c r="Q98" s="809"/>
      <c r="R98" s="809"/>
      <c r="S98" s="809"/>
      <c r="T98" s="810"/>
    </row>
    <row r="99" spans="1:20" ht="409.5">
      <c r="A99" s="590"/>
      <c r="B99" s="590"/>
      <c r="C99" s="592"/>
      <c r="D99" s="594" t="s">
        <v>2063</v>
      </c>
      <c r="E99" s="595" t="s">
        <v>2064</v>
      </c>
      <c r="F99" s="592"/>
      <c r="G99" s="592"/>
      <c r="H99" s="591" t="s">
        <v>2065</v>
      </c>
      <c r="I99" s="594"/>
      <c r="J99" s="592"/>
      <c r="K99" s="596"/>
      <c r="L99" s="596"/>
      <c r="M99" s="596"/>
      <c r="N99" s="591" t="s">
        <v>2065</v>
      </c>
      <c r="O99" s="594"/>
      <c r="P99" s="594"/>
      <c r="Q99" s="596"/>
      <c r="R99" s="594"/>
      <c r="S99" s="596"/>
      <c r="T99" s="596"/>
    </row>
  </sheetData>
  <mergeCells count="24">
    <mergeCell ref="A33:M33"/>
    <mergeCell ref="N33:T33"/>
    <mergeCell ref="A96:T97"/>
    <mergeCell ref="A98:T98"/>
    <mergeCell ref="A19:A20"/>
    <mergeCell ref="A21:A22"/>
    <mergeCell ref="M4:O4"/>
    <mergeCell ref="M23:S23"/>
    <mergeCell ref="Q24:S24"/>
    <mergeCell ref="M24:M25"/>
    <mergeCell ref="M6:M11"/>
    <mergeCell ref="N24:P24"/>
    <mergeCell ref="M12:M15"/>
    <mergeCell ref="M16:M20"/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20" customFormat="1"/>
    <row r="2" spans="1:17" s="420" customFormat="1"/>
    <row r="3" spans="1:17" s="420" customFormat="1" ht="14.25" thickBot="1"/>
    <row r="4" spans="1:17" s="420" customFormat="1" ht="14.25" thickBot="1">
      <c r="A4" s="531" t="s">
        <v>1590</v>
      </c>
      <c r="B4" s="558">
        <v>1</v>
      </c>
    </row>
    <row r="5" spans="1:17" s="420" customFormat="1" ht="14.25" thickBot="1">
      <c r="A5" s="532" t="s">
        <v>1591</v>
      </c>
      <c r="B5" s="559">
        <v>42740</v>
      </c>
    </row>
    <row r="6" spans="1:17" s="420" customFormat="1" ht="14.25" thickBot="1">
      <c r="A6" s="539" t="s">
        <v>1589</v>
      </c>
      <c r="B6" s="560">
        <f ca="1">summary!Q17</f>
        <v>91946.027784369129</v>
      </c>
    </row>
    <row r="7" spans="1:17" s="420" customFormat="1" ht="14.25" thickBot="1"/>
    <row r="8" spans="1:17" ht="14.25" thickBot="1">
      <c r="A8" s="811" t="s">
        <v>1587</v>
      </c>
      <c r="B8" s="812"/>
      <c r="C8" s="812"/>
      <c r="D8" s="812"/>
      <c r="E8" s="813"/>
      <c r="F8" s="811" t="s">
        <v>1588</v>
      </c>
      <c r="G8" s="812"/>
      <c r="H8" s="812"/>
      <c r="I8" s="812"/>
      <c r="J8" s="813"/>
    </row>
    <row r="9" spans="1:17" ht="14.25" thickBot="1">
      <c r="A9" s="533" t="s">
        <v>502</v>
      </c>
      <c r="B9" s="533" t="s">
        <v>503</v>
      </c>
      <c r="C9" s="533" t="s">
        <v>1592</v>
      </c>
      <c r="D9" s="533" t="s">
        <v>1593</v>
      </c>
      <c r="E9" s="533" t="s">
        <v>1594</v>
      </c>
      <c r="F9" s="533" t="s">
        <v>502</v>
      </c>
      <c r="G9" s="533" t="s">
        <v>503</v>
      </c>
      <c r="H9" s="533" t="s">
        <v>1592</v>
      </c>
      <c r="I9" s="533" t="s">
        <v>1595</v>
      </c>
      <c r="J9" s="533" t="s">
        <v>1596</v>
      </c>
    </row>
    <row r="10" spans="1:17" s="420" customFormat="1" ht="14.25" hidden="1" thickBot="1">
      <c r="A10" s="533"/>
      <c r="B10" s="533"/>
      <c r="C10" s="533"/>
      <c r="D10" s="533"/>
      <c r="E10" s="533"/>
      <c r="F10" s="533"/>
      <c r="G10" s="533"/>
      <c r="H10" s="533"/>
      <c r="I10" s="533"/>
      <c r="J10" s="533"/>
    </row>
    <row r="11" spans="1:17" s="420" customFormat="1" ht="14.25" hidden="1" thickBot="1">
      <c r="A11" s="533"/>
      <c r="B11" s="533"/>
      <c r="C11" s="533"/>
      <c r="D11" s="533"/>
      <c r="E11" s="533"/>
      <c r="F11" s="533"/>
      <c r="G11" s="533"/>
      <c r="H11" s="533"/>
      <c r="I11" s="533"/>
      <c r="J11" s="533"/>
    </row>
    <row r="12" spans="1:17" ht="14.25" customHeight="1" thickBot="1">
      <c r="A12" s="540" t="s">
        <v>1001</v>
      </c>
      <c r="B12" s="541" t="s">
        <v>990</v>
      </c>
      <c r="C12" s="541" t="s">
        <v>1598</v>
      </c>
      <c r="D12" s="542">
        <v>259506.84931506848</v>
      </c>
      <c r="E12" s="543">
        <v>2.0500000000000001E-2</v>
      </c>
      <c r="F12" s="544" t="s">
        <v>1014</v>
      </c>
      <c r="G12" s="541" t="s">
        <v>1603</v>
      </c>
      <c r="H12" s="541" t="s">
        <v>1601</v>
      </c>
      <c r="I12" s="542">
        <v>507.32054794520548</v>
      </c>
      <c r="J12" s="545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1354</v>
      </c>
      <c r="P12" s="500" t="s">
        <v>972</v>
      </c>
      <c r="Q12" s="500" t="s">
        <v>973</v>
      </c>
    </row>
    <row r="13" spans="1:17" ht="14.25" customHeight="1" thickBot="1">
      <c r="A13" s="546" t="s">
        <v>1580</v>
      </c>
      <c r="B13" s="535" t="s">
        <v>990</v>
      </c>
      <c r="C13" s="535" t="s">
        <v>1598</v>
      </c>
      <c r="D13" s="536">
        <v>-259506.84931506848</v>
      </c>
      <c r="E13" s="537">
        <v>2.0500000000000001E-2</v>
      </c>
      <c r="F13" s="534" t="s">
        <v>1001</v>
      </c>
      <c r="G13" s="535" t="s">
        <v>990</v>
      </c>
      <c r="H13" s="535" t="s">
        <v>1598</v>
      </c>
      <c r="I13" s="536">
        <v>677698.63013698626</v>
      </c>
      <c r="J13" s="538">
        <v>5</v>
      </c>
      <c r="L13" s="420">
        <f t="shared" ref="L13:L23" si="0">D13*E13</f>
        <v>-5319.8904109589039</v>
      </c>
      <c r="M13" t="s">
        <v>23</v>
      </c>
      <c r="N13" s="605" t="str">
        <f t="shared" ref="N13:N23" si="1">O13&amp;"-"&amp;P13</f>
        <v>SF-c</v>
      </c>
      <c r="O13" s="420" t="s">
        <v>23</v>
      </c>
      <c r="P13" s="500" t="s">
        <v>972</v>
      </c>
      <c r="Q13" s="500" t="s">
        <v>972</v>
      </c>
    </row>
    <row r="14" spans="1:17" s="420" customFormat="1" ht="14.25" customHeight="1" thickBot="1">
      <c r="A14" s="540" t="s">
        <v>1580</v>
      </c>
      <c r="B14" s="541" t="s">
        <v>1068</v>
      </c>
      <c r="C14" s="541" t="s">
        <v>1597</v>
      </c>
      <c r="D14" s="542">
        <v>-100821.91780821918</v>
      </c>
      <c r="E14" s="543">
        <v>2.5999999999999999E-2</v>
      </c>
      <c r="F14" s="544" t="s">
        <v>1581</v>
      </c>
      <c r="G14" s="541" t="s">
        <v>1068</v>
      </c>
      <c r="H14" s="541" t="s">
        <v>1597</v>
      </c>
      <c r="I14" s="542">
        <v>-195506.84931506848</v>
      </c>
      <c r="J14" s="545">
        <v>30</v>
      </c>
      <c r="L14" s="420">
        <f t="shared" si="0"/>
        <v>-2621.3698630136987</v>
      </c>
      <c r="M14" s="420" t="s">
        <v>1614</v>
      </c>
      <c r="N14" s="605" t="str">
        <f t="shared" si="1"/>
        <v>SF-p</v>
      </c>
      <c r="O14" s="420" t="s">
        <v>23</v>
      </c>
      <c r="P14" s="500" t="s">
        <v>973</v>
      </c>
      <c r="Q14" s="500" t="s">
        <v>972</v>
      </c>
    </row>
    <row r="15" spans="1:17" s="420" customFormat="1" ht="14.25" customHeight="1" thickBot="1">
      <c r="A15" s="546" t="s">
        <v>1581</v>
      </c>
      <c r="B15" s="535" t="s">
        <v>1068</v>
      </c>
      <c r="C15" s="535" t="s">
        <v>1598</v>
      </c>
      <c r="D15" s="536">
        <v>-439232.87671232875</v>
      </c>
      <c r="E15" s="537">
        <v>2.5499999999999998E-2</v>
      </c>
      <c r="F15" s="534" t="s">
        <v>1581</v>
      </c>
      <c r="G15" s="535" t="s">
        <v>1068</v>
      </c>
      <c r="H15" s="535" t="s">
        <v>1598</v>
      </c>
      <c r="I15" s="536">
        <v>-533917.80821917811</v>
      </c>
      <c r="J15" s="538">
        <v>30</v>
      </c>
      <c r="L15" s="420">
        <f t="shared" si="0"/>
        <v>-11200.438356164383</v>
      </c>
      <c r="M15" s="420" t="s">
        <v>1614</v>
      </c>
      <c r="N15" s="605" t="str">
        <f t="shared" si="1"/>
        <v>SF-c</v>
      </c>
      <c r="O15" s="420" t="s">
        <v>23</v>
      </c>
      <c r="P15" s="500" t="s">
        <v>972</v>
      </c>
      <c r="Q15" s="500" t="s">
        <v>973</v>
      </c>
    </row>
    <row r="16" spans="1:17" s="420" customFormat="1" ht="14.25" customHeight="1" thickBot="1">
      <c r="A16" s="540" t="s">
        <v>1078</v>
      </c>
      <c r="B16" s="541" t="s">
        <v>1068</v>
      </c>
      <c r="C16" s="541" t="s">
        <v>1600</v>
      </c>
      <c r="D16" s="542">
        <v>-13293.538054794521</v>
      </c>
      <c r="E16" s="543">
        <v>2.1999999999999999E-2</v>
      </c>
      <c r="F16" s="544" t="s">
        <v>1581</v>
      </c>
      <c r="G16" s="541" t="s">
        <v>990</v>
      </c>
      <c r="H16" s="541" t="s">
        <v>1598</v>
      </c>
      <c r="I16" s="542">
        <v>-677698.63013698626</v>
      </c>
      <c r="J16" s="545">
        <v>5</v>
      </c>
      <c r="L16" s="420">
        <f t="shared" si="0"/>
        <v>-292.45783720547945</v>
      </c>
      <c r="M16" s="420" t="s">
        <v>1209</v>
      </c>
      <c r="N16" s="605" t="str">
        <f t="shared" si="1"/>
        <v>SF-c</v>
      </c>
      <c r="O16" s="420" t="s">
        <v>23</v>
      </c>
      <c r="P16" s="500" t="s">
        <v>972</v>
      </c>
      <c r="Q16" s="500" t="s">
        <v>972</v>
      </c>
    </row>
    <row r="17" spans="1:17" s="420" customFormat="1" ht="14.25" customHeight="1" thickBot="1">
      <c r="A17" s="546" t="s">
        <v>1078</v>
      </c>
      <c r="B17" s="535" t="s">
        <v>1068</v>
      </c>
      <c r="C17" s="535" t="s">
        <v>1602</v>
      </c>
      <c r="D17" s="536">
        <v>-154980.67128767123</v>
      </c>
      <c r="E17" s="537">
        <v>2.1999999999999999E-2</v>
      </c>
      <c r="F17" s="534" t="s">
        <v>1014</v>
      </c>
      <c r="G17" s="535" t="s">
        <v>1068</v>
      </c>
      <c r="H17" s="535" t="s">
        <v>1597</v>
      </c>
      <c r="I17" s="536">
        <v>-765600.00000000012</v>
      </c>
      <c r="J17" s="538">
        <v>50</v>
      </c>
      <c r="L17" s="420">
        <f t="shared" si="0"/>
        <v>-3409.5747683287668</v>
      </c>
      <c r="M17" s="420" t="s">
        <v>1209</v>
      </c>
      <c r="N17" s="605" t="str">
        <f t="shared" si="1"/>
        <v>SF-p</v>
      </c>
      <c r="O17" s="420" t="s">
        <v>23</v>
      </c>
      <c r="P17" s="500" t="s">
        <v>973</v>
      </c>
      <c r="Q17" s="500" t="s">
        <v>972</v>
      </c>
    </row>
    <row r="18" spans="1:17" s="420" customFormat="1" ht="14.25" customHeight="1" thickBot="1">
      <c r="A18" s="540" t="s">
        <v>1078</v>
      </c>
      <c r="B18" s="541" t="s">
        <v>1068</v>
      </c>
      <c r="C18" s="541" t="s">
        <v>1600</v>
      </c>
      <c r="D18" s="542">
        <v>-22216.209726027395</v>
      </c>
      <c r="E18" s="543">
        <v>2.1499999999999998E-2</v>
      </c>
      <c r="F18" s="544" t="s">
        <v>1078</v>
      </c>
      <c r="G18" s="541" t="s">
        <v>1068</v>
      </c>
      <c r="H18" s="541" t="s">
        <v>1600</v>
      </c>
      <c r="I18" s="542">
        <v>-31045.030684931506</v>
      </c>
      <c r="J18" s="545">
        <v>70</v>
      </c>
      <c r="L18" s="420">
        <f t="shared" si="0"/>
        <v>-477.64850910958893</v>
      </c>
      <c r="M18" s="420" t="s">
        <v>23</v>
      </c>
      <c r="N18" s="605" t="str">
        <f t="shared" si="1"/>
        <v>CPS-p</v>
      </c>
      <c r="O18" s="420" t="s">
        <v>1209</v>
      </c>
      <c r="P18" s="500" t="s">
        <v>973</v>
      </c>
      <c r="Q18" s="500" t="s">
        <v>973</v>
      </c>
    </row>
    <row r="19" spans="1:17" s="420" customFormat="1" ht="14.25" customHeight="1" thickBot="1">
      <c r="A19" s="546" t="s">
        <v>1078</v>
      </c>
      <c r="B19" s="535" t="s">
        <v>1068</v>
      </c>
      <c r="C19" s="535" t="s">
        <v>1602</v>
      </c>
      <c r="D19" s="536">
        <v>-191780.82191780821</v>
      </c>
      <c r="E19" s="537">
        <v>2.1499999999999998E-2</v>
      </c>
      <c r="F19" s="534" t="s">
        <v>1078</v>
      </c>
      <c r="G19" s="535" t="s">
        <v>1068</v>
      </c>
      <c r="H19" s="535" t="s">
        <v>1602</v>
      </c>
      <c r="I19" s="536">
        <v>-95210.897917808223</v>
      </c>
      <c r="J19" s="538">
        <v>70</v>
      </c>
      <c r="L19" s="420">
        <f t="shared" si="0"/>
        <v>-4123.2876712328762</v>
      </c>
      <c r="M19" s="420" t="s">
        <v>23</v>
      </c>
      <c r="N19" s="605" t="str">
        <f t="shared" si="1"/>
        <v>CPS-c</v>
      </c>
      <c r="O19" s="420" t="s">
        <v>1209</v>
      </c>
      <c r="P19" s="500" t="s">
        <v>972</v>
      </c>
      <c r="Q19" s="500" t="s">
        <v>972</v>
      </c>
    </row>
    <row r="20" spans="1:17" s="420" customFormat="1" ht="14.25" customHeight="1" thickBot="1">
      <c r="A20" s="540" t="s">
        <v>1634</v>
      </c>
      <c r="B20" s="541" t="s">
        <v>1054</v>
      </c>
      <c r="C20" s="541" t="s">
        <v>1599</v>
      </c>
      <c r="D20" s="542">
        <v>5734000</v>
      </c>
      <c r="E20" s="543">
        <v>1.4998256016742239E-2</v>
      </c>
      <c r="F20" s="544" t="s">
        <v>1078</v>
      </c>
      <c r="G20" s="541" t="s">
        <v>1068</v>
      </c>
      <c r="H20" s="541" t="s">
        <v>1600</v>
      </c>
      <c r="I20" s="542">
        <v>-36262.817589041093</v>
      </c>
      <c r="J20" s="545">
        <v>70</v>
      </c>
      <c r="L20" s="420">
        <f t="shared" si="0"/>
        <v>86000</v>
      </c>
      <c r="M20" s="420" t="s">
        <v>1209</v>
      </c>
      <c r="N20" s="605" t="str">
        <f t="shared" si="1"/>
        <v>CPS-p</v>
      </c>
      <c r="O20" s="420" t="s">
        <v>1209</v>
      </c>
      <c r="P20" s="500" t="s">
        <v>973</v>
      </c>
      <c r="Q20" s="500" t="s">
        <v>972</v>
      </c>
    </row>
    <row r="21" spans="1:17" s="420" customFormat="1" ht="14.25" customHeight="1" thickBot="1">
      <c r="A21" s="546" t="s">
        <v>1363</v>
      </c>
      <c r="B21" s="535" t="s">
        <v>1362</v>
      </c>
      <c r="C21" s="535" t="s">
        <v>1698</v>
      </c>
      <c r="D21" s="536">
        <v>-1338056.8036363637</v>
      </c>
      <c r="E21" s="537">
        <v>0.33464585400000002</v>
      </c>
      <c r="F21" s="534" t="s">
        <v>1078</v>
      </c>
      <c r="G21" s="535" t="s">
        <v>1068</v>
      </c>
      <c r="H21" s="535" t="s">
        <v>1602</v>
      </c>
      <c r="I21" s="536">
        <v>-36252.763890410955</v>
      </c>
      <c r="J21" s="538">
        <v>70</v>
      </c>
      <c r="L21" s="420">
        <f t="shared" si="0"/>
        <v>-447775.16175340128</v>
      </c>
      <c r="M21" s="420" t="s">
        <v>1209</v>
      </c>
      <c r="N21" s="605" t="str">
        <f t="shared" si="1"/>
        <v>CPS-c</v>
      </c>
      <c r="O21" s="420" t="s">
        <v>1209</v>
      </c>
      <c r="P21" s="500" t="s">
        <v>972</v>
      </c>
      <c r="Q21" s="500" t="s">
        <v>973</v>
      </c>
    </row>
    <row r="22" spans="1:17" s="420" customFormat="1" ht="14.25" customHeight="1" thickBot="1">
      <c r="A22" s="540" t="s">
        <v>1581</v>
      </c>
      <c r="B22" s="541" t="s">
        <v>1068</v>
      </c>
      <c r="C22" s="541" t="s">
        <v>1597</v>
      </c>
      <c r="D22" s="542">
        <v>-767287.67123287672</v>
      </c>
      <c r="E22" s="543">
        <v>2.5999999999999999E-2</v>
      </c>
      <c r="F22" s="544" t="s">
        <v>1078</v>
      </c>
      <c r="G22" s="541" t="s">
        <v>1068</v>
      </c>
      <c r="H22" s="541" t="s">
        <v>1600</v>
      </c>
      <c r="I22" s="542">
        <v>-57008.104931506845</v>
      </c>
      <c r="J22" s="545">
        <v>70</v>
      </c>
      <c r="L22" s="420">
        <f t="shared" si="0"/>
        <v>-19949.479452054795</v>
      </c>
      <c r="M22" s="420" t="s">
        <v>1354</v>
      </c>
      <c r="N22" s="605" t="str">
        <f t="shared" si="1"/>
        <v>CPS-p</v>
      </c>
      <c r="O22" s="420" t="s">
        <v>1209</v>
      </c>
      <c r="P22" s="500" t="s">
        <v>973</v>
      </c>
      <c r="Q22" s="500" t="s">
        <v>973</v>
      </c>
    </row>
    <row r="23" spans="1:17" s="420" customFormat="1" ht="14.25" customHeight="1" thickBot="1">
      <c r="A23" s="546" t="s">
        <v>1581</v>
      </c>
      <c r="B23" s="535" t="s">
        <v>1068</v>
      </c>
      <c r="C23" s="535" t="s">
        <v>1598</v>
      </c>
      <c r="D23" s="536">
        <v>-1616821.9178082193</v>
      </c>
      <c r="E23" s="537">
        <v>2.5499999999999998E-2</v>
      </c>
      <c r="F23" s="534" t="s">
        <v>1078</v>
      </c>
      <c r="G23" s="535" t="s">
        <v>1068</v>
      </c>
      <c r="H23" s="535" t="s">
        <v>1602</v>
      </c>
      <c r="I23" s="536">
        <v>-87012.799726027384</v>
      </c>
      <c r="J23" s="538">
        <v>70</v>
      </c>
      <c r="L23" s="420">
        <f t="shared" si="0"/>
        <v>-41228.95890410959</v>
      </c>
      <c r="M23" s="420" t="s">
        <v>1354</v>
      </c>
      <c r="N23" s="605" t="str">
        <f t="shared" si="1"/>
        <v>CPS-c</v>
      </c>
      <c r="O23" s="420" t="s">
        <v>1209</v>
      </c>
      <c r="P23" s="500" t="s">
        <v>972</v>
      </c>
      <c r="Q23" s="500" t="s">
        <v>973</v>
      </c>
    </row>
    <row r="24" spans="1:17" s="420" customFormat="1" ht="14.25" customHeight="1" thickBot="1">
      <c r="A24" s="540"/>
      <c r="B24" s="541"/>
      <c r="C24" s="541"/>
      <c r="D24" s="542"/>
      <c r="E24" s="543"/>
      <c r="F24" s="544"/>
      <c r="G24" s="541"/>
      <c r="H24" s="541"/>
      <c r="I24" s="542"/>
      <c r="J24" s="545"/>
      <c r="L24" s="420">
        <f>SUM(L12:L23)</f>
        <v>-445078.37711462047</v>
      </c>
      <c r="P24" s="500"/>
      <c r="Q24" s="500" t="s">
        <v>972</v>
      </c>
    </row>
    <row r="25" spans="1:17" s="420" customFormat="1" ht="14.25" customHeight="1" thickBot="1">
      <c r="A25" s="546"/>
      <c r="B25" s="535"/>
      <c r="C25" s="535"/>
      <c r="D25" s="536"/>
      <c r="E25" s="537"/>
      <c r="F25" s="534"/>
      <c r="G25" s="535"/>
      <c r="H25" s="535"/>
      <c r="I25" s="536"/>
      <c r="J25" s="538"/>
      <c r="P25" s="500"/>
      <c r="Q25" s="500" t="s">
        <v>973</v>
      </c>
    </row>
    <row r="26" spans="1:17" s="420" customFormat="1" ht="14.25" customHeight="1" thickBot="1">
      <c r="A26" s="540"/>
      <c r="B26" s="541"/>
      <c r="C26" s="541"/>
      <c r="D26" s="542"/>
      <c r="E26" s="543"/>
      <c r="F26" s="544"/>
      <c r="G26" s="541"/>
      <c r="H26" s="541"/>
      <c r="I26" s="542"/>
      <c r="J26" s="545"/>
      <c r="L26" s="420">
        <f>D12*E12</f>
        <v>5319.8904109589039</v>
      </c>
      <c r="P26" s="500"/>
      <c r="Q26" s="500" t="s">
        <v>972</v>
      </c>
    </row>
    <row r="27" spans="1:17" s="420" customFormat="1" ht="14.25" customHeight="1" thickBot="1">
      <c r="A27" s="546"/>
      <c r="B27" s="535"/>
      <c r="C27" s="535"/>
      <c r="D27" s="536"/>
      <c r="E27" s="537"/>
      <c r="F27" s="534"/>
      <c r="G27" s="535"/>
      <c r="H27" s="535"/>
      <c r="I27" s="536"/>
      <c r="J27" s="538"/>
      <c r="P27" s="500"/>
      <c r="Q27" s="500" t="s">
        <v>973</v>
      </c>
    </row>
    <row r="28" spans="1:17" s="420" customFormat="1" ht="14.25" customHeight="1" thickBot="1">
      <c r="A28" s="540"/>
      <c r="B28" s="541"/>
      <c r="C28" s="541"/>
      <c r="D28" s="542"/>
      <c r="E28" s="543"/>
      <c r="F28" s="544"/>
      <c r="G28" s="541"/>
      <c r="H28" s="541"/>
      <c r="I28" s="542"/>
      <c r="J28" s="545"/>
      <c r="P28" s="500"/>
      <c r="Q28" s="500" t="s">
        <v>972</v>
      </c>
    </row>
    <row r="29" spans="1:17" s="420" customFormat="1" ht="14.25" customHeight="1" thickBot="1">
      <c r="A29" s="546"/>
      <c r="B29" s="535"/>
      <c r="C29" s="535"/>
      <c r="D29" s="536"/>
      <c r="E29" s="537"/>
      <c r="F29" s="534"/>
      <c r="G29" s="535"/>
      <c r="H29" s="535"/>
      <c r="I29" s="536"/>
      <c r="J29" s="538"/>
      <c r="P29" s="500"/>
      <c r="Q29" s="500" t="s">
        <v>973</v>
      </c>
    </row>
    <row r="30" spans="1:17" s="420" customFormat="1" ht="14.25" customHeight="1" thickBot="1">
      <c r="A30" s="540"/>
      <c r="B30" s="541"/>
      <c r="C30" s="541"/>
      <c r="D30" s="542"/>
      <c r="E30" s="543"/>
      <c r="F30" s="544"/>
      <c r="G30" s="541"/>
      <c r="H30" s="541"/>
      <c r="I30" s="542"/>
      <c r="J30" s="545"/>
      <c r="P30" s="500"/>
      <c r="Q30" s="500" t="s">
        <v>972</v>
      </c>
    </row>
    <row r="31" spans="1:17" s="420" customFormat="1" ht="14.25" customHeight="1" thickBot="1">
      <c r="A31" s="546"/>
      <c r="B31" s="535"/>
      <c r="C31" s="535"/>
      <c r="D31" s="536"/>
      <c r="E31" s="537"/>
      <c r="F31" s="534"/>
      <c r="G31" s="535"/>
      <c r="H31" s="535"/>
      <c r="I31" s="536"/>
      <c r="J31" s="538"/>
      <c r="P31" s="500"/>
      <c r="Q31" s="500" t="s">
        <v>973</v>
      </c>
    </row>
    <row r="32" spans="1:17" ht="17.25" thickBot="1">
      <c r="A32" s="540"/>
      <c r="B32" s="541"/>
      <c r="C32" s="541"/>
      <c r="D32" s="542"/>
      <c r="E32" s="543"/>
      <c r="F32" s="544"/>
      <c r="G32" s="541"/>
      <c r="H32" s="541"/>
      <c r="I32" s="542"/>
      <c r="J32" s="545"/>
      <c r="O32" s="420"/>
      <c r="P32" s="500"/>
      <c r="Q32" s="500" t="s">
        <v>972</v>
      </c>
    </row>
    <row r="33" spans="1:17" ht="17.25" thickBot="1">
      <c r="A33" s="546"/>
      <c r="B33" s="535"/>
      <c r="C33" s="535"/>
      <c r="D33" s="536"/>
      <c r="E33" s="537"/>
      <c r="F33" s="534"/>
      <c r="G33" s="535"/>
      <c r="H33" s="535"/>
      <c r="I33" s="536"/>
      <c r="J33" s="538"/>
      <c r="O33" s="420"/>
      <c r="P33" s="500"/>
      <c r="Q33" s="500" t="s">
        <v>973</v>
      </c>
    </row>
    <row r="34" spans="1:17" ht="17.25" thickBot="1">
      <c r="A34" s="540"/>
      <c r="B34" s="541"/>
      <c r="C34" s="541"/>
      <c r="D34" s="542"/>
      <c r="E34" s="543"/>
      <c r="F34" s="544"/>
      <c r="G34" s="541"/>
      <c r="H34" s="541"/>
      <c r="I34" s="542"/>
      <c r="J34" s="545"/>
      <c r="O34" s="420"/>
      <c r="P34" s="500"/>
      <c r="Q34" s="500" t="s">
        <v>972</v>
      </c>
    </row>
    <row r="35" spans="1:17" ht="17.25" thickBot="1">
      <c r="A35" s="546"/>
      <c r="B35" s="535"/>
      <c r="C35" s="535"/>
      <c r="D35" s="536"/>
      <c r="E35" s="537"/>
      <c r="F35" s="534"/>
      <c r="G35" s="535"/>
      <c r="H35" s="535"/>
      <c r="I35" s="536"/>
      <c r="J35" s="538"/>
      <c r="O35" s="420"/>
      <c r="P35" s="500"/>
      <c r="Q35" s="500" t="s">
        <v>972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4" bestFit="1" customWidth="1"/>
    <col min="7" max="9" width="17" customWidth="1"/>
  </cols>
  <sheetData>
    <row r="1" spans="1:12" s="147" customFormat="1" ht="14.25">
      <c r="A1" s="152" t="s">
        <v>685</v>
      </c>
      <c r="F1" s="367"/>
    </row>
    <row r="2" spans="1:12" s="147" customFormat="1" ht="14.25">
      <c r="A2" s="152" t="s">
        <v>2116</v>
      </c>
      <c r="B2" s="155"/>
      <c r="C2" s="155"/>
      <c r="D2" s="155"/>
      <c r="E2" s="155"/>
      <c r="F2" s="368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8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4">
        <f ca="1">B6-B5</f>
        <v>91946.027784369129</v>
      </c>
      <c r="C4" s="155"/>
      <c r="D4" s="155"/>
      <c r="E4" s="155"/>
      <c r="F4" s="368"/>
      <c r="G4" s="156"/>
      <c r="H4" s="157"/>
      <c r="I4" s="156"/>
      <c r="J4" s="155"/>
      <c r="K4" s="155"/>
      <c r="L4" s="155"/>
    </row>
    <row r="5" spans="1:12" ht="14.25">
      <c r="A5" s="163" t="s">
        <v>2117</v>
      </c>
      <c r="B5" s="365">
        <f ca="1">SUMIF('_info_ options'!EG:EG,YEAR(Pricing_Date),'_info_ options'!DG:DG)</f>
        <v>0</v>
      </c>
      <c r="C5" s="155"/>
      <c r="D5" s="155"/>
      <c r="E5" s="154"/>
      <c r="F5" s="368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5">
        <f ca="1">summary!Q17</f>
        <v>91946.027784369129</v>
      </c>
      <c r="C6" s="155"/>
      <c r="D6" s="155"/>
      <c r="E6" s="154"/>
      <c r="F6" s="368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9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70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1012</v>
      </c>
      <c r="C9" s="149" t="s">
        <v>1012</v>
      </c>
      <c r="D9" s="149" t="s">
        <v>1012</v>
      </c>
      <c r="E9" s="149" t="s">
        <v>1012</v>
      </c>
      <c r="F9" s="370" t="s">
        <v>1012</v>
      </c>
      <c r="G9" s="149" t="s">
        <v>1012</v>
      </c>
      <c r="H9" s="149" t="s">
        <v>1012</v>
      </c>
      <c r="I9" s="149" t="s">
        <v>1012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71" t="s">
        <v>683</v>
      </c>
      <c r="G10" s="160" t="s">
        <v>684</v>
      </c>
      <c r="H10" s="161" t="s">
        <v>1077</v>
      </c>
      <c r="I10" s="160" t="s">
        <v>1076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72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72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72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72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72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72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72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72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72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72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72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72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72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72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72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72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72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72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72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72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72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72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72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72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72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72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72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72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72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72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72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73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73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73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73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73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73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73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73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73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73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73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73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73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73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73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73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73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73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73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73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73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73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73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73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73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73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73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73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73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73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73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73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73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73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73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73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73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73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73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73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73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73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73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73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73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73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73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73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73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73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73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73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73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73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73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73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73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73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73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73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73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73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73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73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73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73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73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73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73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73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73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73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73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73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73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73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73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814" t="s">
        <v>689</v>
      </c>
      <c r="D3" s="814"/>
      <c r="E3" s="814"/>
      <c r="F3" s="814"/>
      <c r="G3" s="814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43111.701449189815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1457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1048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1531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1567</v>
      </c>
      <c r="C21" s="192" t="s">
        <v>1568</v>
      </c>
      <c r="D21" s="192" t="s">
        <v>708</v>
      </c>
      <c r="E21" s="192" t="s">
        <v>709</v>
      </c>
      <c r="F21" s="192" t="s">
        <v>710</v>
      </c>
      <c r="G21" s="192" t="s">
        <v>1187</v>
      </c>
      <c r="H21" s="193" t="s">
        <v>711</v>
      </c>
      <c r="I21" s="193" t="s">
        <v>712</v>
      </c>
      <c r="J21" s="193" t="s">
        <v>723</v>
      </c>
      <c r="K21" s="193" t="s">
        <v>1185</v>
      </c>
      <c r="L21" s="193" t="s">
        <v>1189</v>
      </c>
      <c r="M21" s="193" t="s">
        <v>1203</v>
      </c>
      <c r="N21" s="194" t="s">
        <v>713</v>
      </c>
      <c r="O21" s="194" t="s">
        <v>1052</v>
      </c>
      <c r="P21" s="194" t="s">
        <v>1053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1570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1190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1572</v>
      </c>
      <c r="D23" s="182" t="s">
        <v>1572</v>
      </c>
      <c r="E23" s="182" t="s">
        <v>1571</v>
      </c>
      <c r="F23" s="182" t="s">
        <v>1571</v>
      </c>
      <c r="G23" s="182" t="s">
        <v>1571</v>
      </c>
      <c r="H23" s="182" t="s">
        <v>1571</v>
      </c>
      <c r="I23" s="182" t="s">
        <v>1571</v>
      </c>
      <c r="J23" s="182" t="s">
        <v>1571</v>
      </c>
      <c r="K23" s="182" t="s">
        <v>1571</v>
      </c>
      <c r="L23" s="182" t="s">
        <v>1571</v>
      </c>
      <c r="M23" s="182" t="s">
        <v>1571</v>
      </c>
      <c r="N23" s="182" t="s">
        <v>1571</v>
      </c>
      <c r="O23" s="182" t="s">
        <v>1571</v>
      </c>
      <c r="P23" s="182" t="s">
        <v>1571</v>
      </c>
      <c r="Q23" s="182" t="s">
        <v>1571</v>
      </c>
      <c r="R23" s="182" t="s">
        <v>1571</v>
      </c>
      <c r="S23" s="182" t="s">
        <v>1571</v>
      </c>
      <c r="T23" s="182" t="s">
        <v>1571</v>
      </c>
      <c r="U23" s="182" t="s">
        <v>1571</v>
      </c>
      <c r="V23" s="182" t="s">
        <v>1571</v>
      </c>
      <c r="W23" s="182" t="s">
        <v>1571</v>
      </c>
      <c r="X23" s="182" t="s">
        <v>1571</v>
      </c>
      <c r="Y23" s="182" t="s">
        <v>1571</v>
      </c>
      <c r="Z23" s="182" t="s">
        <v>1571</v>
      </c>
      <c r="AA23" s="182" t="s">
        <v>1571</v>
      </c>
      <c r="AB23" s="182" t="s">
        <v>1571</v>
      </c>
      <c r="AC23" s="182" t="s">
        <v>1571</v>
      </c>
      <c r="AD23" s="182" t="s">
        <v>1571</v>
      </c>
      <c r="AE23" s="182" t="s">
        <v>1571</v>
      </c>
      <c r="AF23" s="182" t="s">
        <v>1571</v>
      </c>
      <c r="AG23" s="182" t="s">
        <v>1571</v>
      </c>
      <c r="AH23" s="182" t="s">
        <v>1571</v>
      </c>
    </row>
    <row r="24" spans="1:34">
      <c r="B24" s="178" t="s">
        <v>731</v>
      </c>
      <c r="C24" s="178" t="s">
        <v>1569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1186</v>
      </c>
      <c r="L24" s="179" t="s">
        <v>1191</v>
      </c>
      <c r="M24" s="179" t="s">
        <v>1204</v>
      </c>
      <c r="N24" s="151" t="s">
        <v>67</v>
      </c>
      <c r="O24" s="151" t="s">
        <v>1050</v>
      </c>
      <c r="P24" s="151" t="s">
        <v>1051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1548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1200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1007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1021</v>
      </c>
      <c r="H6" s="210"/>
      <c r="I6" s="210" t="s">
        <v>448</v>
      </c>
      <c r="J6" s="221" t="s">
        <v>783</v>
      </c>
      <c r="K6" s="60" t="s">
        <v>1046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31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1030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1073</v>
      </c>
      <c r="AD8" s="215" t="s">
        <v>1073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1519</v>
      </c>
      <c r="C9" s="217" t="s">
        <v>1519</v>
      </c>
      <c r="D9" s="217" t="s">
        <v>1518</v>
      </c>
      <c r="E9" s="217" t="s">
        <v>1518</v>
      </c>
      <c r="F9" s="217" t="s">
        <v>1518</v>
      </c>
      <c r="G9" s="217" t="s">
        <v>1518</v>
      </c>
      <c r="H9" s="217" t="s">
        <v>1518</v>
      </c>
      <c r="I9" s="217" t="s">
        <v>1518</v>
      </c>
      <c r="J9" s="217" t="s">
        <v>1518</v>
      </c>
      <c r="K9" s="217" t="s">
        <v>1518</v>
      </c>
      <c r="L9" s="217" t="s">
        <v>1518</v>
      </c>
      <c r="M9" s="217" t="s">
        <v>1518</v>
      </c>
      <c r="N9" s="217" t="s">
        <v>1518</v>
      </c>
      <c r="O9" s="217" t="s">
        <v>1518</v>
      </c>
      <c r="P9" s="217" t="s">
        <v>1518</v>
      </c>
      <c r="Q9" s="217" t="s">
        <v>1518</v>
      </c>
      <c r="R9" s="217" t="s">
        <v>1518</v>
      </c>
      <c r="S9" s="217" t="s">
        <v>1518</v>
      </c>
      <c r="T9" s="217" t="s">
        <v>1518</v>
      </c>
      <c r="U9" s="217" t="s">
        <v>1518</v>
      </c>
      <c r="V9" s="217" t="s">
        <v>1518</v>
      </c>
      <c r="W9" s="217" t="s">
        <v>1518</v>
      </c>
      <c r="X9" s="217" t="s">
        <v>1518</v>
      </c>
      <c r="Y9" s="217" t="s">
        <v>1518</v>
      </c>
      <c r="Z9" s="217" t="s">
        <v>1518</v>
      </c>
      <c r="AA9" s="217" t="s">
        <v>1518</v>
      </c>
      <c r="AB9" s="217" t="s">
        <v>1518</v>
      </c>
      <c r="AC9" s="217" t="s">
        <v>1518</v>
      </c>
      <c r="AD9" s="217" t="s">
        <v>1518</v>
      </c>
      <c r="AE9" s="217" t="s">
        <v>1518</v>
      </c>
      <c r="AF9" s="217" t="s">
        <v>1518</v>
      </c>
      <c r="AG9" s="217" t="s">
        <v>1518</v>
      </c>
      <c r="AH9" s="217" t="s">
        <v>1518</v>
      </c>
      <c r="AI9" s="217" t="s">
        <v>1518</v>
      </c>
      <c r="AJ9" s="217" t="s">
        <v>1518</v>
      </c>
      <c r="AK9" s="217" t="s">
        <v>1518</v>
      </c>
      <c r="AL9" s="217" t="s">
        <v>1518</v>
      </c>
      <c r="AM9" s="217" t="s">
        <v>1518</v>
      </c>
      <c r="AN9" s="217" t="s">
        <v>1518</v>
      </c>
      <c r="AO9" s="217" t="s">
        <v>1518</v>
      </c>
      <c r="AP9" s="217" t="s">
        <v>1518</v>
      </c>
      <c r="AQ9" s="217" t="s">
        <v>1518</v>
      </c>
      <c r="AR9" s="217" t="s">
        <v>1518</v>
      </c>
      <c r="AS9" s="217" t="s">
        <v>1518</v>
      </c>
      <c r="AT9" s="217" t="s">
        <v>1518</v>
      </c>
      <c r="AU9" s="217" t="s">
        <v>1518</v>
      </c>
      <c r="AV9" s="217" t="s">
        <v>1518</v>
      </c>
      <c r="AW9" s="217" t="s">
        <v>1518</v>
      </c>
      <c r="AX9" s="217" t="s">
        <v>1518</v>
      </c>
      <c r="AY9" s="217" t="s">
        <v>1518</v>
      </c>
      <c r="AZ9" s="217" t="s">
        <v>1518</v>
      </c>
      <c r="BA9" s="217" t="s">
        <v>1518</v>
      </c>
      <c r="BB9" s="217" t="s">
        <v>1518</v>
      </c>
      <c r="BC9" s="217" t="s">
        <v>1518</v>
      </c>
      <c r="BD9" s="217" t="s">
        <v>1518</v>
      </c>
      <c r="BE9" s="217" t="s">
        <v>1518</v>
      </c>
      <c r="BF9" s="217" t="s">
        <v>1518</v>
      </c>
      <c r="BG9" s="217" t="s">
        <v>1518</v>
      </c>
      <c r="BH9" s="217" t="s">
        <v>1518</v>
      </c>
      <c r="BI9" s="217" t="s">
        <v>1518</v>
      </c>
      <c r="BJ9" s="217" t="s">
        <v>1518</v>
      </c>
      <c r="BK9" s="217" t="s">
        <v>1518</v>
      </c>
      <c r="BL9" s="217" t="s">
        <v>1518</v>
      </c>
      <c r="BM9" s="217" t="s">
        <v>1518</v>
      </c>
      <c r="BN9" s="217" t="s">
        <v>1518</v>
      </c>
      <c r="BO9" s="217" t="s">
        <v>1518</v>
      </c>
      <c r="BP9" s="217" t="s">
        <v>1518</v>
      </c>
      <c r="BQ9" s="217" t="s">
        <v>1518</v>
      </c>
      <c r="BR9" s="217" t="s">
        <v>1518</v>
      </c>
      <c r="BS9" s="217" t="s">
        <v>1518</v>
      </c>
    </row>
    <row r="10" spans="1:71" s="278" customFormat="1" ht="16.5">
      <c r="A10" s="277" t="s">
        <v>303</v>
      </c>
      <c r="B10" s="277" t="s">
        <v>1007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1027</v>
      </c>
      <c r="H10" s="277" t="s">
        <v>1022</v>
      </c>
      <c r="I10" s="277" t="s">
        <v>448</v>
      </c>
      <c r="J10" s="277" t="s">
        <v>805</v>
      </c>
      <c r="K10" s="277" t="s">
        <v>1028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1517</v>
      </c>
      <c r="AC10" s="277" t="s">
        <v>304</v>
      </c>
      <c r="AD10" s="277" t="s">
        <v>1074</v>
      </c>
      <c r="AE10" s="277" t="s">
        <v>1071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1023</v>
      </c>
      <c r="BA10" s="277" t="s">
        <v>811</v>
      </c>
      <c r="BB10" s="277" t="s">
        <v>107</v>
      </c>
      <c r="BC10" s="277" t="s">
        <v>1030</v>
      </c>
      <c r="BD10" s="277" t="s">
        <v>1026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1011</v>
      </c>
      <c r="BR10" s="278" t="s">
        <v>1515</v>
      </c>
      <c r="BS10" s="278" t="s">
        <v>1516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1201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1202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8" customWidth="1"/>
    <col min="2" max="3" width="38.75" style="456" customWidth="1"/>
    <col min="4" max="6" width="14.125" style="456"/>
    <col min="7" max="7" width="38.75" style="456" customWidth="1"/>
    <col min="8" max="8" width="37.125" style="456" bestFit="1" customWidth="1"/>
    <col min="9" max="12" width="14.125" style="456"/>
    <col min="13" max="14" width="38.25" style="456" bestFit="1" customWidth="1"/>
    <col min="15" max="15" width="14.125" style="456"/>
    <col min="16" max="16" width="38.5" style="456" customWidth="1"/>
    <col min="17" max="39" width="14.125" style="456"/>
    <col min="40" max="16384" width="14.125" style="318"/>
  </cols>
  <sheetData>
    <row r="1" spans="1:70">
      <c r="B1" s="456" t="s">
        <v>1654</v>
      </c>
    </row>
    <row r="2" spans="1:70">
      <c r="B2" s="456" t="s">
        <v>1078</v>
      </c>
    </row>
    <row r="3" spans="1:70">
      <c r="B3" s="456" t="s">
        <v>1495</v>
      </c>
    </row>
    <row r="4" spans="1:70">
      <c r="B4" s="456" t="s">
        <v>1508</v>
      </c>
    </row>
    <row r="5" spans="1:70" s="282" customFormat="1">
      <c r="A5" s="441"/>
      <c r="B5" s="459" t="s">
        <v>1484</v>
      </c>
      <c r="C5" s="457"/>
      <c r="D5" s="457"/>
      <c r="E5" s="457"/>
      <c r="F5" s="457"/>
      <c r="G5" s="457"/>
      <c r="H5" s="457"/>
      <c r="I5" s="457"/>
      <c r="J5" s="457"/>
      <c r="K5" s="457"/>
      <c r="L5" s="457"/>
      <c r="M5" s="457"/>
      <c r="N5" s="457"/>
      <c r="O5" s="457"/>
      <c r="P5" s="457"/>
      <c r="Q5" s="457"/>
      <c r="R5" s="457"/>
      <c r="S5" s="457"/>
      <c r="T5" s="457"/>
      <c r="U5" s="457"/>
      <c r="V5" s="457"/>
      <c r="W5" s="457"/>
      <c r="X5" s="457"/>
      <c r="Y5" s="457"/>
      <c r="Z5" s="457"/>
      <c r="AA5" s="457"/>
      <c r="AB5" s="457"/>
      <c r="AC5" s="457"/>
      <c r="AD5" s="457"/>
      <c r="AE5" s="457"/>
      <c r="AF5" s="457"/>
      <c r="AG5" s="457"/>
      <c r="AH5" s="457"/>
      <c r="AI5" s="457"/>
      <c r="AJ5" s="457"/>
      <c r="AK5" s="457"/>
      <c r="AL5" s="457"/>
      <c r="AM5" s="457"/>
    </row>
    <row r="6" spans="1:70" s="289" customFormat="1">
      <c r="A6" s="443"/>
      <c r="B6" s="464">
        <v>455705</v>
      </c>
      <c r="C6" s="458"/>
      <c r="D6" s="458"/>
      <c r="E6" s="458"/>
      <c r="F6" s="458"/>
      <c r="G6" s="458"/>
      <c r="H6" s="458"/>
      <c r="I6" s="458"/>
      <c r="J6" s="458"/>
      <c r="K6" s="458"/>
      <c r="L6" s="458"/>
      <c r="M6" s="458"/>
      <c r="N6" s="458"/>
      <c r="O6" s="458"/>
      <c r="P6" s="458"/>
      <c r="Q6" s="458"/>
      <c r="R6" s="458"/>
      <c r="S6" s="458"/>
      <c r="T6" s="458"/>
      <c r="U6" s="458"/>
      <c r="V6" s="458"/>
      <c r="W6" s="458"/>
      <c r="X6" s="458"/>
      <c r="Y6" s="458"/>
      <c r="Z6" s="458"/>
      <c r="AA6" s="458"/>
      <c r="AB6" s="458"/>
      <c r="AC6" s="458"/>
      <c r="AD6" s="458"/>
      <c r="AE6" s="458"/>
      <c r="AF6" s="458"/>
      <c r="AG6" s="458"/>
      <c r="AH6" s="458"/>
      <c r="AI6" s="458"/>
      <c r="AJ6" s="458"/>
      <c r="AK6" s="458"/>
      <c r="AL6" s="458"/>
      <c r="AM6" s="458"/>
    </row>
    <row r="7" spans="1:70" s="282" customFormat="1">
      <c r="A7" s="441"/>
      <c r="B7" s="459">
        <v>20161221</v>
      </c>
      <c r="C7" s="457"/>
      <c r="D7" s="457"/>
      <c r="E7" s="457"/>
      <c r="F7" s="457"/>
      <c r="G7" s="457"/>
      <c r="H7" s="457"/>
      <c r="I7" s="457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457"/>
      <c r="V7" s="457"/>
      <c r="W7" s="457"/>
      <c r="X7" s="457"/>
      <c r="Y7" s="457"/>
      <c r="Z7" s="457"/>
      <c r="AA7" s="457"/>
      <c r="AB7" s="457"/>
      <c r="AC7" s="457"/>
      <c r="AD7" s="457"/>
      <c r="AE7" s="457"/>
      <c r="AF7" s="457"/>
      <c r="AG7" s="457"/>
      <c r="AH7" s="457"/>
      <c r="AI7" s="457"/>
      <c r="AJ7" s="457"/>
      <c r="AK7" s="457"/>
      <c r="AL7" s="457"/>
      <c r="AM7" s="457"/>
    </row>
    <row r="8" spans="1:70" s="282" customFormat="1">
      <c r="A8" s="441"/>
      <c r="B8" s="459">
        <v>20170120</v>
      </c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</row>
    <row r="9" spans="1:70" s="282" customFormat="1">
      <c r="A9" s="441"/>
      <c r="B9" s="459" t="str">
        <f>IF(C39="000300","沪深交易所和新三板挂牌交易证券及其指数","大宗商品及其指数")</f>
        <v>大宗商品及其指数</v>
      </c>
      <c r="C9" s="459"/>
      <c r="D9" s="459"/>
      <c r="E9" s="459"/>
      <c r="F9" s="459"/>
      <c r="G9" s="459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7"/>
      <c r="AM9" s="460"/>
    </row>
    <row r="10" spans="1:70" s="444" customFormat="1">
      <c r="A10" s="442"/>
      <c r="B10" s="460" t="s">
        <v>1068</v>
      </c>
      <c r="C10" s="460"/>
      <c r="D10" s="460"/>
      <c r="E10" s="460"/>
      <c r="F10" s="460"/>
      <c r="G10" s="460"/>
      <c r="H10" s="460"/>
      <c r="I10" s="460"/>
      <c r="J10" s="460"/>
      <c r="K10" s="460"/>
      <c r="L10" s="460"/>
      <c r="M10" s="460"/>
      <c r="N10" s="460"/>
      <c r="O10" s="460"/>
      <c r="P10" s="460"/>
      <c r="Q10" s="460"/>
      <c r="R10" s="460"/>
      <c r="S10" s="460"/>
      <c r="T10" s="460"/>
      <c r="U10" s="460"/>
      <c r="V10" s="460"/>
      <c r="W10" s="460"/>
      <c r="X10" s="460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0"/>
      <c r="AM10" s="457"/>
      <c r="AN10" s="442"/>
      <c r="AO10" s="442"/>
      <c r="AP10" s="442"/>
      <c r="AQ10" s="442"/>
      <c r="AR10" s="442"/>
      <c r="AS10" s="442"/>
      <c r="AT10" s="442"/>
      <c r="AU10" s="442"/>
      <c r="AV10" s="442"/>
      <c r="AW10" s="442"/>
      <c r="AX10" s="442"/>
      <c r="AY10" s="442"/>
      <c r="AZ10" s="442"/>
      <c r="BA10" s="442"/>
      <c r="BB10" s="442"/>
      <c r="BC10" s="442"/>
      <c r="BD10" s="442"/>
      <c r="BE10" s="442"/>
      <c r="BF10" s="442"/>
      <c r="BG10" s="442"/>
      <c r="BH10" s="442"/>
      <c r="BI10" s="442"/>
      <c r="BJ10" s="442"/>
      <c r="BK10" s="442"/>
      <c r="BL10" s="442"/>
      <c r="BM10" s="442"/>
      <c r="BN10" s="442"/>
      <c r="BO10" s="442"/>
      <c r="BP10" s="442"/>
      <c r="BQ10" s="442"/>
      <c r="BR10" s="442"/>
    </row>
    <row r="11" spans="1:70" s="282" customFormat="1">
      <c r="A11" s="441"/>
      <c r="B11" s="460" t="s">
        <v>1068</v>
      </c>
      <c r="C11" s="460"/>
      <c r="D11" s="460"/>
      <c r="E11" s="460"/>
      <c r="F11" s="460"/>
      <c r="G11" s="460"/>
      <c r="H11" s="460"/>
      <c r="I11" s="460"/>
      <c r="J11" s="460"/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0"/>
      <c r="X11" s="460"/>
      <c r="Y11" s="460"/>
      <c r="Z11" s="460"/>
      <c r="AA11" s="457"/>
      <c r="AB11" s="457"/>
      <c r="AC11" s="457"/>
      <c r="AD11" s="457"/>
      <c r="AE11" s="457"/>
      <c r="AF11" s="457"/>
      <c r="AG11" s="457"/>
      <c r="AH11" s="457"/>
      <c r="AI11" s="457"/>
      <c r="AJ11" s="457"/>
      <c r="AK11" s="457"/>
      <c r="AL11" s="457"/>
      <c r="AM11" s="457"/>
    </row>
    <row r="12" spans="1:70" s="282" customFormat="1">
      <c r="A12" s="441"/>
      <c r="B12" s="459"/>
      <c r="C12" s="457"/>
      <c r="D12" s="457"/>
      <c r="E12" s="457"/>
      <c r="F12" s="457"/>
      <c r="G12" s="457"/>
      <c r="H12" s="457"/>
      <c r="I12" s="457"/>
      <c r="J12" s="457"/>
      <c r="K12" s="457"/>
      <c r="L12" s="457"/>
      <c r="M12" s="457"/>
      <c r="N12" s="457"/>
      <c r="O12" s="457"/>
      <c r="P12" s="457"/>
      <c r="Q12" s="457"/>
      <c r="R12" s="457"/>
      <c r="S12" s="457"/>
      <c r="T12" s="457"/>
      <c r="U12" s="457"/>
      <c r="V12" s="457"/>
      <c r="W12" s="457"/>
      <c r="X12" s="457"/>
      <c r="Y12" s="457"/>
      <c r="Z12" s="457"/>
      <c r="AA12" s="457"/>
      <c r="AB12" s="457"/>
      <c r="AC12" s="457"/>
      <c r="AD12" s="457"/>
      <c r="AE12" s="457"/>
      <c r="AF12" s="457"/>
      <c r="AG12" s="457"/>
      <c r="AH12" s="457"/>
      <c r="AI12" s="457"/>
      <c r="AJ12" s="457"/>
      <c r="AK12" s="457"/>
      <c r="AL12" s="457"/>
      <c r="AM12" s="457"/>
    </row>
    <row r="13" spans="1:70" s="282" customFormat="1">
      <c r="A13" s="441"/>
      <c r="B13" s="459"/>
      <c r="C13" s="457"/>
      <c r="D13" s="457"/>
      <c r="E13" s="457"/>
      <c r="F13" s="457"/>
      <c r="G13" s="457"/>
      <c r="H13" s="457"/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457"/>
      <c r="T13" s="457"/>
      <c r="U13" s="457"/>
      <c r="V13" s="457"/>
      <c r="W13" s="457"/>
      <c r="X13" s="457"/>
      <c r="Y13" s="457"/>
      <c r="Z13" s="457"/>
      <c r="AA13" s="457"/>
      <c r="AB13" s="457"/>
      <c r="AC13" s="457"/>
      <c r="AD13" s="457"/>
      <c r="AE13" s="457"/>
      <c r="AF13" s="457"/>
      <c r="AG13" s="457"/>
      <c r="AH13" s="457"/>
      <c r="AI13" s="457"/>
      <c r="AJ13" s="457"/>
      <c r="AK13" s="457"/>
      <c r="AL13" s="457"/>
      <c r="AM13" s="457"/>
    </row>
    <row r="14" spans="1:70" s="282" customFormat="1">
      <c r="A14" s="441"/>
      <c r="B14" s="459">
        <v>264.85000000000002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  <c r="M14" s="457"/>
      <c r="N14" s="457"/>
      <c r="O14" s="457"/>
      <c r="P14" s="457"/>
      <c r="Q14" s="457"/>
      <c r="R14" s="457"/>
      <c r="S14" s="457"/>
      <c r="T14" s="457"/>
      <c r="U14" s="457"/>
      <c r="V14" s="457"/>
      <c r="W14" s="457"/>
      <c r="X14" s="457"/>
      <c r="Y14" s="457"/>
      <c r="Z14" s="457"/>
      <c r="AA14" s="457"/>
      <c r="AB14" s="457"/>
      <c r="AC14" s="457"/>
      <c r="AD14" s="457"/>
      <c r="AE14" s="457"/>
      <c r="AF14" s="457"/>
      <c r="AG14" s="457"/>
      <c r="AH14" s="457"/>
      <c r="AI14" s="457"/>
      <c r="AJ14" s="457"/>
      <c r="AK14" s="457"/>
      <c r="AL14" s="457"/>
      <c r="AM14" s="457"/>
    </row>
    <row r="15" spans="1:70" s="282" customFormat="1">
      <c r="A15" s="441"/>
      <c r="B15" s="459"/>
      <c r="C15" s="457"/>
      <c r="D15" s="457"/>
      <c r="E15" s="457"/>
      <c r="F15" s="457"/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7"/>
      <c r="X15" s="457"/>
      <c r="Y15" s="457"/>
      <c r="Z15" s="457"/>
      <c r="AA15" s="457"/>
      <c r="AB15" s="457"/>
      <c r="AC15" s="457"/>
      <c r="AD15" s="457"/>
      <c r="AE15" s="457"/>
      <c r="AF15" s="457"/>
      <c r="AG15" s="457"/>
      <c r="AH15" s="457"/>
      <c r="AI15" s="457"/>
      <c r="AJ15" s="457"/>
      <c r="AK15" s="457"/>
      <c r="AL15" s="457"/>
      <c r="AM15" s="457"/>
    </row>
    <row r="16" spans="1:70" s="282" customFormat="1">
      <c r="A16" s="441"/>
      <c r="B16" s="459" t="s">
        <v>1480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457"/>
      <c r="Y16" s="457"/>
      <c r="Z16" s="457"/>
      <c r="AA16" s="457"/>
      <c r="AB16" s="457"/>
      <c r="AC16" s="457"/>
      <c r="AD16" s="457"/>
      <c r="AE16" s="457"/>
      <c r="AF16" s="457"/>
      <c r="AG16" s="457"/>
      <c r="AH16" s="457"/>
      <c r="AI16" s="457"/>
      <c r="AJ16" s="457"/>
      <c r="AK16" s="457"/>
      <c r="AL16" s="457"/>
      <c r="AM16" s="457"/>
    </row>
    <row r="17" spans="1:39" s="282" customFormat="1">
      <c r="A17" s="441"/>
      <c r="B17" s="459" t="s">
        <v>1481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457"/>
      <c r="Y17" s="457"/>
      <c r="Z17" s="457"/>
      <c r="AA17" s="457"/>
      <c r="AB17" s="457"/>
      <c r="AC17" s="457"/>
      <c r="AD17" s="457"/>
      <c r="AE17" s="457"/>
      <c r="AF17" s="457"/>
      <c r="AG17" s="457"/>
      <c r="AH17" s="457"/>
      <c r="AI17" s="457"/>
      <c r="AJ17" s="457"/>
      <c r="AK17" s="457"/>
      <c r="AL17" s="457"/>
      <c r="AM17" s="457"/>
    </row>
    <row r="18" spans="1:39" s="282" customFormat="1">
      <c r="A18" s="441"/>
      <c r="B18" s="459"/>
      <c r="C18" s="457"/>
      <c r="D18" s="457"/>
      <c r="E18" s="457"/>
      <c r="F18" s="457"/>
      <c r="G18" s="457"/>
      <c r="H18" s="457"/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7"/>
      <c r="X18" s="457"/>
      <c r="Y18" s="457"/>
      <c r="Z18" s="457"/>
      <c r="AA18" s="457"/>
      <c r="AB18" s="457"/>
      <c r="AC18" s="457"/>
      <c r="AD18" s="457"/>
      <c r="AE18" s="457"/>
      <c r="AF18" s="457"/>
      <c r="AG18" s="457"/>
      <c r="AH18" s="457"/>
      <c r="AI18" s="457"/>
      <c r="AJ18" s="457"/>
      <c r="AK18" s="457"/>
      <c r="AL18" s="457"/>
      <c r="AM18" s="457"/>
    </row>
    <row r="19" spans="1:39" s="282" customFormat="1">
      <c r="A19" s="441"/>
      <c r="B19" s="459"/>
      <c r="C19" s="457"/>
      <c r="D19" s="457"/>
      <c r="E19" s="457"/>
      <c r="F19" s="457"/>
      <c r="G19" s="457"/>
      <c r="H19" s="457"/>
      <c r="I19" s="457"/>
      <c r="J19" s="457"/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7"/>
      <c r="V19" s="457"/>
      <c r="W19" s="457"/>
      <c r="X19" s="457"/>
      <c r="Y19" s="457"/>
      <c r="Z19" s="457"/>
      <c r="AA19" s="457"/>
      <c r="AB19" s="457"/>
      <c r="AC19" s="457"/>
      <c r="AD19" s="457"/>
      <c r="AE19" s="457"/>
      <c r="AF19" s="457"/>
      <c r="AG19" s="457"/>
      <c r="AH19" s="457"/>
      <c r="AI19" s="457"/>
      <c r="AJ19" s="457"/>
      <c r="AK19" s="457"/>
      <c r="AL19" s="457"/>
      <c r="AM19" s="457"/>
    </row>
    <row r="20" spans="1:39" s="282" customFormat="1">
      <c r="A20" s="441"/>
      <c r="B20" s="459" t="s">
        <v>1481</v>
      </c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</row>
    <row r="21" spans="1:39" s="282" customFormat="1">
      <c r="A21" s="440"/>
      <c r="B21" s="465" t="s">
        <v>1480</v>
      </c>
      <c r="C21" s="457"/>
      <c r="D21" s="457"/>
      <c r="E21" s="457"/>
      <c r="F21" s="457"/>
      <c r="G21" s="457"/>
      <c r="H21" s="457"/>
      <c r="I21" s="457"/>
      <c r="J21" s="457"/>
      <c r="K21" s="457"/>
      <c r="L21" s="457"/>
      <c r="M21" s="457"/>
      <c r="N21" s="457"/>
      <c r="O21" s="457"/>
      <c r="P21" s="457"/>
      <c r="Q21" s="457"/>
      <c r="R21" s="457"/>
      <c r="S21" s="457"/>
      <c r="T21" s="457"/>
      <c r="U21" s="457"/>
      <c r="V21" s="457"/>
      <c r="W21" s="457"/>
      <c r="X21" s="457"/>
      <c r="Y21" s="457"/>
      <c r="Z21" s="457"/>
      <c r="AA21" s="457"/>
      <c r="AB21" s="457"/>
      <c r="AC21" s="457"/>
      <c r="AD21" s="457"/>
      <c r="AE21" s="457"/>
      <c r="AF21" s="457"/>
      <c r="AG21" s="457"/>
      <c r="AH21" s="457"/>
      <c r="AI21" s="457"/>
      <c r="AJ21" s="457"/>
      <c r="AK21" s="457"/>
      <c r="AL21" s="457"/>
      <c r="AM21" s="457"/>
    </row>
    <row r="22" spans="1:39" s="282" customFormat="1">
      <c r="A22" s="441"/>
      <c r="B22" s="459"/>
      <c r="C22" s="457"/>
      <c r="D22" s="457"/>
      <c r="E22" s="457"/>
      <c r="F22" s="457"/>
      <c r="G22" s="457"/>
      <c r="H22" s="457"/>
      <c r="I22" s="457"/>
      <c r="J22" s="457"/>
      <c r="K22" s="457"/>
      <c r="L22" s="457"/>
      <c r="M22" s="457"/>
      <c r="N22" s="457"/>
      <c r="O22" s="457"/>
      <c r="P22" s="457"/>
      <c r="Q22" s="457"/>
      <c r="R22" s="457"/>
      <c r="S22" s="457"/>
      <c r="T22" s="457"/>
      <c r="U22" s="457"/>
      <c r="V22" s="457"/>
      <c r="W22" s="457"/>
      <c r="X22" s="457"/>
      <c r="Y22" s="457"/>
      <c r="Z22" s="457"/>
      <c r="AA22" s="457"/>
      <c r="AB22" s="457"/>
      <c r="AC22" s="457"/>
      <c r="AD22" s="457"/>
      <c r="AE22" s="457"/>
      <c r="AF22" s="457"/>
      <c r="AG22" s="457"/>
      <c r="AH22" s="457"/>
      <c r="AI22" s="457"/>
      <c r="AJ22" s="457"/>
      <c r="AK22" s="457"/>
      <c r="AL22" s="457"/>
      <c r="AM22" s="457"/>
    </row>
    <row r="23" spans="1:39" s="282" customFormat="1">
      <c r="A23" s="441"/>
      <c r="B23" s="459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  <c r="N23" s="457"/>
      <c r="O23" s="457"/>
      <c r="P23" s="457"/>
      <c r="Q23" s="457"/>
      <c r="R23" s="457"/>
      <c r="S23" s="457"/>
      <c r="T23" s="457"/>
      <c r="U23" s="457"/>
      <c r="V23" s="457"/>
      <c r="W23" s="457"/>
      <c r="X23" s="457"/>
      <c r="Y23" s="457"/>
      <c r="Z23" s="457"/>
      <c r="AA23" s="457"/>
      <c r="AB23" s="457"/>
      <c r="AC23" s="457"/>
      <c r="AD23" s="457"/>
      <c r="AE23" s="457"/>
      <c r="AF23" s="457"/>
      <c r="AG23" s="457"/>
      <c r="AH23" s="457"/>
      <c r="AI23" s="457"/>
      <c r="AJ23" s="457"/>
      <c r="AK23" s="457"/>
      <c r="AL23" s="457"/>
      <c r="AM23" s="457"/>
    </row>
    <row r="24" spans="1:39" s="282" customFormat="1">
      <c r="A24" s="441"/>
      <c r="B24" s="459"/>
      <c r="C24" s="457"/>
      <c r="D24" s="457"/>
      <c r="E24" s="457"/>
      <c r="F24" s="457"/>
      <c r="G24" s="457"/>
      <c r="H24" s="457"/>
      <c r="I24" s="457"/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  <c r="AA24" s="457"/>
      <c r="AB24" s="457"/>
      <c r="AC24" s="457"/>
      <c r="AD24" s="457"/>
      <c r="AE24" s="457"/>
      <c r="AF24" s="457"/>
      <c r="AG24" s="457"/>
      <c r="AH24" s="457"/>
      <c r="AI24" s="457"/>
      <c r="AJ24" s="457"/>
      <c r="AK24" s="457"/>
      <c r="AL24" s="457"/>
      <c r="AM24" s="457"/>
    </row>
    <row r="25" spans="1:39" s="282" customFormat="1">
      <c r="A25" s="441"/>
      <c r="B25" s="459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  <c r="N25" s="457"/>
      <c r="O25" s="457"/>
      <c r="P25" s="457"/>
      <c r="Q25" s="457"/>
      <c r="R25" s="457"/>
      <c r="S25" s="457"/>
      <c r="T25" s="457"/>
      <c r="U25" s="457"/>
      <c r="V25" s="457"/>
      <c r="W25" s="457"/>
      <c r="X25" s="457"/>
      <c r="Y25" s="457"/>
      <c r="Z25" s="457"/>
      <c r="AA25" s="457"/>
      <c r="AB25" s="457"/>
      <c r="AC25" s="457"/>
      <c r="AD25" s="457"/>
      <c r="AE25" s="457"/>
      <c r="AF25" s="457"/>
      <c r="AG25" s="457"/>
      <c r="AH25" s="457"/>
      <c r="AI25" s="457"/>
      <c r="AJ25" s="457"/>
      <c r="AK25" s="457"/>
      <c r="AL25" s="457"/>
      <c r="AM25" s="457"/>
    </row>
    <row r="26" spans="1:39" s="282" customFormat="1">
      <c r="A26" s="441"/>
      <c r="B26" s="459"/>
      <c r="C26" s="457"/>
      <c r="D26" s="457"/>
      <c r="E26" s="457"/>
      <c r="F26" s="457"/>
      <c r="G26" s="457"/>
      <c r="H26" s="457"/>
      <c r="I26" s="457"/>
      <c r="J26" s="457"/>
      <c r="K26" s="457"/>
      <c r="L26" s="457"/>
      <c r="M26" s="457"/>
      <c r="N26" s="457"/>
      <c r="O26" s="457"/>
      <c r="P26" s="457"/>
      <c r="Q26" s="457"/>
      <c r="R26" s="457"/>
      <c r="S26" s="457"/>
      <c r="T26" s="457"/>
      <c r="U26" s="457"/>
      <c r="V26" s="457"/>
      <c r="W26" s="457"/>
      <c r="X26" s="457"/>
      <c r="Y26" s="457"/>
      <c r="Z26" s="457"/>
      <c r="AA26" s="457"/>
      <c r="AB26" s="457"/>
      <c r="AC26" s="457"/>
      <c r="AD26" s="457"/>
      <c r="AE26" s="457"/>
      <c r="AF26" s="457"/>
      <c r="AG26" s="457"/>
      <c r="AH26" s="457"/>
      <c r="AI26" s="457"/>
      <c r="AJ26" s="457"/>
      <c r="AK26" s="457"/>
      <c r="AL26" s="457"/>
      <c r="AM26" s="457"/>
    </row>
    <row r="27" spans="1:39" s="282" customFormat="1">
      <c r="A27" s="441"/>
      <c r="B27" s="459"/>
      <c r="C27" s="457"/>
      <c r="D27" s="457"/>
      <c r="E27" s="457"/>
      <c r="F27" s="457"/>
      <c r="G27" s="457"/>
      <c r="H27" s="457"/>
      <c r="I27" s="457"/>
      <c r="J27" s="457"/>
      <c r="K27" s="457"/>
      <c r="L27" s="457"/>
      <c r="M27" s="457"/>
      <c r="N27" s="457"/>
      <c r="O27" s="457"/>
      <c r="P27" s="457"/>
      <c r="Q27" s="457"/>
      <c r="R27" s="457"/>
      <c r="S27" s="457"/>
      <c r="T27" s="457"/>
      <c r="U27" s="457"/>
      <c r="V27" s="457"/>
      <c r="W27" s="457"/>
      <c r="X27" s="457"/>
      <c r="Y27" s="457"/>
      <c r="Z27" s="457"/>
      <c r="AA27" s="457"/>
      <c r="AB27" s="457"/>
      <c r="AC27" s="457"/>
      <c r="AD27" s="457"/>
      <c r="AE27" s="457"/>
      <c r="AF27" s="457"/>
      <c r="AG27" s="457"/>
      <c r="AH27" s="457"/>
      <c r="AI27" s="457"/>
      <c r="AJ27" s="457"/>
      <c r="AK27" s="457"/>
      <c r="AL27" s="457"/>
      <c r="AM27" s="457"/>
    </row>
    <row r="28" spans="1:39" s="282" customFormat="1">
      <c r="A28" s="441"/>
      <c r="B28" s="459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  <c r="N28" s="457"/>
      <c r="O28" s="457"/>
      <c r="P28" s="457"/>
      <c r="Q28" s="457"/>
      <c r="R28" s="457"/>
      <c r="S28" s="457"/>
      <c r="T28" s="457"/>
      <c r="U28" s="457"/>
      <c r="V28" s="457"/>
      <c r="W28" s="457"/>
      <c r="X28" s="457"/>
      <c r="Y28" s="457"/>
      <c r="Z28" s="457"/>
      <c r="AA28" s="457"/>
      <c r="AB28" s="457"/>
      <c r="AC28" s="457"/>
      <c r="AD28" s="457"/>
      <c r="AE28" s="457"/>
      <c r="AF28" s="457"/>
      <c r="AG28" s="457"/>
      <c r="AH28" s="457"/>
      <c r="AI28" s="457"/>
      <c r="AJ28" s="457"/>
      <c r="AK28" s="457"/>
      <c r="AL28" s="457"/>
      <c r="AM28" s="457"/>
    </row>
    <row r="29" spans="1:39" s="282" customFormat="1">
      <c r="A29" s="441"/>
      <c r="B29" s="459"/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7"/>
      <c r="O29" s="457"/>
      <c r="P29" s="457"/>
      <c r="Q29" s="457"/>
      <c r="R29" s="457"/>
      <c r="S29" s="457"/>
      <c r="T29" s="457"/>
      <c r="U29" s="457"/>
      <c r="V29" s="457"/>
      <c r="W29" s="457"/>
      <c r="X29" s="457"/>
      <c r="Y29" s="457"/>
      <c r="Z29" s="457"/>
      <c r="AA29" s="457"/>
      <c r="AB29" s="457"/>
      <c r="AC29" s="457"/>
      <c r="AD29" s="457"/>
      <c r="AE29" s="457"/>
      <c r="AF29" s="457"/>
      <c r="AG29" s="457"/>
      <c r="AH29" s="457"/>
      <c r="AI29" s="457"/>
      <c r="AJ29" s="457"/>
      <c r="AK29" s="457"/>
      <c r="AL29" s="457"/>
      <c r="AM29" s="457"/>
    </row>
    <row r="30" spans="1:39" s="282" customFormat="1">
      <c r="A30" s="441"/>
      <c r="B30" s="459"/>
      <c r="C30" s="457"/>
      <c r="D30" s="457"/>
      <c r="E30" s="457"/>
      <c r="F30" s="457"/>
      <c r="G30" s="457"/>
      <c r="H30" s="457"/>
      <c r="I30" s="457"/>
      <c r="J30" s="457"/>
      <c r="K30" s="457"/>
      <c r="L30" s="457"/>
      <c r="M30" s="457"/>
      <c r="N30" s="457"/>
      <c r="O30" s="457"/>
      <c r="P30" s="457"/>
      <c r="Q30" s="457"/>
      <c r="R30" s="457"/>
      <c r="S30" s="457"/>
      <c r="T30" s="457"/>
      <c r="U30" s="457"/>
      <c r="V30" s="457"/>
      <c r="W30" s="457"/>
      <c r="X30" s="457"/>
      <c r="Y30" s="457"/>
      <c r="Z30" s="457"/>
      <c r="AA30" s="457"/>
      <c r="AB30" s="457"/>
      <c r="AC30" s="457"/>
      <c r="AD30" s="457"/>
      <c r="AE30" s="457"/>
      <c r="AF30" s="457"/>
      <c r="AG30" s="457"/>
      <c r="AH30" s="457"/>
      <c r="AI30" s="457"/>
      <c r="AJ30" s="457"/>
      <c r="AK30" s="457"/>
      <c r="AL30" s="457"/>
      <c r="AM30" s="457"/>
    </row>
    <row r="31" spans="1:39" s="282" customFormat="1">
      <c r="A31" s="441"/>
      <c r="B31" s="459" t="s">
        <v>1482</v>
      </c>
      <c r="C31" s="457"/>
      <c r="D31" s="457"/>
      <c r="E31" s="457"/>
      <c r="F31" s="457"/>
      <c r="G31" s="457"/>
      <c r="H31" s="457"/>
      <c r="I31" s="457"/>
      <c r="J31" s="457"/>
      <c r="K31" s="457"/>
      <c r="L31" s="457"/>
      <c r="M31" s="457"/>
      <c r="N31" s="457"/>
      <c r="O31" s="457"/>
      <c r="P31" s="457"/>
      <c r="Q31" s="457"/>
      <c r="R31" s="457"/>
      <c r="S31" s="457"/>
      <c r="T31" s="457"/>
      <c r="U31" s="457"/>
      <c r="V31" s="457"/>
      <c r="W31" s="457"/>
      <c r="X31" s="457"/>
      <c r="Y31" s="457"/>
      <c r="Z31" s="457"/>
      <c r="AA31" s="457"/>
      <c r="AB31" s="457"/>
      <c r="AC31" s="457"/>
      <c r="AD31" s="457"/>
      <c r="AE31" s="457"/>
      <c r="AF31" s="457"/>
      <c r="AG31" s="457"/>
      <c r="AH31" s="457"/>
      <c r="AI31" s="457"/>
      <c r="AJ31" s="457"/>
      <c r="AK31" s="457"/>
      <c r="AL31" s="457"/>
      <c r="AM31" s="457"/>
    </row>
    <row r="32" spans="1:39" s="282" customFormat="1">
      <c r="A32" s="441"/>
      <c r="B32" s="459" t="s">
        <v>1509</v>
      </c>
      <c r="C32" s="457"/>
      <c r="D32" s="457"/>
      <c r="E32" s="457"/>
      <c r="F32" s="457"/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  <c r="AK32" s="457"/>
      <c r="AL32" s="457"/>
      <c r="AM32" s="457"/>
    </row>
    <row r="34" spans="1:3">
      <c r="A34" s="318" t="s">
        <v>1507</v>
      </c>
    </row>
    <row r="35" spans="1:3">
      <c r="B35" s="456" t="s">
        <v>1503</v>
      </c>
      <c r="C35" s="456" t="s">
        <v>1504</v>
      </c>
    </row>
    <row r="36" spans="1:3">
      <c r="B36" s="456" t="s">
        <v>1496</v>
      </c>
      <c r="C36" s="456" t="s">
        <v>1495</v>
      </c>
    </row>
    <row r="37" spans="1:3">
      <c r="B37" s="461" t="s">
        <v>1484</v>
      </c>
      <c r="C37" s="461" t="s">
        <v>1483</v>
      </c>
    </row>
    <row r="38" spans="1:3">
      <c r="B38" s="462" t="s">
        <v>1621</v>
      </c>
      <c r="C38" s="462" t="s">
        <v>1491</v>
      </c>
    </row>
    <row r="39" spans="1:3">
      <c r="B39" s="462" t="s">
        <v>1489</v>
      </c>
      <c r="C39" s="461" t="s">
        <v>1487</v>
      </c>
    </row>
    <row r="40" spans="1:3">
      <c r="B40" s="462" t="s">
        <v>1489</v>
      </c>
      <c r="C40" s="461" t="s">
        <v>1488</v>
      </c>
    </row>
    <row r="41" spans="1:3">
      <c r="B41" s="461" t="s">
        <v>1481</v>
      </c>
      <c r="C41" s="461" t="s">
        <v>1512</v>
      </c>
    </row>
    <row r="42" spans="1:3">
      <c r="B42" s="466" t="s">
        <v>1480</v>
      </c>
      <c r="C42" s="462" t="s">
        <v>1489</v>
      </c>
    </row>
    <row r="43" spans="1:3">
      <c r="B43" s="461" t="s">
        <v>1490</v>
      </c>
      <c r="C43" s="462" t="s">
        <v>1489</v>
      </c>
    </row>
    <row r="44" spans="1:3">
      <c r="B44" s="461" t="s">
        <v>1487</v>
      </c>
      <c r="C44" s="461"/>
    </row>
    <row r="45" spans="1:3">
      <c r="B45" s="461" t="s">
        <v>1488</v>
      </c>
      <c r="C45" s="461"/>
    </row>
    <row r="46" spans="1:3">
      <c r="B46" s="461" t="s">
        <v>1492</v>
      </c>
      <c r="C46" s="461" t="s">
        <v>1492</v>
      </c>
    </row>
    <row r="47" spans="1:3">
      <c r="B47" s="461" t="s">
        <v>1493</v>
      </c>
      <c r="C47" s="461"/>
    </row>
    <row r="48" spans="1:3">
      <c r="B48" s="461" t="s">
        <v>1622</v>
      </c>
      <c r="C48" s="461" t="s">
        <v>1480</v>
      </c>
    </row>
    <row r="49" spans="2:3">
      <c r="B49" s="461"/>
      <c r="C49" s="461" t="s">
        <v>1481</v>
      </c>
    </row>
    <row r="50" spans="2:3">
      <c r="B50" s="461" t="s">
        <v>1482</v>
      </c>
      <c r="C50" s="461"/>
    </row>
    <row r="51" spans="2:3">
      <c r="B51" s="461"/>
      <c r="C51" s="461"/>
    </row>
    <row r="52" spans="2:3">
      <c r="B52" s="456" t="s">
        <v>1505</v>
      </c>
      <c r="C52" s="461" t="s">
        <v>1481</v>
      </c>
    </row>
    <row r="53" spans="2:3">
      <c r="B53" s="465"/>
      <c r="C53" s="463" t="s">
        <v>1480</v>
      </c>
    </row>
    <row r="54" spans="2:3">
      <c r="B54" s="459"/>
      <c r="C54" s="461"/>
    </row>
    <row r="55" spans="2:3">
      <c r="B55" s="459"/>
      <c r="C55" s="461"/>
    </row>
    <row r="56" spans="2:3">
      <c r="B56" s="459"/>
      <c r="C56" s="461"/>
    </row>
    <row r="57" spans="2:3">
      <c r="B57" s="459"/>
      <c r="C57" s="461"/>
    </row>
    <row r="58" spans="2:3">
      <c r="B58" s="459"/>
      <c r="C58" s="461"/>
    </row>
    <row r="59" spans="2:3">
      <c r="B59" s="459"/>
      <c r="C59" s="461"/>
    </row>
    <row r="60" spans="2:3">
      <c r="B60" s="459"/>
      <c r="C60" s="461"/>
    </row>
    <row r="61" spans="2:3">
      <c r="B61" s="459"/>
      <c r="C61" s="461"/>
    </row>
    <row r="62" spans="2:3">
      <c r="B62" s="459"/>
      <c r="C62" s="461"/>
    </row>
    <row r="63" spans="2:3">
      <c r="B63" s="459"/>
      <c r="C63" s="461" t="s">
        <v>1482</v>
      </c>
    </row>
    <row r="64" spans="2:3">
      <c r="C64" s="456" t="s">
        <v>1506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20" t="s">
        <v>1503</v>
      </c>
      <c r="B1" s="420" t="s">
        <v>1504</v>
      </c>
    </row>
    <row r="2" spans="1:2">
      <c r="A2" s="438" t="s">
        <v>1496</v>
      </c>
      <c r="B2" s="439" t="s">
        <v>1495</v>
      </c>
    </row>
    <row r="3" spans="1:2">
      <c r="A3" s="435" t="s">
        <v>1484</v>
      </c>
      <c r="B3" s="435" t="s">
        <v>1483</v>
      </c>
    </row>
    <row r="4" spans="1:2">
      <c r="A4" s="434" t="s">
        <v>1486</v>
      </c>
      <c r="B4" s="434" t="s">
        <v>1491</v>
      </c>
    </row>
    <row r="5" spans="1:2">
      <c r="A5" s="434" t="s">
        <v>1489</v>
      </c>
      <c r="B5" s="435" t="s">
        <v>1487</v>
      </c>
    </row>
    <row r="6" spans="1:2">
      <c r="A6" s="434" t="s">
        <v>1489</v>
      </c>
      <c r="B6" s="435" t="s">
        <v>1488</v>
      </c>
    </row>
    <row r="7" spans="1:2">
      <c r="A7" s="435" t="s">
        <v>1481</v>
      </c>
      <c r="B7" s="435" t="s">
        <v>1512</v>
      </c>
    </row>
    <row r="8" spans="1:2">
      <c r="A8" s="437" t="s">
        <v>1480</v>
      </c>
      <c r="B8" s="434" t="s">
        <v>1489</v>
      </c>
    </row>
    <row r="9" spans="1:2">
      <c r="A9" s="435" t="s">
        <v>1490</v>
      </c>
      <c r="B9" s="434" t="s">
        <v>1489</v>
      </c>
    </row>
    <row r="10" spans="1:2">
      <c r="A10" s="435" t="s">
        <v>1487</v>
      </c>
      <c r="B10" s="435"/>
    </row>
    <row r="11" spans="1:2">
      <c r="A11" s="435" t="s">
        <v>1488</v>
      </c>
      <c r="B11" s="435"/>
    </row>
    <row r="12" spans="1:2">
      <c r="A12" s="435" t="s">
        <v>1492</v>
      </c>
      <c r="B12" s="435" t="s">
        <v>1492</v>
      </c>
    </row>
    <row r="13" spans="1:2">
      <c r="A13" s="435" t="s">
        <v>1493</v>
      </c>
      <c r="B13" s="435"/>
    </row>
    <row r="14" spans="1:2">
      <c r="A14" s="435" t="s">
        <v>1494</v>
      </c>
      <c r="B14" s="435" t="s">
        <v>1480</v>
      </c>
    </row>
    <row r="15" spans="1:2">
      <c r="A15" s="435"/>
      <c r="B15" s="435" t="s">
        <v>1481</v>
      </c>
    </row>
    <row r="16" spans="1:2">
      <c r="A16" s="435" t="s">
        <v>1482</v>
      </c>
      <c r="B16" s="435"/>
    </row>
    <row r="17" spans="1:2">
      <c r="A17" s="435"/>
      <c r="B17" s="435"/>
    </row>
    <row r="18" spans="1:2">
      <c r="A18" s="420" t="s">
        <v>1505</v>
      </c>
      <c r="B18" s="435" t="s">
        <v>1481</v>
      </c>
    </row>
    <row r="19" spans="1:2">
      <c r="A19" s="440"/>
      <c r="B19" s="436" t="s">
        <v>1480</v>
      </c>
    </row>
    <row r="20" spans="1:2">
      <c r="A20" s="441"/>
      <c r="B20" s="435"/>
    </row>
    <row r="21" spans="1:2">
      <c r="A21" s="441"/>
      <c r="B21" s="435"/>
    </row>
    <row r="22" spans="1:2">
      <c r="A22" s="441"/>
      <c r="B22" s="435"/>
    </row>
    <row r="23" spans="1:2">
      <c r="A23" s="441"/>
      <c r="B23" s="435"/>
    </row>
    <row r="24" spans="1:2">
      <c r="A24" s="441"/>
      <c r="B24" s="435"/>
    </row>
    <row r="25" spans="1:2">
      <c r="A25" s="441"/>
      <c r="B25" s="435"/>
    </row>
    <row r="26" spans="1:2">
      <c r="A26" s="441"/>
      <c r="B26" s="435"/>
    </row>
    <row r="27" spans="1:2">
      <c r="A27" s="441"/>
      <c r="B27" s="435"/>
    </row>
    <row r="28" spans="1:2">
      <c r="A28" s="441"/>
      <c r="B28" s="435"/>
    </row>
    <row r="29" spans="1:2">
      <c r="A29" s="441"/>
      <c r="B29" s="435" t="s">
        <v>1482</v>
      </c>
    </row>
    <row r="30" spans="1:2">
      <c r="A30" s="420"/>
      <c r="B30" s="420" t="s">
        <v>1506</v>
      </c>
    </row>
  </sheetData>
  <phoneticPr fontId="2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999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1000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989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935</v>
      </c>
      <c r="O1" s="240" t="s">
        <v>52</v>
      </c>
      <c r="P1" s="240" t="s">
        <v>53</v>
      </c>
      <c r="Q1" s="266" t="s">
        <v>1008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989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20" bestFit="1" customWidth="1"/>
    <col min="2" max="2" width="10.5" style="420" bestFit="1" customWidth="1"/>
    <col min="3" max="3" width="15.125" style="392" bestFit="1" customWidth="1"/>
    <col min="4" max="4" width="11.375" style="420" bestFit="1" customWidth="1"/>
    <col min="5" max="5" width="6.75" style="420" bestFit="1" customWidth="1"/>
    <col min="6" max="6" width="10.5" style="420" customWidth="1"/>
    <col min="7" max="7" width="10" style="420" bestFit="1" customWidth="1"/>
    <col min="8" max="8" width="19.375" style="420" customWidth="1"/>
    <col min="9" max="9" width="20.5" style="420" bestFit="1" customWidth="1"/>
    <col min="10" max="10" width="26.125" style="420" bestFit="1" customWidth="1"/>
    <col min="11" max="11" width="19.375" style="420" bestFit="1" customWidth="1"/>
    <col min="12" max="12" width="19.875" style="420" bestFit="1" customWidth="1"/>
    <col min="13" max="13" width="17.625" style="420" bestFit="1" customWidth="1"/>
    <col min="14" max="14" width="11.125" style="420" bestFit="1" customWidth="1"/>
    <col min="15" max="15" width="13.25" style="420" bestFit="1" customWidth="1"/>
    <col min="16" max="16" width="21.375" style="420" bestFit="1" customWidth="1"/>
    <col min="17" max="17" width="16.375" style="420" bestFit="1" customWidth="1"/>
    <col min="18" max="18" width="14.125" style="420" bestFit="1" customWidth="1"/>
    <col min="19" max="23" width="10.75" style="420" bestFit="1" customWidth="1"/>
    <col min="24" max="24" width="23.875" style="420" bestFit="1" customWidth="1"/>
    <col min="25" max="26" width="24.875" style="420" bestFit="1" customWidth="1"/>
    <col min="27" max="16384" width="9" style="420"/>
  </cols>
  <sheetData>
    <row r="1" spans="1:26" ht="14.25" thickBot="1">
      <c r="A1" s="420" t="s">
        <v>1655</v>
      </c>
    </row>
    <row r="2" spans="1:26" ht="17.25" thickBot="1">
      <c r="A2" s="387" t="s">
        <v>1373</v>
      </c>
      <c r="B2" s="388" t="s">
        <v>1370</v>
      </c>
      <c r="C2" s="393" t="s">
        <v>1656</v>
      </c>
      <c r="D2" s="387" t="s">
        <v>1368</v>
      </c>
      <c r="E2" s="388" t="s">
        <v>1369</v>
      </c>
      <c r="F2" s="388" t="s">
        <v>1371</v>
      </c>
      <c r="G2" s="388" t="s">
        <v>1372</v>
      </c>
      <c r="H2" s="388" t="s">
        <v>1657</v>
      </c>
      <c r="I2" s="388" t="s">
        <v>1658</v>
      </c>
      <c r="J2" s="388" t="s">
        <v>1659</v>
      </c>
      <c r="L2" s="340" t="s">
        <v>1660</v>
      </c>
      <c r="M2" s="317" t="s">
        <v>1661</v>
      </c>
      <c r="N2" s="383" t="s">
        <v>1662</v>
      </c>
      <c r="O2" s="492" t="s">
        <v>1663</v>
      </c>
      <c r="P2" s="317" t="s">
        <v>1664</v>
      </c>
      <c r="Q2" s="317" t="s">
        <v>1665</v>
      </c>
      <c r="R2" s="264" t="s">
        <v>1666</v>
      </c>
      <c r="S2" s="264" t="s">
        <v>1667</v>
      </c>
      <c r="T2" s="264" t="s">
        <v>1668</v>
      </c>
      <c r="U2" s="264" t="s">
        <v>1669</v>
      </c>
      <c r="V2" s="264" t="s">
        <v>1670</v>
      </c>
      <c r="W2" s="264" t="s">
        <v>1671</v>
      </c>
      <c r="X2" s="264" t="s">
        <v>1672</v>
      </c>
      <c r="Y2" s="264" t="s">
        <v>1673</v>
      </c>
      <c r="Z2" s="264" t="s">
        <v>1674</v>
      </c>
    </row>
    <row r="3" spans="1:26" ht="15.75" thickBot="1">
      <c r="A3" s="391" t="s">
        <v>1374</v>
      </c>
      <c r="B3" s="390">
        <v>200000</v>
      </c>
      <c r="C3" s="394">
        <v>0.03</v>
      </c>
      <c r="D3" s="389">
        <v>424730000</v>
      </c>
      <c r="E3" s="390">
        <v>34</v>
      </c>
      <c r="F3" s="395">
        <v>3.3E-3</v>
      </c>
      <c r="G3" s="395">
        <v>4.0000000000000001E-3</v>
      </c>
      <c r="H3" s="396">
        <f>(ABS((B3*C3-D3*F3))+ABS((B3*C3+D3*G3)))*E3/365</f>
        <v>288816.40000000002</v>
      </c>
      <c r="I3" s="388">
        <f>ABS((B3*C3+D3*G3)*E3/365)</f>
        <v>158814.46575342465</v>
      </c>
      <c r="J3" s="397">
        <f>I3/H3</f>
        <v>0.54988035912581368</v>
      </c>
      <c r="L3" s="294">
        <f>H3</f>
        <v>288816.40000000002</v>
      </c>
      <c r="M3" s="420" t="s">
        <v>1675</v>
      </c>
      <c r="N3" s="419">
        <f>J3</f>
        <v>0.54988035912581368</v>
      </c>
      <c r="P3" s="420" t="s">
        <v>1676</v>
      </c>
      <c r="Q3" s="420" t="s">
        <v>1677</v>
      </c>
      <c r="R3" s="304">
        <v>1</v>
      </c>
      <c r="X3" s="304">
        <v>1</v>
      </c>
    </row>
    <row r="4" spans="1:26" ht="15.75" thickBot="1">
      <c r="A4" s="391" t="s">
        <v>1375</v>
      </c>
      <c r="B4" s="390">
        <v>200000</v>
      </c>
      <c r="C4" s="394">
        <v>0.03</v>
      </c>
      <c r="D4" s="389">
        <v>134846000</v>
      </c>
      <c r="E4" s="390">
        <v>62</v>
      </c>
      <c r="F4" s="395">
        <v>4.1000000000000003E-3</v>
      </c>
      <c r="G4" s="395">
        <v>5.0000000000000001E-3</v>
      </c>
      <c r="H4" s="396">
        <f>(ABS((B4*C4-D4*F4))+ABS((B4*C4+D4*G4)))*E4/365</f>
        <v>208438.66630136987</v>
      </c>
      <c r="I4" s="388">
        <f>ABS((B4*C4+D4*G4)*E4/365)</f>
        <v>115545.91780821918</v>
      </c>
      <c r="J4" s="397">
        <f>I4/H4</f>
        <v>0.55434013208066568</v>
      </c>
      <c r="L4" s="294">
        <f>H4</f>
        <v>208438.66630136987</v>
      </c>
      <c r="M4" s="420" t="s">
        <v>1675</v>
      </c>
      <c r="N4" s="419">
        <f>J4</f>
        <v>0.55434013208066568</v>
      </c>
      <c r="P4" s="420" t="s">
        <v>1676</v>
      </c>
      <c r="Q4" s="420" t="s">
        <v>1677</v>
      </c>
      <c r="R4" s="304">
        <v>1</v>
      </c>
      <c r="X4" s="304">
        <v>1</v>
      </c>
    </row>
    <row r="5" spans="1:26" ht="15.75" thickBot="1">
      <c r="A5" s="391" t="s">
        <v>1376</v>
      </c>
      <c r="B5" s="390">
        <v>200000</v>
      </c>
      <c r="C5" s="394">
        <v>0.03</v>
      </c>
      <c r="D5" s="389">
        <v>127439000</v>
      </c>
      <c r="E5" s="390">
        <v>90</v>
      </c>
      <c r="F5" s="395">
        <v>4.3E-3</v>
      </c>
      <c r="G5" s="395">
        <v>5.4999999999999997E-3</v>
      </c>
      <c r="H5" s="396">
        <f>(ABS((B5*C5-D5*F5))+ABS((B5*C5+D5*G5)))*E5/365</f>
        <v>307948.4876712329</v>
      </c>
      <c r="I5" s="388">
        <f>ABS((B5*C5+D5*G5)*E5/365)</f>
        <v>174307.68493150684</v>
      </c>
      <c r="J5" s="397">
        <f>I5/H5</f>
        <v>0.56602870905343905</v>
      </c>
      <c r="L5" s="294">
        <f>H5</f>
        <v>307948.4876712329</v>
      </c>
      <c r="M5" s="420" t="s">
        <v>1675</v>
      </c>
      <c r="N5" s="419">
        <f>J5</f>
        <v>0.56602870905343905</v>
      </c>
      <c r="P5" s="420" t="s">
        <v>1676</v>
      </c>
      <c r="Q5" s="420" t="s">
        <v>1677</v>
      </c>
      <c r="R5" s="304">
        <v>1</v>
      </c>
      <c r="X5" s="304">
        <v>1</v>
      </c>
    </row>
    <row r="6" spans="1:26" ht="15.75" thickBot="1">
      <c r="A6" s="391" t="s">
        <v>1377</v>
      </c>
      <c r="B6" s="390">
        <v>200000</v>
      </c>
      <c r="C6" s="394">
        <v>0.03</v>
      </c>
      <c r="D6" s="389">
        <v>99013000</v>
      </c>
      <c r="E6" s="390">
        <v>90</v>
      </c>
      <c r="F6" s="395">
        <v>5.1000000000000004E-3</v>
      </c>
      <c r="G6" s="395">
        <v>6.4999999999999997E-3</v>
      </c>
      <c r="H6" s="396">
        <f>(ABS((B6*C6-D6*F6))+ABS((B6*C6+D6*G6)))*E6/365</f>
        <v>283204.30684931506</v>
      </c>
      <c r="I6" s="388">
        <f>ABS((B6*C6+D6*G6)*E6/365)</f>
        <v>160171.5205479452</v>
      </c>
      <c r="J6" s="397">
        <f>I6/H6</f>
        <v>0.56556880200684201</v>
      </c>
      <c r="L6" s="294">
        <f>H6</f>
        <v>283204.30684931506</v>
      </c>
      <c r="M6" s="420" t="s">
        <v>1675</v>
      </c>
      <c r="N6" s="419">
        <f>J6</f>
        <v>0.56556880200684201</v>
      </c>
      <c r="P6" s="420" t="s">
        <v>1676</v>
      </c>
      <c r="Q6" s="420" t="s">
        <v>1677</v>
      </c>
      <c r="R6" s="304">
        <v>1</v>
      </c>
      <c r="X6" s="304">
        <v>1</v>
      </c>
    </row>
    <row r="7" spans="1:26" ht="15.75" thickBot="1">
      <c r="A7" s="391" t="s">
        <v>1678</v>
      </c>
      <c r="B7" s="390">
        <v>400000</v>
      </c>
      <c r="C7" s="394">
        <v>0.03</v>
      </c>
      <c r="D7" s="389">
        <v>125974999.99999999</v>
      </c>
      <c r="E7" s="390">
        <v>181</v>
      </c>
      <c r="F7" s="395">
        <v>5.5999999999999999E-3</v>
      </c>
      <c r="G7" s="395">
        <v>7.0000000000000001E-3</v>
      </c>
      <c r="H7" s="396">
        <f>(ABS((B7*C7-D7*F7))+ABS((B7*C7+D7*G7)))*E7/365</f>
        <v>787119.41095890396</v>
      </c>
      <c r="I7" s="388">
        <f>ABS((B7*C7+D7*G7)*E7/365)</f>
        <v>443239.24657534237</v>
      </c>
      <c r="J7" s="397">
        <f>I7/H7</f>
        <v>0.5631156345583811</v>
      </c>
      <c r="L7" s="294">
        <f>H7</f>
        <v>787119.41095890396</v>
      </c>
      <c r="M7" s="420" t="s">
        <v>1679</v>
      </c>
      <c r="N7" s="419">
        <f>J7</f>
        <v>0.5631156345583811</v>
      </c>
      <c r="P7" s="420" t="s">
        <v>1680</v>
      </c>
      <c r="Q7" s="420" t="s">
        <v>1681</v>
      </c>
      <c r="R7" s="304">
        <v>1</v>
      </c>
      <c r="X7" s="304">
        <v>1</v>
      </c>
    </row>
    <row r="12" spans="1:26" ht="14.25" thickBot="1">
      <c r="A12" s="420" t="s">
        <v>1682</v>
      </c>
    </row>
    <row r="13" spans="1:26" ht="15.75" thickBot="1">
      <c r="A13" s="387" t="s">
        <v>1373</v>
      </c>
      <c r="B13" s="388" t="s">
        <v>1370</v>
      </c>
      <c r="C13" s="393" t="s">
        <v>1656</v>
      </c>
      <c r="D13" s="387" t="s">
        <v>1368</v>
      </c>
      <c r="E13" s="388" t="s">
        <v>1369</v>
      </c>
      <c r="F13" s="388" t="s">
        <v>1683</v>
      </c>
      <c r="G13" s="388" t="s">
        <v>1610</v>
      </c>
      <c r="H13" s="388" t="s">
        <v>1611</v>
      </c>
      <c r="I13" s="388" t="s">
        <v>1371</v>
      </c>
      <c r="J13" s="388" t="s">
        <v>1372</v>
      </c>
      <c r="K13" s="388" t="s">
        <v>1608</v>
      </c>
      <c r="L13" s="388" t="s">
        <v>1609</v>
      </c>
      <c r="M13" s="388" t="s">
        <v>1657</v>
      </c>
      <c r="N13" s="388" t="s">
        <v>1658</v>
      </c>
      <c r="O13" s="388" t="s">
        <v>1684</v>
      </c>
      <c r="P13" s="388" t="s">
        <v>1612</v>
      </c>
      <c r="Q13" s="388" t="s">
        <v>1613</v>
      </c>
    </row>
    <row r="14" spans="1:26">
      <c r="A14" s="420" t="s">
        <v>1961</v>
      </c>
      <c r="B14" s="420">
        <v>880000</v>
      </c>
      <c r="C14" s="392">
        <v>0.03</v>
      </c>
      <c r="D14" s="420">
        <v>194358000</v>
      </c>
      <c r="E14" s="420">
        <v>90</v>
      </c>
      <c r="F14" s="392">
        <v>0.93</v>
      </c>
      <c r="G14" s="392">
        <v>0.95</v>
      </c>
      <c r="H14" s="392">
        <v>0.97</v>
      </c>
      <c r="I14" s="419">
        <v>-1.83E-2</v>
      </c>
      <c r="J14" s="419">
        <v>-7.0000000000000001E-3</v>
      </c>
      <c r="K14" s="419">
        <v>1.8E-3</v>
      </c>
      <c r="L14" s="419">
        <v>8.9999999999999993E-3</v>
      </c>
    </row>
    <row r="16" spans="1:26">
      <c r="H16" s="549" t="s">
        <v>1685</v>
      </c>
      <c r="I16" s="551">
        <v>0.93</v>
      </c>
      <c r="J16" s="551">
        <v>0.95</v>
      </c>
      <c r="K16" s="551">
        <v>0.97</v>
      </c>
      <c r="L16" s="549"/>
    </row>
    <row r="17" spans="8:12">
      <c r="H17" s="549" t="s">
        <v>1686</v>
      </c>
      <c r="I17" s="552">
        <f>I14*$D$14/$B$14</f>
        <v>-4.0417629545454545</v>
      </c>
      <c r="J17" s="552">
        <f>J14*$D$14/$B$14</f>
        <v>-1.5460295454545454</v>
      </c>
      <c r="K17" s="552">
        <f>K14*$D$14/$B$14</f>
        <v>0.39755045454545451</v>
      </c>
      <c r="L17" s="552">
        <f>L14*$D$14/$B$14</f>
        <v>1.9877522727272725</v>
      </c>
    </row>
    <row r="18" spans="8:12">
      <c r="H18" s="549" t="s">
        <v>1687</v>
      </c>
      <c r="I18" s="553">
        <f>I17+$C$14</f>
        <v>-4.0117629545454543</v>
      </c>
      <c r="J18" s="553">
        <f t="shared" ref="J18:L18" si="0">J17+$C$14</f>
        <v>-1.5160295454545454</v>
      </c>
      <c r="K18" s="553">
        <f t="shared" si="0"/>
        <v>0.42755045454545448</v>
      </c>
      <c r="L18" s="553">
        <f t="shared" si="0"/>
        <v>2.0177522727272725</v>
      </c>
    </row>
    <row r="19" spans="8:12">
      <c r="H19" s="549" t="s">
        <v>1688</v>
      </c>
      <c r="I19" s="552">
        <f>I18*$E$14/365</f>
        <v>-0.98920182440846827</v>
      </c>
      <c r="J19" s="552">
        <f t="shared" ref="J19:L19" si="1">J18*$E$14/365</f>
        <v>-0.37381550435865502</v>
      </c>
      <c r="K19" s="552">
        <f t="shared" si="1"/>
        <v>0.10542339975093397</v>
      </c>
      <c r="L19" s="552">
        <f t="shared" si="1"/>
        <v>0.4975279576587795</v>
      </c>
    </row>
    <row r="20" spans="8:12">
      <c r="H20" s="549" t="s">
        <v>1689</v>
      </c>
      <c r="I20" s="549">
        <f>$B$14*(1+I19)</f>
        <v>9502.3945205479249</v>
      </c>
      <c r="J20" s="549">
        <f t="shared" ref="J20:L20" si="2">$B$14*(1+J19)</f>
        <v>551042.35616438359</v>
      </c>
      <c r="K20" s="549">
        <f t="shared" si="2"/>
        <v>972772.59178082191</v>
      </c>
      <c r="L20" s="554">
        <f t="shared" si="2"/>
        <v>1317824.602739726</v>
      </c>
    </row>
    <row r="21" spans="8:12">
      <c r="H21" s="549" t="s">
        <v>1690</v>
      </c>
      <c r="I21" s="549">
        <f>J20-I20</f>
        <v>541539.96164383565</v>
      </c>
      <c r="J21" s="549">
        <f>K20-J20</f>
        <v>421730.23561643832</v>
      </c>
      <c r="K21" s="549">
        <f>L20-K20</f>
        <v>345052.01095890405</v>
      </c>
      <c r="L21" s="549">
        <f>$B$14-L20+$I$24</f>
        <v>0</v>
      </c>
    </row>
    <row r="22" spans="8:12">
      <c r="H22" s="549" t="s">
        <v>1691</v>
      </c>
      <c r="I22" s="555">
        <f>I21+J21+K21</f>
        <v>1308322.208219178</v>
      </c>
      <c r="J22" s="549">
        <f>J21+K21</f>
        <v>766782.24657534237</v>
      </c>
      <c r="K22" s="549">
        <f>K21</f>
        <v>345052.01095890405</v>
      </c>
      <c r="L22" s="549">
        <f>L21</f>
        <v>0</v>
      </c>
    </row>
    <row r="23" spans="8:12">
      <c r="H23" s="549" t="s">
        <v>1692</v>
      </c>
      <c r="I23" s="549">
        <f>I21+J21+K21</f>
        <v>1308322.208219178</v>
      </c>
      <c r="J23" s="549"/>
      <c r="K23" s="549"/>
      <c r="L23" s="549"/>
    </row>
    <row r="24" spans="8:12">
      <c r="H24" s="549" t="s">
        <v>1693</v>
      </c>
      <c r="I24" s="555">
        <f>L20-B14</f>
        <v>437824.60273972596</v>
      </c>
      <c r="J24" s="549"/>
      <c r="K24" s="549"/>
      <c r="L24" s="549"/>
    </row>
    <row r="25" spans="8:12">
      <c r="H25" s="549" t="s">
        <v>1694</v>
      </c>
      <c r="I25" s="549">
        <f>I24/I23</f>
        <v>0.33464585404819402</v>
      </c>
      <c r="J25" s="549"/>
      <c r="K25" s="549"/>
      <c r="L25" s="549"/>
    </row>
    <row r="26" spans="8:12">
      <c r="H26" s="549" t="s">
        <v>1695</v>
      </c>
      <c r="I26" s="556">
        <f>I22/$I$23</f>
        <v>1</v>
      </c>
      <c r="J26" s="556">
        <f t="shared" ref="J26:L26" si="3">J22/$I$23</f>
        <v>0.586080586080586</v>
      </c>
      <c r="K26" s="556">
        <f>K22/$I$23</f>
        <v>0.26373626373626369</v>
      </c>
      <c r="L26" s="556">
        <f t="shared" si="3"/>
        <v>0</v>
      </c>
    </row>
    <row r="27" spans="8:12" hidden="1">
      <c r="H27" s="549"/>
      <c r="I27" s="549" t="str">
        <f>I26&amp;"/"&amp;F14&amp;"/"&amp;J26&amp;"/"&amp;G14&amp;"/"&amp;K26&amp;"/"&amp;H14</f>
        <v>1/0.93/0.586080586080586/0.95/0.263736263736264/0.97</v>
      </c>
      <c r="J27" s="549"/>
      <c r="K27" s="549"/>
      <c r="L27" s="549"/>
    </row>
    <row r="28" spans="8:12">
      <c r="H28" s="549" t="s">
        <v>1696</v>
      </c>
      <c r="I28" s="549">
        <f>I24/3</f>
        <v>145941.53424657532</v>
      </c>
      <c r="J28" s="549"/>
      <c r="K28" s="549"/>
      <c r="L28" s="549"/>
    </row>
    <row r="29" spans="8:12">
      <c r="H29" s="549" t="s">
        <v>1697</v>
      </c>
      <c r="I29" s="557">
        <f>$I$28/I21</f>
        <v>0.26949356387951906</v>
      </c>
      <c r="J29" s="557">
        <f>$I$28/J21</f>
        <v>0.34605423543620067</v>
      </c>
      <c r="K29" s="557">
        <f>$I$28/K21</f>
        <v>0.42295517664424526</v>
      </c>
      <c r="L29" s="549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20" bestFit="1" customWidth="1"/>
    <col min="11" max="12" width="11.875" style="420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20" customFormat="1"/>
    <row r="2" spans="6:15">
      <c r="F2" t="s">
        <v>1540</v>
      </c>
      <c r="G2" s="451">
        <v>386599.99999999837</v>
      </c>
    </row>
    <row r="3" spans="6:15">
      <c r="F3" t="s">
        <v>1542</v>
      </c>
      <c r="G3" s="451">
        <v>682100.60000000102</v>
      </c>
    </row>
    <row r="4" spans="6:15" ht="14.25" thickBot="1">
      <c r="F4" t="s">
        <v>1543</v>
      </c>
      <c r="G4" s="451">
        <f>N10+O10</f>
        <v>1459401.3860644074</v>
      </c>
    </row>
    <row r="5" spans="6:15" ht="14.25" thickBot="1">
      <c r="F5" t="s">
        <v>1541</v>
      </c>
      <c r="G5" s="455">
        <f>-(G2+G3-G4)</f>
        <v>390700.78606440802</v>
      </c>
    </row>
    <row r="6" spans="6:15">
      <c r="I6" s="420"/>
    </row>
    <row r="7" spans="6:15">
      <c r="F7" s="450" t="s">
        <v>1535</v>
      </c>
      <c r="G7" s="450" t="s">
        <v>1536</v>
      </c>
      <c r="H7" s="450" t="s">
        <v>1537</v>
      </c>
      <c r="I7" s="450" t="s">
        <v>1545</v>
      </c>
      <c r="J7" s="450" t="s">
        <v>1546</v>
      </c>
      <c r="K7" s="450" t="s">
        <v>1538</v>
      </c>
      <c r="L7" s="450" t="s">
        <v>1547</v>
      </c>
      <c r="M7" s="450" t="s">
        <v>1539</v>
      </c>
      <c r="N7" s="450" t="s">
        <v>1530</v>
      </c>
      <c r="O7" s="450" t="s">
        <v>1531</v>
      </c>
    </row>
    <row r="8" spans="6:15" ht="16.5">
      <c r="F8" s="446" t="s">
        <v>1520</v>
      </c>
      <c r="G8" s="453" t="s">
        <v>1526</v>
      </c>
      <c r="H8" s="453" t="s">
        <v>1528</v>
      </c>
      <c r="I8" s="453" t="s">
        <v>1534</v>
      </c>
      <c r="J8" s="453" t="s">
        <v>1534</v>
      </c>
      <c r="K8" s="453">
        <v>23025</v>
      </c>
      <c r="L8" s="453">
        <v>100</v>
      </c>
      <c r="M8" s="453">
        <v>0</v>
      </c>
      <c r="N8" s="453">
        <v>0</v>
      </c>
      <c r="O8" s="453">
        <v>0</v>
      </c>
    </row>
    <row r="9" spans="6:15" ht="16.5">
      <c r="F9" s="446" t="s">
        <v>1521</v>
      </c>
      <c r="G9" s="453" t="s">
        <v>1526</v>
      </c>
      <c r="H9" s="453" t="s">
        <v>1528</v>
      </c>
      <c r="I9" s="453" t="s">
        <v>1534</v>
      </c>
      <c r="J9" s="453" t="s">
        <v>1534</v>
      </c>
      <c r="K9" s="453">
        <v>23025</v>
      </c>
      <c r="L9" s="453">
        <v>-76</v>
      </c>
      <c r="M9" s="454">
        <v>164050.600000001</v>
      </c>
      <c r="N9" s="453">
        <v>0</v>
      </c>
      <c r="O9" s="453">
        <v>0</v>
      </c>
    </row>
    <row r="10" spans="6:15" ht="16.5">
      <c r="F10" s="426" t="s">
        <v>1522</v>
      </c>
      <c r="G10" s="318" t="s">
        <v>1527</v>
      </c>
      <c r="H10" s="318" t="s">
        <v>1528</v>
      </c>
      <c r="I10" s="420">
        <v>20000</v>
      </c>
      <c r="J10" s="420">
        <v>22400</v>
      </c>
      <c r="K10" s="318">
        <v>23025</v>
      </c>
      <c r="L10" s="318">
        <v>100</v>
      </c>
      <c r="M10" s="452">
        <v>-400747.27590994298</v>
      </c>
      <c r="N10" s="452">
        <v>1058654.1101544644</v>
      </c>
      <c r="O10" s="452">
        <v>400747.2759099431</v>
      </c>
    </row>
    <row r="11" spans="6:15" ht="16.5">
      <c r="F11" s="446" t="s">
        <v>1524</v>
      </c>
      <c r="G11" s="453" t="s">
        <v>1526</v>
      </c>
      <c r="H11" s="453" t="s">
        <v>1528</v>
      </c>
      <c r="I11" s="453" t="s">
        <v>1544</v>
      </c>
      <c r="J11" s="453" t="s">
        <v>1534</v>
      </c>
      <c r="K11" s="453">
        <v>23025</v>
      </c>
      <c r="L11" s="453">
        <v>-24</v>
      </c>
      <c r="M11" s="454">
        <v>518050</v>
      </c>
      <c r="N11" s="453">
        <v>0</v>
      </c>
      <c r="O11" s="453">
        <v>0</v>
      </c>
    </row>
    <row r="12" spans="6:15" ht="16.5">
      <c r="F12" s="447" t="s">
        <v>1525</v>
      </c>
      <c r="G12" s="448" t="s">
        <v>1523</v>
      </c>
      <c r="H12" s="448" t="s">
        <v>1529</v>
      </c>
      <c r="I12" s="448"/>
      <c r="J12" s="448"/>
      <c r="K12" s="448" t="s">
        <v>1544</v>
      </c>
      <c r="L12" s="448">
        <v>100</v>
      </c>
      <c r="M12" s="449" t="s">
        <v>1532</v>
      </c>
      <c r="N12" s="448">
        <v>0</v>
      </c>
      <c r="O12" s="448">
        <v>0</v>
      </c>
    </row>
    <row r="13" spans="6:15">
      <c r="I13" s="420"/>
    </row>
    <row r="14" spans="6:15">
      <c r="I14" s="420"/>
    </row>
    <row r="15" spans="6:15">
      <c r="I15" s="420"/>
    </row>
    <row r="16" spans="6:15">
      <c r="I16" s="420"/>
    </row>
  </sheetData>
  <phoneticPr fontId="21" type="noConversion"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61" customWidth="1"/>
    <col min="2" max="2" width="6.875" style="561" customWidth="1"/>
    <col min="3" max="3" width="6.75" style="561" customWidth="1"/>
    <col min="4" max="5" width="9.75" style="561" customWidth="1"/>
    <col min="6" max="6" width="11.625" style="561" customWidth="1"/>
    <col min="7" max="7" width="6.375" style="562" customWidth="1"/>
    <col min="8" max="8" width="9" style="561" bestFit="1" customWidth="1"/>
    <col min="9" max="9" width="5.125" style="561" customWidth="1"/>
    <col min="10" max="10" width="5" style="561" customWidth="1"/>
    <col min="11" max="12" width="7.5" style="561" bestFit="1" customWidth="1"/>
    <col min="13" max="13" width="7.25" style="561" customWidth="1"/>
    <col min="14" max="14" width="7.5" style="561" customWidth="1"/>
    <col min="15" max="15" width="9.5" style="561" customWidth="1"/>
    <col min="16" max="16" width="9.625" style="563" customWidth="1"/>
    <col min="17" max="16384" width="9" style="561"/>
  </cols>
  <sheetData>
    <row r="1" spans="1:16" ht="42.75" customHeight="1">
      <c r="A1" s="564" t="s">
        <v>679</v>
      </c>
      <c r="B1" s="564" t="s">
        <v>894</v>
      </c>
      <c r="C1" s="564" t="s">
        <v>681</v>
      </c>
      <c r="D1" s="565" t="s">
        <v>896</v>
      </c>
      <c r="E1" s="565" t="s">
        <v>897</v>
      </c>
      <c r="F1" s="566" t="s">
        <v>899</v>
      </c>
      <c r="G1" s="567" t="s">
        <v>901</v>
      </c>
      <c r="H1" s="568" t="s">
        <v>903</v>
      </c>
      <c r="I1" s="564" t="s">
        <v>732</v>
      </c>
      <c r="J1" s="564" t="s">
        <v>682</v>
      </c>
      <c r="K1" s="567" t="s">
        <v>912</v>
      </c>
      <c r="L1" s="567" t="s">
        <v>913</v>
      </c>
      <c r="M1" s="567" t="s">
        <v>917</v>
      </c>
      <c r="N1" s="568" t="s">
        <v>906</v>
      </c>
      <c r="O1" s="565" t="s">
        <v>907</v>
      </c>
      <c r="P1" s="569" t="s">
        <v>908</v>
      </c>
    </row>
    <row r="2" spans="1:16">
      <c r="A2" s="570" t="s">
        <v>1700</v>
      </c>
      <c r="B2" s="570" t="s">
        <v>965</v>
      </c>
      <c r="C2" s="571" t="s">
        <v>1069</v>
      </c>
      <c r="D2" s="572">
        <v>42730</v>
      </c>
      <c r="E2" s="572">
        <v>42760</v>
      </c>
      <c r="F2" s="573">
        <v>-229906.83</v>
      </c>
      <c r="G2" s="574">
        <v>2.0500000000000001E-2</v>
      </c>
      <c r="H2" s="570">
        <v>264.75</v>
      </c>
      <c r="I2" s="570" t="s">
        <v>967</v>
      </c>
      <c r="J2" s="570" t="s">
        <v>71</v>
      </c>
      <c r="K2" s="575">
        <v>0.94</v>
      </c>
      <c r="L2" s="575">
        <v>1</v>
      </c>
      <c r="M2" s="575">
        <v>1</v>
      </c>
      <c r="N2" s="570"/>
      <c r="O2" s="572"/>
      <c r="P2" s="576"/>
    </row>
    <row r="3" spans="1:16">
      <c r="A3" s="577" t="s">
        <v>1699</v>
      </c>
      <c r="B3" s="577" t="s">
        <v>965</v>
      </c>
      <c r="C3" s="578" t="s">
        <v>1069</v>
      </c>
      <c r="D3" s="579">
        <v>42730</v>
      </c>
      <c r="E3" s="579">
        <v>42760</v>
      </c>
      <c r="F3" s="580">
        <v>-1269706</v>
      </c>
      <c r="G3" s="581">
        <v>2.0500000000000001E-2</v>
      </c>
      <c r="H3" s="577">
        <v>264.75</v>
      </c>
      <c r="I3" s="577" t="s">
        <v>967</v>
      </c>
      <c r="J3" s="577" t="s">
        <v>968</v>
      </c>
      <c r="K3" s="582">
        <v>1</v>
      </c>
      <c r="L3" s="582">
        <v>1.06</v>
      </c>
      <c r="M3" s="582">
        <v>1</v>
      </c>
      <c r="N3" s="577"/>
      <c r="O3" s="579"/>
      <c r="P3" s="583"/>
    </row>
    <row r="4" spans="1:16">
      <c r="A4" s="570" t="s">
        <v>1701</v>
      </c>
      <c r="B4" s="570" t="s">
        <v>1702</v>
      </c>
      <c r="C4" s="571" t="s">
        <v>1703</v>
      </c>
      <c r="D4" s="572">
        <v>42727</v>
      </c>
      <c r="E4" s="572">
        <v>42758</v>
      </c>
      <c r="F4" s="573">
        <v>-940979</v>
      </c>
      <c r="G4" s="574">
        <v>2.0500000000000001E-2</v>
      </c>
      <c r="H4" s="570">
        <v>263.55</v>
      </c>
      <c r="I4" s="570" t="s">
        <v>1704</v>
      </c>
      <c r="J4" s="570" t="s">
        <v>1705</v>
      </c>
      <c r="K4" s="575">
        <v>0.94</v>
      </c>
      <c r="L4" s="575">
        <v>1</v>
      </c>
      <c r="M4" s="575">
        <v>1</v>
      </c>
      <c r="N4" s="570"/>
      <c r="O4" s="572"/>
      <c r="P4" s="576"/>
    </row>
    <row r="5" spans="1:16">
      <c r="A5" s="577" t="s">
        <v>1706</v>
      </c>
      <c r="B5" s="577" t="s">
        <v>1702</v>
      </c>
      <c r="C5" s="578" t="s">
        <v>1703</v>
      </c>
      <c r="D5" s="579">
        <v>42727</v>
      </c>
      <c r="E5" s="579">
        <v>42758</v>
      </c>
      <c r="F5" s="580">
        <v>-540967</v>
      </c>
      <c r="G5" s="581">
        <v>2.0500000000000001E-2</v>
      </c>
      <c r="H5" s="577">
        <v>263.55</v>
      </c>
      <c r="I5" s="577" t="s">
        <v>1704</v>
      </c>
      <c r="J5" s="577" t="s">
        <v>1707</v>
      </c>
      <c r="K5" s="582">
        <v>1</v>
      </c>
      <c r="L5" s="582">
        <v>1.06</v>
      </c>
      <c r="M5" s="582">
        <v>1</v>
      </c>
      <c r="N5" s="577"/>
      <c r="O5" s="579"/>
      <c r="P5" s="583"/>
    </row>
    <row r="6" spans="1:16">
      <c r="A6" s="570" t="s">
        <v>1708</v>
      </c>
      <c r="B6" s="570" t="s">
        <v>1702</v>
      </c>
      <c r="C6" s="571" t="s">
        <v>1703</v>
      </c>
      <c r="D6" s="572">
        <v>42725</v>
      </c>
      <c r="E6" s="572">
        <v>42755</v>
      </c>
      <c r="F6" s="573">
        <v>-455705</v>
      </c>
      <c r="G6" s="574">
        <v>2.0500000000000001E-2</v>
      </c>
      <c r="H6" s="570">
        <v>264.85000000000002</v>
      </c>
      <c r="I6" s="570" t="s">
        <v>1704</v>
      </c>
      <c r="J6" s="570" t="s">
        <v>1705</v>
      </c>
      <c r="K6" s="575">
        <v>0.94</v>
      </c>
      <c r="L6" s="575">
        <v>1</v>
      </c>
      <c r="M6" s="575">
        <v>1</v>
      </c>
      <c r="N6" s="570"/>
      <c r="O6" s="572"/>
      <c r="P6" s="576"/>
    </row>
    <row r="7" spans="1:16">
      <c r="A7" s="577" t="s">
        <v>1709</v>
      </c>
      <c r="B7" s="577" t="s">
        <v>1702</v>
      </c>
      <c r="C7" s="578" t="s">
        <v>1703</v>
      </c>
      <c r="D7" s="579">
        <v>42725</v>
      </c>
      <c r="E7" s="579">
        <v>42755</v>
      </c>
      <c r="F7" s="580">
        <v>-1030097</v>
      </c>
      <c r="G7" s="581">
        <v>2.0500000000000001E-2</v>
      </c>
      <c r="H7" s="577">
        <v>264.85000000000002</v>
      </c>
      <c r="I7" s="577" t="s">
        <v>1704</v>
      </c>
      <c r="J7" s="577" t="s">
        <v>1707</v>
      </c>
      <c r="K7" s="582">
        <v>1</v>
      </c>
      <c r="L7" s="582">
        <v>1.06</v>
      </c>
      <c r="M7" s="582">
        <v>1</v>
      </c>
      <c r="N7" s="577"/>
      <c r="O7" s="579"/>
      <c r="P7" s="583"/>
    </row>
    <row r="8" spans="1:16">
      <c r="A8" s="570" t="s">
        <v>1710</v>
      </c>
      <c r="B8" s="570" t="s">
        <v>1702</v>
      </c>
      <c r="C8" s="571" t="s">
        <v>1703</v>
      </c>
      <c r="D8" s="572">
        <v>42723</v>
      </c>
      <c r="E8" s="572">
        <v>42754</v>
      </c>
      <c r="F8" s="573">
        <v>-410418</v>
      </c>
      <c r="G8" s="574">
        <v>2.0500000000000001E-2</v>
      </c>
      <c r="H8" s="570">
        <v>266.60000000000002</v>
      </c>
      <c r="I8" s="570" t="s">
        <v>1704</v>
      </c>
      <c r="J8" s="570" t="s">
        <v>1705</v>
      </c>
      <c r="K8" s="575">
        <v>0.94</v>
      </c>
      <c r="L8" s="575">
        <v>1</v>
      </c>
      <c r="M8" s="575">
        <v>1</v>
      </c>
      <c r="N8" s="570"/>
      <c r="O8" s="572"/>
      <c r="P8" s="576"/>
    </row>
    <row r="9" spans="1:16">
      <c r="A9" s="577" t="s">
        <v>1711</v>
      </c>
      <c r="B9" s="577" t="s">
        <v>1702</v>
      </c>
      <c r="C9" s="578" t="s">
        <v>1703</v>
      </c>
      <c r="D9" s="579">
        <v>42723</v>
      </c>
      <c r="E9" s="579">
        <v>42754</v>
      </c>
      <c r="F9" s="580">
        <v>-1009683</v>
      </c>
      <c r="G9" s="581">
        <v>2.0500000000000001E-2</v>
      </c>
      <c r="H9" s="577">
        <v>266.60000000000002</v>
      </c>
      <c r="I9" s="577" t="s">
        <v>1704</v>
      </c>
      <c r="J9" s="577" t="s">
        <v>1707</v>
      </c>
      <c r="K9" s="582">
        <v>1</v>
      </c>
      <c r="L9" s="582">
        <v>1.06</v>
      </c>
      <c r="M9" s="582">
        <v>1</v>
      </c>
      <c r="N9" s="577"/>
      <c r="O9" s="579"/>
      <c r="P9" s="583"/>
    </row>
    <row r="10" spans="1:16">
      <c r="A10" s="570" t="s">
        <v>1712</v>
      </c>
      <c r="B10" s="570" t="s">
        <v>1702</v>
      </c>
      <c r="C10" s="571" t="s">
        <v>1703</v>
      </c>
      <c r="D10" s="572">
        <v>42720</v>
      </c>
      <c r="E10" s="572">
        <v>42751</v>
      </c>
      <c r="F10" s="573">
        <v>-727736</v>
      </c>
      <c r="G10" s="574">
        <v>2.75E-2</v>
      </c>
      <c r="H10" s="570">
        <v>265.35000000000002</v>
      </c>
      <c r="I10" s="570" t="s">
        <v>1704</v>
      </c>
      <c r="J10" s="570" t="s">
        <v>1705</v>
      </c>
      <c r="K10" s="575">
        <v>0.85</v>
      </c>
      <c r="L10" s="575">
        <v>1</v>
      </c>
      <c r="M10" s="575">
        <v>1</v>
      </c>
      <c r="N10" s="570"/>
      <c r="O10" s="572"/>
      <c r="P10" s="576"/>
    </row>
    <row r="11" spans="1:16">
      <c r="A11" s="577" t="s">
        <v>1713</v>
      </c>
      <c r="B11" s="577" t="s">
        <v>1702</v>
      </c>
      <c r="C11" s="578" t="s">
        <v>1703</v>
      </c>
      <c r="D11" s="579">
        <v>42720</v>
      </c>
      <c r="E11" s="579">
        <v>42751</v>
      </c>
      <c r="F11" s="580">
        <v>-2720784</v>
      </c>
      <c r="G11" s="581">
        <v>2.75E-2</v>
      </c>
      <c r="H11" s="577">
        <v>265.35000000000002</v>
      </c>
      <c r="I11" s="577" t="s">
        <v>1704</v>
      </c>
      <c r="J11" s="577" t="s">
        <v>1707</v>
      </c>
      <c r="K11" s="582">
        <v>1</v>
      </c>
      <c r="L11" s="582">
        <v>1.1499999999999999</v>
      </c>
      <c r="M11" s="582">
        <v>1</v>
      </c>
      <c r="N11" s="577"/>
      <c r="O11" s="579"/>
      <c r="P11" s="583"/>
    </row>
    <row r="12" spans="1:16">
      <c r="A12" s="570" t="s">
        <v>1714</v>
      </c>
      <c r="B12" s="570" t="s">
        <v>1702</v>
      </c>
      <c r="C12" s="571" t="s">
        <v>1703</v>
      </c>
      <c r="D12" s="572">
        <v>42718</v>
      </c>
      <c r="E12" s="572">
        <v>42748</v>
      </c>
      <c r="F12" s="573">
        <v>-262402</v>
      </c>
      <c r="G12" s="574">
        <v>2.75E-2</v>
      </c>
      <c r="H12" s="570">
        <v>269.64999999999998</v>
      </c>
      <c r="I12" s="570" t="s">
        <v>1704</v>
      </c>
      <c r="J12" s="570" t="s">
        <v>1705</v>
      </c>
      <c r="K12" s="575">
        <v>0.85</v>
      </c>
      <c r="L12" s="575">
        <v>1</v>
      </c>
      <c r="M12" s="575">
        <v>1</v>
      </c>
      <c r="N12" s="570"/>
      <c r="O12" s="572"/>
      <c r="P12" s="576"/>
    </row>
    <row r="13" spans="1:16">
      <c r="A13" s="577" t="s">
        <v>1715</v>
      </c>
      <c r="B13" s="577" t="s">
        <v>1702</v>
      </c>
      <c r="C13" s="578" t="s">
        <v>1703</v>
      </c>
      <c r="D13" s="579">
        <v>42718</v>
      </c>
      <c r="E13" s="579">
        <v>42748</v>
      </c>
      <c r="F13" s="580">
        <v>-590069</v>
      </c>
      <c r="G13" s="581">
        <v>2.75E-2</v>
      </c>
      <c r="H13" s="577">
        <v>269.64999999999998</v>
      </c>
      <c r="I13" s="577" t="s">
        <v>1704</v>
      </c>
      <c r="J13" s="577" t="s">
        <v>1707</v>
      </c>
      <c r="K13" s="582">
        <v>1</v>
      </c>
      <c r="L13" s="582">
        <v>1.1499999999999999</v>
      </c>
      <c r="M13" s="582">
        <v>1</v>
      </c>
      <c r="N13" s="577"/>
      <c r="O13" s="579"/>
      <c r="P13" s="583"/>
    </row>
    <row r="14" spans="1:16">
      <c r="A14" s="570" t="s">
        <v>1716</v>
      </c>
      <c r="B14" s="570" t="s">
        <v>1702</v>
      </c>
      <c r="C14" s="571" t="s">
        <v>1703</v>
      </c>
      <c r="D14" s="572">
        <v>42716</v>
      </c>
      <c r="E14" s="572">
        <v>42747</v>
      </c>
      <c r="F14" s="573">
        <v>-287333.09999999998</v>
      </c>
      <c r="G14" s="574">
        <v>2.75E-2</v>
      </c>
      <c r="H14" s="570">
        <v>267.95</v>
      </c>
      <c r="I14" s="570" t="s">
        <v>1704</v>
      </c>
      <c r="J14" s="570" t="s">
        <v>1705</v>
      </c>
      <c r="K14" s="575">
        <v>0.85</v>
      </c>
      <c r="L14" s="575">
        <v>1</v>
      </c>
      <c r="M14" s="575">
        <v>1</v>
      </c>
      <c r="N14" s="570"/>
      <c r="O14" s="572"/>
      <c r="P14" s="576"/>
    </row>
    <row r="15" spans="1:16">
      <c r="A15" s="577" t="s">
        <v>1717</v>
      </c>
      <c r="B15" s="577" t="s">
        <v>1702</v>
      </c>
      <c r="C15" s="578" t="s">
        <v>1703</v>
      </c>
      <c r="D15" s="579">
        <v>42716</v>
      </c>
      <c r="E15" s="579">
        <v>42747</v>
      </c>
      <c r="F15" s="580">
        <v>-321816.65999999997</v>
      </c>
      <c r="G15" s="581">
        <v>2.75E-2</v>
      </c>
      <c r="H15" s="577">
        <v>267.95</v>
      </c>
      <c r="I15" s="577" t="s">
        <v>1704</v>
      </c>
      <c r="J15" s="577" t="s">
        <v>1707</v>
      </c>
      <c r="K15" s="582">
        <v>1</v>
      </c>
      <c r="L15" s="582">
        <v>1.1499999999999999</v>
      </c>
      <c r="M15" s="582">
        <v>1</v>
      </c>
      <c r="N15" s="577"/>
      <c r="O15" s="579"/>
      <c r="P15" s="583"/>
    </row>
    <row r="16" spans="1:16">
      <c r="A16" s="570" t="s">
        <v>1718</v>
      </c>
      <c r="B16" s="570" t="s">
        <v>1702</v>
      </c>
      <c r="C16" s="571" t="s">
        <v>1703</v>
      </c>
      <c r="D16" s="572">
        <v>42713</v>
      </c>
      <c r="E16" s="572">
        <v>42744</v>
      </c>
      <c r="F16" s="573">
        <v>-244048.24</v>
      </c>
      <c r="G16" s="574">
        <v>2.75E-2</v>
      </c>
      <c r="H16" s="570">
        <v>269.5</v>
      </c>
      <c r="I16" s="570" t="s">
        <v>1704</v>
      </c>
      <c r="J16" s="570" t="s">
        <v>1705</v>
      </c>
      <c r="K16" s="575">
        <v>0.85</v>
      </c>
      <c r="L16" s="575">
        <v>1</v>
      </c>
      <c r="M16" s="575">
        <v>1</v>
      </c>
      <c r="N16" s="570"/>
      <c r="O16" s="572"/>
      <c r="P16" s="576"/>
    </row>
    <row r="17" spans="1:19">
      <c r="A17" s="577" t="s">
        <v>1719</v>
      </c>
      <c r="B17" s="577" t="s">
        <v>1702</v>
      </c>
      <c r="C17" s="578" t="s">
        <v>1703</v>
      </c>
      <c r="D17" s="579">
        <v>42713</v>
      </c>
      <c r="E17" s="579">
        <v>42744</v>
      </c>
      <c r="F17" s="580">
        <v>-354805.57</v>
      </c>
      <c r="G17" s="581">
        <v>2.75E-2</v>
      </c>
      <c r="H17" s="577">
        <v>269.5</v>
      </c>
      <c r="I17" s="577" t="s">
        <v>1704</v>
      </c>
      <c r="J17" s="577" t="s">
        <v>1707</v>
      </c>
      <c r="K17" s="582">
        <v>1</v>
      </c>
      <c r="L17" s="582">
        <v>1.1499999999999999</v>
      </c>
      <c r="M17" s="582">
        <v>1</v>
      </c>
      <c r="N17" s="577"/>
      <c r="O17" s="579"/>
      <c r="P17" s="583"/>
    </row>
    <row r="18" spans="1:19">
      <c r="A18" s="570" t="s">
        <v>1720</v>
      </c>
      <c r="B18" s="570" t="s">
        <v>1702</v>
      </c>
      <c r="C18" s="571" t="s">
        <v>1703</v>
      </c>
      <c r="D18" s="572">
        <v>42711</v>
      </c>
      <c r="E18" s="572">
        <v>42742</v>
      </c>
      <c r="F18" s="573">
        <v>-319455.77</v>
      </c>
      <c r="G18" s="574">
        <v>2.75E-2</v>
      </c>
      <c r="H18" s="570">
        <v>267.7</v>
      </c>
      <c r="I18" s="570" t="s">
        <v>1704</v>
      </c>
      <c r="J18" s="570" t="s">
        <v>1705</v>
      </c>
      <c r="K18" s="575">
        <v>0.85</v>
      </c>
      <c r="L18" s="575">
        <v>1</v>
      </c>
      <c r="M18" s="575">
        <v>1</v>
      </c>
      <c r="N18" s="570"/>
      <c r="O18" s="572"/>
      <c r="P18" s="576"/>
    </row>
    <row r="19" spans="1:19">
      <c r="A19" s="577" t="s">
        <v>1721</v>
      </c>
      <c r="B19" s="577" t="s">
        <v>1702</v>
      </c>
      <c r="C19" s="578" t="s">
        <v>1703</v>
      </c>
      <c r="D19" s="579">
        <v>42711</v>
      </c>
      <c r="E19" s="579">
        <v>42742</v>
      </c>
      <c r="F19" s="580">
        <v>-372092.94</v>
      </c>
      <c r="G19" s="581">
        <v>2.75E-2</v>
      </c>
      <c r="H19" s="577">
        <v>267.7</v>
      </c>
      <c r="I19" s="577" t="s">
        <v>1704</v>
      </c>
      <c r="J19" s="577" t="s">
        <v>1707</v>
      </c>
      <c r="K19" s="582">
        <v>1</v>
      </c>
      <c r="L19" s="582">
        <v>1.1499999999999999</v>
      </c>
      <c r="M19" s="582">
        <v>1</v>
      </c>
      <c r="N19" s="577"/>
      <c r="O19" s="579"/>
      <c r="P19" s="583"/>
    </row>
    <row r="20" spans="1:19">
      <c r="A20" s="570" t="s">
        <v>1722</v>
      </c>
      <c r="B20" s="570" t="s">
        <v>1702</v>
      </c>
      <c r="C20" s="571" t="s">
        <v>1703</v>
      </c>
      <c r="D20" s="572">
        <v>42709</v>
      </c>
      <c r="E20" s="572">
        <v>42740</v>
      </c>
      <c r="F20" s="573">
        <v>-365530.2</v>
      </c>
      <c r="G20" s="574">
        <v>2.75E-2</v>
      </c>
      <c r="H20" s="570">
        <v>268.75</v>
      </c>
      <c r="I20" s="570" t="s">
        <v>1704</v>
      </c>
      <c r="J20" s="570" t="s">
        <v>1705</v>
      </c>
      <c r="K20" s="575">
        <v>0.85</v>
      </c>
      <c r="L20" s="575">
        <v>1</v>
      </c>
      <c r="M20" s="575">
        <v>1</v>
      </c>
      <c r="N20" s="570"/>
      <c r="O20" s="572"/>
      <c r="P20" s="576"/>
    </row>
    <row r="21" spans="1:19">
      <c r="A21" s="577" t="s">
        <v>1723</v>
      </c>
      <c r="B21" s="577" t="s">
        <v>1702</v>
      </c>
      <c r="C21" s="578" t="s">
        <v>1703</v>
      </c>
      <c r="D21" s="579">
        <v>42709</v>
      </c>
      <c r="E21" s="579">
        <v>42740</v>
      </c>
      <c r="F21" s="580">
        <v>-1121031.54</v>
      </c>
      <c r="G21" s="581">
        <v>2.75E-2</v>
      </c>
      <c r="H21" s="577">
        <v>268.75</v>
      </c>
      <c r="I21" s="577" t="s">
        <v>1704</v>
      </c>
      <c r="J21" s="577" t="s">
        <v>1707</v>
      </c>
      <c r="K21" s="582">
        <v>1</v>
      </c>
      <c r="L21" s="582">
        <v>1.1499999999999999</v>
      </c>
      <c r="M21" s="582">
        <v>1</v>
      </c>
      <c r="N21" s="577"/>
      <c r="O21" s="579"/>
      <c r="P21" s="583"/>
    </row>
    <row r="22" spans="1:19">
      <c r="A22" s="570" t="s">
        <v>1724</v>
      </c>
      <c r="B22" s="570" t="s">
        <v>1702</v>
      </c>
      <c r="C22" s="571" t="s">
        <v>1703</v>
      </c>
      <c r="D22" s="572">
        <v>42706</v>
      </c>
      <c r="E22" s="572">
        <v>42739</v>
      </c>
      <c r="F22" s="573">
        <v>-401088.74</v>
      </c>
      <c r="G22" s="574">
        <v>2.75E-2</v>
      </c>
      <c r="H22" s="570">
        <v>268.85000000000002</v>
      </c>
      <c r="I22" s="570" t="s">
        <v>1704</v>
      </c>
      <c r="J22" s="570" t="s">
        <v>1705</v>
      </c>
      <c r="K22" s="575">
        <v>0.85</v>
      </c>
      <c r="L22" s="575">
        <v>1</v>
      </c>
      <c r="M22" s="575">
        <v>1</v>
      </c>
      <c r="N22" s="570"/>
      <c r="O22" s="572"/>
      <c r="P22" s="576"/>
      <c r="S22" s="561" t="s">
        <v>1879</v>
      </c>
    </row>
    <row r="23" spans="1:19">
      <c r="A23" s="577" t="s">
        <v>1725</v>
      </c>
      <c r="B23" s="577" t="s">
        <v>1702</v>
      </c>
      <c r="C23" s="578" t="s">
        <v>1703</v>
      </c>
      <c r="D23" s="579">
        <v>42706</v>
      </c>
      <c r="E23" s="579">
        <v>42739</v>
      </c>
      <c r="F23" s="580">
        <v>-400977.54</v>
      </c>
      <c r="G23" s="581">
        <v>2.75E-2</v>
      </c>
      <c r="H23" s="577">
        <v>268.85000000000002</v>
      </c>
      <c r="I23" s="577" t="s">
        <v>1704</v>
      </c>
      <c r="J23" s="577" t="s">
        <v>1707</v>
      </c>
      <c r="K23" s="582">
        <v>1</v>
      </c>
      <c r="L23" s="582">
        <v>1.1499999999999999</v>
      </c>
      <c r="M23" s="582">
        <v>1</v>
      </c>
      <c r="N23" s="577"/>
      <c r="O23" s="579"/>
      <c r="P23" s="583"/>
    </row>
    <row r="24" spans="1:19">
      <c r="A24" s="570" t="s">
        <v>1726</v>
      </c>
      <c r="B24" s="570" t="s">
        <v>1702</v>
      </c>
      <c r="C24" s="571" t="s">
        <v>1703</v>
      </c>
      <c r="D24" s="572">
        <v>42704</v>
      </c>
      <c r="E24" s="572">
        <v>42734</v>
      </c>
      <c r="F24" s="573">
        <v>-693598.61</v>
      </c>
      <c r="G24" s="574">
        <v>2.75E-2</v>
      </c>
      <c r="H24" s="570">
        <v>271.05</v>
      </c>
      <c r="I24" s="570" t="s">
        <v>1704</v>
      </c>
      <c r="J24" s="570" t="s">
        <v>1705</v>
      </c>
      <c r="K24" s="575">
        <v>0.85</v>
      </c>
      <c r="L24" s="575">
        <v>1</v>
      </c>
      <c r="M24" s="575">
        <v>1</v>
      </c>
      <c r="N24" s="570"/>
      <c r="O24" s="572"/>
      <c r="P24" s="576"/>
    </row>
    <row r="25" spans="1:19">
      <c r="A25" s="577" t="s">
        <v>1727</v>
      </c>
      <c r="B25" s="577" t="s">
        <v>1702</v>
      </c>
      <c r="C25" s="578" t="s">
        <v>1703</v>
      </c>
      <c r="D25" s="579">
        <v>42704</v>
      </c>
      <c r="E25" s="579">
        <v>42734</v>
      </c>
      <c r="F25" s="580">
        <v>-1058655.73</v>
      </c>
      <c r="G25" s="581">
        <v>2.75E-2</v>
      </c>
      <c r="H25" s="577">
        <v>271.05</v>
      </c>
      <c r="I25" s="577" t="s">
        <v>1704</v>
      </c>
      <c r="J25" s="577" t="s">
        <v>1707</v>
      </c>
      <c r="K25" s="582">
        <v>1</v>
      </c>
      <c r="L25" s="582">
        <v>1.1499999999999999</v>
      </c>
      <c r="M25" s="582">
        <v>1</v>
      </c>
      <c r="N25" s="577"/>
      <c r="O25" s="579"/>
      <c r="P25" s="583"/>
    </row>
    <row r="26" spans="1:19">
      <c r="A26" s="570" t="s">
        <v>1728</v>
      </c>
      <c r="B26" s="570" t="s">
        <v>1702</v>
      </c>
      <c r="C26" s="571" t="s">
        <v>1703</v>
      </c>
      <c r="D26" s="572">
        <v>42702</v>
      </c>
      <c r="E26" s="572">
        <v>42732</v>
      </c>
      <c r="F26" s="573">
        <v>-565746.35</v>
      </c>
      <c r="G26" s="574">
        <v>2.75E-2</v>
      </c>
      <c r="H26" s="570">
        <v>273.8</v>
      </c>
      <c r="I26" s="570" t="s">
        <v>1704</v>
      </c>
      <c r="J26" s="570" t="s">
        <v>1705</v>
      </c>
      <c r="K26" s="575">
        <v>0.85</v>
      </c>
      <c r="L26" s="575">
        <v>1</v>
      </c>
      <c r="M26" s="575">
        <v>1</v>
      </c>
      <c r="N26" s="570"/>
      <c r="O26" s="572"/>
      <c r="P26" s="576"/>
    </row>
    <row r="27" spans="1:19">
      <c r="A27" s="577" t="s">
        <v>1729</v>
      </c>
      <c r="B27" s="577" t="s">
        <v>1702</v>
      </c>
      <c r="C27" s="578" t="s">
        <v>1703</v>
      </c>
      <c r="D27" s="579">
        <v>42702</v>
      </c>
      <c r="E27" s="579">
        <v>42732</v>
      </c>
      <c r="F27" s="580">
        <v>-1390689.44</v>
      </c>
      <c r="G27" s="581">
        <v>2.75E-2</v>
      </c>
      <c r="H27" s="577">
        <v>273.8</v>
      </c>
      <c r="I27" s="577" t="s">
        <v>1704</v>
      </c>
      <c r="J27" s="577" t="s">
        <v>1707</v>
      </c>
      <c r="K27" s="582">
        <v>1</v>
      </c>
      <c r="L27" s="582">
        <v>1.1499999999999999</v>
      </c>
      <c r="M27" s="582">
        <v>1</v>
      </c>
      <c r="N27" s="577"/>
      <c r="O27" s="579"/>
      <c r="P27" s="583"/>
    </row>
    <row r="28" spans="1:19">
      <c r="A28" s="570" t="s">
        <v>1730</v>
      </c>
      <c r="B28" s="570" t="s">
        <v>1731</v>
      </c>
      <c r="C28" s="571" t="s">
        <v>1703</v>
      </c>
      <c r="D28" s="572">
        <v>42699</v>
      </c>
      <c r="E28" s="572">
        <v>42730</v>
      </c>
      <c r="F28" s="573">
        <v>-801773.07</v>
      </c>
      <c r="G28" s="574">
        <v>2.75E-2</v>
      </c>
      <c r="H28" s="570">
        <v>271.39999999999998</v>
      </c>
      <c r="I28" s="570" t="s">
        <v>1704</v>
      </c>
      <c r="J28" s="570" t="s">
        <v>1705</v>
      </c>
      <c r="K28" s="575">
        <v>0.85</v>
      </c>
      <c r="L28" s="575">
        <v>1</v>
      </c>
      <c r="M28" s="575">
        <v>1</v>
      </c>
      <c r="N28" s="570">
        <v>264.75</v>
      </c>
      <c r="O28" s="572">
        <v>42730.686956018515</v>
      </c>
      <c r="P28" s="576">
        <v>1668.5226111234472</v>
      </c>
    </row>
    <row r="29" spans="1:19">
      <c r="A29" s="577" t="s">
        <v>1732</v>
      </c>
      <c r="B29" s="577" t="s">
        <v>1731</v>
      </c>
      <c r="C29" s="578" t="s">
        <v>1703</v>
      </c>
      <c r="D29" s="579">
        <v>42699</v>
      </c>
      <c r="E29" s="579">
        <v>42730</v>
      </c>
      <c r="F29" s="580">
        <v>-614851.52</v>
      </c>
      <c r="G29" s="581">
        <v>2.75E-2</v>
      </c>
      <c r="H29" s="577">
        <v>271.39999999999998</v>
      </c>
      <c r="I29" s="577" t="s">
        <v>1704</v>
      </c>
      <c r="J29" s="577" t="s">
        <v>1707</v>
      </c>
      <c r="K29" s="582">
        <v>1</v>
      </c>
      <c r="L29" s="582">
        <v>1.1499999999999999</v>
      </c>
      <c r="M29" s="582">
        <v>1</v>
      </c>
      <c r="N29" s="577">
        <v>264.75</v>
      </c>
      <c r="O29" s="579">
        <v>42730.686979166669</v>
      </c>
      <c r="P29" s="583">
        <v>0</v>
      </c>
    </row>
    <row r="30" spans="1:19">
      <c r="A30" s="570" t="s">
        <v>1733</v>
      </c>
      <c r="B30" s="570" t="s">
        <v>1731</v>
      </c>
      <c r="C30" s="571" t="s">
        <v>1703</v>
      </c>
      <c r="D30" s="572">
        <v>42697</v>
      </c>
      <c r="E30" s="572">
        <v>42727</v>
      </c>
      <c r="F30" s="573">
        <v>-518153.09</v>
      </c>
      <c r="G30" s="574">
        <v>2.75E-2</v>
      </c>
      <c r="H30" s="570">
        <v>276.60000000000002</v>
      </c>
      <c r="I30" s="570" t="s">
        <v>1704</v>
      </c>
      <c r="J30" s="570" t="s">
        <v>1705</v>
      </c>
      <c r="K30" s="575">
        <v>0.85</v>
      </c>
      <c r="L30" s="575">
        <v>1</v>
      </c>
      <c r="M30" s="575">
        <v>1</v>
      </c>
      <c r="N30" s="570">
        <v>263.55</v>
      </c>
      <c r="O30" s="572">
        <v>42727.645185185182</v>
      </c>
      <c r="P30" s="576">
        <v>2009.3001588268526</v>
      </c>
    </row>
    <row r="31" spans="1:19">
      <c r="A31" s="577" t="s">
        <v>1734</v>
      </c>
      <c r="B31" s="577" t="s">
        <v>1731</v>
      </c>
      <c r="C31" s="578" t="s">
        <v>1703</v>
      </c>
      <c r="D31" s="579">
        <v>42697</v>
      </c>
      <c r="E31" s="579">
        <v>42727</v>
      </c>
      <c r="F31" s="580">
        <v>-1695843.2</v>
      </c>
      <c r="G31" s="581">
        <v>2.75E-2</v>
      </c>
      <c r="H31" s="577">
        <v>276.60000000000002</v>
      </c>
      <c r="I31" s="577" t="s">
        <v>1704</v>
      </c>
      <c r="J31" s="577" t="s">
        <v>1707</v>
      </c>
      <c r="K31" s="582">
        <v>1</v>
      </c>
      <c r="L31" s="582">
        <v>1.1499999999999999</v>
      </c>
      <c r="M31" s="582">
        <v>1</v>
      </c>
      <c r="N31" s="577">
        <v>263.55</v>
      </c>
      <c r="O31" s="579">
        <v>42727.645196759258</v>
      </c>
      <c r="P31" s="583">
        <v>0</v>
      </c>
    </row>
    <row r="32" spans="1:19">
      <c r="A32" s="570" t="s">
        <v>1735</v>
      </c>
      <c r="B32" s="570" t="s">
        <v>1731</v>
      </c>
      <c r="C32" s="571" t="s">
        <v>1703</v>
      </c>
      <c r="D32" s="572">
        <v>42695</v>
      </c>
      <c r="E32" s="572">
        <v>42725</v>
      </c>
      <c r="F32" s="573">
        <v>-451989.8</v>
      </c>
      <c r="G32" s="574">
        <v>2.75E-2</v>
      </c>
      <c r="H32" s="570">
        <v>275.55</v>
      </c>
      <c r="I32" s="570" t="s">
        <v>1704</v>
      </c>
      <c r="J32" s="570" t="s">
        <v>1705</v>
      </c>
      <c r="K32" s="575">
        <v>0.85</v>
      </c>
      <c r="L32" s="575">
        <v>1</v>
      </c>
      <c r="M32" s="575">
        <v>1</v>
      </c>
      <c r="N32" s="570">
        <v>264.85000000000002</v>
      </c>
      <c r="O32" s="572">
        <v>42725.641736111109</v>
      </c>
      <c r="P32" s="576">
        <v>1442.5815944698381</v>
      </c>
    </row>
    <row r="33" spans="1:16">
      <c r="A33" s="577" t="s">
        <v>1736</v>
      </c>
      <c r="B33" s="577" t="s">
        <v>1731</v>
      </c>
      <c r="C33" s="578" t="s">
        <v>1703</v>
      </c>
      <c r="D33" s="579">
        <v>42695</v>
      </c>
      <c r="E33" s="579">
        <v>42725</v>
      </c>
      <c r="F33" s="580">
        <v>-2399329.46</v>
      </c>
      <c r="G33" s="581">
        <v>2.75E-2</v>
      </c>
      <c r="H33" s="577">
        <v>275.55</v>
      </c>
      <c r="I33" s="577" t="s">
        <v>1704</v>
      </c>
      <c r="J33" s="577" t="s">
        <v>1707</v>
      </c>
      <c r="K33" s="582">
        <v>1</v>
      </c>
      <c r="L33" s="582">
        <v>1.1499999999999999</v>
      </c>
      <c r="M33" s="582">
        <v>1</v>
      </c>
      <c r="N33" s="577">
        <v>264.85000000000002</v>
      </c>
      <c r="O33" s="579">
        <v>42725.641747685186</v>
      </c>
      <c r="P33" s="583">
        <v>0</v>
      </c>
    </row>
    <row r="34" spans="1:16">
      <c r="A34" s="570" t="s">
        <v>1737</v>
      </c>
      <c r="B34" s="570" t="s">
        <v>1731</v>
      </c>
      <c r="C34" s="571" t="s">
        <v>1703</v>
      </c>
      <c r="D34" s="572">
        <v>42692</v>
      </c>
      <c r="E34" s="572">
        <v>42723</v>
      </c>
      <c r="F34" s="573">
        <v>-433053.38</v>
      </c>
      <c r="G34" s="574">
        <v>2.75E-2</v>
      </c>
      <c r="H34" s="570">
        <v>273.45</v>
      </c>
      <c r="I34" s="570" t="s">
        <v>1704</v>
      </c>
      <c r="J34" s="570" t="s">
        <v>1705</v>
      </c>
      <c r="K34" s="575">
        <v>0.85</v>
      </c>
      <c r="L34" s="575">
        <v>1</v>
      </c>
      <c r="M34" s="575">
        <v>1</v>
      </c>
      <c r="N34" s="570">
        <v>266.60000000000002</v>
      </c>
      <c r="O34" s="572">
        <v>42723.670659722222</v>
      </c>
      <c r="P34" s="576">
        <v>921.34632053642054</v>
      </c>
    </row>
    <row r="35" spans="1:16">
      <c r="A35" s="577" t="s">
        <v>1738</v>
      </c>
      <c r="B35" s="577" t="s">
        <v>1731</v>
      </c>
      <c r="C35" s="578" t="s">
        <v>1703</v>
      </c>
      <c r="D35" s="579">
        <v>42692</v>
      </c>
      <c r="E35" s="579">
        <v>42723</v>
      </c>
      <c r="F35" s="580">
        <v>-1033551.62</v>
      </c>
      <c r="G35" s="581">
        <v>2.75E-2</v>
      </c>
      <c r="H35" s="577">
        <v>273.45</v>
      </c>
      <c r="I35" s="577" t="s">
        <v>1704</v>
      </c>
      <c r="J35" s="577" t="s">
        <v>1707</v>
      </c>
      <c r="K35" s="582">
        <v>1</v>
      </c>
      <c r="L35" s="582">
        <v>1.1499999999999999</v>
      </c>
      <c r="M35" s="582">
        <v>1</v>
      </c>
      <c r="N35" s="577">
        <v>266.60000000000002</v>
      </c>
      <c r="O35" s="579">
        <v>42723.670682870368</v>
      </c>
      <c r="P35" s="583">
        <v>0</v>
      </c>
    </row>
    <row r="36" spans="1:16">
      <c r="A36" s="570" t="s">
        <v>1739</v>
      </c>
      <c r="B36" s="570" t="s">
        <v>1731</v>
      </c>
      <c r="C36" s="571" t="s">
        <v>1703</v>
      </c>
      <c r="D36" s="572">
        <v>42690</v>
      </c>
      <c r="E36" s="572">
        <v>42720</v>
      </c>
      <c r="F36" s="573">
        <v>-145883.88</v>
      </c>
      <c r="G36" s="574">
        <v>2.75E-2</v>
      </c>
      <c r="H36" s="570">
        <v>277.05</v>
      </c>
      <c r="I36" s="570" t="s">
        <v>1704</v>
      </c>
      <c r="J36" s="570" t="s">
        <v>1705</v>
      </c>
      <c r="K36" s="575">
        <v>0.85</v>
      </c>
      <c r="L36" s="575">
        <v>1</v>
      </c>
      <c r="M36" s="575">
        <v>1</v>
      </c>
      <c r="N36" s="570">
        <v>265.35000000000002</v>
      </c>
      <c r="O36" s="572">
        <v>42720.711840277778</v>
      </c>
      <c r="P36" s="576">
        <v>506.36467755931415</v>
      </c>
    </row>
    <row r="37" spans="1:16">
      <c r="A37" s="577" t="s">
        <v>1740</v>
      </c>
      <c r="B37" s="577" t="s">
        <v>1731</v>
      </c>
      <c r="C37" s="578" t="s">
        <v>1703</v>
      </c>
      <c r="D37" s="579">
        <v>42690</v>
      </c>
      <c r="E37" s="579">
        <v>42720</v>
      </c>
      <c r="F37" s="580">
        <v>-1513532.42</v>
      </c>
      <c r="G37" s="581">
        <v>2.75E-2</v>
      </c>
      <c r="H37" s="577">
        <v>277.05</v>
      </c>
      <c r="I37" s="577" t="s">
        <v>1704</v>
      </c>
      <c r="J37" s="577" t="s">
        <v>1707</v>
      </c>
      <c r="K37" s="582">
        <v>1</v>
      </c>
      <c r="L37" s="582">
        <v>1.1499999999999999</v>
      </c>
      <c r="M37" s="582">
        <v>1</v>
      </c>
      <c r="N37" s="577">
        <v>265.35000000000002</v>
      </c>
      <c r="O37" s="579">
        <v>42720.711863425924</v>
      </c>
      <c r="P37" s="583">
        <v>0</v>
      </c>
    </row>
    <row r="38" spans="1:16">
      <c r="A38" s="570" t="s">
        <v>1741</v>
      </c>
      <c r="B38" s="570" t="s">
        <v>1731</v>
      </c>
      <c r="C38" s="571" t="s">
        <v>1703</v>
      </c>
      <c r="D38" s="572">
        <v>42688</v>
      </c>
      <c r="E38" s="572">
        <v>42718</v>
      </c>
      <c r="F38" s="573">
        <v>-437159.53</v>
      </c>
      <c r="G38" s="574">
        <v>2.8000000000000001E-2</v>
      </c>
      <c r="H38" s="570">
        <v>272.95</v>
      </c>
      <c r="I38" s="570" t="s">
        <v>1704</v>
      </c>
      <c r="J38" s="570" t="s">
        <v>1705</v>
      </c>
      <c r="K38" s="575">
        <v>0.85</v>
      </c>
      <c r="L38" s="575">
        <v>1</v>
      </c>
      <c r="M38" s="575">
        <v>1</v>
      </c>
      <c r="N38" s="570">
        <v>269.64999999999998</v>
      </c>
      <c r="O38" s="572">
        <v>42718.687569444446</v>
      </c>
      <c r="P38" s="576">
        <v>434.40936766480939</v>
      </c>
    </row>
    <row r="39" spans="1:16">
      <c r="A39" s="577" t="s">
        <v>1742</v>
      </c>
      <c r="B39" s="577" t="s">
        <v>1731</v>
      </c>
      <c r="C39" s="578" t="s">
        <v>1703</v>
      </c>
      <c r="D39" s="579">
        <v>42688</v>
      </c>
      <c r="E39" s="579">
        <v>42718</v>
      </c>
      <c r="F39" s="580">
        <v>-1522404.53</v>
      </c>
      <c r="G39" s="581">
        <v>2.8000000000000001E-2</v>
      </c>
      <c r="H39" s="577">
        <v>272.95</v>
      </c>
      <c r="I39" s="577" t="s">
        <v>1704</v>
      </c>
      <c r="J39" s="577" t="s">
        <v>1707</v>
      </c>
      <c r="K39" s="582">
        <v>1</v>
      </c>
      <c r="L39" s="582">
        <v>1.1499999999999999</v>
      </c>
      <c r="M39" s="582">
        <v>1</v>
      </c>
      <c r="N39" s="577">
        <v>269.64999999999998</v>
      </c>
      <c r="O39" s="579">
        <v>42718.687581018516</v>
      </c>
      <c r="P39" s="583">
        <v>0</v>
      </c>
    </row>
    <row r="40" spans="1:16">
      <c r="A40" s="570" t="s">
        <v>1743</v>
      </c>
      <c r="B40" s="570" t="s">
        <v>1731</v>
      </c>
      <c r="C40" s="571" t="s">
        <v>1703</v>
      </c>
      <c r="D40" s="572">
        <v>42685</v>
      </c>
      <c r="E40" s="572">
        <v>42716</v>
      </c>
      <c r="F40" s="573">
        <v>-293491.48</v>
      </c>
      <c r="G40" s="574">
        <v>2.8000000000000001E-2</v>
      </c>
      <c r="H40" s="570">
        <v>281.75</v>
      </c>
      <c r="I40" s="570" t="s">
        <v>1704</v>
      </c>
      <c r="J40" s="570" t="s">
        <v>1705</v>
      </c>
      <c r="K40" s="575">
        <v>0.85</v>
      </c>
      <c r="L40" s="575">
        <v>1</v>
      </c>
      <c r="M40" s="575">
        <v>1</v>
      </c>
      <c r="N40" s="570">
        <v>267.95</v>
      </c>
      <c r="O40" s="572">
        <v>42716.643518518518</v>
      </c>
      <c r="P40" s="576">
        <v>1220.8983009225617</v>
      </c>
    </row>
    <row r="41" spans="1:16">
      <c r="A41" s="577" t="s">
        <v>1744</v>
      </c>
      <c r="B41" s="577" t="s">
        <v>1731</v>
      </c>
      <c r="C41" s="578" t="s">
        <v>1703</v>
      </c>
      <c r="D41" s="579">
        <v>42685</v>
      </c>
      <c r="E41" s="579">
        <v>42716</v>
      </c>
      <c r="F41" s="580">
        <v>-1530819.26</v>
      </c>
      <c r="G41" s="581">
        <v>2.8000000000000001E-2</v>
      </c>
      <c r="H41" s="577">
        <v>281.75</v>
      </c>
      <c r="I41" s="577" t="s">
        <v>1704</v>
      </c>
      <c r="J41" s="577" t="s">
        <v>1707</v>
      </c>
      <c r="K41" s="582">
        <v>1</v>
      </c>
      <c r="L41" s="582">
        <v>1.1499999999999999</v>
      </c>
      <c r="M41" s="582">
        <v>1</v>
      </c>
      <c r="N41" s="577">
        <v>267.95</v>
      </c>
      <c r="O41" s="579">
        <v>42716.643530092595</v>
      </c>
      <c r="P41" s="583">
        <v>0</v>
      </c>
    </row>
    <row r="42" spans="1:16">
      <c r="A42" s="570" t="s">
        <v>1745</v>
      </c>
      <c r="B42" s="570" t="s">
        <v>1731</v>
      </c>
      <c r="C42" s="571" t="s">
        <v>1703</v>
      </c>
      <c r="D42" s="572">
        <v>42683</v>
      </c>
      <c r="E42" s="572">
        <v>42713</v>
      </c>
      <c r="F42" s="573">
        <v>-638713.72</v>
      </c>
      <c r="G42" s="574">
        <v>2.8000000000000001E-2</v>
      </c>
      <c r="H42" s="570">
        <v>291.64999999999998</v>
      </c>
      <c r="I42" s="570" t="s">
        <v>1704</v>
      </c>
      <c r="J42" s="570" t="s">
        <v>1705</v>
      </c>
      <c r="K42" s="575">
        <v>0.85</v>
      </c>
      <c r="L42" s="575">
        <v>1</v>
      </c>
      <c r="M42" s="575">
        <v>1</v>
      </c>
      <c r="N42" s="570">
        <v>269.5</v>
      </c>
      <c r="O42" s="572">
        <v>42713.700462962966</v>
      </c>
      <c r="P42" s="576">
        <v>3987.0013732917796</v>
      </c>
    </row>
    <row r="43" spans="1:16">
      <c r="A43" s="577" t="s">
        <v>1746</v>
      </c>
      <c r="B43" s="577" t="s">
        <v>1731</v>
      </c>
      <c r="C43" s="578" t="s">
        <v>1703</v>
      </c>
      <c r="D43" s="579">
        <v>42683</v>
      </c>
      <c r="E43" s="579">
        <v>42713</v>
      </c>
      <c r="F43" s="580">
        <v>-841991.99</v>
      </c>
      <c r="G43" s="581">
        <v>2.8000000000000001E-2</v>
      </c>
      <c r="H43" s="577">
        <v>291.64999999999998</v>
      </c>
      <c r="I43" s="577" t="s">
        <v>1704</v>
      </c>
      <c r="J43" s="577" t="s">
        <v>1707</v>
      </c>
      <c r="K43" s="582">
        <v>1</v>
      </c>
      <c r="L43" s="582">
        <v>1.1499999999999999</v>
      </c>
      <c r="M43" s="582">
        <v>1</v>
      </c>
      <c r="N43" s="577">
        <v>269.5</v>
      </c>
      <c r="O43" s="579">
        <v>42713.700474537036</v>
      </c>
      <c r="P43" s="583">
        <v>0</v>
      </c>
    </row>
    <row r="44" spans="1:16">
      <c r="A44" s="570" t="s">
        <v>1747</v>
      </c>
      <c r="B44" s="570" t="s">
        <v>1731</v>
      </c>
      <c r="C44" s="571" t="s">
        <v>1703</v>
      </c>
      <c r="D44" s="572">
        <v>42681</v>
      </c>
      <c r="E44" s="572">
        <v>42711</v>
      </c>
      <c r="F44" s="573">
        <v>-183602.97</v>
      </c>
      <c r="G44" s="574">
        <v>2.8000000000000001E-2</v>
      </c>
      <c r="H44" s="570">
        <v>284.45</v>
      </c>
      <c r="I44" s="570" t="s">
        <v>1704</v>
      </c>
      <c r="J44" s="570" t="s">
        <v>1705</v>
      </c>
      <c r="K44" s="575">
        <v>0.85</v>
      </c>
      <c r="L44" s="575">
        <v>1</v>
      </c>
      <c r="M44" s="575">
        <v>1</v>
      </c>
      <c r="N44" s="570">
        <v>267.7</v>
      </c>
      <c r="O44" s="572">
        <v>42711.641944444447</v>
      </c>
      <c r="P44" s="576">
        <v>888.62180487699209</v>
      </c>
    </row>
    <row r="45" spans="1:16">
      <c r="A45" s="577" t="s">
        <v>1748</v>
      </c>
      <c r="B45" s="577" t="s">
        <v>1731</v>
      </c>
      <c r="C45" s="578" t="s">
        <v>1703</v>
      </c>
      <c r="D45" s="579">
        <v>42681</v>
      </c>
      <c r="E45" s="579">
        <v>42711</v>
      </c>
      <c r="F45" s="580">
        <v>-462646.14</v>
      </c>
      <c r="G45" s="581">
        <v>2.8000000000000001E-2</v>
      </c>
      <c r="H45" s="577">
        <v>284.45</v>
      </c>
      <c r="I45" s="577" t="s">
        <v>1704</v>
      </c>
      <c r="J45" s="577" t="s">
        <v>1707</v>
      </c>
      <c r="K45" s="582">
        <v>1</v>
      </c>
      <c r="L45" s="582">
        <v>1.1499999999999999</v>
      </c>
      <c r="M45" s="582">
        <v>1</v>
      </c>
      <c r="N45" s="577">
        <v>267.7</v>
      </c>
      <c r="O45" s="579">
        <v>42711.641956018517</v>
      </c>
      <c r="P45" s="583">
        <v>0</v>
      </c>
    </row>
    <row r="46" spans="1:16">
      <c r="A46" s="570" t="s">
        <v>1749</v>
      </c>
      <c r="B46" s="570" t="s">
        <v>1731</v>
      </c>
      <c r="C46" s="571" t="s">
        <v>1750</v>
      </c>
      <c r="D46" s="572">
        <v>42678</v>
      </c>
      <c r="E46" s="572">
        <v>42709</v>
      </c>
      <c r="F46" s="573">
        <v>-698365.64</v>
      </c>
      <c r="G46" s="574">
        <v>2.8000000000000001E-2</v>
      </c>
      <c r="H46" s="570">
        <v>282.39999999999998</v>
      </c>
      <c r="I46" s="570" t="s">
        <v>1704</v>
      </c>
      <c r="J46" s="570" t="s">
        <v>1705</v>
      </c>
      <c r="K46" s="575">
        <v>0.85</v>
      </c>
      <c r="L46" s="575">
        <v>1</v>
      </c>
      <c r="M46" s="575">
        <v>1</v>
      </c>
      <c r="N46" s="570">
        <v>265.7</v>
      </c>
      <c r="O46" s="572">
        <v>42709.716608796298</v>
      </c>
      <c r="P46" s="576">
        <v>3507.5467793472726</v>
      </c>
    </row>
    <row r="47" spans="1:16">
      <c r="A47" s="577" t="s">
        <v>1751</v>
      </c>
      <c r="B47" s="577" t="s">
        <v>1731</v>
      </c>
      <c r="C47" s="578" t="s">
        <v>1750</v>
      </c>
      <c r="D47" s="579">
        <v>42678</v>
      </c>
      <c r="E47" s="579">
        <v>42709</v>
      </c>
      <c r="F47" s="580">
        <v>-961478.43</v>
      </c>
      <c r="G47" s="581">
        <v>2.8000000000000001E-2</v>
      </c>
      <c r="H47" s="577">
        <v>282.39999999999998</v>
      </c>
      <c r="I47" s="577" t="s">
        <v>1704</v>
      </c>
      <c r="J47" s="577" t="s">
        <v>1707</v>
      </c>
      <c r="K47" s="582">
        <v>1</v>
      </c>
      <c r="L47" s="582">
        <v>1.1499999999999999</v>
      </c>
      <c r="M47" s="582">
        <v>1</v>
      </c>
      <c r="N47" s="577">
        <v>265.7</v>
      </c>
      <c r="O47" s="579">
        <v>42709.716631944444</v>
      </c>
      <c r="P47" s="583">
        <v>0</v>
      </c>
    </row>
    <row r="48" spans="1:16">
      <c r="A48" s="570" t="s">
        <v>1752</v>
      </c>
      <c r="B48" s="570" t="s">
        <v>1731</v>
      </c>
      <c r="C48" s="571" t="s">
        <v>1750</v>
      </c>
      <c r="D48" s="572">
        <v>42676</v>
      </c>
      <c r="E48" s="572">
        <v>42706</v>
      </c>
      <c r="F48" s="573">
        <v>-698365.64</v>
      </c>
      <c r="G48" s="574">
        <v>2.75E-2</v>
      </c>
      <c r="H48" s="570">
        <v>282.95</v>
      </c>
      <c r="I48" s="570" t="s">
        <v>1704</v>
      </c>
      <c r="J48" s="570" t="s">
        <v>1705</v>
      </c>
      <c r="K48" s="575">
        <v>0.85</v>
      </c>
      <c r="L48" s="575">
        <v>1</v>
      </c>
      <c r="M48" s="575">
        <v>1</v>
      </c>
      <c r="N48" s="570">
        <v>265.60000000000002</v>
      </c>
      <c r="O48" s="572">
        <v>42706.646331018521</v>
      </c>
      <c r="P48" s="576">
        <v>3519.6626115752056</v>
      </c>
    </row>
    <row r="49" spans="1:16">
      <c r="A49" s="577" t="s">
        <v>1753</v>
      </c>
      <c r="B49" s="577" t="s">
        <v>1731</v>
      </c>
      <c r="C49" s="578" t="s">
        <v>1750</v>
      </c>
      <c r="D49" s="579">
        <v>42676</v>
      </c>
      <c r="E49" s="579">
        <v>42706</v>
      </c>
      <c r="F49" s="580">
        <v>-1288436.5900000001</v>
      </c>
      <c r="G49" s="581">
        <v>2.75E-2</v>
      </c>
      <c r="H49" s="577">
        <v>282.95</v>
      </c>
      <c r="I49" s="577" t="s">
        <v>1704</v>
      </c>
      <c r="J49" s="577" t="s">
        <v>1707</v>
      </c>
      <c r="K49" s="582">
        <v>1</v>
      </c>
      <c r="L49" s="582">
        <v>1.1499999999999999</v>
      </c>
      <c r="M49" s="582">
        <v>1</v>
      </c>
      <c r="N49" s="577">
        <v>265.60000000000002</v>
      </c>
      <c r="O49" s="579">
        <v>42706.64634259259</v>
      </c>
      <c r="P49" s="583">
        <v>0</v>
      </c>
    </row>
    <row r="50" spans="1:16">
      <c r="A50" s="570" t="s">
        <v>1754</v>
      </c>
      <c r="B50" s="570" t="s">
        <v>1731</v>
      </c>
      <c r="C50" s="571" t="s">
        <v>1750</v>
      </c>
      <c r="D50" s="572">
        <v>42674</v>
      </c>
      <c r="E50" s="572">
        <v>42705</v>
      </c>
      <c r="F50" s="573">
        <v>-207920.99</v>
      </c>
      <c r="G50" s="574">
        <v>2.8000000000000001E-2</v>
      </c>
      <c r="H50" s="570">
        <v>279.64999999999998</v>
      </c>
      <c r="I50" s="570" t="s">
        <v>1704</v>
      </c>
      <c r="J50" s="570" t="s">
        <v>1705</v>
      </c>
      <c r="K50" s="575">
        <v>0.85</v>
      </c>
      <c r="L50" s="575">
        <v>1</v>
      </c>
      <c r="M50" s="575">
        <v>1</v>
      </c>
      <c r="N50" s="570">
        <v>266.3</v>
      </c>
      <c r="O50" s="572">
        <v>42705.641192129631</v>
      </c>
      <c r="P50" s="576">
        <v>843.01170701635135</v>
      </c>
    </row>
    <row r="51" spans="1:16">
      <c r="A51" s="577" t="s">
        <v>1755</v>
      </c>
      <c r="B51" s="577" t="s">
        <v>1731</v>
      </c>
      <c r="C51" s="578" t="s">
        <v>1750</v>
      </c>
      <c r="D51" s="579">
        <v>42674</v>
      </c>
      <c r="E51" s="579">
        <v>42705</v>
      </c>
      <c r="F51" s="580">
        <v>-657778.68999999994</v>
      </c>
      <c r="G51" s="581">
        <v>2.8000000000000001E-2</v>
      </c>
      <c r="H51" s="577">
        <v>279.64999999999998</v>
      </c>
      <c r="I51" s="577" t="s">
        <v>1704</v>
      </c>
      <c r="J51" s="577" t="s">
        <v>1707</v>
      </c>
      <c r="K51" s="582">
        <v>1</v>
      </c>
      <c r="L51" s="582">
        <v>1.1499999999999999</v>
      </c>
      <c r="M51" s="582">
        <v>1</v>
      </c>
      <c r="N51" s="577">
        <v>266.3</v>
      </c>
      <c r="O51" s="579">
        <v>42705.641203703701</v>
      </c>
      <c r="P51" s="583">
        <v>0</v>
      </c>
    </row>
    <row r="52" spans="1:16">
      <c r="A52" s="570" t="s">
        <v>1756</v>
      </c>
      <c r="B52" s="570" t="s">
        <v>1731</v>
      </c>
      <c r="C52" s="571" t="s">
        <v>1750</v>
      </c>
      <c r="D52" s="572">
        <v>42671</v>
      </c>
      <c r="E52" s="572">
        <v>42702</v>
      </c>
      <c r="F52" s="573">
        <v>-1364052.2</v>
      </c>
      <c r="G52" s="574">
        <v>2.75E-2</v>
      </c>
      <c r="H52" s="570">
        <v>278.5</v>
      </c>
      <c r="I52" s="570" t="s">
        <v>1704</v>
      </c>
      <c r="J52" s="570" t="s">
        <v>1705</v>
      </c>
      <c r="K52" s="575">
        <v>0.85</v>
      </c>
      <c r="L52" s="575">
        <v>1</v>
      </c>
      <c r="M52" s="575">
        <v>1</v>
      </c>
      <c r="N52" s="570">
        <v>271.10000000000002</v>
      </c>
      <c r="O52" s="572">
        <v>42702</v>
      </c>
      <c r="P52" s="576">
        <v>3078.267378</v>
      </c>
    </row>
    <row r="53" spans="1:16">
      <c r="A53" s="577" t="s">
        <v>1757</v>
      </c>
      <c r="B53" s="577" t="s">
        <v>1731</v>
      </c>
      <c r="C53" s="578" t="s">
        <v>1750</v>
      </c>
      <c r="D53" s="579">
        <v>42671</v>
      </c>
      <c r="E53" s="579">
        <v>42702</v>
      </c>
      <c r="F53" s="580">
        <v>-866838.76</v>
      </c>
      <c r="G53" s="581">
        <v>2.75E-2</v>
      </c>
      <c r="H53" s="577">
        <v>278.5</v>
      </c>
      <c r="I53" s="577" t="s">
        <v>1704</v>
      </c>
      <c r="J53" s="577" t="s">
        <v>1707</v>
      </c>
      <c r="K53" s="582">
        <v>1</v>
      </c>
      <c r="L53" s="582">
        <v>1.1499999999999999</v>
      </c>
      <c r="M53" s="582">
        <v>1</v>
      </c>
      <c r="N53" s="577">
        <v>271.10000000000002</v>
      </c>
      <c r="O53" s="579">
        <v>42702</v>
      </c>
      <c r="P53" s="583">
        <v>0</v>
      </c>
    </row>
    <row r="54" spans="1:16">
      <c r="A54" s="570" t="s">
        <v>1758</v>
      </c>
      <c r="B54" s="570" t="s">
        <v>1731</v>
      </c>
      <c r="C54" s="571" t="s">
        <v>1750</v>
      </c>
      <c r="D54" s="572">
        <v>42669</v>
      </c>
      <c r="E54" s="572">
        <v>42699</v>
      </c>
      <c r="F54" s="573">
        <v>-514126.62</v>
      </c>
      <c r="G54" s="574">
        <v>2.75E-2</v>
      </c>
      <c r="H54" s="570">
        <v>279.2</v>
      </c>
      <c r="I54" s="570" t="s">
        <v>1704</v>
      </c>
      <c r="J54" s="570" t="s">
        <v>1705</v>
      </c>
      <c r="K54" s="575">
        <v>0.85</v>
      </c>
      <c r="L54" s="575">
        <v>1</v>
      </c>
      <c r="M54" s="575">
        <v>1</v>
      </c>
      <c r="N54" s="570">
        <v>268.55</v>
      </c>
      <c r="O54" s="572">
        <v>42699</v>
      </c>
      <c r="P54" s="576">
        <v>1611.8798830000001</v>
      </c>
    </row>
    <row r="55" spans="1:16">
      <c r="A55" s="577" t="s">
        <v>1759</v>
      </c>
      <c r="B55" s="577" t="s">
        <v>1731</v>
      </c>
      <c r="C55" s="578" t="s">
        <v>1750</v>
      </c>
      <c r="D55" s="579">
        <v>42669</v>
      </c>
      <c r="E55" s="579">
        <v>42699</v>
      </c>
      <c r="F55" s="580">
        <v>-1038937.01</v>
      </c>
      <c r="G55" s="581">
        <v>2.75E-2</v>
      </c>
      <c r="H55" s="577">
        <v>279.2</v>
      </c>
      <c r="I55" s="577" t="s">
        <v>1704</v>
      </c>
      <c r="J55" s="577" t="s">
        <v>1707</v>
      </c>
      <c r="K55" s="582">
        <v>1</v>
      </c>
      <c r="L55" s="582">
        <v>1.1499999999999999</v>
      </c>
      <c r="M55" s="582">
        <v>1</v>
      </c>
      <c r="N55" s="577">
        <v>268.55</v>
      </c>
      <c r="O55" s="579">
        <v>42699</v>
      </c>
      <c r="P55" s="583">
        <v>0</v>
      </c>
    </row>
    <row r="56" spans="1:16">
      <c r="A56" s="570" t="s">
        <v>1760</v>
      </c>
      <c r="B56" s="570" t="s">
        <v>1731</v>
      </c>
      <c r="C56" s="571" t="s">
        <v>1750</v>
      </c>
      <c r="D56" s="572">
        <v>42667</v>
      </c>
      <c r="E56" s="572">
        <v>42698</v>
      </c>
      <c r="F56" s="573">
        <v>-327020.15999999997</v>
      </c>
      <c r="G56" s="574">
        <v>2.75E-2</v>
      </c>
      <c r="H56" s="570">
        <v>277.05</v>
      </c>
      <c r="I56" s="570" t="s">
        <v>1704</v>
      </c>
      <c r="J56" s="570" t="s">
        <v>1705</v>
      </c>
      <c r="K56" s="575">
        <v>0.85</v>
      </c>
      <c r="L56" s="575">
        <v>1</v>
      </c>
      <c r="M56" s="575">
        <v>1</v>
      </c>
      <c r="N56" s="570">
        <v>270.64999999999998</v>
      </c>
      <c r="O56" s="572">
        <v>42698</v>
      </c>
      <c r="P56" s="576">
        <v>641.60121179999999</v>
      </c>
    </row>
    <row r="57" spans="1:16">
      <c r="A57" s="577" t="s">
        <v>1761</v>
      </c>
      <c r="B57" s="577" t="s">
        <v>1731</v>
      </c>
      <c r="C57" s="578" t="s">
        <v>1750</v>
      </c>
      <c r="D57" s="579">
        <v>42667</v>
      </c>
      <c r="E57" s="579">
        <v>42698</v>
      </c>
      <c r="F57" s="580">
        <v>-466452.96</v>
      </c>
      <c r="G57" s="581">
        <v>2.75E-2</v>
      </c>
      <c r="H57" s="577">
        <v>277.05</v>
      </c>
      <c r="I57" s="577" t="s">
        <v>1704</v>
      </c>
      <c r="J57" s="577" t="s">
        <v>1707</v>
      </c>
      <c r="K57" s="582">
        <v>1</v>
      </c>
      <c r="L57" s="582">
        <v>1.1499999999999999</v>
      </c>
      <c r="M57" s="582">
        <v>1</v>
      </c>
      <c r="N57" s="577">
        <v>270.64999999999998</v>
      </c>
      <c r="O57" s="579">
        <v>42698</v>
      </c>
      <c r="P57" s="583">
        <v>0</v>
      </c>
    </row>
    <row r="58" spans="1:16">
      <c r="A58" s="570" t="s">
        <v>1762</v>
      </c>
      <c r="B58" s="570" t="s">
        <v>1731</v>
      </c>
      <c r="C58" s="571" t="s">
        <v>1750</v>
      </c>
      <c r="D58" s="572">
        <v>42664</v>
      </c>
      <c r="E58" s="572">
        <v>42695</v>
      </c>
      <c r="F58" s="573">
        <v>-352935.59</v>
      </c>
      <c r="G58" s="574">
        <v>2.9499999999999998E-2</v>
      </c>
      <c r="H58" s="570">
        <v>276.3</v>
      </c>
      <c r="I58" s="570" t="s">
        <v>1704</v>
      </c>
      <c r="J58" s="570" t="s">
        <v>1705</v>
      </c>
      <c r="K58" s="575">
        <v>0.85</v>
      </c>
      <c r="L58" s="575">
        <v>1</v>
      </c>
      <c r="M58" s="575">
        <v>1</v>
      </c>
      <c r="N58" s="570">
        <v>272.5</v>
      </c>
      <c r="O58" s="572">
        <v>42695</v>
      </c>
      <c r="P58" s="576">
        <v>412.25601019999999</v>
      </c>
    </row>
    <row r="59" spans="1:16">
      <c r="A59" s="577" t="s">
        <v>1763</v>
      </c>
      <c r="B59" s="577" t="s">
        <v>1731</v>
      </c>
      <c r="C59" s="578" t="s">
        <v>1750</v>
      </c>
      <c r="D59" s="579">
        <v>42664</v>
      </c>
      <c r="E59" s="579">
        <v>42695</v>
      </c>
      <c r="F59" s="580">
        <v>-923236.81</v>
      </c>
      <c r="G59" s="581">
        <v>2.9499999999999998E-2</v>
      </c>
      <c r="H59" s="577">
        <v>276.3</v>
      </c>
      <c r="I59" s="577" t="s">
        <v>1704</v>
      </c>
      <c r="J59" s="577" t="s">
        <v>1707</v>
      </c>
      <c r="K59" s="582">
        <v>1</v>
      </c>
      <c r="L59" s="582">
        <v>1.1499999999999999</v>
      </c>
      <c r="M59" s="582">
        <v>1</v>
      </c>
      <c r="N59" s="577">
        <v>272.5</v>
      </c>
      <c r="O59" s="579">
        <v>42695</v>
      </c>
      <c r="P59" s="583">
        <v>0</v>
      </c>
    </row>
    <row r="60" spans="1:16">
      <c r="A60" s="570" t="s">
        <v>1764</v>
      </c>
      <c r="B60" s="570" t="s">
        <v>1731</v>
      </c>
      <c r="C60" s="571" t="s">
        <v>1750</v>
      </c>
      <c r="D60" s="572">
        <v>42662</v>
      </c>
      <c r="E60" s="572">
        <v>42692</v>
      </c>
      <c r="F60" s="573">
        <v>-274624.28000000003</v>
      </c>
      <c r="G60" s="574">
        <v>2.9499999999999998E-2</v>
      </c>
      <c r="H60" s="570">
        <v>275.2</v>
      </c>
      <c r="I60" s="570" t="s">
        <v>1704</v>
      </c>
      <c r="J60" s="570" t="s">
        <v>1705</v>
      </c>
      <c r="K60" s="575">
        <v>0.85</v>
      </c>
      <c r="L60" s="575">
        <v>1</v>
      </c>
      <c r="M60" s="575">
        <v>1</v>
      </c>
      <c r="N60" s="570">
        <v>270.35000000000002</v>
      </c>
      <c r="O60" s="572">
        <v>42695</v>
      </c>
      <c r="P60" s="576">
        <v>397.79620039999998</v>
      </c>
    </row>
    <row r="61" spans="1:16">
      <c r="A61" s="577" t="s">
        <v>1765</v>
      </c>
      <c r="B61" s="577" t="s">
        <v>1731</v>
      </c>
      <c r="C61" s="578" t="s">
        <v>1750</v>
      </c>
      <c r="D61" s="579">
        <v>42662</v>
      </c>
      <c r="E61" s="579">
        <v>42692</v>
      </c>
      <c r="F61" s="580">
        <v>-876744.33</v>
      </c>
      <c r="G61" s="581">
        <v>2.9499999999999998E-2</v>
      </c>
      <c r="H61" s="577">
        <v>275.2</v>
      </c>
      <c r="I61" s="577" t="s">
        <v>1704</v>
      </c>
      <c r="J61" s="577" t="s">
        <v>1707</v>
      </c>
      <c r="K61" s="582">
        <v>1</v>
      </c>
      <c r="L61" s="582">
        <v>1.1499999999999999</v>
      </c>
      <c r="M61" s="582">
        <v>1</v>
      </c>
      <c r="N61" s="577">
        <v>270.35000000000002</v>
      </c>
      <c r="O61" s="579">
        <v>42695</v>
      </c>
      <c r="P61" s="583">
        <v>0</v>
      </c>
    </row>
    <row r="62" spans="1:16">
      <c r="A62" s="570" t="s">
        <v>1766</v>
      </c>
      <c r="B62" s="570" t="s">
        <v>1731</v>
      </c>
      <c r="C62" s="571" t="s">
        <v>1750</v>
      </c>
      <c r="D62" s="572">
        <v>42660</v>
      </c>
      <c r="E62" s="572">
        <v>42691</v>
      </c>
      <c r="F62" s="573">
        <v>-250118.94</v>
      </c>
      <c r="G62" s="574">
        <v>2.9499999999999998E-2</v>
      </c>
      <c r="H62" s="570">
        <v>273.7</v>
      </c>
      <c r="I62" s="570" t="s">
        <v>1704</v>
      </c>
      <c r="J62" s="570" t="s">
        <v>1705</v>
      </c>
      <c r="K62" s="575">
        <v>0.85</v>
      </c>
      <c r="L62" s="575">
        <v>1</v>
      </c>
      <c r="M62" s="575">
        <v>1</v>
      </c>
      <c r="N62" s="570">
        <v>273.25</v>
      </c>
      <c r="O62" s="572">
        <v>42691</v>
      </c>
      <c r="P62" s="576">
        <v>34.926343840000001</v>
      </c>
    </row>
    <row r="63" spans="1:16">
      <c r="A63" s="577" t="s">
        <v>1767</v>
      </c>
      <c r="B63" s="577" t="s">
        <v>1731</v>
      </c>
      <c r="C63" s="578" t="s">
        <v>1750</v>
      </c>
      <c r="D63" s="579">
        <v>42660</v>
      </c>
      <c r="E63" s="579">
        <v>42691</v>
      </c>
      <c r="F63" s="580">
        <v>-1011939.39</v>
      </c>
      <c r="G63" s="581">
        <v>2.9499999999999998E-2</v>
      </c>
      <c r="H63" s="577">
        <v>273.7</v>
      </c>
      <c r="I63" s="577" t="s">
        <v>1704</v>
      </c>
      <c r="J63" s="577" t="s">
        <v>1707</v>
      </c>
      <c r="K63" s="582">
        <v>1</v>
      </c>
      <c r="L63" s="582">
        <v>1.1499999999999999</v>
      </c>
      <c r="M63" s="582">
        <v>1</v>
      </c>
      <c r="N63" s="577">
        <v>273.25</v>
      </c>
      <c r="O63" s="579">
        <v>42691</v>
      </c>
      <c r="P63" s="583">
        <v>0</v>
      </c>
    </row>
    <row r="64" spans="1:16">
      <c r="A64" s="570" t="s">
        <v>1768</v>
      </c>
      <c r="B64" s="570" t="s">
        <v>1731</v>
      </c>
      <c r="C64" s="571" t="s">
        <v>1750</v>
      </c>
      <c r="D64" s="572">
        <v>42657</v>
      </c>
      <c r="E64" s="572">
        <v>42688</v>
      </c>
      <c r="F64" s="573">
        <v>-241717.89</v>
      </c>
      <c r="G64" s="574">
        <v>8.5000000000000006E-2</v>
      </c>
      <c r="H64" s="570">
        <v>272.8</v>
      </c>
      <c r="I64" s="570" t="s">
        <v>1769</v>
      </c>
      <c r="J64" s="570" t="s">
        <v>1707</v>
      </c>
      <c r="K64" s="575">
        <v>0.92</v>
      </c>
      <c r="L64" s="575"/>
      <c r="M64" s="575">
        <v>1</v>
      </c>
      <c r="N64" s="570">
        <v>269.75</v>
      </c>
      <c r="O64" s="572">
        <v>42688</v>
      </c>
      <c r="P64" s="576">
        <v>16634.940129999999</v>
      </c>
    </row>
    <row r="65" spans="1:16">
      <c r="A65" s="577" t="s">
        <v>1770</v>
      </c>
      <c r="B65" s="577" t="s">
        <v>1731</v>
      </c>
      <c r="C65" s="578" t="s">
        <v>1750</v>
      </c>
      <c r="D65" s="579">
        <v>42657</v>
      </c>
      <c r="E65" s="579">
        <v>42688</v>
      </c>
      <c r="F65" s="580">
        <v>-382806.84</v>
      </c>
      <c r="G65" s="581">
        <v>2.9499999999999998E-2</v>
      </c>
      <c r="H65" s="577">
        <v>273.45</v>
      </c>
      <c r="I65" s="577" t="s">
        <v>1704</v>
      </c>
      <c r="J65" s="577" t="s">
        <v>1705</v>
      </c>
      <c r="K65" s="582">
        <v>0.85</v>
      </c>
      <c r="L65" s="582">
        <v>1</v>
      </c>
      <c r="M65" s="582">
        <v>1</v>
      </c>
      <c r="N65" s="577">
        <v>269.75</v>
      </c>
      <c r="O65" s="579">
        <v>42688</v>
      </c>
      <c r="P65" s="583">
        <v>439.91859019999998</v>
      </c>
    </row>
    <row r="66" spans="1:16">
      <c r="A66" s="570" t="s">
        <v>1771</v>
      </c>
      <c r="B66" s="570" t="s">
        <v>1731</v>
      </c>
      <c r="C66" s="571" t="s">
        <v>1750</v>
      </c>
      <c r="D66" s="572">
        <v>42657</v>
      </c>
      <c r="E66" s="572">
        <v>42688</v>
      </c>
      <c r="F66" s="573">
        <v>-2214533.56</v>
      </c>
      <c r="G66" s="574">
        <v>2.9499999999999998E-2</v>
      </c>
      <c r="H66" s="570">
        <v>273.45</v>
      </c>
      <c r="I66" s="570" t="s">
        <v>1704</v>
      </c>
      <c r="J66" s="570" t="s">
        <v>1707</v>
      </c>
      <c r="K66" s="575">
        <v>1</v>
      </c>
      <c r="L66" s="575">
        <v>1.1499999999999999</v>
      </c>
      <c r="M66" s="575">
        <v>1</v>
      </c>
      <c r="N66" s="570">
        <v>269.75</v>
      </c>
      <c r="O66" s="572">
        <v>42688</v>
      </c>
      <c r="P66" s="576">
        <v>0</v>
      </c>
    </row>
    <row r="67" spans="1:16">
      <c r="A67" s="577" t="s">
        <v>1772</v>
      </c>
      <c r="B67" s="577" t="s">
        <v>1702</v>
      </c>
      <c r="C67" s="578" t="s">
        <v>1703</v>
      </c>
      <c r="D67" s="579">
        <v>42657</v>
      </c>
      <c r="E67" s="579">
        <v>42747</v>
      </c>
      <c r="F67" s="580">
        <v>-1144.52</v>
      </c>
      <c r="G67" s="581">
        <v>7.85E-2</v>
      </c>
      <c r="H67" s="577">
        <v>275.2</v>
      </c>
      <c r="I67" s="577" t="s">
        <v>1769</v>
      </c>
      <c r="J67" s="577" t="s">
        <v>1707</v>
      </c>
      <c r="K67" s="582">
        <v>0.94</v>
      </c>
      <c r="L67" s="582"/>
      <c r="M67" s="582">
        <v>1</v>
      </c>
      <c r="N67" s="577"/>
      <c r="O67" s="579"/>
      <c r="P67" s="583"/>
    </row>
    <row r="68" spans="1:16">
      <c r="A68" s="570" t="s">
        <v>1773</v>
      </c>
      <c r="B68" s="570" t="s">
        <v>1731</v>
      </c>
      <c r="C68" s="571" t="s">
        <v>1750</v>
      </c>
      <c r="D68" s="572">
        <v>42655</v>
      </c>
      <c r="E68" s="572">
        <v>42685</v>
      </c>
      <c r="F68" s="573">
        <v>-595841.53</v>
      </c>
      <c r="G68" s="574">
        <v>2.9499999999999998E-2</v>
      </c>
      <c r="H68" s="570">
        <v>273.3</v>
      </c>
      <c r="I68" s="570" t="s">
        <v>1704</v>
      </c>
      <c r="J68" s="570" t="s">
        <v>1705</v>
      </c>
      <c r="K68" s="575">
        <v>0.85</v>
      </c>
      <c r="L68" s="575">
        <v>1</v>
      </c>
      <c r="M68" s="575">
        <v>1</v>
      </c>
      <c r="N68" s="570">
        <v>278.55</v>
      </c>
      <c r="O68" s="572">
        <v>42685</v>
      </c>
      <c r="P68" s="576">
        <v>0</v>
      </c>
    </row>
    <row r="69" spans="1:16">
      <c r="A69" s="577" t="s">
        <v>1774</v>
      </c>
      <c r="B69" s="577" t="s">
        <v>1731</v>
      </c>
      <c r="C69" s="578" t="s">
        <v>1750</v>
      </c>
      <c r="D69" s="579">
        <v>42655</v>
      </c>
      <c r="E69" s="579">
        <v>42685</v>
      </c>
      <c r="F69" s="580">
        <v>-1648260.3</v>
      </c>
      <c r="G69" s="581">
        <v>2.9499999999999998E-2</v>
      </c>
      <c r="H69" s="577">
        <v>273.3</v>
      </c>
      <c r="I69" s="577" t="s">
        <v>1704</v>
      </c>
      <c r="J69" s="577" t="s">
        <v>1707</v>
      </c>
      <c r="K69" s="582">
        <v>1</v>
      </c>
      <c r="L69" s="582">
        <v>1.1499999999999999</v>
      </c>
      <c r="M69" s="582">
        <v>1</v>
      </c>
      <c r="N69" s="577">
        <v>278.55</v>
      </c>
      <c r="O69" s="579">
        <v>42685</v>
      </c>
      <c r="P69" s="583">
        <v>2602.398862</v>
      </c>
    </row>
    <row r="70" spans="1:16">
      <c r="A70" s="570" t="s">
        <v>1775</v>
      </c>
      <c r="B70" s="570" t="s">
        <v>1731</v>
      </c>
      <c r="C70" s="571" t="s">
        <v>1750</v>
      </c>
      <c r="D70" s="572">
        <v>42653</v>
      </c>
      <c r="E70" s="572">
        <v>42684</v>
      </c>
      <c r="F70" s="573">
        <v>-271357.62</v>
      </c>
      <c r="G70" s="574">
        <v>0.03</v>
      </c>
      <c r="H70" s="570">
        <v>274</v>
      </c>
      <c r="I70" s="570" t="s">
        <v>1704</v>
      </c>
      <c r="J70" s="570" t="s">
        <v>1705</v>
      </c>
      <c r="K70" s="575">
        <v>0.85</v>
      </c>
      <c r="L70" s="575">
        <v>1</v>
      </c>
      <c r="M70" s="575">
        <v>1</v>
      </c>
      <c r="N70" s="570">
        <v>283</v>
      </c>
      <c r="O70" s="572">
        <v>42684</v>
      </c>
      <c r="P70" s="576">
        <v>0</v>
      </c>
    </row>
    <row r="71" spans="1:16">
      <c r="A71" s="577" t="s">
        <v>1776</v>
      </c>
      <c r="B71" s="577" t="s">
        <v>1731</v>
      </c>
      <c r="C71" s="578" t="s">
        <v>1750</v>
      </c>
      <c r="D71" s="579">
        <v>42653</v>
      </c>
      <c r="E71" s="579">
        <v>42684</v>
      </c>
      <c r="F71" s="580">
        <v>-1048526.8</v>
      </c>
      <c r="G71" s="581">
        <v>0.03</v>
      </c>
      <c r="H71" s="577">
        <v>274</v>
      </c>
      <c r="I71" s="577" t="s">
        <v>1704</v>
      </c>
      <c r="J71" s="577" t="s">
        <v>1707</v>
      </c>
      <c r="K71" s="582">
        <v>1</v>
      </c>
      <c r="L71" s="582">
        <v>1.1499999999999999</v>
      </c>
      <c r="M71" s="582">
        <v>1</v>
      </c>
      <c r="N71" s="577">
        <v>283</v>
      </c>
      <c r="O71" s="579">
        <v>42684</v>
      </c>
      <c r="P71" s="583">
        <v>2925.0972619999998</v>
      </c>
    </row>
    <row r="72" spans="1:16">
      <c r="A72" s="570" t="s">
        <v>1777</v>
      </c>
      <c r="B72" s="570" t="s">
        <v>1731</v>
      </c>
      <c r="C72" s="571" t="s">
        <v>1750</v>
      </c>
      <c r="D72" s="572">
        <v>42653</v>
      </c>
      <c r="E72" s="572">
        <v>42681</v>
      </c>
      <c r="F72" s="573">
        <v>-261030.42</v>
      </c>
      <c r="G72" s="574">
        <v>3.321429E-2</v>
      </c>
      <c r="H72" s="570">
        <v>271.75</v>
      </c>
      <c r="I72" s="570" t="s">
        <v>1704</v>
      </c>
      <c r="J72" s="570" t="s">
        <v>1705</v>
      </c>
      <c r="K72" s="575">
        <v>0.85</v>
      </c>
      <c r="L72" s="575">
        <v>1</v>
      </c>
      <c r="M72" s="575">
        <v>1.1071</v>
      </c>
      <c r="N72" s="570">
        <v>281.85000000000002</v>
      </c>
      <c r="O72" s="572">
        <v>42681</v>
      </c>
      <c r="P72" s="576">
        <v>0</v>
      </c>
    </row>
    <row r="73" spans="1:16">
      <c r="A73" s="577" t="s">
        <v>1778</v>
      </c>
      <c r="B73" s="577" t="s">
        <v>1731</v>
      </c>
      <c r="C73" s="578" t="s">
        <v>1750</v>
      </c>
      <c r="D73" s="579">
        <v>42653</v>
      </c>
      <c r="E73" s="579">
        <v>42681</v>
      </c>
      <c r="F73" s="580">
        <v>-499048.61</v>
      </c>
      <c r="G73" s="581">
        <v>3.321429E-2</v>
      </c>
      <c r="H73" s="577">
        <v>271.75</v>
      </c>
      <c r="I73" s="577" t="s">
        <v>1704</v>
      </c>
      <c r="J73" s="577" t="s">
        <v>1707</v>
      </c>
      <c r="K73" s="582">
        <v>1</v>
      </c>
      <c r="L73" s="582">
        <v>1.1499999999999999</v>
      </c>
      <c r="M73" s="582">
        <v>1.1071</v>
      </c>
      <c r="N73" s="577">
        <v>281.85000000000002</v>
      </c>
      <c r="O73" s="579">
        <v>42681</v>
      </c>
      <c r="P73" s="583">
        <v>1575.3008259999999</v>
      </c>
    </row>
    <row r="74" spans="1:16">
      <c r="A74" s="570" t="s">
        <v>1779</v>
      </c>
      <c r="B74" s="570" t="s">
        <v>1731</v>
      </c>
      <c r="C74" s="571" t="s">
        <v>1750</v>
      </c>
      <c r="D74" s="572">
        <v>42653</v>
      </c>
      <c r="E74" s="572">
        <v>42678</v>
      </c>
      <c r="F74" s="573">
        <v>-156343.5</v>
      </c>
      <c r="G74" s="574">
        <v>3.5999999999999997E-2</v>
      </c>
      <c r="H74" s="570">
        <v>276.33</v>
      </c>
      <c r="I74" s="570" t="s">
        <v>1704</v>
      </c>
      <c r="J74" s="570" t="s">
        <v>1705</v>
      </c>
      <c r="K74" s="575">
        <v>0.85</v>
      </c>
      <c r="L74" s="575">
        <v>1</v>
      </c>
      <c r="M74" s="575">
        <v>1.2</v>
      </c>
      <c r="N74" s="570">
        <v>282.39999999999998</v>
      </c>
      <c r="O74" s="572">
        <v>42678</v>
      </c>
      <c r="P74" s="576">
        <v>0</v>
      </c>
    </row>
    <row r="75" spans="1:16">
      <c r="A75" s="577" t="s">
        <v>1780</v>
      </c>
      <c r="B75" s="577" t="s">
        <v>1731</v>
      </c>
      <c r="C75" s="578" t="s">
        <v>1750</v>
      </c>
      <c r="D75" s="579">
        <v>42653</v>
      </c>
      <c r="E75" s="579">
        <v>42678</v>
      </c>
      <c r="F75" s="580">
        <v>-481112.5</v>
      </c>
      <c r="G75" s="581">
        <v>3.5999999999999997E-2</v>
      </c>
      <c r="H75" s="577">
        <v>276.33</v>
      </c>
      <c r="I75" s="577" t="s">
        <v>1704</v>
      </c>
      <c r="J75" s="577" t="s">
        <v>1707</v>
      </c>
      <c r="K75" s="582">
        <v>1</v>
      </c>
      <c r="L75" s="582">
        <v>1.1499999999999999</v>
      </c>
      <c r="M75" s="582">
        <v>1.2</v>
      </c>
      <c r="N75" s="577">
        <v>282.39999999999998</v>
      </c>
      <c r="O75" s="579">
        <v>42678</v>
      </c>
      <c r="P75" s="583">
        <v>868.63</v>
      </c>
    </row>
    <row r="76" spans="1:16">
      <c r="A76" s="570" t="s">
        <v>1781</v>
      </c>
      <c r="B76" s="570" t="s">
        <v>1731</v>
      </c>
      <c r="C76" s="571" t="s">
        <v>1750</v>
      </c>
      <c r="D76" s="572">
        <v>42653</v>
      </c>
      <c r="E76" s="572">
        <v>42677</v>
      </c>
      <c r="F76" s="573">
        <v>-183644.23</v>
      </c>
      <c r="G76" s="574">
        <v>3.875E-2</v>
      </c>
      <c r="H76" s="570">
        <v>285.2</v>
      </c>
      <c r="I76" s="570" t="s">
        <v>1704</v>
      </c>
      <c r="J76" s="570" t="s">
        <v>1705</v>
      </c>
      <c r="K76" s="575">
        <v>0.85</v>
      </c>
      <c r="L76" s="575">
        <v>1</v>
      </c>
      <c r="M76" s="575">
        <v>1.2917000000000001</v>
      </c>
      <c r="N76" s="570">
        <v>283.75</v>
      </c>
      <c r="O76" s="572">
        <v>42677</v>
      </c>
      <c r="P76" s="576">
        <v>79.298431679999993</v>
      </c>
    </row>
    <row r="77" spans="1:16">
      <c r="A77" s="577" t="s">
        <v>1782</v>
      </c>
      <c r="B77" s="577" t="s">
        <v>1731</v>
      </c>
      <c r="C77" s="578" t="s">
        <v>1750</v>
      </c>
      <c r="D77" s="579">
        <v>42653</v>
      </c>
      <c r="E77" s="579">
        <v>42677</v>
      </c>
      <c r="F77" s="580">
        <v>-589035.68000000005</v>
      </c>
      <c r="G77" s="581">
        <v>3.875E-2</v>
      </c>
      <c r="H77" s="577">
        <v>285.2</v>
      </c>
      <c r="I77" s="577" t="s">
        <v>1704</v>
      </c>
      <c r="J77" s="577" t="s">
        <v>1707</v>
      </c>
      <c r="K77" s="582">
        <v>1</v>
      </c>
      <c r="L77" s="582">
        <v>1.1499999999999999</v>
      </c>
      <c r="M77" s="582">
        <v>1.2917000000000001</v>
      </c>
      <c r="N77" s="577">
        <v>283.75</v>
      </c>
      <c r="O77" s="579">
        <v>42677</v>
      </c>
      <c r="P77" s="583">
        <v>0</v>
      </c>
    </row>
    <row r="78" spans="1:16">
      <c r="A78" s="570" t="s">
        <v>1783</v>
      </c>
      <c r="B78" s="570" t="s">
        <v>1731</v>
      </c>
      <c r="C78" s="571" t="s">
        <v>1750</v>
      </c>
      <c r="D78" s="572">
        <v>42643</v>
      </c>
      <c r="E78" s="572">
        <v>42675</v>
      </c>
      <c r="F78" s="573">
        <v>-505536.74</v>
      </c>
      <c r="G78" s="574">
        <v>0.03</v>
      </c>
      <c r="H78" s="570">
        <v>285.3</v>
      </c>
      <c r="I78" s="570" t="s">
        <v>1704</v>
      </c>
      <c r="J78" s="570" t="s">
        <v>1705</v>
      </c>
      <c r="K78" s="575">
        <v>0.85</v>
      </c>
      <c r="L78" s="575">
        <v>1</v>
      </c>
      <c r="M78" s="575">
        <v>1</v>
      </c>
      <c r="N78" s="570">
        <v>280.25</v>
      </c>
      <c r="O78" s="572">
        <v>42675</v>
      </c>
      <c r="P78" s="576">
        <v>784.51</v>
      </c>
    </row>
    <row r="79" spans="1:16">
      <c r="A79" s="577" t="s">
        <v>1784</v>
      </c>
      <c r="B79" s="577" t="s">
        <v>1731</v>
      </c>
      <c r="C79" s="578" t="s">
        <v>1750</v>
      </c>
      <c r="D79" s="579">
        <v>42643</v>
      </c>
      <c r="E79" s="579">
        <v>42675</v>
      </c>
      <c r="F79" s="580">
        <v>-774227.71</v>
      </c>
      <c r="G79" s="581">
        <v>0.03</v>
      </c>
      <c r="H79" s="577">
        <v>285.3</v>
      </c>
      <c r="I79" s="577" t="s">
        <v>1704</v>
      </c>
      <c r="J79" s="577" t="s">
        <v>1707</v>
      </c>
      <c r="K79" s="582">
        <v>1</v>
      </c>
      <c r="L79" s="582">
        <v>1.1499999999999999</v>
      </c>
      <c r="M79" s="582">
        <v>1</v>
      </c>
      <c r="N79" s="577">
        <v>280.25</v>
      </c>
      <c r="O79" s="579">
        <v>42675</v>
      </c>
      <c r="P79" s="583">
        <v>0</v>
      </c>
    </row>
    <row r="80" spans="1:16">
      <c r="A80" s="570" t="s">
        <v>1785</v>
      </c>
      <c r="B80" s="570" t="s">
        <v>1731</v>
      </c>
      <c r="C80" s="571" t="s">
        <v>1750</v>
      </c>
      <c r="D80" s="572">
        <v>42641</v>
      </c>
      <c r="E80" s="572">
        <v>42674</v>
      </c>
      <c r="F80" s="573">
        <v>-356569.02</v>
      </c>
      <c r="G80" s="574">
        <v>0.03</v>
      </c>
      <c r="H80" s="570">
        <v>285.45</v>
      </c>
      <c r="I80" s="570" t="s">
        <v>1704</v>
      </c>
      <c r="J80" s="570" t="s">
        <v>1705</v>
      </c>
      <c r="K80" s="575">
        <v>0.85</v>
      </c>
      <c r="L80" s="575">
        <v>1</v>
      </c>
      <c r="M80" s="575">
        <v>1</v>
      </c>
      <c r="N80" s="570">
        <v>279.64999999999998</v>
      </c>
      <c r="O80" s="572">
        <v>42674</v>
      </c>
      <c r="P80" s="576">
        <v>655.03216910000003</v>
      </c>
    </row>
    <row r="81" spans="1:16">
      <c r="A81" s="577" t="s">
        <v>1786</v>
      </c>
      <c r="B81" s="577" t="s">
        <v>1731</v>
      </c>
      <c r="C81" s="578" t="s">
        <v>1750</v>
      </c>
      <c r="D81" s="579">
        <v>42641</v>
      </c>
      <c r="E81" s="579">
        <v>42674</v>
      </c>
      <c r="F81" s="580">
        <v>-423528.83</v>
      </c>
      <c r="G81" s="581">
        <v>0.03</v>
      </c>
      <c r="H81" s="577">
        <v>285.45</v>
      </c>
      <c r="I81" s="577" t="s">
        <v>1704</v>
      </c>
      <c r="J81" s="577" t="s">
        <v>1707</v>
      </c>
      <c r="K81" s="582">
        <v>1</v>
      </c>
      <c r="L81" s="582">
        <v>1.1499999999999999</v>
      </c>
      <c r="M81" s="582">
        <v>1</v>
      </c>
      <c r="N81" s="577">
        <v>279.64999999999998</v>
      </c>
      <c r="O81" s="579">
        <v>42674</v>
      </c>
      <c r="P81" s="583">
        <v>0</v>
      </c>
    </row>
    <row r="82" spans="1:16">
      <c r="A82" s="570" t="s">
        <v>1787</v>
      </c>
      <c r="B82" s="570" t="s">
        <v>1731</v>
      </c>
      <c r="C82" s="571" t="s">
        <v>1750</v>
      </c>
      <c r="D82" s="572">
        <v>42639</v>
      </c>
      <c r="E82" s="572">
        <v>42674</v>
      </c>
      <c r="F82" s="573">
        <v>-118017.54</v>
      </c>
      <c r="G82" s="574">
        <v>3.0300000000000001E-2</v>
      </c>
      <c r="H82" s="570">
        <v>288.10000000000002</v>
      </c>
      <c r="I82" s="570" t="s">
        <v>1704</v>
      </c>
      <c r="J82" s="570" t="s">
        <v>1705</v>
      </c>
      <c r="K82" s="575">
        <v>0.85</v>
      </c>
      <c r="L82" s="575">
        <v>1</v>
      </c>
      <c r="M82" s="575">
        <v>1</v>
      </c>
      <c r="N82" s="570">
        <v>279.64999999999998</v>
      </c>
      <c r="O82" s="572">
        <v>42674</v>
      </c>
      <c r="P82" s="576">
        <v>331.92135009999998</v>
      </c>
    </row>
    <row r="83" spans="1:16">
      <c r="A83" s="577" t="s">
        <v>1788</v>
      </c>
      <c r="B83" s="577" t="s">
        <v>1731</v>
      </c>
      <c r="C83" s="578" t="s">
        <v>1750</v>
      </c>
      <c r="D83" s="579">
        <v>42639</v>
      </c>
      <c r="E83" s="579">
        <v>42674</v>
      </c>
      <c r="F83" s="580">
        <v>-619438.43999999994</v>
      </c>
      <c r="G83" s="581">
        <v>3.0300000000000001E-2</v>
      </c>
      <c r="H83" s="577">
        <v>288.10000000000002</v>
      </c>
      <c r="I83" s="577" t="s">
        <v>1704</v>
      </c>
      <c r="J83" s="577" t="s">
        <v>1707</v>
      </c>
      <c r="K83" s="582">
        <v>1</v>
      </c>
      <c r="L83" s="582">
        <v>1.1499999999999999</v>
      </c>
      <c r="M83" s="582">
        <v>1</v>
      </c>
      <c r="N83" s="577">
        <v>279.64999999999998</v>
      </c>
      <c r="O83" s="579">
        <v>42674</v>
      </c>
      <c r="P83" s="583">
        <v>0</v>
      </c>
    </row>
    <row r="84" spans="1:16">
      <c r="A84" s="570" t="s">
        <v>1789</v>
      </c>
      <c r="B84" s="570" t="s">
        <v>1731</v>
      </c>
      <c r="C84" s="571" t="s">
        <v>1750</v>
      </c>
      <c r="D84" s="572">
        <v>42636</v>
      </c>
      <c r="E84" s="572">
        <v>42670</v>
      </c>
      <c r="F84" s="573">
        <v>-29677.69</v>
      </c>
      <c r="G84" s="574">
        <v>7.8E-2</v>
      </c>
      <c r="H84" s="570">
        <v>288.14999999999998</v>
      </c>
      <c r="I84" s="570" t="s">
        <v>1790</v>
      </c>
      <c r="J84" s="570" t="s">
        <v>1705</v>
      </c>
      <c r="K84" s="575">
        <v>1</v>
      </c>
      <c r="L84" s="575"/>
      <c r="M84" s="575">
        <v>3</v>
      </c>
      <c r="N84" s="570">
        <v>278.25</v>
      </c>
      <c r="O84" s="572">
        <v>42670</v>
      </c>
      <c r="P84" s="576">
        <v>284.94036219999998</v>
      </c>
    </row>
    <row r="85" spans="1:16">
      <c r="A85" s="577" t="s">
        <v>1791</v>
      </c>
      <c r="B85" s="577" t="s">
        <v>1731</v>
      </c>
      <c r="C85" s="578" t="s">
        <v>1750</v>
      </c>
      <c r="D85" s="579">
        <v>42636</v>
      </c>
      <c r="E85" s="579">
        <v>42670</v>
      </c>
      <c r="F85" s="580">
        <v>-222450</v>
      </c>
      <c r="G85" s="581">
        <v>7.8E-2</v>
      </c>
      <c r="H85" s="577">
        <v>288.14999999999998</v>
      </c>
      <c r="I85" s="577" t="s">
        <v>1790</v>
      </c>
      <c r="J85" s="577" t="s">
        <v>1707</v>
      </c>
      <c r="K85" s="582">
        <v>1</v>
      </c>
      <c r="L85" s="582"/>
      <c r="M85" s="582">
        <v>3</v>
      </c>
      <c r="N85" s="577">
        <v>278.25</v>
      </c>
      <c r="O85" s="579">
        <v>42670</v>
      </c>
      <c r="P85" s="583">
        <v>0</v>
      </c>
    </row>
    <row r="86" spans="1:16">
      <c r="A86" s="570" t="s">
        <v>1792</v>
      </c>
      <c r="B86" s="570" t="s">
        <v>1731</v>
      </c>
      <c r="C86" s="571" t="s">
        <v>1750</v>
      </c>
      <c r="D86" s="572">
        <v>42636</v>
      </c>
      <c r="E86" s="572">
        <v>42670</v>
      </c>
      <c r="F86" s="573">
        <v>-367302.89</v>
      </c>
      <c r="G86" s="574">
        <v>3.0300000000000001E-2</v>
      </c>
      <c r="H86" s="570">
        <v>288.14999999999998</v>
      </c>
      <c r="I86" s="570" t="s">
        <v>1704</v>
      </c>
      <c r="J86" s="570" t="s">
        <v>1705</v>
      </c>
      <c r="K86" s="575">
        <v>0.85</v>
      </c>
      <c r="L86" s="575">
        <v>1</v>
      </c>
      <c r="M86" s="575">
        <v>1</v>
      </c>
      <c r="N86" s="570">
        <v>278.25</v>
      </c>
      <c r="O86" s="572">
        <v>42670</v>
      </c>
      <c r="P86" s="576">
        <v>1175.5117339999999</v>
      </c>
    </row>
    <row r="87" spans="1:16">
      <c r="A87" s="577" t="s">
        <v>1793</v>
      </c>
      <c r="B87" s="577" t="s">
        <v>1731</v>
      </c>
      <c r="C87" s="578" t="s">
        <v>1750</v>
      </c>
      <c r="D87" s="579">
        <v>42636</v>
      </c>
      <c r="E87" s="579">
        <v>42670</v>
      </c>
      <c r="F87" s="580">
        <v>-2203231.11</v>
      </c>
      <c r="G87" s="581">
        <v>3.0300000000000001E-2</v>
      </c>
      <c r="H87" s="577">
        <v>288.14999999999998</v>
      </c>
      <c r="I87" s="577" t="s">
        <v>1704</v>
      </c>
      <c r="J87" s="577" t="s">
        <v>1707</v>
      </c>
      <c r="K87" s="582">
        <v>1</v>
      </c>
      <c r="L87" s="582">
        <v>1.1499999999999999</v>
      </c>
      <c r="M87" s="582">
        <v>1</v>
      </c>
      <c r="N87" s="577">
        <v>278.25</v>
      </c>
      <c r="O87" s="579">
        <v>42670</v>
      </c>
      <c r="P87" s="583">
        <v>0</v>
      </c>
    </row>
    <row r="88" spans="1:16">
      <c r="A88" s="570" t="s">
        <v>1794</v>
      </c>
      <c r="B88" s="570" t="s">
        <v>1731</v>
      </c>
      <c r="C88" s="571" t="s">
        <v>1750</v>
      </c>
      <c r="D88" s="572">
        <v>42634</v>
      </c>
      <c r="E88" s="572">
        <v>42669</v>
      </c>
      <c r="F88" s="573">
        <v>-120203.64</v>
      </c>
      <c r="G88" s="574">
        <v>3.0300000000000001E-2</v>
      </c>
      <c r="H88" s="570">
        <v>285.35000000000002</v>
      </c>
      <c r="I88" s="570" t="s">
        <v>1704</v>
      </c>
      <c r="J88" s="570" t="s">
        <v>1705</v>
      </c>
      <c r="K88" s="575">
        <v>0.85</v>
      </c>
      <c r="L88" s="575">
        <v>1</v>
      </c>
      <c r="M88" s="575">
        <v>1</v>
      </c>
      <c r="N88" s="570">
        <v>279.2</v>
      </c>
      <c r="O88" s="572">
        <v>42669</v>
      </c>
      <c r="P88" s="576">
        <v>248.4219909</v>
      </c>
    </row>
    <row r="89" spans="1:16">
      <c r="A89" s="577" t="s">
        <v>1795</v>
      </c>
      <c r="B89" s="577" t="s">
        <v>1731</v>
      </c>
      <c r="C89" s="578" t="s">
        <v>1750</v>
      </c>
      <c r="D89" s="579">
        <v>42634</v>
      </c>
      <c r="E89" s="579">
        <v>42669</v>
      </c>
      <c r="F89" s="580">
        <v>-912888.06</v>
      </c>
      <c r="G89" s="581">
        <v>3.0300000000000001E-2</v>
      </c>
      <c r="H89" s="577">
        <v>285.35000000000002</v>
      </c>
      <c r="I89" s="577" t="s">
        <v>1704</v>
      </c>
      <c r="J89" s="577" t="s">
        <v>1707</v>
      </c>
      <c r="K89" s="582">
        <v>1</v>
      </c>
      <c r="L89" s="582">
        <v>1.1499999999999999</v>
      </c>
      <c r="M89" s="582">
        <v>1</v>
      </c>
      <c r="N89" s="577">
        <v>279.2</v>
      </c>
      <c r="O89" s="579">
        <v>42669</v>
      </c>
      <c r="P89" s="583">
        <v>0</v>
      </c>
    </row>
    <row r="90" spans="1:16">
      <c r="A90" s="570" t="s">
        <v>1796</v>
      </c>
      <c r="B90" s="570" t="s">
        <v>1731</v>
      </c>
      <c r="C90" s="571" t="s">
        <v>1750</v>
      </c>
      <c r="D90" s="572">
        <v>42632</v>
      </c>
      <c r="E90" s="572">
        <v>42668</v>
      </c>
      <c r="F90" s="573">
        <v>-392464.77</v>
      </c>
      <c r="G90" s="574">
        <v>3.0499999999999999E-2</v>
      </c>
      <c r="H90" s="570">
        <v>284.55</v>
      </c>
      <c r="I90" s="570" t="s">
        <v>1704</v>
      </c>
      <c r="J90" s="570" t="s">
        <v>1705</v>
      </c>
      <c r="K90" s="575">
        <v>0.85</v>
      </c>
      <c r="L90" s="575">
        <v>1</v>
      </c>
      <c r="M90" s="575">
        <v>1</v>
      </c>
      <c r="N90" s="570">
        <v>277.89999999999998</v>
      </c>
      <c r="O90" s="572">
        <v>42668</v>
      </c>
      <c r="P90" s="576">
        <v>904.63496499999997</v>
      </c>
    </row>
    <row r="91" spans="1:16">
      <c r="A91" s="577" t="s">
        <v>1797</v>
      </c>
      <c r="B91" s="577" t="s">
        <v>1731</v>
      </c>
      <c r="C91" s="578" t="s">
        <v>1750</v>
      </c>
      <c r="D91" s="579">
        <v>42632</v>
      </c>
      <c r="E91" s="579">
        <v>42668</v>
      </c>
      <c r="F91" s="580">
        <v>-1845558.65</v>
      </c>
      <c r="G91" s="581">
        <v>3.0499999999999999E-2</v>
      </c>
      <c r="H91" s="577">
        <v>284.55</v>
      </c>
      <c r="I91" s="577" t="s">
        <v>1704</v>
      </c>
      <c r="J91" s="577" t="s">
        <v>1707</v>
      </c>
      <c r="K91" s="582">
        <v>1</v>
      </c>
      <c r="L91" s="582">
        <v>1.1499999999999999</v>
      </c>
      <c r="M91" s="582">
        <v>1</v>
      </c>
      <c r="N91" s="577">
        <v>277.89999999999998</v>
      </c>
      <c r="O91" s="579">
        <v>42668</v>
      </c>
      <c r="P91" s="583">
        <v>0</v>
      </c>
    </row>
    <row r="92" spans="1:16">
      <c r="A92" s="570" t="s">
        <v>1798</v>
      </c>
      <c r="B92" s="570" t="s">
        <v>1731</v>
      </c>
      <c r="C92" s="571" t="s">
        <v>1750</v>
      </c>
      <c r="D92" s="572">
        <v>42627</v>
      </c>
      <c r="E92" s="572">
        <v>42663</v>
      </c>
      <c r="F92" s="573">
        <v>-347073.54</v>
      </c>
      <c r="G92" s="574">
        <v>3.0499999999999999E-2</v>
      </c>
      <c r="H92" s="570">
        <v>286</v>
      </c>
      <c r="I92" s="570" t="s">
        <v>1704</v>
      </c>
      <c r="J92" s="570" t="s">
        <v>1705</v>
      </c>
      <c r="K92" s="575">
        <v>0.85</v>
      </c>
      <c r="L92" s="575">
        <v>1</v>
      </c>
      <c r="M92" s="575">
        <v>1</v>
      </c>
      <c r="N92" s="570">
        <v>277.25</v>
      </c>
      <c r="O92" s="572">
        <v>42663</v>
      </c>
      <c r="P92" s="576">
        <v>1047.304963</v>
      </c>
    </row>
    <row r="93" spans="1:16">
      <c r="A93" s="577" t="s">
        <v>1799</v>
      </c>
      <c r="B93" s="577" t="s">
        <v>1731</v>
      </c>
      <c r="C93" s="578" t="s">
        <v>1750</v>
      </c>
      <c r="D93" s="579">
        <v>42627</v>
      </c>
      <c r="E93" s="579">
        <v>42663</v>
      </c>
      <c r="F93" s="580">
        <v>-1556186.22</v>
      </c>
      <c r="G93" s="581">
        <v>3.0499999999999999E-2</v>
      </c>
      <c r="H93" s="577">
        <v>286</v>
      </c>
      <c r="I93" s="577" t="s">
        <v>1704</v>
      </c>
      <c r="J93" s="577" t="s">
        <v>1707</v>
      </c>
      <c r="K93" s="582">
        <v>1</v>
      </c>
      <c r="L93" s="582">
        <v>1.1499999999999999</v>
      </c>
      <c r="M93" s="582">
        <v>1</v>
      </c>
      <c r="N93" s="577">
        <v>277.25</v>
      </c>
      <c r="O93" s="579">
        <v>42663</v>
      </c>
      <c r="P93" s="583">
        <v>0</v>
      </c>
    </row>
    <row r="94" spans="1:16">
      <c r="A94" s="570" t="s">
        <v>1800</v>
      </c>
      <c r="B94" s="570" t="s">
        <v>1731</v>
      </c>
      <c r="C94" s="571" t="s">
        <v>1750</v>
      </c>
      <c r="D94" s="572">
        <v>42625</v>
      </c>
      <c r="E94" s="572">
        <v>42662</v>
      </c>
      <c r="F94" s="573">
        <v>-138744.06</v>
      </c>
      <c r="G94" s="574">
        <v>3.0800000000000001E-2</v>
      </c>
      <c r="H94" s="570">
        <v>287.5</v>
      </c>
      <c r="I94" s="570" t="s">
        <v>1704</v>
      </c>
      <c r="J94" s="570" t="s">
        <v>1705</v>
      </c>
      <c r="K94" s="575">
        <v>0.85</v>
      </c>
      <c r="L94" s="575">
        <v>1</v>
      </c>
      <c r="M94" s="575">
        <v>1</v>
      </c>
      <c r="N94" s="570">
        <v>275.2</v>
      </c>
      <c r="O94" s="572">
        <v>42662</v>
      </c>
      <c r="P94" s="576">
        <v>601.71456060000003</v>
      </c>
    </row>
    <row r="95" spans="1:16">
      <c r="A95" s="577" t="s">
        <v>1801</v>
      </c>
      <c r="B95" s="577" t="s">
        <v>1731</v>
      </c>
      <c r="C95" s="578" t="s">
        <v>1750</v>
      </c>
      <c r="D95" s="579">
        <v>42625</v>
      </c>
      <c r="E95" s="579">
        <v>42662</v>
      </c>
      <c r="F95" s="580">
        <v>-618569.57999999996</v>
      </c>
      <c r="G95" s="581">
        <v>3.0800000000000001E-2</v>
      </c>
      <c r="H95" s="577">
        <v>287.5</v>
      </c>
      <c r="I95" s="577" t="s">
        <v>1704</v>
      </c>
      <c r="J95" s="577" t="s">
        <v>1707</v>
      </c>
      <c r="K95" s="582">
        <v>1</v>
      </c>
      <c r="L95" s="582">
        <v>1.1499999999999999</v>
      </c>
      <c r="M95" s="582">
        <v>1</v>
      </c>
      <c r="N95" s="577">
        <v>275.2</v>
      </c>
      <c r="O95" s="579">
        <v>42662</v>
      </c>
      <c r="P95" s="583">
        <v>0</v>
      </c>
    </row>
    <row r="96" spans="1:16">
      <c r="A96" s="570" t="s">
        <v>1802</v>
      </c>
      <c r="B96" s="570" t="s">
        <v>1731</v>
      </c>
      <c r="C96" s="571" t="s">
        <v>1750</v>
      </c>
      <c r="D96" s="572">
        <v>42622</v>
      </c>
      <c r="E96" s="572">
        <v>42660</v>
      </c>
      <c r="F96" s="573">
        <v>-852759.99</v>
      </c>
      <c r="G96" s="574">
        <v>3.0800000000000001E-2</v>
      </c>
      <c r="H96" s="570">
        <v>288.64999999999998</v>
      </c>
      <c r="I96" s="570" t="s">
        <v>1704</v>
      </c>
      <c r="J96" s="570" t="s">
        <v>1705</v>
      </c>
      <c r="K96" s="575">
        <v>0.85</v>
      </c>
      <c r="L96" s="575">
        <v>1</v>
      </c>
      <c r="M96" s="575">
        <v>1</v>
      </c>
      <c r="N96" s="570">
        <v>273.7</v>
      </c>
      <c r="O96" s="572">
        <v>42660</v>
      </c>
      <c r="P96" s="576">
        <v>4598.1928180000004</v>
      </c>
    </row>
    <row r="97" spans="1:16">
      <c r="A97" s="577" t="s">
        <v>1803</v>
      </c>
      <c r="B97" s="577" t="s">
        <v>1731</v>
      </c>
      <c r="C97" s="578" t="s">
        <v>1750</v>
      </c>
      <c r="D97" s="579">
        <v>42622</v>
      </c>
      <c r="E97" s="579">
        <v>42660</v>
      </c>
      <c r="F97" s="580">
        <v>-2457166.2000000002</v>
      </c>
      <c r="G97" s="581">
        <v>3.0800000000000001E-2</v>
      </c>
      <c r="H97" s="577">
        <v>288.64999999999998</v>
      </c>
      <c r="I97" s="577" t="s">
        <v>1704</v>
      </c>
      <c r="J97" s="577" t="s">
        <v>1707</v>
      </c>
      <c r="K97" s="582">
        <v>1</v>
      </c>
      <c r="L97" s="582">
        <v>1.1499999999999999</v>
      </c>
      <c r="M97" s="582">
        <v>1</v>
      </c>
      <c r="N97" s="577">
        <v>273.7</v>
      </c>
      <c r="O97" s="579">
        <v>42660</v>
      </c>
      <c r="P97" s="583">
        <v>0</v>
      </c>
    </row>
    <row r="98" spans="1:16">
      <c r="A98" s="570" t="s">
        <v>1804</v>
      </c>
      <c r="B98" s="570" t="s">
        <v>1731</v>
      </c>
      <c r="C98" s="571" t="s">
        <v>1750</v>
      </c>
      <c r="D98" s="572">
        <v>42620</v>
      </c>
      <c r="E98" s="572">
        <v>42656</v>
      </c>
      <c r="F98" s="573">
        <v>-1132786.69</v>
      </c>
      <c r="G98" s="574">
        <v>3.0499999999999999E-2</v>
      </c>
      <c r="H98" s="570">
        <v>290.85000000000002</v>
      </c>
      <c r="I98" s="570" t="s">
        <v>1704</v>
      </c>
      <c r="J98" s="570" t="s">
        <v>1705</v>
      </c>
      <c r="K98" s="575">
        <v>0.85</v>
      </c>
      <c r="L98" s="575">
        <v>1</v>
      </c>
      <c r="M98" s="575">
        <v>1</v>
      </c>
      <c r="N98" s="570">
        <v>274.2</v>
      </c>
      <c r="O98" s="572">
        <v>42656</v>
      </c>
      <c r="P98" s="576">
        <v>6395.9188299999996</v>
      </c>
    </row>
    <row r="99" spans="1:16">
      <c r="A99" s="577" t="s">
        <v>1805</v>
      </c>
      <c r="B99" s="577" t="s">
        <v>1731</v>
      </c>
      <c r="C99" s="578" t="s">
        <v>1750</v>
      </c>
      <c r="D99" s="579">
        <v>42620</v>
      </c>
      <c r="E99" s="579">
        <v>42656</v>
      </c>
      <c r="F99" s="580">
        <v>-3477294.29</v>
      </c>
      <c r="G99" s="581">
        <v>3.0499999999999999E-2</v>
      </c>
      <c r="H99" s="577">
        <v>290.85000000000002</v>
      </c>
      <c r="I99" s="577" t="s">
        <v>1704</v>
      </c>
      <c r="J99" s="577" t="s">
        <v>1707</v>
      </c>
      <c r="K99" s="582">
        <v>1</v>
      </c>
      <c r="L99" s="582">
        <v>1.1499999999999999</v>
      </c>
      <c r="M99" s="582">
        <v>1</v>
      </c>
      <c r="N99" s="577">
        <v>274.2</v>
      </c>
      <c r="O99" s="579">
        <v>42656</v>
      </c>
      <c r="P99" s="583">
        <v>0</v>
      </c>
    </row>
    <row r="100" spans="1:16">
      <c r="A100" s="570" t="s">
        <v>1806</v>
      </c>
      <c r="B100" s="570" t="s">
        <v>1731</v>
      </c>
      <c r="C100" s="571" t="s">
        <v>1750</v>
      </c>
      <c r="D100" s="572">
        <v>42618</v>
      </c>
      <c r="E100" s="572">
        <v>42655</v>
      </c>
      <c r="F100" s="573">
        <v>-602922.92000000004</v>
      </c>
      <c r="G100" s="574">
        <v>3.0800000000000001E-2</v>
      </c>
      <c r="H100" s="570">
        <v>286.64999999999998</v>
      </c>
      <c r="I100" s="570" t="s">
        <v>1704</v>
      </c>
      <c r="J100" s="570" t="s">
        <v>1705</v>
      </c>
      <c r="K100" s="575">
        <v>0.85</v>
      </c>
      <c r="L100" s="575">
        <v>1</v>
      </c>
      <c r="M100" s="575">
        <v>1</v>
      </c>
      <c r="N100" s="570">
        <v>273.3</v>
      </c>
      <c r="O100" s="572">
        <v>42655</v>
      </c>
      <c r="P100" s="576">
        <v>2846.4264929999999</v>
      </c>
    </row>
    <row r="101" spans="1:16">
      <c r="A101" s="577" t="s">
        <v>1807</v>
      </c>
      <c r="B101" s="577" t="s">
        <v>1731</v>
      </c>
      <c r="C101" s="578" t="s">
        <v>1750</v>
      </c>
      <c r="D101" s="579">
        <v>42618</v>
      </c>
      <c r="E101" s="579">
        <v>42655</v>
      </c>
      <c r="F101" s="580">
        <v>-2627753.4700000002</v>
      </c>
      <c r="G101" s="581">
        <v>3.0800000000000001E-2</v>
      </c>
      <c r="H101" s="577">
        <v>286.64999999999998</v>
      </c>
      <c r="I101" s="577" t="s">
        <v>1704</v>
      </c>
      <c r="J101" s="577" t="s">
        <v>1707</v>
      </c>
      <c r="K101" s="582">
        <v>1</v>
      </c>
      <c r="L101" s="582">
        <v>1.1499999999999999</v>
      </c>
      <c r="M101" s="582">
        <v>1</v>
      </c>
      <c r="N101" s="577">
        <v>273.3</v>
      </c>
      <c r="O101" s="579">
        <v>42655</v>
      </c>
      <c r="P101" s="583">
        <v>0</v>
      </c>
    </row>
    <row r="102" spans="1:16">
      <c r="A102" s="570" t="s">
        <v>1808</v>
      </c>
      <c r="B102" s="570" t="s">
        <v>1731</v>
      </c>
      <c r="C102" s="571" t="s">
        <v>1750</v>
      </c>
      <c r="D102" s="572">
        <v>42615</v>
      </c>
      <c r="E102" s="572">
        <v>42653</v>
      </c>
      <c r="F102" s="573">
        <v>-107541.17</v>
      </c>
      <c r="G102" s="574">
        <v>7.8E-2</v>
      </c>
      <c r="H102" s="570">
        <v>283.14999999999998</v>
      </c>
      <c r="I102" s="570" t="s">
        <v>1790</v>
      </c>
      <c r="J102" s="570" t="s">
        <v>1705</v>
      </c>
      <c r="K102" s="575">
        <v>1</v>
      </c>
      <c r="L102" s="575"/>
      <c r="M102" s="575">
        <v>3</v>
      </c>
      <c r="N102" s="570">
        <v>274</v>
      </c>
      <c r="O102" s="572">
        <v>42653</v>
      </c>
      <c r="P102" s="576">
        <v>1085.403636</v>
      </c>
    </row>
    <row r="103" spans="1:16">
      <c r="A103" s="577" t="s">
        <v>1809</v>
      </c>
      <c r="B103" s="577" t="s">
        <v>1731</v>
      </c>
      <c r="C103" s="578" t="s">
        <v>1750</v>
      </c>
      <c r="D103" s="579">
        <v>42615</v>
      </c>
      <c r="E103" s="579">
        <v>42653</v>
      </c>
      <c r="F103" s="580">
        <v>-81306</v>
      </c>
      <c r="G103" s="581">
        <v>7.8E-2</v>
      </c>
      <c r="H103" s="577">
        <v>283.14999999999998</v>
      </c>
      <c r="I103" s="577" t="s">
        <v>1790</v>
      </c>
      <c r="J103" s="577" t="s">
        <v>1707</v>
      </c>
      <c r="K103" s="582">
        <v>1</v>
      </c>
      <c r="L103" s="582"/>
      <c r="M103" s="582">
        <v>3</v>
      </c>
      <c r="N103" s="577">
        <v>274</v>
      </c>
      <c r="O103" s="579">
        <v>42653</v>
      </c>
      <c r="P103" s="583">
        <v>0</v>
      </c>
    </row>
    <row r="104" spans="1:16">
      <c r="A104" s="570" t="s">
        <v>1810</v>
      </c>
      <c r="B104" s="570" t="s">
        <v>1731</v>
      </c>
      <c r="C104" s="571" t="s">
        <v>1750</v>
      </c>
      <c r="D104" s="572">
        <v>42615</v>
      </c>
      <c r="E104" s="572">
        <v>42653</v>
      </c>
      <c r="F104" s="573">
        <v>-635231.82999999996</v>
      </c>
      <c r="G104" s="574">
        <v>3.2000000000000001E-2</v>
      </c>
      <c r="H104" s="570">
        <v>283.14999999999998</v>
      </c>
      <c r="I104" s="570" t="s">
        <v>1704</v>
      </c>
      <c r="J104" s="570" t="s">
        <v>1705</v>
      </c>
      <c r="K104" s="575">
        <v>0.85</v>
      </c>
      <c r="L104" s="575">
        <v>1</v>
      </c>
      <c r="M104" s="575">
        <v>1</v>
      </c>
      <c r="N104" s="570">
        <v>274</v>
      </c>
      <c r="O104" s="572">
        <v>42653</v>
      </c>
      <c r="P104" s="576">
        <v>2137.1131260000002</v>
      </c>
    </row>
    <row r="105" spans="1:16">
      <c r="A105" s="577" t="s">
        <v>1811</v>
      </c>
      <c r="B105" s="577" t="s">
        <v>1731</v>
      </c>
      <c r="C105" s="578" t="s">
        <v>1750</v>
      </c>
      <c r="D105" s="579">
        <v>42615</v>
      </c>
      <c r="E105" s="579">
        <v>42653</v>
      </c>
      <c r="F105" s="580">
        <v>-2669778.34</v>
      </c>
      <c r="G105" s="581">
        <v>3.2000000000000001E-2</v>
      </c>
      <c r="H105" s="577">
        <v>283.14999999999998</v>
      </c>
      <c r="I105" s="577" t="s">
        <v>1704</v>
      </c>
      <c r="J105" s="577" t="s">
        <v>1707</v>
      </c>
      <c r="K105" s="582">
        <v>1</v>
      </c>
      <c r="L105" s="582">
        <v>1.1499999999999999</v>
      </c>
      <c r="M105" s="582">
        <v>1</v>
      </c>
      <c r="N105" s="577">
        <v>274</v>
      </c>
      <c r="O105" s="579">
        <v>42653</v>
      </c>
      <c r="P105" s="583">
        <v>0</v>
      </c>
    </row>
    <row r="106" spans="1:16">
      <c r="A106" s="570" t="s">
        <v>1812</v>
      </c>
      <c r="B106" s="570" t="s">
        <v>1702</v>
      </c>
      <c r="C106" s="571" t="s">
        <v>1703</v>
      </c>
      <c r="D106" s="572">
        <v>42614</v>
      </c>
      <c r="E106" s="572">
        <v>42979</v>
      </c>
      <c r="F106" s="573">
        <v>-377282.3</v>
      </c>
      <c r="G106" s="574">
        <v>8.0799999999999997E-2</v>
      </c>
      <c r="H106" s="570">
        <v>282.75</v>
      </c>
      <c r="I106" s="570" t="s">
        <v>1813</v>
      </c>
      <c r="J106" s="570" t="s">
        <v>1707</v>
      </c>
      <c r="K106" s="575">
        <v>1</v>
      </c>
      <c r="L106" s="575">
        <v>1.0087999999999999</v>
      </c>
      <c r="M106" s="575">
        <v>1</v>
      </c>
      <c r="N106" s="570"/>
      <c r="O106" s="572"/>
      <c r="P106" s="576"/>
    </row>
    <row r="107" spans="1:16">
      <c r="A107" s="577" t="s">
        <v>1814</v>
      </c>
      <c r="B107" s="577" t="s">
        <v>1731</v>
      </c>
      <c r="C107" s="578" t="s">
        <v>1750</v>
      </c>
      <c r="D107" s="579">
        <v>42613</v>
      </c>
      <c r="E107" s="579">
        <v>42653</v>
      </c>
      <c r="F107" s="580">
        <v>-577046.13</v>
      </c>
      <c r="G107" s="581">
        <v>3.2500000000000001E-2</v>
      </c>
      <c r="H107" s="577">
        <v>283.39999999999998</v>
      </c>
      <c r="I107" s="577" t="s">
        <v>1704</v>
      </c>
      <c r="J107" s="577" t="s">
        <v>1705</v>
      </c>
      <c r="K107" s="582">
        <v>0.85</v>
      </c>
      <c r="L107" s="582">
        <v>1</v>
      </c>
      <c r="M107" s="582">
        <v>1</v>
      </c>
      <c r="N107" s="577">
        <v>274</v>
      </c>
      <c r="O107" s="579">
        <v>42653</v>
      </c>
      <c r="P107" s="583">
        <v>2097.517859</v>
      </c>
    </row>
    <row r="108" spans="1:16">
      <c r="A108" s="570" t="s">
        <v>1815</v>
      </c>
      <c r="B108" s="570" t="s">
        <v>1731</v>
      </c>
      <c r="C108" s="571" t="s">
        <v>1750</v>
      </c>
      <c r="D108" s="572">
        <v>42613</v>
      </c>
      <c r="E108" s="572">
        <v>42653</v>
      </c>
      <c r="F108" s="573">
        <v>-1998602.52</v>
      </c>
      <c r="G108" s="574">
        <v>3.2500000000000001E-2</v>
      </c>
      <c r="H108" s="570">
        <v>283.39999999999998</v>
      </c>
      <c r="I108" s="570" t="s">
        <v>1704</v>
      </c>
      <c r="J108" s="570" t="s">
        <v>1707</v>
      </c>
      <c r="K108" s="575">
        <v>1</v>
      </c>
      <c r="L108" s="575">
        <v>1.1499999999999999</v>
      </c>
      <c r="M108" s="575">
        <v>1</v>
      </c>
      <c r="N108" s="570">
        <v>274</v>
      </c>
      <c r="O108" s="572">
        <v>42653</v>
      </c>
      <c r="P108" s="576">
        <v>0</v>
      </c>
    </row>
    <row r="109" spans="1:16">
      <c r="A109" s="577" t="s">
        <v>1816</v>
      </c>
      <c r="B109" s="577" t="s">
        <v>1731</v>
      </c>
      <c r="C109" s="578" t="s">
        <v>1750</v>
      </c>
      <c r="D109" s="579">
        <v>42611</v>
      </c>
      <c r="E109" s="579">
        <v>42642</v>
      </c>
      <c r="F109" s="580">
        <v>-529302.68000000005</v>
      </c>
      <c r="G109" s="581">
        <v>3.0499999999999999E-2</v>
      </c>
      <c r="H109" s="577">
        <v>283.89999999999998</v>
      </c>
      <c r="I109" s="577" t="s">
        <v>1704</v>
      </c>
      <c r="J109" s="577" t="s">
        <v>1705</v>
      </c>
      <c r="K109" s="582">
        <v>0.85</v>
      </c>
      <c r="L109" s="582">
        <v>1</v>
      </c>
      <c r="M109" s="582">
        <v>1</v>
      </c>
      <c r="N109" s="577">
        <v>284.75</v>
      </c>
      <c r="O109" s="579">
        <v>42642</v>
      </c>
      <c r="P109" s="583">
        <v>0</v>
      </c>
    </row>
    <row r="110" spans="1:16">
      <c r="A110" s="570" t="s">
        <v>1817</v>
      </c>
      <c r="B110" s="570" t="s">
        <v>1731</v>
      </c>
      <c r="C110" s="571" t="s">
        <v>1750</v>
      </c>
      <c r="D110" s="572">
        <v>42611</v>
      </c>
      <c r="E110" s="572">
        <v>42642</v>
      </c>
      <c r="F110" s="573">
        <v>-1016260.14</v>
      </c>
      <c r="G110" s="574">
        <v>3.0499999999999999E-2</v>
      </c>
      <c r="H110" s="570">
        <v>283.89999999999998</v>
      </c>
      <c r="I110" s="570" t="s">
        <v>1704</v>
      </c>
      <c r="J110" s="570" t="s">
        <v>1707</v>
      </c>
      <c r="K110" s="575">
        <v>1</v>
      </c>
      <c r="L110" s="575">
        <v>1.1499999999999999</v>
      </c>
      <c r="M110" s="575">
        <v>1</v>
      </c>
      <c r="N110" s="570">
        <v>284.75</v>
      </c>
      <c r="O110" s="572">
        <v>42642</v>
      </c>
      <c r="P110" s="576">
        <v>258.42067379999997</v>
      </c>
    </row>
    <row r="111" spans="1:16">
      <c r="A111" s="577" t="s">
        <v>1818</v>
      </c>
      <c r="B111" s="577" t="s">
        <v>1731</v>
      </c>
      <c r="C111" s="578" t="s">
        <v>1750</v>
      </c>
      <c r="D111" s="579">
        <v>42608</v>
      </c>
      <c r="E111" s="579">
        <v>42643</v>
      </c>
      <c r="F111" s="580">
        <v>-561806.43000000005</v>
      </c>
      <c r="G111" s="581">
        <v>3.0499999999999999E-2</v>
      </c>
      <c r="H111" s="577">
        <v>284.8</v>
      </c>
      <c r="I111" s="577" t="s">
        <v>1704</v>
      </c>
      <c r="J111" s="577" t="s">
        <v>1705</v>
      </c>
      <c r="K111" s="582">
        <v>0.85</v>
      </c>
      <c r="L111" s="582">
        <v>1</v>
      </c>
      <c r="M111" s="582">
        <v>1</v>
      </c>
      <c r="N111" s="577">
        <v>285.3</v>
      </c>
      <c r="O111" s="579">
        <v>42643</v>
      </c>
      <c r="P111" s="583">
        <v>0</v>
      </c>
    </row>
    <row r="112" spans="1:16">
      <c r="A112" s="570" t="s">
        <v>1819</v>
      </c>
      <c r="B112" s="570" t="s">
        <v>1731</v>
      </c>
      <c r="C112" s="571" t="s">
        <v>1750</v>
      </c>
      <c r="D112" s="572">
        <v>42608</v>
      </c>
      <c r="E112" s="572">
        <v>42643</v>
      </c>
      <c r="F112" s="573">
        <v>-1653555.77</v>
      </c>
      <c r="G112" s="574">
        <v>3.0499999999999999E-2</v>
      </c>
      <c r="H112" s="570">
        <v>284.8</v>
      </c>
      <c r="I112" s="570" t="s">
        <v>1704</v>
      </c>
      <c r="J112" s="570" t="s">
        <v>1707</v>
      </c>
      <c r="K112" s="575">
        <v>1</v>
      </c>
      <c r="L112" s="575">
        <v>1.1499999999999999</v>
      </c>
      <c r="M112" s="575">
        <v>1</v>
      </c>
      <c r="N112" s="570">
        <v>285.3</v>
      </c>
      <c r="O112" s="572">
        <v>42643</v>
      </c>
      <c r="P112" s="576">
        <v>278.37103639999998</v>
      </c>
    </row>
    <row r="113" spans="1:16">
      <c r="A113" s="577" t="s">
        <v>1820</v>
      </c>
      <c r="B113" s="577" t="s">
        <v>1731</v>
      </c>
      <c r="C113" s="578" t="s">
        <v>1750</v>
      </c>
      <c r="D113" s="579">
        <v>42606</v>
      </c>
      <c r="E113" s="579">
        <v>42642</v>
      </c>
      <c r="F113" s="580">
        <v>-796000.83</v>
      </c>
      <c r="G113" s="581">
        <v>3.0499999999999999E-2</v>
      </c>
      <c r="H113" s="577">
        <v>287.39999999999998</v>
      </c>
      <c r="I113" s="577" t="s">
        <v>1704</v>
      </c>
      <c r="J113" s="577" t="s">
        <v>1705</v>
      </c>
      <c r="K113" s="582">
        <v>0.85</v>
      </c>
      <c r="L113" s="582">
        <v>1</v>
      </c>
      <c r="M113" s="582">
        <v>1</v>
      </c>
      <c r="N113" s="577">
        <v>284.75</v>
      </c>
      <c r="O113" s="579">
        <v>42642</v>
      </c>
      <c r="P113" s="583">
        <v>723.90615130000003</v>
      </c>
    </row>
    <row r="114" spans="1:16">
      <c r="A114" s="570" t="s">
        <v>1821</v>
      </c>
      <c r="B114" s="570" t="s">
        <v>1731</v>
      </c>
      <c r="C114" s="571" t="s">
        <v>1750</v>
      </c>
      <c r="D114" s="572">
        <v>42606</v>
      </c>
      <c r="E114" s="572">
        <v>42642</v>
      </c>
      <c r="F114" s="573">
        <v>-1725637.7</v>
      </c>
      <c r="G114" s="574">
        <v>3.0499999999999999E-2</v>
      </c>
      <c r="H114" s="570">
        <v>287.39999999999998</v>
      </c>
      <c r="I114" s="570" t="s">
        <v>1704</v>
      </c>
      <c r="J114" s="570" t="s">
        <v>1707</v>
      </c>
      <c r="K114" s="575">
        <v>1</v>
      </c>
      <c r="L114" s="575">
        <v>1.1499999999999999</v>
      </c>
      <c r="M114" s="575">
        <v>1</v>
      </c>
      <c r="N114" s="570">
        <v>284.75</v>
      </c>
      <c r="O114" s="572">
        <v>42642</v>
      </c>
      <c r="P114" s="576">
        <v>0</v>
      </c>
    </row>
    <row r="115" spans="1:16">
      <c r="A115" s="577" t="s">
        <v>1822</v>
      </c>
      <c r="B115" s="577" t="s">
        <v>1731</v>
      </c>
      <c r="C115" s="578" t="s">
        <v>1750</v>
      </c>
      <c r="D115" s="579">
        <v>42604</v>
      </c>
      <c r="E115" s="579">
        <v>42639</v>
      </c>
      <c r="F115" s="580">
        <v>-1208752.5</v>
      </c>
      <c r="G115" s="581">
        <v>3.0499999999999999E-2</v>
      </c>
      <c r="H115" s="577">
        <v>286.7</v>
      </c>
      <c r="I115" s="577" t="s">
        <v>1704</v>
      </c>
      <c r="J115" s="577" t="s">
        <v>1705</v>
      </c>
      <c r="K115" s="582">
        <v>0.85</v>
      </c>
      <c r="L115" s="582">
        <v>1</v>
      </c>
      <c r="M115" s="582">
        <v>1</v>
      </c>
      <c r="N115" s="577">
        <v>288.10000000000002</v>
      </c>
      <c r="O115" s="579">
        <v>42639</v>
      </c>
      <c r="P115" s="583">
        <v>0</v>
      </c>
    </row>
    <row r="116" spans="1:16">
      <c r="A116" s="570" t="s">
        <v>1823</v>
      </c>
      <c r="B116" s="570" t="s">
        <v>1731</v>
      </c>
      <c r="C116" s="571" t="s">
        <v>1750</v>
      </c>
      <c r="D116" s="572">
        <v>42604</v>
      </c>
      <c r="E116" s="572">
        <v>42639</v>
      </c>
      <c r="F116" s="573">
        <v>-1990488.27</v>
      </c>
      <c r="G116" s="574">
        <v>3.0499999999999999E-2</v>
      </c>
      <c r="H116" s="570">
        <v>286.7</v>
      </c>
      <c r="I116" s="570" t="s">
        <v>1704</v>
      </c>
      <c r="J116" s="570" t="s">
        <v>1707</v>
      </c>
      <c r="K116" s="575">
        <v>1</v>
      </c>
      <c r="L116" s="575">
        <v>1.1499999999999999</v>
      </c>
      <c r="M116" s="575">
        <v>1</v>
      </c>
      <c r="N116" s="570">
        <v>288.10000000000002</v>
      </c>
      <c r="O116" s="572">
        <v>42639</v>
      </c>
      <c r="P116" s="576">
        <v>932.04127489999996</v>
      </c>
    </row>
    <row r="117" spans="1:16">
      <c r="A117" s="577" t="s">
        <v>1824</v>
      </c>
      <c r="B117" s="577" t="s">
        <v>1731</v>
      </c>
      <c r="C117" s="578" t="s">
        <v>1750</v>
      </c>
      <c r="D117" s="579">
        <v>42601</v>
      </c>
      <c r="E117" s="579">
        <v>42635</v>
      </c>
      <c r="F117" s="580">
        <v>-201202.87</v>
      </c>
      <c r="G117" s="581">
        <v>3.0499999999999999E-2</v>
      </c>
      <c r="H117" s="577">
        <v>289.3</v>
      </c>
      <c r="I117" s="577" t="s">
        <v>1704</v>
      </c>
      <c r="J117" s="577" t="s">
        <v>1705</v>
      </c>
      <c r="K117" s="582">
        <v>0.85</v>
      </c>
      <c r="L117" s="582">
        <v>1</v>
      </c>
      <c r="M117" s="582">
        <v>1</v>
      </c>
      <c r="N117" s="577">
        <v>287.7</v>
      </c>
      <c r="O117" s="579">
        <v>42635</v>
      </c>
      <c r="P117" s="583">
        <v>103.6553621</v>
      </c>
    </row>
    <row r="118" spans="1:16">
      <c r="A118" s="570" t="s">
        <v>1825</v>
      </c>
      <c r="B118" s="570" t="s">
        <v>1731</v>
      </c>
      <c r="C118" s="571" t="s">
        <v>1750</v>
      </c>
      <c r="D118" s="572">
        <v>42601</v>
      </c>
      <c r="E118" s="572">
        <v>42635</v>
      </c>
      <c r="F118" s="573">
        <v>-1589698.77</v>
      </c>
      <c r="G118" s="574">
        <v>3.0499999999999999E-2</v>
      </c>
      <c r="H118" s="570">
        <v>289.3</v>
      </c>
      <c r="I118" s="570" t="s">
        <v>1704</v>
      </c>
      <c r="J118" s="570" t="s">
        <v>1707</v>
      </c>
      <c r="K118" s="575">
        <v>1</v>
      </c>
      <c r="L118" s="575">
        <v>1.1499999999999999</v>
      </c>
      <c r="M118" s="575">
        <v>1</v>
      </c>
      <c r="N118" s="570">
        <v>287.7</v>
      </c>
      <c r="O118" s="572">
        <v>42635</v>
      </c>
      <c r="P118" s="576">
        <v>0</v>
      </c>
    </row>
    <row r="119" spans="1:16">
      <c r="A119" s="577" t="s">
        <v>1826</v>
      </c>
      <c r="B119" s="577" t="s">
        <v>1731</v>
      </c>
      <c r="C119" s="578" t="s">
        <v>1750</v>
      </c>
      <c r="D119" s="579">
        <v>42599</v>
      </c>
      <c r="E119" s="579">
        <v>42635</v>
      </c>
      <c r="F119" s="580">
        <v>-185870.56</v>
      </c>
      <c r="G119" s="581">
        <v>7.8E-2</v>
      </c>
      <c r="H119" s="577">
        <v>287.60000000000002</v>
      </c>
      <c r="I119" s="577" t="s">
        <v>1790</v>
      </c>
      <c r="J119" s="577" t="s">
        <v>1705</v>
      </c>
      <c r="K119" s="582">
        <v>1</v>
      </c>
      <c r="L119" s="582"/>
      <c r="M119" s="582">
        <v>3</v>
      </c>
      <c r="N119" s="577">
        <v>287.7</v>
      </c>
      <c r="O119" s="579">
        <v>42635</v>
      </c>
      <c r="P119" s="583">
        <v>0</v>
      </c>
    </row>
    <row r="120" spans="1:16">
      <c r="A120" s="570" t="s">
        <v>1827</v>
      </c>
      <c r="B120" s="570" t="s">
        <v>1731</v>
      </c>
      <c r="C120" s="571" t="s">
        <v>1750</v>
      </c>
      <c r="D120" s="572">
        <v>42599</v>
      </c>
      <c r="E120" s="572">
        <v>42635</v>
      </c>
      <c r="F120" s="573">
        <v>-121344.14</v>
      </c>
      <c r="G120" s="574">
        <v>7.8E-2</v>
      </c>
      <c r="H120" s="570">
        <v>287.60000000000002</v>
      </c>
      <c r="I120" s="570" t="s">
        <v>1790</v>
      </c>
      <c r="J120" s="570" t="s">
        <v>1707</v>
      </c>
      <c r="K120" s="575">
        <v>1</v>
      </c>
      <c r="L120" s="575"/>
      <c r="M120" s="575">
        <v>3</v>
      </c>
      <c r="N120" s="570">
        <v>287.7</v>
      </c>
      <c r="O120" s="572">
        <v>42635</v>
      </c>
      <c r="P120" s="576">
        <v>12.484202870000001</v>
      </c>
    </row>
    <row r="121" spans="1:16">
      <c r="A121" s="577" t="s">
        <v>1828</v>
      </c>
      <c r="B121" s="577" t="s">
        <v>1731</v>
      </c>
      <c r="C121" s="578" t="s">
        <v>1750</v>
      </c>
      <c r="D121" s="579">
        <v>42599</v>
      </c>
      <c r="E121" s="579">
        <v>42635</v>
      </c>
      <c r="F121" s="580">
        <v>-378332.1</v>
      </c>
      <c r="G121" s="581">
        <v>3.0499999999999999E-2</v>
      </c>
      <c r="H121" s="577">
        <v>287.60000000000002</v>
      </c>
      <c r="I121" s="577" t="s">
        <v>1704</v>
      </c>
      <c r="J121" s="577" t="s">
        <v>1705</v>
      </c>
      <c r="K121" s="582">
        <v>0.85</v>
      </c>
      <c r="L121" s="582">
        <v>1</v>
      </c>
      <c r="M121" s="582">
        <v>1</v>
      </c>
      <c r="N121" s="577">
        <v>287.7</v>
      </c>
      <c r="O121" s="579">
        <v>42635</v>
      </c>
      <c r="P121" s="583">
        <v>0</v>
      </c>
    </row>
    <row r="122" spans="1:16">
      <c r="A122" s="570" t="s">
        <v>1829</v>
      </c>
      <c r="B122" s="570" t="s">
        <v>1731</v>
      </c>
      <c r="C122" s="571" t="s">
        <v>1750</v>
      </c>
      <c r="D122" s="572">
        <v>42599</v>
      </c>
      <c r="E122" s="572">
        <v>42635</v>
      </c>
      <c r="F122" s="573">
        <v>-1999996.34</v>
      </c>
      <c r="G122" s="574">
        <v>3.0499999999999999E-2</v>
      </c>
      <c r="H122" s="570">
        <v>287.60000000000002</v>
      </c>
      <c r="I122" s="570" t="s">
        <v>1704</v>
      </c>
      <c r="J122" s="570" t="s">
        <v>1707</v>
      </c>
      <c r="K122" s="575">
        <v>1</v>
      </c>
      <c r="L122" s="575">
        <v>1.1499999999999999</v>
      </c>
      <c r="M122" s="575">
        <v>1</v>
      </c>
      <c r="N122" s="570">
        <v>287.7</v>
      </c>
      <c r="O122" s="572">
        <v>42635</v>
      </c>
      <c r="P122" s="576">
        <v>68.588286850000003</v>
      </c>
    </row>
    <row r="123" spans="1:16">
      <c r="A123" s="577" t="s">
        <v>1830</v>
      </c>
      <c r="B123" s="577" t="s">
        <v>1731</v>
      </c>
      <c r="C123" s="578" t="s">
        <v>1750</v>
      </c>
      <c r="D123" s="579">
        <v>42597</v>
      </c>
      <c r="E123" s="579">
        <v>42632</v>
      </c>
      <c r="F123" s="580">
        <v>-246890</v>
      </c>
      <c r="G123" s="581">
        <v>3.0499999999999999E-2</v>
      </c>
      <c r="H123" s="577">
        <v>287.7</v>
      </c>
      <c r="I123" s="577" t="s">
        <v>1704</v>
      </c>
      <c r="J123" s="577" t="s">
        <v>1705</v>
      </c>
      <c r="K123" s="582">
        <v>0.85</v>
      </c>
      <c r="L123" s="582">
        <v>1</v>
      </c>
      <c r="M123" s="582">
        <v>1</v>
      </c>
      <c r="N123" s="577">
        <v>284.55</v>
      </c>
      <c r="O123" s="579">
        <v>42632</v>
      </c>
      <c r="P123" s="583">
        <v>259.20857910000001</v>
      </c>
    </row>
    <row r="124" spans="1:16">
      <c r="A124" s="570" t="s">
        <v>1831</v>
      </c>
      <c r="B124" s="570" t="s">
        <v>1731</v>
      </c>
      <c r="C124" s="571" t="s">
        <v>1750</v>
      </c>
      <c r="D124" s="572">
        <v>42597</v>
      </c>
      <c r="E124" s="572">
        <v>42632</v>
      </c>
      <c r="F124" s="573">
        <v>-778015.56</v>
      </c>
      <c r="G124" s="574">
        <v>3.0499999999999999E-2</v>
      </c>
      <c r="H124" s="570">
        <v>287.7</v>
      </c>
      <c r="I124" s="570" t="s">
        <v>1704</v>
      </c>
      <c r="J124" s="570" t="s">
        <v>1707</v>
      </c>
      <c r="K124" s="575">
        <v>1</v>
      </c>
      <c r="L124" s="575">
        <v>1.1499999999999999</v>
      </c>
      <c r="M124" s="575">
        <v>1</v>
      </c>
      <c r="N124" s="570">
        <v>284.55</v>
      </c>
      <c r="O124" s="572">
        <v>42632</v>
      </c>
      <c r="P124" s="576">
        <v>0</v>
      </c>
    </row>
    <row r="125" spans="1:16">
      <c r="A125" s="577" t="s">
        <v>1832</v>
      </c>
      <c r="B125" s="577" t="s">
        <v>1731</v>
      </c>
      <c r="C125" s="578" t="s">
        <v>1750</v>
      </c>
      <c r="D125" s="579">
        <v>42594</v>
      </c>
      <c r="E125" s="579">
        <v>42627</v>
      </c>
      <c r="F125" s="580">
        <v>-779880.04</v>
      </c>
      <c r="G125" s="581">
        <v>3.0499999999999999E-2</v>
      </c>
      <c r="H125" s="577">
        <v>288.25</v>
      </c>
      <c r="I125" s="577" t="s">
        <v>1704</v>
      </c>
      <c r="J125" s="577" t="s">
        <v>1705</v>
      </c>
      <c r="K125" s="582">
        <v>0.85</v>
      </c>
      <c r="L125" s="582">
        <v>1</v>
      </c>
      <c r="M125" s="582">
        <v>1</v>
      </c>
      <c r="N125" s="577">
        <v>286</v>
      </c>
      <c r="O125" s="579">
        <v>42627</v>
      </c>
      <c r="P125" s="583">
        <v>550.37928899999997</v>
      </c>
    </row>
    <row r="126" spans="1:16">
      <c r="A126" s="570" t="s">
        <v>1833</v>
      </c>
      <c r="B126" s="570" t="s">
        <v>1731</v>
      </c>
      <c r="C126" s="571" t="s">
        <v>1750</v>
      </c>
      <c r="D126" s="572">
        <v>42594</v>
      </c>
      <c r="E126" s="572">
        <v>42627</v>
      </c>
      <c r="F126" s="573">
        <v>-1006650.7</v>
      </c>
      <c r="G126" s="574">
        <v>3.0499999999999999E-2</v>
      </c>
      <c r="H126" s="570">
        <v>288.25</v>
      </c>
      <c r="I126" s="570" t="s">
        <v>1704</v>
      </c>
      <c r="J126" s="570" t="s">
        <v>1707</v>
      </c>
      <c r="K126" s="575">
        <v>1</v>
      </c>
      <c r="L126" s="575">
        <v>1.1499999999999999</v>
      </c>
      <c r="M126" s="575">
        <v>1</v>
      </c>
      <c r="N126" s="570">
        <v>286</v>
      </c>
      <c r="O126" s="572">
        <v>42627</v>
      </c>
      <c r="P126" s="576">
        <v>0</v>
      </c>
    </row>
    <row r="127" spans="1:16">
      <c r="A127" s="577" t="s">
        <v>1834</v>
      </c>
      <c r="B127" s="577" t="s">
        <v>1731</v>
      </c>
      <c r="C127" s="578" t="s">
        <v>1750</v>
      </c>
      <c r="D127" s="579">
        <v>42592</v>
      </c>
      <c r="E127" s="579">
        <v>42625</v>
      </c>
      <c r="F127" s="580">
        <v>-565265.93000000005</v>
      </c>
      <c r="G127" s="581">
        <v>3.0499999999999999E-2</v>
      </c>
      <c r="H127" s="577">
        <v>290.89999999999998</v>
      </c>
      <c r="I127" s="577" t="s">
        <v>1704</v>
      </c>
      <c r="J127" s="577" t="s">
        <v>1705</v>
      </c>
      <c r="K127" s="582">
        <v>0.85</v>
      </c>
      <c r="L127" s="582">
        <v>1</v>
      </c>
      <c r="M127" s="582">
        <v>1</v>
      </c>
      <c r="N127" s="577">
        <v>287.5</v>
      </c>
      <c r="O127" s="579">
        <v>42625</v>
      </c>
      <c r="P127" s="583">
        <v>597.3227852</v>
      </c>
    </row>
    <row r="128" spans="1:16">
      <c r="A128" s="570" t="s">
        <v>1835</v>
      </c>
      <c r="B128" s="570" t="s">
        <v>1731</v>
      </c>
      <c r="C128" s="571" t="s">
        <v>1750</v>
      </c>
      <c r="D128" s="572">
        <v>42592</v>
      </c>
      <c r="E128" s="572">
        <v>42625</v>
      </c>
      <c r="F128" s="573">
        <v>-1515724.73</v>
      </c>
      <c r="G128" s="574">
        <v>3.0499999999999999E-2</v>
      </c>
      <c r="H128" s="570">
        <v>290.89999999999998</v>
      </c>
      <c r="I128" s="570" t="s">
        <v>1704</v>
      </c>
      <c r="J128" s="570" t="s">
        <v>1707</v>
      </c>
      <c r="K128" s="575">
        <v>1</v>
      </c>
      <c r="L128" s="575">
        <v>1.1499999999999999</v>
      </c>
      <c r="M128" s="575">
        <v>1</v>
      </c>
      <c r="N128" s="570">
        <v>287.5</v>
      </c>
      <c r="O128" s="572">
        <v>42625</v>
      </c>
      <c r="P128" s="576">
        <v>0</v>
      </c>
    </row>
    <row r="129" spans="1:16">
      <c r="A129" s="577" t="s">
        <v>1836</v>
      </c>
      <c r="B129" s="577" t="s">
        <v>1731</v>
      </c>
      <c r="C129" s="578" t="s">
        <v>1750</v>
      </c>
      <c r="D129" s="579">
        <v>42590</v>
      </c>
      <c r="E129" s="579">
        <v>42622</v>
      </c>
      <c r="F129" s="580">
        <v>-230055.45</v>
      </c>
      <c r="G129" s="581">
        <v>3.0499999999999999E-2</v>
      </c>
      <c r="H129" s="577">
        <v>287.05</v>
      </c>
      <c r="I129" s="577" t="s">
        <v>1704</v>
      </c>
      <c r="J129" s="577" t="s">
        <v>1705</v>
      </c>
      <c r="K129" s="582">
        <v>0.85</v>
      </c>
      <c r="L129" s="582">
        <v>1</v>
      </c>
      <c r="M129" s="582">
        <v>1</v>
      </c>
      <c r="N129" s="577">
        <v>290.45</v>
      </c>
      <c r="O129" s="579">
        <v>42621</v>
      </c>
      <c r="P129" s="583">
        <v>0</v>
      </c>
    </row>
    <row r="130" spans="1:16">
      <c r="A130" s="570" t="s">
        <v>1837</v>
      </c>
      <c r="B130" s="570" t="s">
        <v>1731</v>
      </c>
      <c r="C130" s="571" t="s">
        <v>1750</v>
      </c>
      <c r="D130" s="572">
        <v>42590</v>
      </c>
      <c r="E130" s="572">
        <v>42622</v>
      </c>
      <c r="F130" s="573">
        <v>-875386.09</v>
      </c>
      <c r="G130" s="574">
        <v>3.0499999999999999E-2</v>
      </c>
      <c r="H130" s="570">
        <v>287.05</v>
      </c>
      <c r="I130" s="570" t="s">
        <v>1704</v>
      </c>
      <c r="J130" s="570" t="s">
        <v>1707</v>
      </c>
      <c r="K130" s="575">
        <v>1</v>
      </c>
      <c r="L130" s="575">
        <v>1.1499999999999999</v>
      </c>
      <c r="M130" s="575">
        <v>1</v>
      </c>
      <c r="N130" s="570">
        <v>290.45</v>
      </c>
      <c r="O130" s="572">
        <v>42621</v>
      </c>
      <c r="P130" s="576">
        <v>909.02980090000005</v>
      </c>
    </row>
    <row r="131" spans="1:16">
      <c r="A131" s="577" t="s">
        <v>1838</v>
      </c>
      <c r="B131" s="577" t="s">
        <v>1731</v>
      </c>
      <c r="C131" s="578" t="s">
        <v>1750</v>
      </c>
      <c r="D131" s="579">
        <v>42587</v>
      </c>
      <c r="E131" s="579">
        <v>42619</v>
      </c>
      <c r="F131" s="580">
        <v>-952863.79</v>
      </c>
      <c r="G131" s="581">
        <v>3.0499999999999999E-2</v>
      </c>
      <c r="H131" s="577">
        <v>293.3</v>
      </c>
      <c r="I131" s="577" t="s">
        <v>1704</v>
      </c>
      <c r="J131" s="577" t="s">
        <v>1705</v>
      </c>
      <c r="K131" s="582">
        <v>0.85</v>
      </c>
      <c r="L131" s="582">
        <v>1</v>
      </c>
      <c r="M131" s="582">
        <v>1</v>
      </c>
      <c r="N131" s="577">
        <v>286.64999999999998</v>
      </c>
      <c r="O131" s="579">
        <v>42618</v>
      </c>
      <c r="P131" s="583">
        <v>1894.076517</v>
      </c>
    </row>
    <row r="132" spans="1:16">
      <c r="A132" s="570" t="s">
        <v>1839</v>
      </c>
      <c r="B132" s="570" t="s">
        <v>1731</v>
      </c>
      <c r="C132" s="571" t="s">
        <v>1750</v>
      </c>
      <c r="D132" s="572">
        <v>42587</v>
      </c>
      <c r="E132" s="572">
        <v>42619</v>
      </c>
      <c r="F132" s="573">
        <v>-1600307.27</v>
      </c>
      <c r="G132" s="574">
        <v>3.0499999999999999E-2</v>
      </c>
      <c r="H132" s="570">
        <v>293.3</v>
      </c>
      <c r="I132" s="570" t="s">
        <v>1704</v>
      </c>
      <c r="J132" s="570" t="s">
        <v>1707</v>
      </c>
      <c r="K132" s="575">
        <v>1</v>
      </c>
      <c r="L132" s="575">
        <v>1.1499999999999999</v>
      </c>
      <c r="M132" s="575">
        <v>1</v>
      </c>
      <c r="N132" s="570">
        <v>286.64999999999998</v>
      </c>
      <c r="O132" s="572">
        <v>42618</v>
      </c>
      <c r="P132" s="576">
        <v>0</v>
      </c>
    </row>
    <row r="133" spans="1:16">
      <c r="A133" s="577" t="s">
        <v>1840</v>
      </c>
      <c r="B133" s="577" t="s">
        <v>1731</v>
      </c>
      <c r="C133" s="578" t="s">
        <v>1750</v>
      </c>
      <c r="D133" s="579">
        <v>42585</v>
      </c>
      <c r="E133" s="579">
        <v>42619</v>
      </c>
      <c r="F133" s="580">
        <v>-181266.12</v>
      </c>
      <c r="G133" s="581">
        <v>3.0499999999999999E-2</v>
      </c>
      <c r="H133" s="577">
        <v>292.60000000000002</v>
      </c>
      <c r="I133" s="577" t="s">
        <v>1704</v>
      </c>
      <c r="J133" s="577" t="s">
        <v>1705</v>
      </c>
      <c r="K133" s="582">
        <v>0.85</v>
      </c>
      <c r="L133" s="582">
        <v>1</v>
      </c>
      <c r="M133" s="582">
        <v>1</v>
      </c>
      <c r="N133" s="577">
        <v>286.64999999999998</v>
      </c>
      <c r="O133" s="579">
        <v>42618</v>
      </c>
      <c r="P133" s="583">
        <v>343.35654899999997</v>
      </c>
    </row>
    <row r="134" spans="1:16">
      <c r="A134" s="570" t="s">
        <v>1841</v>
      </c>
      <c r="B134" s="570" t="s">
        <v>1731</v>
      </c>
      <c r="C134" s="571" t="s">
        <v>1750</v>
      </c>
      <c r="D134" s="572">
        <v>42585</v>
      </c>
      <c r="E134" s="572">
        <v>42619</v>
      </c>
      <c r="F134" s="573">
        <v>-1034448.6</v>
      </c>
      <c r="G134" s="574">
        <v>3.0499999999999999E-2</v>
      </c>
      <c r="H134" s="570">
        <v>292.60000000000002</v>
      </c>
      <c r="I134" s="570" t="s">
        <v>1704</v>
      </c>
      <c r="J134" s="570" t="s">
        <v>1707</v>
      </c>
      <c r="K134" s="575">
        <v>1</v>
      </c>
      <c r="L134" s="575">
        <v>1.1499999999999999</v>
      </c>
      <c r="M134" s="575">
        <v>1</v>
      </c>
      <c r="N134" s="570">
        <v>286.64999999999998</v>
      </c>
      <c r="O134" s="572">
        <v>42618</v>
      </c>
      <c r="P134" s="576">
        <v>0</v>
      </c>
    </row>
    <row r="135" spans="1:16">
      <c r="A135" s="577" t="s">
        <v>1842</v>
      </c>
      <c r="B135" s="577" t="s">
        <v>1731</v>
      </c>
      <c r="C135" s="578" t="s">
        <v>1750</v>
      </c>
      <c r="D135" s="579">
        <v>42583</v>
      </c>
      <c r="E135" s="579">
        <v>42615</v>
      </c>
      <c r="F135" s="580">
        <v>-759313.96</v>
      </c>
      <c r="G135" s="581">
        <v>3.0499999999999999E-2</v>
      </c>
      <c r="H135" s="577">
        <v>289.64999999999998</v>
      </c>
      <c r="I135" s="577" t="s">
        <v>1704</v>
      </c>
      <c r="J135" s="577" t="s">
        <v>1705</v>
      </c>
      <c r="K135" s="582">
        <v>0.85</v>
      </c>
      <c r="L135" s="582">
        <v>1</v>
      </c>
      <c r="M135" s="582">
        <v>1</v>
      </c>
      <c r="N135" s="577">
        <v>282.75</v>
      </c>
      <c r="O135" s="579">
        <v>42614</v>
      </c>
      <c r="P135" s="583">
        <v>1585.82</v>
      </c>
    </row>
    <row r="136" spans="1:16">
      <c r="A136" s="570" t="s">
        <v>1843</v>
      </c>
      <c r="B136" s="570" t="s">
        <v>1731</v>
      </c>
      <c r="C136" s="571" t="s">
        <v>1750</v>
      </c>
      <c r="D136" s="572">
        <v>42583</v>
      </c>
      <c r="E136" s="572">
        <v>42615</v>
      </c>
      <c r="F136" s="573">
        <v>-1897372.38</v>
      </c>
      <c r="G136" s="574">
        <v>3.0499999999999999E-2</v>
      </c>
      <c r="H136" s="570">
        <v>289.64999999999998</v>
      </c>
      <c r="I136" s="570" t="s">
        <v>1704</v>
      </c>
      <c r="J136" s="570" t="s">
        <v>1707</v>
      </c>
      <c r="K136" s="575">
        <v>1</v>
      </c>
      <c r="L136" s="575">
        <v>1.1499999999999999</v>
      </c>
      <c r="M136" s="575">
        <v>1</v>
      </c>
      <c r="N136" s="570">
        <v>282.75</v>
      </c>
      <c r="O136" s="572">
        <v>42614</v>
      </c>
      <c r="P136" s="576">
        <v>0</v>
      </c>
    </row>
    <row r="137" spans="1:16">
      <c r="A137" s="577" t="s">
        <v>1844</v>
      </c>
      <c r="B137" s="577" t="s">
        <v>1731</v>
      </c>
      <c r="C137" s="578" t="s">
        <v>1750</v>
      </c>
      <c r="D137" s="579">
        <v>42579</v>
      </c>
      <c r="E137" s="579">
        <v>42614</v>
      </c>
      <c r="F137" s="580">
        <v>-455724.15</v>
      </c>
      <c r="G137" s="581">
        <v>7.8E-2</v>
      </c>
      <c r="H137" s="577">
        <v>289.25</v>
      </c>
      <c r="I137" s="577" t="s">
        <v>1790</v>
      </c>
      <c r="J137" s="577" t="s">
        <v>1705</v>
      </c>
      <c r="K137" s="582">
        <v>1</v>
      </c>
      <c r="L137" s="582"/>
      <c r="M137" s="582">
        <v>3</v>
      </c>
      <c r="N137" s="577">
        <v>283.39999999999998</v>
      </c>
      <c r="O137" s="579">
        <v>42613</v>
      </c>
      <c r="P137" s="583">
        <v>2651.4349499999998</v>
      </c>
    </row>
    <row r="138" spans="1:16">
      <c r="A138" s="570" t="s">
        <v>1845</v>
      </c>
      <c r="B138" s="570" t="s">
        <v>1731</v>
      </c>
      <c r="C138" s="571" t="s">
        <v>1750</v>
      </c>
      <c r="D138" s="572">
        <v>42579</v>
      </c>
      <c r="E138" s="572">
        <v>42614</v>
      </c>
      <c r="F138" s="573">
        <v>-983692.86</v>
      </c>
      <c r="G138" s="574">
        <v>7.8E-2</v>
      </c>
      <c r="H138" s="570">
        <v>289.25</v>
      </c>
      <c r="I138" s="570" t="s">
        <v>1790</v>
      </c>
      <c r="J138" s="570" t="s">
        <v>1707</v>
      </c>
      <c r="K138" s="575">
        <v>1</v>
      </c>
      <c r="L138" s="575"/>
      <c r="M138" s="575">
        <v>3</v>
      </c>
      <c r="N138" s="570">
        <v>283.39999999999998</v>
      </c>
      <c r="O138" s="572">
        <v>42613</v>
      </c>
      <c r="P138" s="576">
        <v>0</v>
      </c>
    </row>
    <row r="139" spans="1:16">
      <c r="A139" s="577" t="s">
        <v>1846</v>
      </c>
      <c r="B139" s="577" t="s">
        <v>1731</v>
      </c>
      <c r="C139" s="578" t="s">
        <v>1750</v>
      </c>
      <c r="D139" s="579">
        <v>42578</v>
      </c>
      <c r="E139" s="579">
        <v>42612</v>
      </c>
      <c r="F139" s="580">
        <v>-605400</v>
      </c>
      <c r="G139" s="581">
        <v>3.0499999999999999E-2</v>
      </c>
      <c r="H139" s="577">
        <v>285</v>
      </c>
      <c r="I139" s="577" t="s">
        <v>1704</v>
      </c>
      <c r="J139" s="577" t="s">
        <v>1705</v>
      </c>
      <c r="K139" s="582">
        <v>0.85</v>
      </c>
      <c r="L139" s="582">
        <v>1</v>
      </c>
      <c r="M139" s="582">
        <v>1</v>
      </c>
      <c r="N139" s="577">
        <v>283.89999999999998</v>
      </c>
      <c r="O139" s="579">
        <v>42611</v>
      </c>
      <c r="P139" s="583">
        <v>217.65883199999999</v>
      </c>
    </row>
    <row r="140" spans="1:16">
      <c r="A140" s="570" t="s">
        <v>1847</v>
      </c>
      <c r="B140" s="570" t="s">
        <v>1731</v>
      </c>
      <c r="C140" s="571" t="s">
        <v>1750</v>
      </c>
      <c r="D140" s="572">
        <v>42578</v>
      </c>
      <c r="E140" s="572">
        <v>42612</v>
      </c>
      <c r="F140" s="573">
        <v>-1537152.68</v>
      </c>
      <c r="G140" s="574">
        <v>3.0499999999999999E-2</v>
      </c>
      <c r="H140" s="570">
        <v>285</v>
      </c>
      <c r="I140" s="570" t="s">
        <v>1704</v>
      </c>
      <c r="J140" s="570" t="s">
        <v>1707</v>
      </c>
      <c r="K140" s="575">
        <v>1</v>
      </c>
      <c r="L140" s="575">
        <v>1.1499999999999999</v>
      </c>
      <c r="M140" s="575">
        <v>1</v>
      </c>
      <c r="N140" s="570">
        <v>283.89999999999998</v>
      </c>
      <c r="O140" s="572">
        <v>42611</v>
      </c>
      <c r="P140" s="576">
        <v>0</v>
      </c>
    </row>
    <row r="141" spans="1:16">
      <c r="A141" s="577" t="s">
        <v>1848</v>
      </c>
      <c r="B141" s="577" t="s">
        <v>1731</v>
      </c>
      <c r="C141" s="578" t="s">
        <v>1750</v>
      </c>
      <c r="D141" s="579">
        <v>42573</v>
      </c>
      <c r="E141" s="579">
        <v>42606</v>
      </c>
      <c r="F141" s="580">
        <v>-800247.89</v>
      </c>
      <c r="G141" s="581">
        <v>3.0499999999999999E-2</v>
      </c>
      <c r="H141" s="577">
        <v>286.3</v>
      </c>
      <c r="I141" s="577" t="s">
        <v>1704</v>
      </c>
      <c r="J141" s="577" t="s">
        <v>1705</v>
      </c>
      <c r="K141" s="582">
        <v>0.85</v>
      </c>
      <c r="L141" s="582">
        <v>1</v>
      </c>
      <c r="M141" s="582">
        <v>1</v>
      </c>
      <c r="N141" s="577">
        <v>287.39999999999998</v>
      </c>
      <c r="O141" s="579">
        <v>42606</v>
      </c>
      <c r="P141" s="583">
        <v>0</v>
      </c>
    </row>
    <row r="142" spans="1:16">
      <c r="A142" s="570" t="s">
        <v>1849</v>
      </c>
      <c r="B142" s="570" t="s">
        <v>1731</v>
      </c>
      <c r="C142" s="571" t="s">
        <v>1750</v>
      </c>
      <c r="D142" s="572">
        <v>42573</v>
      </c>
      <c r="E142" s="572">
        <v>42606</v>
      </c>
      <c r="F142" s="573">
        <v>-618327.65</v>
      </c>
      <c r="G142" s="574">
        <v>3.0499999999999999E-2</v>
      </c>
      <c r="H142" s="570">
        <v>286.3</v>
      </c>
      <c r="I142" s="570" t="s">
        <v>1704</v>
      </c>
      <c r="J142" s="570" t="s">
        <v>1707</v>
      </c>
      <c r="K142" s="575">
        <v>1</v>
      </c>
      <c r="L142" s="575">
        <v>1.1499999999999999</v>
      </c>
      <c r="M142" s="575">
        <v>1</v>
      </c>
      <c r="N142" s="570">
        <v>287.39999999999998</v>
      </c>
      <c r="O142" s="572">
        <v>42606</v>
      </c>
      <c r="P142" s="576">
        <v>214.7885272</v>
      </c>
    </row>
    <row r="143" spans="1:16">
      <c r="A143" s="577" t="s">
        <v>1850</v>
      </c>
      <c r="B143" s="577" t="s">
        <v>1731</v>
      </c>
      <c r="C143" s="578" t="s">
        <v>1750</v>
      </c>
      <c r="D143" s="579">
        <v>42571</v>
      </c>
      <c r="E143" s="579">
        <v>42604</v>
      </c>
      <c r="F143" s="580">
        <v>-1330841.93</v>
      </c>
      <c r="G143" s="581">
        <v>3.0499999999999999E-2</v>
      </c>
      <c r="H143" s="577">
        <v>287.55</v>
      </c>
      <c r="I143" s="577" t="s">
        <v>1704</v>
      </c>
      <c r="J143" s="577" t="s">
        <v>1705</v>
      </c>
      <c r="K143" s="582">
        <v>0.85</v>
      </c>
      <c r="L143" s="582">
        <v>1</v>
      </c>
      <c r="M143" s="582">
        <v>1</v>
      </c>
      <c r="N143" s="577">
        <v>286.7</v>
      </c>
      <c r="O143" s="579">
        <v>42604</v>
      </c>
      <c r="P143" s="583">
        <v>355.67480710000001</v>
      </c>
    </row>
    <row r="144" spans="1:16">
      <c r="A144" s="570" t="s">
        <v>1851</v>
      </c>
      <c r="B144" s="570" t="s">
        <v>1731</v>
      </c>
      <c r="C144" s="571" t="s">
        <v>1750</v>
      </c>
      <c r="D144" s="572">
        <v>42571</v>
      </c>
      <c r="E144" s="572">
        <v>42604</v>
      </c>
      <c r="F144" s="573">
        <v>-2206864.77</v>
      </c>
      <c r="G144" s="574">
        <v>3.0499999999999999E-2</v>
      </c>
      <c r="H144" s="570">
        <v>287.55</v>
      </c>
      <c r="I144" s="570" t="s">
        <v>1704</v>
      </c>
      <c r="J144" s="570" t="s">
        <v>1707</v>
      </c>
      <c r="K144" s="575">
        <v>1</v>
      </c>
      <c r="L144" s="575">
        <v>1.1499999999999999</v>
      </c>
      <c r="M144" s="575">
        <v>1</v>
      </c>
      <c r="N144" s="570">
        <v>286.7</v>
      </c>
      <c r="O144" s="572">
        <v>42604</v>
      </c>
      <c r="P144" s="576">
        <v>0</v>
      </c>
    </row>
    <row r="145" spans="1:16">
      <c r="A145" s="577" t="s">
        <v>1852</v>
      </c>
      <c r="B145" s="577" t="s">
        <v>1731</v>
      </c>
      <c r="C145" s="578" t="s">
        <v>1750</v>
      </c>
      <c r="D145" s="579">
        <v>42566</v>
      </c>
      <c r="E145" s="579">
        <v>42597</v>
      </c>
      <c r="F145" s="580">
        <v>-1176872.6399999999</v>
      </c>
      <c r="G145" s="581">
        <v>3.0499999999999999E-2</v>
      </c>
      <c r="H145" s="577">
        <v>288.95</v>
      </c>
      <c r="I145" s="577" t="s">
        <v>1704</v>
      </c>
      <c r="J145" s="577" t="s">
        <v>1705</v>
      </c>
      <c r="K145" s="582">
        <v>0.85</v>
      </c>
      <c r="L145" s="582">
        <v>1</v>
      </c>
      <c r="M145" s="582">
        <v>1</v>
      </c>
      <c r="N145" s="577">
        <v>287.7</v>
      </c>
      <c r="O145" s="579">
        <v>42597</v>
      </c>
      <c r="P145" s="583">
        <v>432.39992510000002</v>
      </c>
    </row>
    <row r="146" spans="1:16">
      <c r="A146" s="570" t="s">
        <v>1853</v>
      </c>
      <c r="B146" s="570" t="s">
        <v>1731</v>
      </c>
      <c r="C146" s="571" t="s">
        <v>1750</v>
      </c>
      <c r="D146" s="572">
        <v>42566</v>
      </c>
      <c r="E146" s="572">
        <v>42597</v>
      </c>
      <c r="F146" s="573">
        <v>-1835836.8</v>
      </c>
      <c r="G146" s="574">
        <v>3.0499999999999999E-2</v>
      </c>
      <c r="H146" s="570">
        <v>288.95</v>
      </c>
      <c r="I146" s="570" t="s">
        <v>1704</v>
      </c>
      <c r="J146" s="570" t="s">
        <v>1707</v>
      </c>
      <c r="K146" s="575">
        <v>1</v>
      </c>
      <c r="L146" s="575">
        <v>1.1499999999999999</v>
      </c>
      <c r="M146" s="575">
        <v>1</v>
      </c>
      <c r="N146" s="570">
        <v>287.7</v>
      </c>
      <c r="O146" s="572">
        <v>42597</v>
      </c>
      <c r="P146" s="576">
        <v>0</v>
      </c>
    </row>
    <row r="147" spans="1:16">
      <c r="A147" s="577" t="s">
        <v>1854</v>
      </c>
      <c r="B147" s="577" t="s">
        <v>1731</v>
      </c>
      <c r="C147" s="578" t="s">
        <v>1750</v>
      </c>
      <c r="D147" s="579">
        <v>42564</v>
      </c>
      <c r="E147" s="579">
        <v>42597</v>
      </c>
      <c r="F147" s="580">
        <v>-469518.7</v>
      </c>
      <c r="G147" s="581">
        <v>7.8E-2</v>
      </c>
      <c r="H147" s="577">
        <v>290.8</v>
      </c>
      <c r="I147" s="577" t="s">
        <v>1790</v>
      </c>
      <c r="J147" s="577" t="s">
        <v>1705</v>
      </c>
      <c r="K147" s="582">
        <v>1</v>
      </c>
      <c r="L147" s="582"/>
      <c r="M147" s="582">
        <v>3</v>
      </c>
      <c r="N147" s="577">
        <v>287.7</v>
      </c>
      <c r="O147" s="579">
        <v>42597</v>
      </c>
      <c r="P147" s="583">
        <v>1357.570886</v>
      </c>
    </row>
    <row r="148" spans="1:16">
      <c r="A148" s="570" t="s">
        <v>1855</v>
      </c>
      <c r="B148" s="570" t="s">
        <v>1731</v>
      </c>
      <c r="C148" s="571" t="s">
        <v>1750</v>
      </c>
      <c r="D148" s="572">
        <v>42564</v>
      </c>
      <c r="E148" s="572">
        <v>42597</v>
      </c>
      <c r="F148" s="573">
        <v>-1371240.76</v>
      </c>
      <c r="G148" s="574">
        <v>7.8E-2</v>
      </c>
      <c r="H148" s="570">
        <v>290.8</v>
      </c>
      <c r="I148" s="570" t="s">
        <v>1790</v>
      </c>
      <c r="J148" s="570" t="s">
        <v>1707</v>
      </c>
      <c r="K148" s="575">
        <v>1</v>
      </c>
      <c r="L148" s="575"/>
      <c r="M148" s="575">
        <v>3</v>
      </c>
      <c r="N148" s="570">
        <v>287.7</v>
      </c>
      <c r="O148" s="572">
        <v>42597</v>
      </c>
      <c r="P148" s="576">
        <v>0</v>
      </c>
    </row>
    <row r="149" spans="1:16">
      <c r="A149" s="577" t="s">
        <v>1856</v>
      </c>
      <c r="B149" s="577" t="s">
        <v>1731</v>
      </c>
      <c r="C149" s="578" t="s">
        <v>1750</v>
      </c>
      <c r="D149" s="579">
        <v>42564</v>
      </c>
      <c r="E149" s="579">
        <v>42597</v>
      </c>
      <c r="F149" s="580">
        <v>-1030570.87</v>
      </c>
      <c r="G149" s="581">
        <v>3.0499999999999999E-2</v>
      </c>
      <c r="H149" s="577">
        <v>290.8</v>
      </c>
      <c r="I149" s="577" t="s">
        <v>1704</v>
      </c>
      <c r="J149" s="577" t="s">
        <v>1705</v>
      </c>
      <c r="K149" s="582">
        <v>0.85</v>
      </c>
      <c r="L149" s="582">
        <v>1</v>
      </c>
      <c r="M149" s="582">
        <v>1</v>
      </c>
      <c r="N149" s="577">
        <v>287.7</v>
      </c>
      <c r="O149" s="579">
        <v>42597</v>
      </c>
      <c r="P149" s="583">
        <v>993.26750960000004</v>
      </c>
    </row>
    <row r="150" spans="1:16">
      <c r="A150" s="570" t="s">
        <v>1857</v>
      </c>
      <c r="B150" s="570" t="s">
        <v>1731</v>
      </c>
      <c r="C150" s="571" t="s">
        <v>1750</v>
      </c>
      <c r="D150" s="572">
        <v>42564</v>
      </c>
      <c r="E150" s="572">
        <v>42597</v>
      </c>
      <c r="F150" s="573">
        <v>-1174888.18</v>
      </c>
      <c r="G150" s="574">
        <v>3.0499999999999999E-2</v>
      </c>
      <c r="H150" s="570">
        <v>290.8</v>
      </c>
      <c r="I150" s="570" t="s">
        <v>1704</v>
      </c>
      <c r="J150" s="570" t="s">
        <v>1707</v>
      </c>
      <c r="K150" s="575">
        <v>1</v>
      </c>
      <c r="L150" s="575">
        <v>1.1499999999999999</v>
      </c>
      <c r="M150" s="575">
        <v>1</v>
      </c>
      <c r="N150" s="570">
        <v>287.7</v>
      </c>
      <c r="O150" s="572">
        <v>42597</v>
      </c>
      <c r="P150" s="576">
        <v>0</v>
      </c>
    </row>
    <row r="151" spans="1:16">
      <c r="A151" s="577" t="s">
        <v>1858</v>
      </c>
      <c r="B151" s="577" t="s">
        <v>1731</v>
      </c>
      <c r="C151" s="578" t="s">
        <v>1750</v>
      </c>
      <c r="D151" s="579">
        <v>42562</v>
      </c>
      <c r="E151" s="579">
        <v>42592</v>
      </c>
      <c r="F151" s="580">
        <v>-678880.74</v>
      </c>
      <c r="G151" s="581">
        <v>2.9499999999999998E-2</v>
      </c>
      <c r="H151" s="577">
        <v>295</v>
      </c>
      <c r="I151" s="577" t="s">
        <v>1704</v>
      </c>
      <c r="J151" s="577" t="s">
        <v>1705</v>
      </c>
      <c r="K151" s="582">
        <v>0.85</v>
      </c>
      <c r="L151" s="582">
        <v>1</v>
      </c>
      <c r="M151" s="582">
        <v>1</v>
      </c>
      <c r="N151" s="577">
        <v>290.89999999999998</v>
      </c>
      <c r="O151" s="579">
        <v>42592</v>
      </c>
      <c r="P151" s="583">
        <v>775.50342250000006</v>
      </c>
    </row>
    <row r="152" spans="1:16">
      <c r="A152" s="570" t="s">
        <v>1859</v>
      </c>
      <c r="B152" s="570" t="s">
        <v>1731</v>
      </c>
      <c r="C152" s="571" t="s">
        <v>1750</v>
      </c>
      <c r="D152" s="572">
        <v>42562</v>
      </c>
      <c r="E152" s="572">
        <v>42592</v>
      </c>
      <c r="F152" s="573">
        <v>-1129530.99</v>
      </c>
      <c r="G152" s="574">
        <v>2.9499999999999998E-2</v>
      </c>
      <c r="H152" s="570">
        <v>295</v>
      </c>
      <c r="I152" s="570" t="s">
        <v>1704</v>
      </c>
      <c r="J152" s="570" t="s">
        <v>1707</v>
      </c>
      <c r="K152" s="575">
        <v>1</v>
      </c>
      <c r="L152" s="575">
        <v>1.1499999999999999</v>
      </c>
      <c r="M152" s="575">
        <v>1</v>
      </c>
      <c r="N152" s="570">
        <v>290.89999999999998</v>
      </c>
      <c r="O152" s="572">
        <v>42592</v>
      </c>
      <c r="P152" s="576">
        <v>0</v>
      </c>
    </row>
    <row r="153" spans="1:16">
      <c r="A153" s="577" t="s">
        <v>1860</v>
      </c>
      <c r="B153" s="577" t="s">
        <v>1731</v>
      </c>
      <c r="C153" s="578" t="s">
        <v>1750</v>
      </c>
      <c r="D153" s="579">
        <v>42559</v>
      </c>
      <c r="E153" s="579">
        <v>42590</v>
      </c>
      <c r="F153" s="580">
        <v>-1101652.23</v>
      </c>
      <c r="G153" s="581">
        <v>2.9499999999999998E-2</v>
      </c>
      <c r="H153" s="577">
        <v>292.8</v>
      </c>
      <c r="I153" s="577" t="s">
        <v>1704</v>
      </c>
      <c r="J153" s="577" t="s">
        <v>1705</v>
      </c>
      <c r="K153" s="582">
        <v>0.85</v>
      </c>
      <c r="L153" s="582">
        <v>1</v>
      </c>
      <c r="M153" s="582">
        <v>1</v>
      </c>
      <c r="N153" s="577">
        <v>287.05</v>
      </c>
      <c r="O153" s="579">
        <v>42590</v>
      </c>
      <c r="P153" s="583">
        <v>1837.427109</v>
      </c>
    </row>
    <row r="154" spans="1:16">
      <c r="A154" s="570" t="s">
        <v>1861</v>
      </c>
      <c r="B154" s="570" t="s">
        <v>1731</v>
      </c>
      <c r="C154" s="571" t="s">
        <v>1750</v>
      </c>
      <c r="D154" s="572">
        <v>42559</v>
      </c>
      <c r="E154" s="572">
        <v>42590</v>
      </c>
      <c r="F154" s="573">
        <v>-4022082.69</v>
      </c>
      <c r="G154" s="574">
        <v>2.9499999999999998E-2</v>
      </c>
      <c r="H154" s="570">
        <v>292.8</v>
      </c>
      <c r="I154" s="570" t="s">
        <v>1704</v>
      </c>
      <c r="J154" s="570" t="s">
        <v>1707</v>
      </c>
      <c r="K154" s="575">
        <v>1</v>
      </c>
      <c r="L154" s="575">
        <v>1.1499999999999999</v>
      </c>
      <c r="M154" s="575">
        <v>1</v>
      </c>
      <c r="N154" s="570">
        <v>287.05</v>
      </c>
      <c r="O154" s="572">
        <v>42590</v>
      </c>
      <c r="P154" s="576">
        <v>0</v>
      </c>
    </row>
    <row r="155" spans="1:16">
      <c r="A155" s="577" t="s">
        <v>1862</v>
      </c>
      <c r="B155" s="577" t="s">
        <v>1731</v>
      </c>
      <c r="C155" s="578" t="s">
        <v>1750</v>
      </c>
      <c r="D155" s="579">
        <v>42557</v>
      </c>
      <c r="E155" s="579">
        <v>42590</v>
      </c>
      <c r="F155" s="580">
        <v>-3880192.26</v>
      </c>
      <c r="G155" s="581">
        <v>2.9499999999999998E-2</v>
      </c>
      <c r="H155" s="577">
        <v>296.7</v>
      </c>
      <c r="I155" s="577" t="s">
        <v>1704</v>
      </c>
      <c r="J155" s="577" t="s">
        <v>1705</v>
      </c>
      <c r="K155" s="582">
        <v>0.85</v>
      </c>
      <c r="L155" s="582">
        <v>1</v>
      </c>
      <c r="M155" s="582">
        <v>1</v>
      </c>
      <c r="N155" s="577">
        <v>287.05</v>
      </c>
      <c r="O155" s="579">
        <v>42590</v>
      </c>
      <c r="P155" s="583">
        <v>11409.9591</v>
      </c>
    </row>
    <row r="156" spans="1:16">
      <c r="A156" s="570" t="s">
        <v>1863</v>
      </c>
      <c r="B156" s="570" t="s">
        <v>1731</v>
      </c>
      <c r="C156" s="571" t="s">
        <v>1750</v>
      </c>
      <c r="D156" s="572">
        <v>42557</v>
      </c>
      <c r="E156" s="572">
        <v>42590</v>
      </c>
      <c r="F156" s="573">
        <v>-3702889.01</v>
      </c>
      <c r="G156" s="574">
        <v>2.9499999999999998E-2</v>
      </c>
      <c r="H156" s="570">
        <v>296.7</v>
      </c>
      <c r="I156" s="570" t="s">
        <v>1704</v>
      </c>
      <c r="J156" s="570" t="s">
        <v>1707</v>
      </c>
      <c r="K156" s="575">
        <v>1</v>
      </c>
      <c r="L156" s="575">
        <v>1.1499999999999999</v>
      </c>
      <c r="M156" s="575">
        <v>1</v>
      </c>
      <c r="N156" s="570">
        <v>287.05</v>
      </c>
      <c r="O156" s="572">
        <v>42590</v>
      </c>
      <c r="P156" s="576">
        <v>0</v>
      </c>
    </row>
    <row r="157" spans="1:16">
      <c r="A157" s="577" t="s">
        <v>1864</v>
      </c>
      <c r="B157" s="577" t="s">
        <v>1731</v>
      </c>
      <c r="C157" s="578" t="s">
        <v>1750</v>
      </c>
      <c r="D157" s="579">
        <v>42551</v>
      </c>
      <c r="E157" s="579">
        <v>42584</v>
      </c>
      <c r="F157" s="580">
        <v>-1619757.7</v>
      </c>
      <c r="G157" s="581">
        <v>2.9499999999999998E-2</v>
      </c>
      <c r="H157" s="577">
        <v>283</v>
      </c>
      <c r="I157" s="577" t="s">
        <v>1704</v>
      </c>
      <c r="J157" s="577" t="s">
        <v>1705</v>
      </c>
      <c r="K157" s="582">
        <v>0.85</v>
      </c>
      <c r="L157" s="582">
        <v>1</v>
      </c>
      <c r="M157" s="582">
        <v>1</v>
      </c>
      <c r="N157" s="577">
        <v>291.14999999999998</v>
      </c>
      <c r="O157" s="579">
        <v>42584</v>
      </c>
      <c r="P157" s="583">
        <v>0</v>
      </c>
    </row>
    <row r="158" spans="1:16">
      <c r="A158" s="570" t="s">
        <v>1865</v>
      </c>
      <c r="B158" s="570" t="s">
        <v>1731</v>
      </c>
      <c r="C158" s="571" t="s">
        <v>1750</v>
      </c>
      <c r="D158" s="572">
        <v>42551</v>
      </c>
      <c r="E158" s="572">
        <v>42584</v>
      </c>
      <c r="F158" s="573">
        <v>-1327683.6000000001</v>
      </c>
      <c r="G158" s="574">
        <v>2.9499999999999998E-2</v>
      </c>
      <c r="H158" s="570">
        <v>283</v>
      </c>
      <c r="I158" s="570" t="s">
        <v>1704</v>
      </c>
      <c r="J158" s="570" t="s">
        <v>1707</v>
      </c>
      <c r="K158" s="575">
        <v>1</v>
      </c>
      <c r="L158" s="575">
        <v>1.1499999999999999</v>
      </c>
      <c r="M158" s="575">
        <v>1</v>
      </c>
      <c r="N158" s="570">
        <v>291.14999999999998</v>
      </c>
      <c r="O158" s="572">
        <v>42584</v>
      </c>
      <c r="P158" s="576">
        <v>3456.900181</v>
      </c>
    </row>
    <row r="159" spans="1:16">
      <c r="A159" s="577" t="s">
        <v>1866</v>
      </c>
      <c r="B159" s="577" t="s">
        <v>1731</v>
      </c>
      <c r="C159" s="578" t="s">
        <v>1750</v>
      </c>
      <c r="D159" s="579">
        <v>42545</v>
      </c>
      <c r="E159" s="579">
        <v>42579</v>
      </c>
      <c r="F159" s="580">
        <v>-1055427.08</v>
      </c>
      <c r="G159" s="581">
        <v>2.5000000000000001E-2</v>
      </c>
      <c r="H159" s="577">
        <v>282.25</v>
      </c>
      <c r="I159" s="577" t="s">
        <v>1704</v>
      </c>
      <c r="J159" s="577" t="s">
        <v>1705</v>
      </c>
      <c r="K159" s="582">
        <v>0.85</v>
      </c>
      <c r="L159" s="582">
        <v>1</v>
      </c>
      <c r="M159" s="582">
        <v>1</v>
      </c>
      <c r="N159" s="577">
        <v>289.25</v>
      </c>
      <c r="O159" s="579">
        <v>42579</v>
      </c>
      <c r="P159" s="583">
        <v>0</v>
      </c>
    </row>
    <row r="160" spans="1:16">
      <c r="A160" s="570" t="s">
        <v>1867</v>
      </c>
      <c r="B160" s="570" t="s">
        <v>1731</v>
      </c>
      <c r="C160" s="571" t="s">
        <v>1750</v>
      </c>
      <c r="D160" s="572">
        <v>42545</v>
      </c>
      <c r="E160" s="572">
        <v>42579</v>
      </c>
      <c r="F160" s="573">
        <v>-928500.42</v>
      </c>
      <c r="G160" s="574">
        <v>2.5000000000000001E-2</v>
      </c>
      <c r="H160" s="570">
        <v>282.25</v>
      </c>
      <c r="I160" s="570" t="s">
        <v>1704</v>
      </c>
      <c r="J160" s="570" t="s">
        <v>1707</v>
      </c>
      <c r="K160" s="575">
        <v>1</v>
      </c>
      <c r="L160" s="575">
        <v>1.1499999999999999</v>
      </c>
      <c r="M160" s="575">
        <v>1</v>
      </c>
      <c r="N160" s="570">
        <v>289.25</v>
      </c>
      <c r="O160" s="572">
        <v>42579</v>
      </c>
      <c r="P160" s="576">
        <v>2145.0244480000001</v>
      </c>
    </row>
    <row r="161" spans="1:16">
      <c r="A161" s="577" t="s">
        <v>1868</v>
      </c>
      <c r="B161" s="577" t="s">
        <v>1731</v>
      </c>
      <c r="C161" s="578" t="s">
        <v>1750</v>
      </c>
      <c r="D161" s="579">
        <v>42543</v>
      </c>
      <c r="E161" s="579">
        <v>42576</v>
      </c>
      <c r="F161" s="580">
        <v>-1875054.71</v>
      </c>
      <c r="G161" s="581">
        <v>2.5000000000000001E-2</v>
      </c>
      <c r="H161" s="577">
        <v>269.60000000000002</v>
      </c>
      <c r="I161" s="577" t="s">
        <v>1704</v>
      </c>
      <c r="J161" s="577" t="s">
        <v>1705</v>
      </c>
      <c r="K161" s="582">
        <v>0.85</v>
      </c>
      <c r="L161" s="582">
        <v>1</v>
      </c>
      <c r="M161" s="582">
        <v>1</v>
      </c>
      <c r="N161" s="577">
        <v>284.8</v>
      </c>
      <c r="O161" s="579">
        <v>42576</v>
      </c>
      <c r="P161" s="583">
        <v>0</v>
      </c>
    </row>
    <row r="162" spans="1:16">
      <c r="A162" s="570" t="s">
        <v>1869</v>
      </c>
      <c r="B162" s="570" t="s">
        <v>1731</v>
      </c>
      <c r="C162" s="571" t="s">
        <v>1750</v>
      </c>
      <c r="D162" s="572">
        <v>42543</v>
      </c>
      <c r="E162" s="572">
        <v>42576</v>
      </c>
      <c r="F162" s="573">
        <v>-2085533.77</v>
      </c>
      <c r="G162" s="574">
        <v>2.5000000000000001E-2</v>
      </c>
      <c r="H162" s="570">
        <v>269.60000000000002</v>
      </c>
      <c r="I162" s="570" t="s">
        <v>1704</v>
      </c>
      <c r="J162" s="570" t="s">
        <v>1707</v>
      </c>
      <c r="K162" s="575">
        <v>1</v>
      </c>
      <c r="L162" s="575">
        <v>1.1499999999999999</v>
      </c>
      <c r="M162" s="575">
        <v>1</v>
      </c>
      <c r="N162" s="570">
        <v>284.8</v>
      </c>
      <c r="O162" s="572">
        <v>42576</v>
      </c>
      <c r="P162" s="576">
        <v>10630.70342</v>
      </c>
    </row>
    <row r="163" spans="1:16">
      <c r="A163" s="577" t="s">
        <v>1870</v>
      </c>
      <c r="B163" s="577" t="s">
        <v>1731</v>
      </c>
      <c r="C163" s="578" t="s">
        <v>1750</v>
      </c>
      <c r="D163" s="579">
        <v>42541</v>
      </c>
      <c r="E163" s="579">
        <v>42571</v>
      </c>
      <c r="F163" s="580">
        <v>-810967.92</v>
      </c>
      <c r="G163" s="581">
        <v>2.5000000000000001E-2</v>
      </c>
      <c r="H163" s="577">
        <v>273.60000000000002</v>
      </c>
      <c r="I163" s="577" t="s">
        <v>1704</v>
      </c>
      <c r="J163" s="577" t="s">
        <v>1707</v>
      </c>
      <c r="K163" s="582">
        <v>1</v>
      </c>
      <c r="L163" s="582">
        <v>1.1499999999999999</v>
      </c>
      <c r="M163" s="582">
        <v>1</v>
      </c>
      <c r="N163" s="577">
        <v>287.55</v>
      </c>
      <c r="O163" s="579">
        <v>42571</v>
      </c>
      <c r="P163" s="583">
        <v>3398.5227359999999</v>
      </c>
    </row>
    <row r="164" spans="1:16">
      <c r="A164" s="570" t="s">
        <v>1871</v>
      </c>
      <c r="B164" s="570" t="s">
        <v>1731</v>
      </c>
      <c r="C164" s="571" t="s">
        <v>1750</v>
      </c>
      <c r="D164" s="572">
        <v>42541</v>
      </c>
      <c r="E164" s="572">
        <v>42571</v>
      </c>
      <c r="F164" s="573">
        <v>-1900554.87</v>
      </c>
      <c r="G164" s="574">
        <v>2.5000000000000001E-2</v>
      </c>
      <c r="H164" s="570">
        <v>273.60000000000002</v>
      </c>
      <c r="I164" s="570" t="s">
        <v>1704</v>
      </c>
      <c r="J164" s="570" t="s">
        <v>1705</v>
      </c>
      <c r="K164" s="575">
        <v>0.85</v>
      </c>
      <c r="L164" s="575">
        <v>1</v>
      </c>
      <c r="M164" s="575">
        <v>1</v>
      </c>
      <c r="N164" s="570">
        <v>287.55</v>
      </c>
      <c r="O164" s="572">
        <v>42571</v>
      </c>
      <c r="P164" s="576">
        <v>0</v>
      </c>
    </row>
    <row r="165" spans="1:16">
      <c r="A165" s="577" t="s">
        <v>1872</v>
      </c>
      <c r="B165" s="577" t="s">
        <v>1731</v>
      </c>
      <c r="C165" s="578" t="s">
        <v>1750</v>
      </c>
      <c r="D165" s="579">
        <v>42537</v>
      </c>
      <c r="E165" s="579">
        <v>42569</v>
      </c>
      <c r="F165" s="580">
        <v>-1104767.78</v>
      </c>
      <c r="G165" s="581">
        <v>2.5000000000000001E-2</v>
      </c>
      <c r="H165" s="577">
        <v>278.25</v>
      </c>
      <c r="I165" s="577" t="s">
        <v>1704</v>
      </c>
      <c r="J165" s="577" t="s">
        <v>1707</v>
      </c>
      <c r="K165" s="582">
        <v>1</v>
      </c>
      <c r="L165" s="582">
        <v>1.1499999999999999</v>
      </c>
      <c r="M165" s="582">
        <v>1</v>
      </c>
      <c r="N165" s="577">
        <v>288.14999999999998</v>
      </c>
      <c r="O165" s="579">
        <v>42569</v>
      </c>
      <c r="P165" s="583">
        <v>3446.1020589999998</v>
      </c>
    </row>
    <row r="166" spans="1:16">
      <c r="A166" s="570" t="s">
        <v>1873</v>
      </c>
      <c r="B166" s="570" t="s">
        <v>1731</v>
      </c>
      <c r="C166" s="571" t="s">
        <v>1750</v>
      </c>
      <c r="D166" s="572">
        <v>42537</v>
      </c>
      <c r="E166" s="572">
        <v>42569</v>
      </c>
      <c r="F166" s="573">
        <v>-4025526.9</v>
      </c>
      <c r="G166" s="574">
        <v>2.5000000000000001E-2</v>
      </c>
      <c r="H166" s="570">
        <v>278.25</v>
      </c>
      <c r="I166" s="570" t="s">
        <v>1704</v>
      </c>
      <c r="J166" s="570" t="s">
        <v>1705</v>
      </c>
      <c r="K166" s="575">
        <v>0.85</v>
      </c>
      <c r="L166" s="575">
        <v>1</v>
      </c>
      <c r="M166" s="575">
        <v>1</v>
      </c>
      <c r="N166" s="570">
        <v>288.14999999999998</v>
      </c>
      <c r="O166" s="572">
        <v>42569</v>
      </c>
      <c r="P166" s="576">
        <v>0</v>
      </c>
    </row>
    <row r="167" spans="1:16">
      <c r="A167" s="577" t="s">
        <v>1874</v>
      </c>
      <c r="B167" s="577" t="s">
        <v>1731</v>
      </c>
      <c r="C167" s="578" t="s">
        <v>1750</v>
      </c>
      <c r="D167" s="579">
        <v>42536</v>
      </c>
      <c r="E167" s="579">
        <v>42555</v>
      </c>
      <c r="F167" s="580">
        <v>-3115782.5</v>
      </c>
      <c r="G167" s="581">
        <v>4.0789470000000001E-2</v>
      </c>
      <c r="H167" s="577">
        <v>258.45</v>
      </c>
      <c r="I167" s="577" t="s">
        <v>1704</v>
      </c>
      <c r="J167" s="577" t="s">
        <v>1707</v>
      </c>
      <c r="K167" s="582">
        <v>1</v>
      </c>
      <c r="L167" s="582">
        <v>1.1499999999999999</v>
      </c>
      <c r="M167" s="582">
        <v>1.6315999999999999</v>
      </c>
      <c r="N167" s="577">
        <v>292.14999999999998</v>
      </c>
      <c r="O167" s="579">
        <v>42555</v>
      </c>
      <c r="P167" s="583">
        <v>34505.579660000003</v>
      </c>
    </row>
    <row r="168" spans="1:16">
      <c r="A168" s="570" t="s">
        <v>1875</v>
      </c>
      <c r="B168" s="570" t="s">
        <v>1731</v>
      </c>
      <c r="C168" s="571" t="s">
        <v>1750</v>
      </c>
      <c r="D168" s="572">
        <v>42536</v>
      </c>
      <c r="E168" s="572">
        <v>42562</v>
      </c>
      <c r="F168" s="573">
        <v>-1288334.6100000001</v>
      </c>
      <c r="G168" s="574">
        <v>3.1730769999999998E-2</v>
      </c>
      <c r="H168" s="570">
        <v>266.14999999999998</v>
      </c>
      <c r="I168" s="570" t="s">
        <v>1704</v>
      </c>
      <c r="J168" s="570" t="s">
        <v>1707</v>
      </c>
      <c r="K168" s="575">
        <v>1</v>
      </c>
      <c r="L168" s="575">
        <v>1.1499999999999999</v>
      </c>
      <c r="M168" s="575">
        <v>1.2692000000000001</v>
      </c>
      <c r="N168" s="570">
        <v>295</v>
      </c>
      <c r="O168" s="572">
        <v>42562</v>
      </c>
      <c r="P168" s="576">
        <v>12626.09627</v>
      </c>
    </row>
    <row r="169" spans="1:16">
      <c r="A169" s="577" t="s">
        <v>1876</v>
      </c>
      <c r="B169" s="577" t="s">
        <v>1731</v>
      </c>
      <c r="C169" s="578" t="s">
        <v>1750</v>
      </c>
      <c r="D169" s="579">
        <v>42536</v>
      </c>
      <c r="E169" s="579">
        <v>42564</v>
      </c>
      <c r="F169" s="580">
        <v>-1446439.3</v>
      </c>
      <c r="G169" s="581">
        <v>2.6785710000000001E-2</v>
      </c>
      <c r="H169" s="577">
        <v>274.10000000000002</v>
      </c>
      <c r="I169" s="577" t="s">
        <v>1704</v>
      </c>
      <c r="J169" s="577" t="s">
        <v>1707</v>
      </c>
      <c r="K169" s="582">
        <v>1</v>
      </c>
      <c r="L169" s="582">
        <v>1.1499999999999999</v>
      </c>
      <c r="M169" s="582">
        <v>1.0713999999999999</v>
      </c>
      <c r="N169" s="577">
        <v>290.8</v>
      </c>
      <c r="O169" s="579">
        <v>42564</v>
      </c>
      <c r="P169" s="583">
        <v>7243.292762</v>
      </c>
    </row>
    <row r="170" spans="1:16">
      <c r="A170" s="570" t="s">
        <v>1877</v>
      </c>
      <c r="B170" s="570" t="s">
        <v>1731</v>
      </c>
      <c r="C170" s="571" t="s">
        <v>1750</v>
      </c>
      <c r="D170" s="572">
        <v>42536</v>
      </c>
      <c r="E170" s="572">
        <v>42564</v>
      </c>
      <c r="F170" s="573">
        <v>-4025806.91</v>
      </c>
      <c r="G170" s="574">
        <v>2.6785710000000001E-2</v>
      </c>
      <c r="H170" s="570">
        <v>274.10000000000002</v>
      </c>
      <c r="I170" s="570" t="s">
        <v>1704</v>
      </c>
      <c r="J170" s="570" t="s">
        <v>1705</v>
      </c>
      <c r="K170" s="575">
        <v>0.85</v>
      </c>
      <c r="L170" s="575">
        <v>1</v>
      </c>
      <c r="M170" s="575">
        <v>1.0713999999999999</v>
      </c>
      <c r="N170" s="570">
        <v>290.8</v>
      </c>
      <c r="O170" s="572">
        <v>42564</v>
      </c>
      <c r="P170" s="576">
        <v>0</v>
      </c>
    </row>
    <row r="171" spans="1:16">
      <c r="A171" s="577" t="s">
        <v>1878</v>
      </c>
      <c r="B171" s="577" t="s">
        <v>1702</v>
      </c>
      <c r="C171" s="578" t="s">
        <v>1703</v>
      </c>
      <c r="D171" s="579">
        <v>42536</v>
      </c>
      <c r="E171" s="579">
        <v>42881</v>
      </c>
      <c r="F171" s="580">
        <v>-359889.76</v>
      </c>
      <c r="G171" s="581">
        <v>7.9000000000000001E-2</v>
      </c>
      <c r="H171" s="577">
        <v>259.5</v>
      </c>
      <c r="I171" s="577" t="s">
        <v>1813</v>
      </c>
      <c r="J171" s="577" t="s">
        <v>1707</v>
      </c>
      <c r="K171" s="582">
        <v>1</v>
      </c>
      <c r="L171" s="582">
        <v>1.0087999999999999</v>
      </c>
      <c r="M171" s="582">
        <v>1</v>
      </c>
      <c r="N171" s="577"/>
      <c r="O171" s="579"/>
      <c r="P171" s="583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43</vt:i4>
      </vt:variant>
      <vt:variant>
        <vt:lpstr>命名范围</vt:lpstr>
      </vt:variant>
      <vt:variant>
        <vt:i4>9</vt:i4>
      </vt:variant>
    </vt:vector>
  </HeadingPairs>
  <TitlesOfParts>
    <vt:vector size="52" baseType="lpstr">
      <vt:lpstr>curves</vt:lpstr>
      <vt:lpstr>summary</vt:lpstr>
      <vt:lpstr>senario test</vt:lpstr>
      <vt:lpstr>gen_blotter</vt:lpstr>
      <vt:lpstr>_book_ hedge</vt:lpstr>
      <vt:lpstr>_book_ options</vt:lpstr>
      <vt:lpstr>_book_ product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product</vt:lpstr>
      <vt:lpstr>_info_ ticker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2016-12-26T20:45:32Z</cp:lastPrinted>
  <dcterms:created xsi:type="dcterms:W3CDTF">2015-06-05T18:19:34Z</dcterms:created>
  <dcterms:modified xsi:type="dcterms:W3CDTF">2018-01-11T09:20:27Z</dcterms:modified>
</cp:coreProperties>
</file>