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offer_van combo" sheetId="6" r:id="rId1"/>
    <sheet name="recap" sheetId="2" r:id="rId2"/>
    <sheet name="pricer_van" sheetId="1" r:id="rId3"/>
    <sheet name="pricer_combo" sheetId="9" r:id="rId4"/>
    <sheet name="pricer_sf" sheetId="8" r:id="rId5"/>
    <sheet name="ref_vol_table" sheetId="4" r:id="rId6"/>
    <sheet name="configs" sheetId="5" r:id="rId7"/>
    <sheet name="pricer_digit" sheetId="7" r:id="rId8"/>
  </sheets>
  <calcPr calcId="152511" calcMode="manual"/>
</workbook>
</file>

<file path=xl/calcChain.xml><?xml version="1.0" encoding="utf-8"?>
<calcChain xmlns="http://schemas.openxmlformats.org/spreadsheetml/2006/main">
  <c r="N8" i="2" l="1"/>
  <c r="H10" i="9" l="1"/>
  <c r="G10" i="9"/>
  <c r="E10" i="9"/>
  <c r="K9" i="9"/>
  <c r="L9" i="9" s="1"/>
  <c r="L10" i="9" s="1"/>
  <c r="D9" i="9"/>
  <c r="L8" i="9"/>
  <c r="I8" i="9"/>
  <c r="J8" i="9" s="1"/>
  <c r="J9" i="9" s="1"/>
  <c r="J10" i="9" s="1"/>
  <c r="D8" i="9"/>
  <c r="T9" i="9"/>
  <c r="U8" i="9"/>
  <c r="Q10" i="9" l="1"/>
  <c r="K10" i="9"/>
  <c r="I9" i="9"/>
  <c r="I10" i="9" s="1"/>
  <c r="O9" i="9"/>
  <c r="O8" i="9"/>
  <c r="T8" i="9"/>
  <c r="U9" i="9"/>
  <c r="T10" i="9" l="1"/>
  <c r="R9" i="9"/>
  <c r="O10" i="9"/>
  <c r="R10" i="9" s="1"/>
  <c r="S10" i="9" s="1"/>
  <c r="R8" i="9"/>
  <c r="U10" i="9"/>
  <c r="D8" i="2" l="1"/>
  <c r="L10" i="7" l="1"/>
  <c r="I10" i="7"/>
  <c r="J10" i="7" s="1"/>
  <c r="D10" i="7"/>
  <c r="L9" i="7"/>
  <c r="I9" i="7"/>
  <c r="J9" i="7" s="1"/>
  <c r="D9" i="7"/>
  <c r="L8" i="7"/>
  <c r="I8" i="7"/>
  <c r="J8" i="7" s="1"/>
  <c r="D8" i="7"/>
  <c r="O9" i="8"/>
  <c r="T9" i="8" s="1"/>
  <c r="L9" i="8"/>
  <c r="M9" i="8" s="1"/>
  <c r="D9" i="8"/>
  <c r="O8" i="8"/>
  <c r="L8" i="8"/>
  <c r="M8" i="8" s="1"/>
  <c r="D8" i="8"/>
  <c r="G8" i="7"/>
  <c r="N10" i="7"/>
  <c r="T10" i="7"/>
  <c r="S10" i="7"/>
  <c r="G8" i="8"/>
  <c r="N9" i="7"/>
  <c r="J9" i="8"/>
  <c r="R9" i="8" s="1"/>
  <c r="S9" i="7"/>
  <c r="T9" i="7"/>
  <c r="U9" i="8" l="1"/>
  <c r="V9" i="8" s="1"/>
  <c r="T8" i="8"/>
  <c r="P9" i="7"/>
  <c r="Q9" i="7" s="1"/>
  <c r="R9" i="7" s="1"/>
  <c r="P10" i="7"/>
  <c r="Q10" i="7" s="1"/>
  <c r="R10" i="7" s="1"/>
  <c r="P8" i="7"/>
  <c r="T8" i="7"/>
  <c r="X9" i="8"/>
  <c r="N8" i="7"/>
  <c r="S8" i="7"/>
  <c r="J8" i="8"/>
  <c r="X8" i="8" s="1"/>
  <c r="W9" i="8"/>
  <c r="Q8" i="7" l="1"/>
  <c r="R8" i="7" s="1"/>
  <c r="W8" i="8"/>
  <c r="R8" i="8"/>
  <c r="U8" i="8" l="1"/>
  <c r="V8" i="8" s="1"/>
  <c r="D9" i="1"/>
  <c r="D8" i="1"/>
  <c r="L9" i="1" l="1"/>
  <c r="I9" i="1"/>
  <c r="J9" i="1" s="1"/>
  <c r="L8" i="1"/>
  <c r="I8" i="1"/>
  <c r="J8" i="1" s="1"/>
  <c r="G8" i="1"/>
  <c r="O9" i="1"/>
  <c r="T9" i="1"/>
  <c r="U9" i="1"/>
  <c r="T8" i="1"/>
  <c r="U8" i="1"/>
  <c r="Q8" i="1" l="1"/>
  <c r="Q9" i="1"/>
  <c r="R9" i="1" s="1"/>
  <c r="S9" i="1" s="1"/>
  <c r="O8" i="1"/>
  <c r="R8" i="1" l="1"/>
  <c r="S8" i="1" s="1"/>
</calcChain>
</file>

<file path=xl/sharedStrings.xml><?xml version="1.0" encoding="utf-8"?>
<sst xmlns="http://schemas.openxmlformats.org/spreadsheetml/2006/main" count="337" uniqueCount="202">
  <si>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</si>
  <si>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</si>
  <si>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</si>
  <si>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</si>
  <si>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</si>
  <si>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</si>
  <si>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</si>
  <si>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</si>
  <si>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</si>
  <si>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</si>
  <si>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</si>
  <si>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</si>
  <si>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</si>
  <si>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</si>
  <si>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</si>
  <si>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</si>
  <si>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</si>
  <si>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</si>
  <si>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</si>
  <si>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</si>
  <si>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</si>
  <si>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</si>
  <si>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</si>
  <si>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</si>
  <si>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</si>
  <si>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</si>
  <si>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</si>
  <si>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</si>
  <si>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</si>
  <si>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</si>
  <si>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Temp2(per)</t>
    <phoneticPr fontId="1" type="noConversion"/>
  </si>
  <si>
    <t>Temp1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</si>
  <si>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</si>
  <si>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</si>
  <si>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</si>
  <si>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</si>
  <si>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</si>
  <si>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</si>
  <si>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</si>
  <si>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</si>
  <si>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</si>
  <si>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</si>
  <si>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</si>
  <si>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</si>
  <si>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</si>
  <si>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</si>
  <si>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</si>
  <si>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</si>
  <si>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</si>
  <si>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</si>
  <si>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</si>
  <si>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</si>
  <si>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</si>
  <si>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</si>
  <si>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</si>
  <si>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</si>
  <si>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</si>
  <si>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</si>
  <si>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</si>
  <si>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</si>
  <si>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</si>
  <si>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</si>
  <si>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</si>
  <si>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</si>
  <si>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</si>
  <si>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</si>
  <si>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</si>
  <si>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</si>
  <si>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</si>
  <si>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</si>
  <si>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</si>
  <si>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</si>
  <si>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</si>
  <si>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</si>
  <si>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</si>
  <si>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</si>
  <si>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</si>
  <si>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</si>
  <si>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</si>
  <si>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</si>
  <si>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</si>
  <si>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</si>
  <si>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</si>
  <si>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</si>
  <si>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</si>
  <si>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</si>
  <si>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</si>
  <si>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</si>
  <si>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</si>
  <si>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</si>
  <si>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</si>
  <si>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</si>
  <si>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</si>
  <si>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</si>
  <si>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</si>
  <si>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</si>
  <si>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</si>
  <si>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</si>
  <si>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</si>
  <si>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</si>
  <si>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</si>
  <si>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</si>
  <si>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</si>
  <si>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</si>
  <si>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</si>
  <si>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</si>
  <si>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</si>
  <si>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</si>
  <si>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</si>
  <si>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</si>
  <si>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</si>
  <si>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</si>
  <si>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</si>
  <si>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</si>
  <si>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</si>
  <si>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</si>
  <si>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</si>
  <si>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</si>
  <si>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</si>
  <si>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</si>
  <si>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</si>
  <si>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</si>
  <si>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</si>
  <si>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</si>
  <si>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</si>
  <si>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</si>
  <si>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</si>
  <si>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</si>
  <si>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</si>
  <si>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</si>
  <si>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</si>
  <si>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</si>
  <si>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</si>
  <si>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</si>
  <si>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</si>
  <si>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</si>
  <si>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</si>
  <si>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</si>
  <si>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</si>
  <si>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</si>
  <si>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</si>
  <si>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</si>
  <si>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</si>
  <si>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</si>
  <si>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</si>
  <si>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</si>
  <si>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</si>
  <si>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</si>
  <si>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</si>
  <si>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</si>
  <si>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</si>
  <si>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</si>
  <si>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</si>
  <si>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Leg1</t>
    <phoneticPr fontId="1" type="noConversion"/>
  </si>
  <si>
    <t>Leg2</t>
    <phoneticPr fontId="1" type="noConversion"/>
  </si>
  <si>
    <t>Combo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</si>
  <si>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</si>
  <si>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</si>
  <si>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</si>
  <si>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</si>
  <si>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</si>
  <si>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</si>
  <si>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</si>
  <si>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</si>
  <si>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交易方向</t>
    <phoneticPr fontId="1" type="noConversion"/>
  </si>
  <si>
    <t>期权标的</t>
    <phoneticPr fontId="1" type="noConversion"/>
  </si>
  <si>
    <t>期权种类</t>
    <phoneticPr fontId="1" type="noConversion"/>
  </si>
  <si>
    <t>入场价</t>
    <phoneticPr fontId="1" type="noConversion"/>
  </si>
  <si>
    <t>交易日</t>
    <phoneticPr fontId="1" type="noConversion"/>
  </si>
  <si>
    <t>天数</t>
    <phoneticPr fontId="1" type="noConversion"/>
  </si>
  <si>
    <t>天数(y)</t>
    <phoneticPr fontId="1" type="noConversion"/>
  </si>
  <si>
    <t>Carry</t>
    <phoneticPr fontId="1" type="noConversion"/>
  </si>
  <si>
    <t>波动率</t>
    <phoneticPr fontId="1" type="noConversion"/>
  </si>
  <si>
    <t>成本价</t>
    <phoneticPr fontId="1" type="noConversion"/>
  </si>
  <si>
    <t>加点(绝对值)</t>
    <phoneticPr fontId="1" type="noConversion"/>
  </si>
  <si>
    <t>报价</t>
    <phoneticPr fontId="1" type="noConversion"/>
  </si>
  <si>
    <t>交易方向</t>
  </si>
  <si>
    <t>期权标的</t>
  </si>
  <si>
    <t>期权种类</t>
  </si>
  <si>
    <t>入场价</t>
  </si>
  <si>
    <t>执行价1|执行价2</t>
  </si>
  <si>
    <t>交易日</t>
  </si>
  <si>
    <t>到期日</t>
  </si>
  <si>
    <t>天数</t>
  </si>
  <si>
    <t>天数(y)</t>
  </si>
  <si>
    <t>Carry</t>
  </si>
  <si>
    <t>波动率</t>
  </si>
  <si>
    <t>成本价</t>
  </si>
  <si>
    <t>加点(bp)</t>
  </si>
  <si>
    <t>加点(绝对值)</t>
  </si>
  <si>
    <t>报价</t>
  </si>
  <si>
    <t>RB1805</t>
  </si>
  <si>
    <t>Example</t>
  </si>
  <si>
    <t>Example</t>
    <phoneticPr fontId="1" type="noConversion"/>
  </si>
  <si>
    <t>Example</t>
    <phoneticPr fontId="1" type="noConversion"/>
  </si>
  <si>
    <t>Temp2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</si>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</sst>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##,###,##0.0000"/>
    <numFmt numFmtId="177" formatCode="0.0000"/>
    <numFmt numFmtId="178" formatCode="###,###,##0"/>
    <numFmt numFmtId="179" formatCode="0.0%"/>
  </numFmts>
  <fonts count="2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0"/>
      <color theme="4" tint="-0.249977111117893"/>
      <name val="宋体"/>
      <family val="3"/>
      <charset val="134"/>
      <scheme val="minor"/>
    </font>
    <font>
      <b/>
      <sz val="10"/>
      <color theme="5" tint="-0.249977111117893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09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12" fillId="12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9" fontId="5" fillId="9" borderId="6" xfId="0" applyNumberFormat="1" applyFont="1" applyFill="1" applyBorder="1"/>
    <xf numFmtId="9" fontId="5" fillId="9" borderId="2" xfId="0" applyNumberFormat="1" applyFont="1" applyFill="1" applyBorder="1"/>
    <xf numFmtId="14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0" fillId="0" borderId="0" xfId="0" applyAlignment="1">
      <alignment horizontal="center"/>
    </xf>
    <xf numFmtId="49" fontId="2" fillId="0" borderId="0" xfId="0" applyNumberFormat="1" applyFont="1" applyFill="1" applyBorder="1" applyAlignment="1"/>
    <xf numFmtId="2" fontId="0" fillId="0" borderId="0" xfId="0" applyNumberFormat="1" applyBorder="1" applyAlignment="1"/>
    <xf numFmtId="0" fontId="0" fillId="0" borderId="0" xfId="0" applyFill="1" applyBorder="1" applyAlignment="1">
      <alignment horizontal="center"/>
    </xf>
    <xf numFmtId="179" fontId="0" fillId="0" borderId="0" xfId="0" applyNumberFormat="1"/>
    <xf numFmtId="179" fontId="0" fillId="0" borderId="0" xfId="1" applyNumberFormat="1" applyFont="1" applyAlignment="1"/>
    <xf numFmtId="179" fontId="0" fillId="10" borderId="0" xfId="0" applyNumberFormat="1" applyFill="1"/>
    <xf numFmtId="10" fontId="0" fillId="0" borderId="0" xfId="1" applyNumberFormat="1" applyFont="1" applyAlignment="1"/>
    <xf numFmtId="0" fontId="13" fillId="6" borderId="0" xfId="0" applyFont="1" applyFill="1"/>
    <xf numFmtId="0" fontId="5" fillId="6" borderId="2" xfId="0" applyFont="1" applyFill="1" applyBorder="1"/>
    <xf numFmtId="0" fontId="8" fillId="11" borderId="0" xfId="0" applyFont="1" applyFill="1" applyBorder="1" applyAlignment="1">
      <alignment horizontal="left" vertical="center"/>
    </xf>
    <xf numFmtId="0" fontId="7" fillId="11" borderId="3" xfId="0" applyFont="1" applyFill="1" applyBorder="1" applyAlignment="1">
      <alignment horizontal="right" vertical="center"/>
    </xf>
    <xf numFmtId="0" fontId="7" fillId="11" borderId="0" xfId="0" applyFont="1" applyFill="1" applyBorder="1" applyAlignment="1">
      <alignment horizontal="right" vertical="center"/>
    </xf>
    <xf numFmtId="0" fontId="14" fillId="11" borderId="0" xfId="0" applyFont="1" applyFill="1" applyBorder="1" applyAlignment="1">
      <alignment horizontal="left"/>
    </xf>
    <xf numFmtId="0" fontId="9" fillId="11" borderId="0" xfId="0" applyFont="1" applyFill="1" applyBorder="1" applyAlignment="1">
      <alignment horizontal="center"/>
    </xf>
    <xf numFmtId="0" fontId="9" fillId="11" borderId="8" xfId="0" applyFont="1" applyFill="1" applyBorder="1" applyAlignment="1">
      <alignment horizontal="center"/>
    </xf>
    <xf numFmtId="0" fontId="9" fillId="11" borderId="9" xfId="0" applyFont="1" applyFill="1" applyBorder="1" applyAlignment="1">
      <alignment horizontal="center"/>
    </xf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3" borderId="1" xfId="0" applyFont="1" applyFill="1" applyBorder="1"/>
    <xf numFmtId="0" fontId="4" fillId="7" borderId="1" xfId="0" applyFont="1" applyFill="1" applyBorder="1"/>
    <xf numFmtId="0" fontId="4" fillId="9" borderId="6" xfId="0" applyFont="1" applyFill="1" applyBorder="1"/>
    <xf numFmtId="176" fontId="4" fillId="9" borderId="6" xfId="0" applyNumberFormat="1" applyFont="1" applyFill="1" applyBorder="1"/>
    <xf numFmtId="14" fontId="4" fillId="5" borderId="6" xfId="0" applyNumberFormat="1" applyFont="1" applyFill="1" applyBorder="1"/>
    <xf numFmtId="177" fontId="4" fillId="9" borderId="6" xfId="0" applyNumberFormat="1" applyFont="1" applyFill="1" applyBorder="1"/>
    <xf numFmtId="0" fontId="4" fillId="4" borderId="6" xfId="0" applyFont="1" applyFill="1" applyBorder="1"/>
    <xf numFmtId="2" fontId="4" fillId="9" borderId="6" xfId="0" applyNumberFormat="1" applyFont="1" applyFill="1" applyBorder="1"/>
    <xf numFmtId="0" fontId="4" fillId="8" borderId="6" xfId="0" applyFont="1" applyFill="1" applyBorder="1"/>
    <xf numFmtId="10" fontId="4" fillId="9" borderId="6" xfId="1" applyNumberFormat="1" applyFont="1" applyFill="1" applyBorder="1" applyAlignment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4" fillId="13" borderId="2" xfId="0" applyFont="1" applyFill="1" applyBorder="1"/>
    <xf numFmtId="178" fontId="4" fillId="13" borderId="2" xfId="0" applyNumberFormat="1" applyFont="1" applyFill="1" applyBorder="1"/>
    <xf numFmtId="14" fontId="4" fillId="13" borderId="2" xfId="0" applyNumberFormat="1" applyFont="1" applyFill="1" applyBorder="1"/>
    <xf numFmtId="177" fontId="4" fillId="13" borderId="2" xfId="0" applyNumberFormat="1" applyFont="1" applyFill="1" applyBorder="1"/>
    <xf numFmtId="2" fontId="4" fillId="13" borderId="2" xfId="0" applyNumberFormat="1" applyFont="1" applyFill="1" applyBorder="1"/>
    <xf numFmtId="10" fontId="4" fillId="13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176" fontId="5" fillId="9" borderId="7" xfId="0" applyNumberFormat="1" applyFont="1" applyFill="1" applyBorder="1" applyAlignment="1">
      <alignment horizontal="center"/>
    </xf>
    <xf numFmtId="14" fontId="5" fillId="9" borderId="7" xfId="0" applyNumberFormat="1" applyFont="1" applyFill="1" applyBorder="1" applyAlignment="1">
      <alignment horizontal="center"/>
    </xf>
    <xf numFmtId="177" fontId="5" fillId="9" borderId="7" xfId="0" applyNumberFormat="1" applyFont="1" applyFill="1" applyBorder="1" applyAlignment="1">
      <alignment horizontal="center"/>
    </xf>
    <xf numFmtId="2" fontId="5" fillId="9" borderId="7" xfId="0" applyNumberFormat="1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178" fontId="5" fillId="9" borderId="2" xfId="0" applyNumberFormat="1" applyFont="1" applyFill="1" applyBorder="1" applyAlignment="1">
      <alignment horizontal="center"/>
    </xf>
    <xf numFmtId="14" fontId="5" fillId="9" borderId="2" xfId="0" applyNumberFormat="1" applyFont="1" applyFill="1" applyBorder="1" applyAlignment="1">
      <alignment horizontal="center"/>
    </xf>
    <xf numFmtId="177" fontId="5" fillId="9" borderId="2" xfId="0" applyNumberFormat="1" applyFont="1" applyFill="1" applyBorder="1" applyAlignment="1">
      <alignment horizontal="center"/>
    </xf>
    <xf numFmtId="2" fontId="5" fillId="9" borderId="2" xfId="0" applyNumberFormat="1" applyFont="1" applyFill="1" applyBorder="1" applyAlignment="1">
      <alignment horizontal="center"/>
    </xf>
    <xf numFmtId="0" fontId="7" fillId="11" borderId="3" xfId="0" applyFont="1" applyFill="1" applyBorder="1" applyAlignment="1">
      <alignment horizontal="right" vertical="center"/>
    </xf>
    <xf numFmtId="0" fontId="7" fillId="11" borderId="0" xfId="0" applyFont="1" applyFill="1" applyBorder="1" applyAlignment="1">
      <alignment horizontal="right" vertical="center"/>
    </xf>
    <xf numFmtId="0" fontId="8" fillId="11" borderId="0" xfId="0" applyFont="1" applyFill="1" applyBorder="1" applyAlignment="1">
      <alignment horizontal="left" vertical="center"/>
    </xf>
    <xf numFmtId="0" fontId="18" fillId="6" borderId="0" xfId="0" applyFont="1" applyFill="1"/>
    <xf numFmtId="0" fontId="19" fillId="6" borderId="0" xfId="0" applyFont="1" applyFill="1"/>
    <xf numFmtId="0" fontId="16" fillId="0" borderId="4" xfId="0" applyFont="1" applyBorder="1" applyAlignment="1">
      <alignment horizontal="center"/>
    </xf>
    <xf numFmtId="0" fontId="8" fillId="11" borderId="1" xfId="0" applyFont="1" applyFill="1" applyBorder="1" applyAlignment="1">
      <alignment horizontal="left" vertical="center"/>
    </xf>
    <xf numFmtId="0" fontId="7" fillId="11" borderId="5" xfId="0" applyFont="1" applyFill="1" applyBorder="1" applyAlignment="1">
      <alignment horizontal="right" vertical="center"/>
    </xf>
    <xf numFmtId="0" fontId="7" fillId="11" borderId="1" xfId="0" applyFont="1" applyFill="1" applyBorder="1" applyAlignment="1">
      <alignment horizontal="right" vertical="center"/>
    </xf>
    <xf numFmtId="0" fontId="8" fillId="11" borderId="0" xfId="0" applyFont="1" applyFill="1" applyBorder="1" applyAlignment="1">
      <alignment horizontal="left" vertical="center"/>
    </xf>
    <xf numFmtId="0" fontId="7" fillId="11" borderId="3" xfId="0" applyFont="1" applyFill="1" applyBorder="1" applyAlignment="1">
      <alignment horizontal="right" vertical="center"/>
    </xf>
    <xf numFmtId="0" fontId="7" fillId="11" borderId="0" xfId="0" applyFont="1" applyFill="1" applyBorder="1" applyAlignment="1">
      <alignment horizontal="right" vertical="center"/>
    </xf>
    <xf numFmtId="0" fontId="10" fillId="6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15" fillId="11" borderId="0" xfId="0" applyFont="1" applyFill="1" applyBorder="1" applyAlignment="1">
      <alignment horizontal="left" vertical="center"/>
    </xf>
    <xf numFmtId="0" fontId="15" fillId="11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3955</v>
        <stp/>
        <stp>RB1805</stp>
        <stp>LastPrice</stp>
        <tr r="G8" s="1"/>
        <tr r="G8" s="8"/>
        <tr r="G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zoomScaleNormal="100" workbookViewId="0">
      <selection sqref="A1:XFD1048576"/>
    </sheetView>
  </sheetViews>
  <sheetFormatPr defaultRowHeight="11.25"/>
  <cols>
    <col min="1" max="1" width="9" style="6"/>
    <col min="2" max="2" width="10.5" style="6" customWidth="1"/>
    <col min="3" max="3" width="8.75" style="6" hidden="1" customWidth="1"/>
    <col min="4" max="6" width="9" style="6"/>
    <col min="7" max="7" width="13.5" style="6" customWidth="1"/>
    <col min="8" max="8" width="11.25" style="6" customWidth="1"/>
    <col min="9" max="9" width="11.125" style="6" customWidth="1"/>
    <col min="10" max="10" width="9" style="6"/>
    <col min="11" max="15" width="9" style="6" hidden="1" customWidth="1"/>
    <col min="16" max="16" width="10.75" style="6" hidden="1" customWidth="1"/>
    <col min="17" max="16384" width="9" style="6"/>
  </cols>
  <sheetData>
    <row r="1" spans="1:17" ht="14.25" customHeight="1" thickBot="1">
      <c r="B1" s="94" t="s">
        <v>163</v>
      </c>
      <c r="C1" s="94"/>
      <c r="D1" s="94"/>
    </row>
    <row r="2" spans="1:17" ht="12" thickTop="1"/>
    <row r="3" spans="1:17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</row>
    <row r="4" spans="1:17">
      <c r="A4" s="93" t="s">
        <v>31</v>
      </c>
      <c r="B4" s="78" t="s">
        <v>164</v>
      </c>
      <c r="C4" s="78"/>
      <c r="D4" s="78" t="s">
        <v>165</v>
      </c>
      <c r="E4" s="78" t="s">
        <v>166</v>
      </c>
      <c r="F4" s="78" t="s">
        <v>167</v>
      </c>
      <c r="G4" s="78" t="s">
        <v>7</v>
      </c>
      <c r="H4" s="78" t="s">
        <v>168</v>
      </c>
      <c r="I4" s="78" t="s">
        <v>10</v>
      </c>
      <c r="J4" s="78" t="s">
        <v>169</v>
      </c>
      <c r="K4" s="78" t="s">
        <v>170</v>
      </c>
      <c r="L4" s="78" t="s">
        <v>171</v>
      </c>
      <c r="M4" s="78" t="s">
        <v>172</v>
      </c>
      <c r="N4" s="78" t="s">
        <v>173</v>
      </c>
      <c r="O4" s="78" t="s">
        <v>26</v>
      </c>
      <c r="P4" s="78" t="s">
        <v>174</v>
      </c>
      <c r="Q4" s="78" t="s">
        <v>175</v>
      </c>
    </row>
    <row r="5" spans="1:17">
      <c r="B5" s="79"/>
      <c r="C5" s="79"/>
      <c r="D5" s="79"/>
      <c r="E5" s="79"/>
      <c r="F5" s="80"/>
      <c r="G5" s="79"/>
      <c r="H5" s="81"/>
      <c r="I5" s="81"/>
      <c r="J5" s="79"/>
      <c r="K5" s="82"/>
      <c r="L5" s="82"/>
      <c r="M5" s="79"/>
      <c r="N5" s="83"/>
      <c r="O5" s="79"/>
      <c r="P5" s="83"/>
      <c r="Q5" s="83"/>
    </row>
    <row r="6" spans="1:17">
      <c r="A6" s="93" t="s">
        <v>195</v>
      </c>
      <c r="B6" s="78" t="s">
        <v>176</v>
      </c>
      <c r="C6" s="78"/>
      <c r="D6" s="78" t="s">
        <v>177</v>
      </c>
      <c r="E6" s="78" t="s">
        <v>178</v>
      </c>
      <c r="F6" s="78" t="s">
        <v>179</v>
      </c>
      <c r="G6" s="78" t="s">
        <v>180</v>
      </c>
      <c r="H6" s="78" t="s">
        <v>181</v>
      </c>
      <c r="I6" s="78" t="s">
        <v>182</v>
      </c>
      <c r="J6" s="78" t="s">
        <v>183</v>
      </c>
      <c r="K6" s="78" t="s">
        <v>184</v>
      </c>
      <c r="L6" s="78" t="s">
        <v>185</v>
      </c>
      <c r="M6" s="78" t="s">
        <v>186</v>
      </c>
      <c r="N6" s="78" t="s">
        <v>187</v>
      </c>
      <c r="O6" s="78" t="s">
        <v>188</v>
      </c>
      <c r="P6" s="78" t="s">
        <v>189</v>
      </c>
      <c r="Q6" s="78" t="s">
        <v>190</v>
      </c>
    </row>
    <row r="7" spans="1:17">
      <c r="B7" s="84"/>
      <c r="C7" s="84"/>
      <c r="D7" s="84"/>
      <c r="E7" s="84"/>
      <c r="F7" s="85"/>
      <c r="G7" s="84"/>
      <c r="H7" s="86"/>
      <c r="I7" s="86"/>
      <c r="J7" s="84"/>
      <c r="K7" s="87"/>
      <c r="L7" s="87"/>
      <c r="M7" s="84"/>
      <c r="N7" s="88"/>
      <c r="O7" s="84"/>
      <c r="P7" s="88"/>
      <c r="Q7" s="88"/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9"/>
  <sheetViews>
    <sheetView tabSelected="1" workbookViewId="0">
      <pane ySplit="17" topLeftCell="A18" activePane="bottomLeft" state="frozen"/>
      <selection pane="bottomLeft" sqref="A1:XFD1048576"/>
    </sheetView>
  </sheetViews>
  <sheetFormatPr defaultRowHeight="11.25"/>
  <cols>
    <col min="1" max="3" width="9" style="6"/>
    <col min="4" max="4" width="9" style="6" customWidth="1"/>
    <col min="5" max="16384" width="9" style="6"/>
  </cols>
  <sheetData>
    <row r="1" spans="2:20" ht="14.25" thickBot="1">
      <c r="B1" s="106" t="s">
        <v>120</v>
      </c>
      <c r="C1" s="106"/>
    </row>
    <row r="2" spans="2:20" ht="12" thickTop="1"/>
    <row r="3" spans="2:20" ht="12.75" thickBot="1">
      <c r="B3" s="105" t="s">
        <v>121</v>
      </c>
      <c r="C3" s="105"/>
      <c r="D3" s="105"/>
      <c r="E3" s="105"/>
      <c r="G3" s="101" t="s">
        <v>122</v>
      </c>
      <c r="H3" s="101"/>
      <c r="I3" s="101"/>
      <c r="J3" s="101"/>
      <c r="L3" s="105" t="s">
        <v>198</v>
      </c>
      <c r="M3" s="105"/>
      <c r="N3" s="105"/>
      <c r="O3" s="105"/>
      <c r="Q3" s="101" t="s">
        <v>199</v>
      </c>
      <c r="R3" s="101"/>
      <c r="S3" s="101"/>
      <c r="T3" s="101"/>
    </row>
    <row r="4" spans="2:20" ht="15" thickTop="1" thickBot="1">
      <c r="B4" s="102" t="s">
        <v>123</v>
      </c>
      <c r="C4" s="102"/>
      <c r="D4" s="102"/>
      <c r="E4" s="102"/>
      <c r="G4" s="102" t="s">
        <v>36</v>
      </c>
      <c r="H4" s="102"/>
      <c r="I4" s="102"/>
      <c r="J4" s="102"/>
      <c r="L4" s="102" t="s">
        <v>123</v>
      </c>
      <c r="M4" s="102"/>
      <c r="N4" s="102"/>
      <c r="O4" s="102"/>
      <c r="Q4" s="102" t="s">
        <v>36</v>
      </c>
      <c r="R4" s="102"/>
      <c r="S4" s="102"/>
      <c r="T4" s="102"/>
    </row>
    <row r="5" spans="2:20" ht="14.25" thickTop="1">
      <c r="B5" s="46" t="s">
        <v>124</v>
      </c>
      <c r="C5" s="47"/>
      <c r="D5" s="48"/>
      <c r="E5" s="49"/>
      <c r="G5" s="98" t="s">
        <v>125</v>
      </c>
      <c r="H5" s="98"/>
      <c r="I5" s="48"/>
      <c r="J5" s="49"/>
      <c r="L5" s="46" t="s">
        <v>124</v>
      </c>
      <c r="M5" s="47"/>
      <c r="N5" s="48"/>
      <c r="O5" s="49"/>
      <c r="Q5" s="98" t="s">
        <v>125</v>
      </c>
      <c r="R5" s="98"/>
      <c r="S5" s="48"/>
      <c r="T5" s="49"/>
    </row>
    <row r="6" spans="2:20" ht="13.5">
      <c r="B6" s="103" t="s">
        <v>126</v>
      </c>
      <c r="C6" s="103"/>
      <c r="D6" s="99" t="s">
        <v>127</v>
      </c>
      <c r="E6" s="100"/>
      <c r="G6" s="98" t="s">
        <v>128</v>
      </c>
      <c r="H6" s="98"/>
      <c r="I6" s="99"/>
      <c r="J6" s="100"/>
      <c r="L6" s="103" t="s">
        <v>126</v>
      </c>
      <c r="M6" s="103"/>
      <c r="N6" s="99" t="s">
        <v>127</v>
      </c>
      <c r="O6" s="100"/>
      <c r="Q6" s="98" t="s">
        <v>128</v>
      </c>
      <c r="R6" s="98"/>
      <c r="S6" s="99"/>
      <c r="T6" s="100"/>
    </row>
    <row r="7" spans="2:20" ht="13.5">
      <c r="B7" s="103" t="s">
        <v>129</v>
      </c>
      <c r="C7" s="103"/>
      <c r="D7" s="99" t="s">
        <v>127</v>
      </c>
      <c r="E7" s="100"/>
      <c r="G7" s="98" t="s">
        <v>130</v>
      </c>
      <c r="H7" s="98"/>
      <c r="I7" s="99"/>
      <c r="J7" s="100"/>
      <c r="L7" s="103" t="s">
        <v>129</v>
      </c>
      <c r="M7" s="103"/>
      <c r="N7" s="99" t="s">
        <v>127</v>
      </c>
      <c r="O7" s="100"/>
      <c r="Q7" s="98" t="s">
        <v>130</v>
      </c>
      <c r="R7" s="98"/>
      <c r="S7" s="99"/>
      <c r="T7" s="100"/>
    </row>
    <row r="8" spans="2:20" ht="13.5">
      <c r="B8" s="103" t="s">
        <v>131</v>
      </c>
      <c r="C8" s="103"/>
      <c r="D8" s="99">
        <f>D13*D15</f>
        <v>305000</v>
      </c>
      <c r="E8" s="100"/>
      <c r="G8" s="98" t="s">
        <v>132</v>
      </c>
      <c r="H8" s="98"/>
      <c r="I8" s="99"/>
      <c r="J8" s="100"/>
      <c r="L8" s="103" t="s">
        <v>131</v>
      </c>
      <c r="M8" s="103"/>
      <c r="N8" s="99">
        <f>N14*N16</f>
        <v>305000</v>
      </c>
      <c r="O8" s="100"/>
      <c r="Q8" s="98" t="s">
        <v>132</v>
      </c>
      <c r="R8" s="98"/>
      <c r="S8" s="99"/>
      <c r="T8" s="100"/>
    </row>
    <row r="9" spans="2:20" ht="13.5">
      <c r="B9" s="103" t="s">
        <v>133</v>
      </c>
      <c r="C9" s="103"/>
      <c r="D9" s="99" t="s">
        <v>134</v>
      </c>
      <c r="E9" s="100"/>
      <c r="G9" s="98" t="s">
        <v>135</v>
      </c>
      <c r="H9" s="98"/>
      <c r="I9" s="99"/>
      <c r="J9" s="100"/>
      <c r="L9" s="103" t="s">
        <v>133</v>
      </c>
      <c r="M9" s="103"/>
      <c r="N9" s="99" t="s">
        <v>134</v>
      </c>
      <c r="O9" s="100"/>
      <c r="Q9" s="98" t="s">
        <v>135</v>
      </c>
      <c r="R9" s="98"/>
      <c r="S9" s="99"/>
      <c r="T9" s="100"/>
    </row>
    <row r="10" spans="2:20" ht="13.5">
      <c r="B10" s="103" t="s">
        <v>136</v>
      </c>
      <c r="C10" s="103"/>
      <c r="D10" s="99">
        <v>43084</v>
      </c>
      <c r="E10" s="100"/>
      <c r="G10" s="43" t="s">
        <v>137</v>
      </c>
      <c r="H10" s="43"/>
      <c r="I10" s="99"/>
      <c r="J10" s="100"/>
      <c r="L10" s="103" t="s">
        <v>136</v>
      </c>
      <c r="M10" s="103"/>
      <c r="N10" s="99">
        <v>43084</v>
      </c>
      <c r="O10" s="100"/>
      <c r="Q10" s="91" t="s">
        <v>137</v>
      </c>
      <c r="R10" s="91"/>
      <c r="S10" s="99"/>
      <c r="T10" s="100"/>
    </row>
    <row r="11" spans="2:20" ht="13.5">
      <c r="B11" s="103" t="s">
        <v>138</v>
      </c>
      <c r="C11" s="103"/>
      <c r="D11" s="99">
        <v>3935</v>
      </c>
      <c r="E11" s="100"/>
      <c r="G11" s="98" t="s">
        <v>139</v>
      </c>
      <c r="H11" s="98"/>
      <c r="I11" s="99"/>
      <c r="J11" s="100"/>
      <c r="L11" s="103" t="s">
        <v>138</v>
      </c>
      <c r="M11" s="103"/>
      <c r="N11" s="99">
        <v>3935</v>
      </c>
      <c r="O11" s="100"/>
      <c r="Q11" s="98" t="s">
        <v>139</v>
      </c>
      <c r="R11" s="98"/>
      <c r="S11" s="99"/>
      <c r="T11" s="100"/>
    </row>
    <row r="12" spans="2:20" ht="13.5">
      <c r="B12" s="103" t="s">
        <v>140</v>
      </c>
      <c r="C12" s="103"/>
      <c r="D12" s="99">
        <v>3800</v>
      </c>
      <c r="E12" s="100"/>
      <c r="G12" s="98" t="s">
        <v>141</v>
      </c>
      <c r="H12" s="98"/>
      <c r="I12" s="99"/>
      <c r="J12" s="100"/>
      <c r="L12" s="103" t="s">
        <v>196</v>
      </c>
      <c r="M12" s="103"/>
      <c r="N12" s="99">
        <v>3800</v>
      </c>
      <c r="O12" s="100"/>
      <c r="Q12" s="98" t="s">
        <v>200</v>
      </c>
      <c r="R12" s="98"/>
      <c r="S12" s="99"/>
      <c r="T12" s="100"/>
    </row>
    <row r="13" spans="2:20" ht="13.5">
      <c r="B13" s="103" t="s">
        <v>142</v>
      </c>
      <c r="C13" s="103"/>
      <c r="D13" s="99">
        <v>61</v>
      </c>
      <c r="E13" s="100"/>
      <c r="G13" s="98" t="s">
        <v>143</v>
      </c>
      <c r="H13" s="98"/>
      <c r="I13" s="99"/>
      <c r="J13" s="100"/>
      <c r="L13" s="103" t="s">
        <v>197</v>
      </c>
      <c r="M13" s="103"/>
      <c r="N13" s="99">
        <v>3800</v>
      </c>
      <c r="O13" s="100"/>
      <c r="Q13" s="98" t="s">
        <v>201</v>
      </c>
      <c r="R13" s="98"/>
      <c r="S13" s="99"/>
      <c r="T13" s="100"/>
    </row>
    <row r="14" spans="2:20" ht="13.5">
      <c r="B14" s="103" t="s">
        <v>144</v>
      </c>
      <c r="C14" s="103"/>
      <c r="D14" s="99" t="s">
        <v>145</v>
      </c>
      <c r="E14" s="100"/>
      <c r="G14" s="98" t="s">
        <v>146</v>
      </c>
      <c r="H14" s="98"/>
      <c r="I14" s="44"/>
      <c r="J14" s="45"/>
      <c r="L14" s="103" t="s">
        <v>142</v>
      </c>
      <c r="M14" s="103"/>
      <c r="N14" s="99">
        <v>61</v>
      </c>
      <c r="O14" s="100"/>
      <c r="Q14" s="98" t="s">
        <v>143</v>
      </c>
      <c r="R14" s="98"/>
      <c r="S14" s="99"/>
      <c r="T14" s="100"/>
    </row>
    <row r="15" spans="2:20" ht="13.5">
      <c r="B15" s="103" t="s">
        <v>147</v>
      </c>
      <c r="C15" s="103"/>
      <c r="D15" s="99">
        <v>5000</v>
      </c>
      <c r="E15" s="100"/>
      <c r="G15" s="98" t="s">
        <v>148</v>
      </c>
      <c r="H15" s="98"/>
      <c r="I15" s="99"/>
      <c r="J15" s="100"/>
      <c r="L15" s="103" t="s">
        <v>144</v>
      </c>
      <c r="M15" s="103"/>
      <c r="N15" s="99" t="s">
        <v>145</v>
      </c>
      <c r="O15" s="100"/>
      <c r="Q15" s="98" t="s">
        <v>146</v>
      </c>
      <c r="R15" s="98"/>
      <c r="S15" s="89"/>
      <c r="T15" s="90"/>
    </row>
    <row r="16" spans="2:20" ht="14.25" thickBot="1">
      <c r="B16" s="104" t="s">
        <v>149</v>
      </c>
      <c r="C16" s="104"/>
      <c r="D16" s="96" t="s">
        <v>150</v>
      </c>
      <c r="E16" s="97"/>
      <c r="G16" s="95" t="s">
        <v>151</v>
      </c>
      <c r="H16" s="95"/>
      <c r="I16" s="96"/>
      <c r="J16" s="97"/>
      <c r="L16" s="103" t="s">
        <v>147</v>
      </c>
      <c r="M16" s="103"/>
      <c r="N16" s="99">
        <v>5000</v>
      </c>
      <c r="O16" s="100"/>
      <c r="Q16" s="98" t="s">
        <v>148</v>
      </c>
      <c r="R16" s="98"/>
      <c r="S16" s="99"/>
      <c r="T16" s="100"/>
    </row>
    <row r="17" spans="2:20" ht="15" thickTop="1" thickBot="1">
      <c r="L17" s="104" t="s">
        <v>149</v>
      </c>
      <c r="M17" s="104"/>
      <c r="N17" s="96" t="s">
        <v>150</v>
      </c>
      <c r="O17" s="97"/>
      <c r="Q17" s="95" t="s">
        <v>151</v>
      </c>
      <c r="R17" s="95"/>
      <c r="S17" s="96"/>
      <c r="T17" s="97"/>
    </row>
    <row r="18" spans="2:20" ht="12" thickTop="1"/>
    <row r="19" spans="2:20" ht="13.5">
      <c r="B19" s="41" t="s">
        <v>152</v>
      </c>
    </row>
  </sheetData>
  <mergeCells count="99">
    <mergeCell ref="G15:H15"/>
    <mergeCell ref="I15:J15"/>
    <mergeCell ref="G12:H12"/>
    <mergeCell ref="I12:J12"/>
    <mergeCell ref="G13:H13"/>
    <mergeCell ref="I13:J13"/>
    <mergeCell ref="G14:H14"/>
    <mergeCell ref="D11:E11"/>
    <mergeCell ref="B12:C12"/>
    <mergeCell ref="G3:J3"/>
    <mergeCell ref="G4:J4"/>
    <mergeCell ref="G5:H5"/>
    <mergeCell ref="G6:H6"/>
    <mergeCell ref="I6:J6"/>
    <mergeCell ref="G7:H7"/>
    <mergeCell ref="I7:J7"/>
    <mergeCell ref="G8:H8"/>
    <mergeCell ref="I8:J8"/>
    <mergeCell ref="G9:H9"/>
    <mergeCell ref="I9:J9"/>
    <mergeCell ref="I10:J10"/>
    <mergeCell ref="G11:H11"/>
    <mergeCell ref="I11:J11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G16:H16"/>
    <mergeCell ref="I16:J16"/>
    <mergeCell ref="B9:C9"/>
    <mergeCell ref="B10:C10"/>
    <mergeCell ref="B11:C11"/>
    <mergeCell ref="D12:E12"/>
    <mergeCell ref="B16:C16"/>
    <mergeCell ref="D16:E16"/>
    <mergeCell ref="D13:E13"/>
    <mergeCell ref="D14:E14"/>
    <mergeCell ref="D15:E15"/>
    <mergeCell ref="B13:C13"/>
    <mergeCell ref="B14:C14"/>
    <mergeCell ref="B15:C15"/>
    <mergeCell ref="D9:E9"/>
    <mergeCell ref="D10:E10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L10:M10"/>
    <mergeCell ref="N10:O10"/>
    <mergeCell ref="L11:M11"/>
    <mergeCell ref="N11:O11"/>
    <mergeCell ref="L13:M13"/>
    <mergeCell ref="N13:O13"/>
    <mergeCell ref="L14:M14"/>
    <mergeCell ref="N14:O14"/>
    <mergeCell ref="L12:M12"/>
    <mergeCell ref="N12:O12"/>
    <mergeCell ref="L15:M15"/>
    <mergeCell ref="N15:O15"/>
    <mergeCell ref="L16:M16"/>
    <mergeCell ref="N16:O16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Q12:R12"/>
    <mergeCell ref="S12:T12"/>
    <mergeCell ref="Q14:R14"/>
    <mergeCell ref="S14:T14"/>
    <mergeCell ref="Q15:R15"/>
    <mergeCell ref="Q16:R16"/>
    <mergeCell ref="S16:T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zoomScaleNormal="100" workbookViewId="0">
      <selection activeCell="B10" sqref="B10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3" width="8.125" style="6" customWidth="1"/>
    <col min="14" max="14" width="9" style="6"/>
    <col min="15" max="15" width="7.25" style="6" customWidth="1"/>
    <col min="16" max="16" width="9" style="6"/>
    <col min="17" max="17" width="10.125" style="6" customWidth="1"/>
    <col min="18" max="19" width="6.5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>
      <c r="B1" s="106" t="s">
        <v>39</v>
      </c>
      <c r="C1" s="106"/>
    </row>
    <row r="2" spans="1:22" ht="12" thickTop="1">
      <c r="B2" s="3" t="s">
        <v>0</v>
      </c>
      <c r="C2" s="4">
        <v>43061</v>
      </c>
    </row>
    <row r="3" spans="1:22">
      <c r="B3" s="3" t="s">
        <v>1</v>
      </c>
      <c r="C3" s="3">
        <v>0.02</v>
      </c>
    </row>
    <row r="4" spans="1:22" ht="12" thickBot="1">
      <c r="B4" s="5" t="s">
        <v>18</v>
      </c>
      <c r="C4" s="5">
        <v>0.01</v>
      </c>
    </row>
    <row r="5" spans="1:22" ht="12" thickTop="1"/>
    <row r="6" spans="1:22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2.75" thickTop="1" thickBot="1">
      <c r="B7" s="18" t="s">
        <v>2</v>
      </c>
      <c r="C7" s="17" t="s">
        <v>32</v>
      </c>
      <c r="D7" s="17"/>
      <c r="E7" s="17" t="s">
        <v>34</v>
      </c>
      <c r="F7" s="17" t="s">
        <v>23</v>
      </c>
      <c r="G7" s="17" t="s">
        <v>8</v>
      </c>
      <c r="H7" s="17" t="s">
        <v>7</v>
      </c>
      <c r="I7" s="17" t="s">
        <v>9</v>
      </c>
      <c r="J7" s="17" t="s">
        <v>10</v>
      </c>
      <c r="K7" s="17" t="s">
        <v>11</v>
      </c>
      <c r="L7" s="17" t="s">
        <v>12</v>
      </c>
      <c r="M7" s="17" t="s">
        <v>49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35</v>
      </c>
      <c r="T7" s="18" t="s">
        <v>16</v>
      </c>
      <c r="U7" s="18" t="s">
        <v>17</v>
      </c>
      <c r="V7" s="18" t="s">
        <v>29</v>
      </c>
    </row>
    <row r="8" spans="1:22" ht="12" thickTop="1">
      <c r="A8" s="92" t="s">
        <v>31</v>
      </c>
      <c r="B8" s="19" t="s">
        <v>192</v>
      </c>
      <c r="C8" s="19" t="s">
        <v>33</v>
      </c>
      <c r="D8" s="19">
        <f>IF(C8="中金买入",1,-1)</f>
        <v>-1</v>
      </c>
      <c r="E8" s="19" t="s">
        <v>22</v>
      </c>
      <c r="F8" s="19" t="s">
        <v>27</v>
      </c>
      <c r="G8" s="20">
        <f>RTD("wdf.rtq",,E8,"LastPrice")</f>
        <v>3955</v>
      </c>
      <c r="H8" s="19">
        <v>3800</v>
      </c>
      <c r="I8" s="21">
        <f ca="1">TODAY()</f>
        <v>43068</v>
      </c>
      <c r="J8" s="21">
        <f ca="1">I8+K8</f>
        <v>43098</v>
      </c>
      <c r="K8" s="19">
        <v>30</v>
      </c>
      <c r="L8" s="22">
        <f>K8/365</f>
        <v>8.2191780821917804E-2</v>
      </c>
      <c r="M8" s="22">
        <v>0</v>
      </c>
      <c r="N8" s="23">
        <v>0.3</v>
      </c>
      <c r="O8" s="24">
        <f>_xll.dnetGBlackScholesNGreeks("price",$F8,$G8,$H8,$L8,$C$3,$M8,$N8,$C$4)*D8</f>
        <v>-224.23979306430056</v>
      </c>
      <c r="P8" s="25">
        <v>80</v>
      </c>
      <c r="Q8" s="24">
        <f>P8/10000*L8*G8</f>
        <v>2.6005479452054794</v>
      </c>
      <c r="R8" s="24">
        <f>IF(O8&lt;=0,ABS(O8)+Q8,O8-Q8)</f>
        <v>226.84034100950603</v>
      </c>
      <c r="S8" s="26">
        <f>R8/G8</f>
        <v>5.7355332745766381E-2</v>
      </c>
      <c r="T8" s="24">
        <f>_xll.dnetGBlackScholesNGreeks("delta",$F8,$G8,$H8,$L8,$C$3,$M8,$N8,$C$4)*D8</f>
        <v>-0.69307781013776548</v>
      </c>
      <c r="U8" s="24">
        <f>_xll.dnetGBlackScholesNGreeks("vega",$F8,$G8,$H8,$L8,$C$3,$M8,$N8,$C$4)*D8</f>
        <v>-3.9692192480952144</v>
      </c>
      <c r="V8" s="24"/>
    </row>
    <row r="9" spans="1:22">
      <c r="A9" s="92" t="s">
        <v>30</v>
      </c>
      <c r="B9" s="10" t="s">
        <v>194</v>
      </c>
      <c r="C9" s="10" t="s">
        <v>156</v>
      </c>
      <c r="D9" s="10">
        <f>IF(C9="中金买入",1,-1)</f>
        <v>1</v>
      </c>
      <c r="E9" s="10" t="s">
        <v>42</v>
      </c>
      <c r="F9" s="10" t="s">
        <v>27</v>
      </c>
      <c r="G9" s="11">
        <v>100</v>
      </c>
      <c r="H9" s="10">
        <v>100</v>
      </c>
      <c r="I9" s="8">
        <f ca="1">TODAY()</f>
        <v>43068</v>
      </c>
      <c r="J9" s="8">
        <f ca="1">I9+K9</f>
        <v>43098</v>
      </c>
      <c r="K9" s="10">
        <v>30</v>
      </c>
      <c r="L9" s="12">
        <f>K9/365</f>
        <v>8.2191780821917804E-2</v>
      </c>
      <c r="M9" s="12">
        <v>0</v>
      </c>
      <c r="N9" s="9">
        <v>0.3</v>
      </c>
      <c r="O9" s="13">
        <f>_xll.dnetGBlackScholesNGreeks("price",$F9,$G9,$H9,$L9,$C$3,$M9,$N9,$C$4)*D9</f>
        <v>3.4245046917201378</v>
      </c>
      <c r="P9" s="15">
        <v>80</v>
      </c>
      <c r="Q9" s="13">
        <f>P9/10000*L9*G9</f>
        <v>6.5753424657534254E-2</v>
      </c>
      <c r="R9" s="13">
        <f>IF(O9&lt;=0,ABS(O9)+Q9,O9-Q9)</f>
        <v>3.3587512670626034</v>
      </c>
      <c r="S9" s="14">
        <f>R9/G9</f>
        <v>3.3587512670626034E-2</v>
      </c>
      <c r="T9" s="13">
        <f>_xll.dnetGBlackScholesNGreeks("delta",$F9,$G9,$H9,$L9,$C$3,$M9,$N9,$C$4)*D9</f>
        <v>0.51630126926376363</v>
      </c>
      <c r="U9" s="13">
        <f>_xll.dnetGBlackScholesNGreeks("vega",$F9,$G9,$H9,$L9,$C$3,$M9,$N9,$C$4)*D9</f>
        <v>0.11407976820886745</v>
      </c>
      <c r="V9" s="13"/>
    </row>
    <row r="10" spans="1:22">
      <c r="B10" s="10"/>
      <c r="C10" s="10"/>
      <c r="D10" s="10"/>
      <c r="E10" s="10"/>
      <c r="F10" s="10"/>
      <c r="G10" s="11"/>
      <c r="H10" s="10"/>
      <c r="I10" s="8"/>
      <c r="J10" s="8"/>
      <c r="K10" s="10"/>
      <c r="L10" s="12"/>
      <c r="M10" s="12"/>
      <c r="N10" s="9"/>
      <c r="O10" s="13"/>
      <c r="P10" s="15"/>
      <c r="Q10" s="13"/>
      <c r="R10" s="13"/>
      <c r="S10" s="14"/>
      <c r="T10" s="13"/>
      <c r="U10" s="13"/>
      <c r="V10" s="13"/>
    </row>
    <row r="11" spans="1:22">
      <c r="B11" s="10"/>
      <c r="C11" s="10"/>
      <c r="D11" s="10"/>
      <c r="E11" s="10"/>
      <c r="F11" s="10"/>
      <c r="G11" s="11"/>
      <c r="H11" s="10"/>
      <c r="I11" s="8"/>
      <c r="J11" s="8"/>
      <c r="K11" s="10"/>
      <c r="L11" s="12"/>
      <c r="M11" s="12"/>
      <c r="N11" s="9"/>
      <c r="O11" s="13"/>
      <c r="P11" s="15"/>
      <c r="Q11" s="13"/>
      <c r="R11" s="13"/>
      <c r="S11" s="14"/>
      <c r="T11" s="13"/>
      <c r="U11" s="13"/>
      <c r="V11" s="13"/>
    </row>
    <row r="12" spans="1:22">
      <c r="B12" s="10"/>
      <c r="C12" s="10"/>
      <c r="D12" s="10"/>
      <c r="E12" s="10"/>
      <c r="F12" s="10"/>
      <c r="G12" s="11"/>
      <c r="H12" s="10"/>
      <c r="I12" s="8"/>
      <c r="J12" s="8"/>
      <c r="K12" s="10"/>
      <c r="L12" s="12"/>
      <c r="M12" s="12"/>
      <c r="N12" s="9"/>
      <c r="O12" s="13"/>
      <c r="P12" s="15"/>
      <c r="Q12" s="13"/>
      <c r="R12" s="13"/>
      <c r="S12" s="14"/>
      <c r="T12" s="13"/>
      <c r="U12" s="13"/>
      <c r="V12" s="13"/>
    </row>
    <row r="13" spans="1:22">
      <c r="B13" s="10"/>
      <c r="C13" s="10"/>
      <c r="D13" s="10"/>
      <c r="E13" s="10"/>
      <c r="F13" s="10"/>
      <c r="G13" s="11"/>
      <c r="H13" s="10"/>
      <c r="I13" s="8"/>
      <c r="J13" s="8"/>
      <c r="K13" s="10"/>
      <c r="L13" s="12"/>
      <c r="M13" s="12"/>
      <c r="N13" s="9"/>
      <c r="O13" s="13"/>
      <c r="P13" s="15"/>
      <c r="Q13" s="13"/>
      <c r="R13" s="13"/>
      <c r="S13" s="14"/>
      <c r="T13" s="13"/>
      <c r="U13" s="13"/>
      <c r="V13" s="13"/>
    </row>
    <row r="14" spans="1:22">
      <c r="B14" s="10"/>
      <c r="C14" s="10"/>
      <c r="D14" s="10"/>
      <c r="E14" s="10"/>
      <c r="F14" s="10"/>
      <c r="G14" s="11"/>
      <c r="H14" s="10"/>
      <c r="I14" s="8"/>
      <c r="J14" s="8"/>
      <c r="K14" s="10"/>
      <c r="L14" s="12"/>
      <c r="M14" s="12"/>
      <c r="N14" s="9"/>
      <c r="O14" s="13"/>
      <c r="P14" s="15"/>
      <c r="Q14" s="13"/>
      <c r="R14" s="13"/>
      <c r="S14" s="14"/>
      <c r="T14" s="13"/>
      <c r="U14" s="13"/>
      <c r="V14" s="13"/>
    </row>
    <row r="15" spans="1:22">
      <c r="B15" s="10"/>
      <c r="C15" s="10"/>
      <c r="D15" s="10"/>
      <c r="E15" s="10"/>
      <c r="F15" s="10"/>
      <c r="G15" s="11"/>
      <c r="H15" s="10"/>
      <c r="I15" s="8"/>
      <c r="J15" s="8"/>
      <c r="K15" s="10"/>
      <c r="L15" s="12"/>
      <c r="M15" s="12"/>
      <c r="N15" s="9"/>
      <c r="O15" s="13"/>
      <c r="P15" s="15"/>
      <c r="Q15" s="13"/>
      <c r="R15" s="13"/>
      <c r="S15" s="14"/>
      <c r="T15" s="13"/>
      <c r="U15" s="13"/>
      <c r="V15" s="13"/>
    </row>
    <row r="16" spans="1:22">
      <c r="B16" s="10"/>
      <c r="C16" s="10"/>
      <c r="D16" s="10"/>
      <c r="E16" s="10"/>
      <c r="F16" s="10"/>
      <c r="G16" s="11"/>
      <c r="H16" s="10"/>
      <c r="I16" s="8"/>
      <c r="J16" s="8"/>
      <c r="K16" s="10"/>
      <c r="L16" s="12"/>
      <c r="M16" s="12"/>
      <c r="N16" s="9"/>
      <c r="O16" s="13"/>
      <c r="P16" s="15"/>
      <c r="Q16" s="13"/>
      <c r="R16" s="13"/>
      <c r="S16" s="14"/>
      <c r="T16" s="13"/>
      <c r="U16" s="13"/>
      <c r="V16" s="13"/>
    </row>
    <row r="17" spans="2:22">
      <c r="B17" s="10"/>
      <c r="C17" s="10"/>
      <c r="D17" s="10"/>
      <c r="E17" s="10"/>
      <c r="F17" s="10"/>
      <c r="G17" s="11"/>
      <c r="H17" s="10"/>
      <c r="I17" s="8"/>
      <c r="J17" s="8"/>
      <c r="K17" s="10"/>
      <c r="L17" s="12"/>
      <c r="M17" s="12"/>
      <c r="N17" s="9"/>
      <c r="O17" s="13"/>
      <c r="P17" s="15"/>
      <c r="Q17" s="13"/>
      <c r="R17" s="13"/>
      <c r="S17" s="14"/>
      <c r="T17" s="13"/>
      <c r="U17" s="13"/>
      <c r="V17" s="13"/>
    </row>
    <row r="18" spans="2:22">
      <c r="B18" s="10"/>
      <c r="C18" s="10"/>
      <c r="D18" s="10"/>
      <c r="E18" s="10"/>
      <c r="F18" s="10"/>
      <c r="G18" s="11"/>
      <c r="H18" s="10"/>
      <c r="I18" s="8"/>
      <c r="J18" s="8"/>
      <c r="K18" s="10"/>
      <c r="L18" s="12"/>
      <c r="M18" s="12"/>
      <c r="N18" s="9"/>
      <c r="O18" s="13"/>
      <c r="P18" s="15"/>
      <c r="Q18" s="13"/>
      <c r="R18" s="13"/>
      <c r="S18" s="14"/>
      <c r="T18" s="13"/>
      <c r="U18" s="13"/>
      <c r="V18" s="13"/>
    </row>
    <row r="19" spans="2:22">
      <c r="B19" s="10"/>
      <c r="C19" s="10"/>
      <c r="D19" s="10"/>
      <c r="E19" s="10"/>
      <c r="F19" s="10"/>
      <c r="G19" s="11"/>
      <c r="H19" s="10"/>
      <c r="I19" s="8"/>
      <c r="J19" s="8"/>
      <c r="K19" s="10"/>
      <c r="L19" s="12"/>
      <c r="M19" s="12"/>
      <c r="N19" s="9"/>
      <c r="O19" s="13"/>
      <c r="P19" s="15"/>
      <c r="Q19" s="13"/>
      <c r="R19" s="13"/>
      <c r="S19" s="14"/>
      <c r="T19" s="13"/>
      <c r="U19" s="13"/>
      <c r="V19" s="13"/>
    </row>
    <row r="20" spans="2:22">
      <c r="B20" s="10"/>
      <c r="C20" s="10"/>
      <c r="D20" s="10"/>
      <c r="E20" s="10"/>
      <c r="F20" s="10"/>
      <c r="G20" s="11"/>
      <c r="H20" s="10"/>
      <c r="I20" s="8"/>
      <c r="J20" s="8"/>
      <c r="K20" s="10"/>
      <c r="L20" s="12"/>
      <c r="M20" s="12"/>
      <c r="N20" s="9"/>
      <c r="O20" s="13"/>
      <c r="P20" s="15"/>
      <c r="Q20" s="13"/>
      <c r="R20" s="13"/>
      <c r="S20" s="14"/>
      <c r="T20" s="13"/>
      <c r="U20" s="13"/>
      <c r="V20" s="13"/>
    </row>
    <row r="21" spans="2:22">
      <c r="B21" s="10"/>
      <c r="C21" s="10"/>
      <c r="D21" s="10"/>
      <c r="E21" s="10"/>
      <c r="F21" s="10"/>
      <c r="G21" s="11"/>
      <c r="H21" s="10"/>
      <c r="I21" s="8"/>
      <c r="J21" s="8"/>
      <c r="K21" s="10"/>
      <c r="L21" s="12"/>
      <c r="M21" s="12"/>
      <c r="N21" s="9"/>
      <c r="O21" s="13"/>
      <c r="P21" s="15"/>
      <c r="Q21" s="13"/>
      <c r="R21" s="13"/>
      <c r="S21" s="14"/>
      <c r="T21" s="13"/>
      <c r="U21" s="13"/>
      <c r="V21" s="13"/>
    </row>
    <row r="22" spans="2:22">
      <c r="B22" s="10"/>
      <c r="C22" s="10"/>
      <c r="D22" s="10"/>
      <c r="E22" s="10"/>
      <c r="F22" s="10"/>
      <c r="G22" s="11"/>
      <c r="H22" s="10"/>
      <c r="I22" s="8"/>
      <c r="J22" s="8"/>
      <c r="K22" s="10"/>
      <c r="L22" s="12"/>
      <c r="M22" s="12"/>
      <c r="N22" s="9"/>
      <c r="O22" s="13"/>
      <c r="P22" s="15"/>
      <c r="Q22" s="13"/>
      <c r="R22" s="13"/>
      <c r="S22" s="14"/>
      <c r="T22" s="13"/>
      <c r="U22" s="13"/>
      <c r="V22" s="13"/>
    </row>
    <row r="23" spans="2:22">
      <c r="B23" s="10"/>
      <c r="C23" s="10"/>
      <c r="D23" s="10"/>
      <c r="E23" s="10"/>
      <c r="F23" s="10"/>
      <c r="G23" s="11"/>
      <c r="H23" s="10"/>
      <c r="I23" s="8"/>
      <c r="J23" s="8"/>
      <c r="K23" s="10"/>
      <c r="L23" s="12"/>
      <c r="M23" s="12"/>
      <c r="N23" s="9"/>
      <c r="O23" s="13"/>
      <c r="P23" s="15"/>
      <c r="Q23" s="13"/>
      <c r="R23" s="13"/>
      <c r="S23" s="14"/>
      <c r="T23" s="13"/>
      <c r="U23" s="13"/>
      <c r="V23" s="13"/>
    </row>
    <row r="24" spans="2:22">
      <c r="B24" s="10"/>
      <c r="C24" s="10"/>
      <c r="D24" s="10"/>
      <c r="E24" s="10"/>
      <c r="F24" s="10"/>
      <c r="G24" s="11"/>
      <c r="H24" s="10"/>
      <c r="I24" s="8"/>
      <c r="J24" s="8"/>
      <c r="K24" s="10"/>
      <c r="L24" s="12"/>
      <c r="M24" s="12"/>
      <c r="N24" s="9"/>
      <c r="O24" s="13"/>
      <c r="P24" s="15"/>
      <c r="Q24" s="13"/>
      <c r="R24" s="13"/>
      <c r="S24" s="14"/>
      <c r="T24" s="13"/>
      <c r="U24" s="13"/>
      <c r="V24" s="13"/>
    </row>
    <row r="25" spans="2:22">
      <c r="B25" s="10"/>
      <c r="C25" s="10"/>
      <c r="D25" s="10"/>
      <c r="E25" s="10"/>
      <c r="F25" s="10"/>
      <c r="G25" s="11"/>
      <c r="H25" s="10"/>
      <c r="I25" s="8"/>
      <c r="J25" s="8"/>
      <c r="K25" s="10"/>
      <c r="L25" s="12"/>
      <c r="M25" s="12"/>
      <c r="N25" s="9"/>
      <c r="O25" s="13"/>
      <c r="P25" s="15"/>
      <c r="Q25" s="13"/>
      <c r="R25" s="13"/>
      <c r="S25" s="14"/>
      <c r="T25" s="13"/>
      <c r="U25" s="13"/>
      <c r="V25" s="13"/>
    </row>
    <row r="26" spans="2:22">
      <c r="B26" s="10"/>
      <c r="C26" s="10"/>
      <c r="D26" s="10"/>
      <c r="E26" s="10"/>
      <c r="F26" s="10"/>
      <c r="G26" s="11"/>
      <c r="H26" s="10"/>
      <c r="I26" s="8"/>
      <c r="J26" s="8"/>
      <c r="K26" s="10"/>
      <c r="L26" s="12"/>
      <c r="M26" s="12"/>
      <c r="N26" s="9"/>
      <c r="O26" s="13"/>
      <c r="P26" s="15"/>
      <c r="Q26" s="13"/>
      <c r="R26" s="13"/>
      <c r="S26" s="14"/>
      <c r="T26" s="13"/>
      <c r="U26" s="13"/>
      <c r="V26" s="13"/>
    </row>
    <row r="27" spans="2:22">
      <c r="B27" s="10"/>
      <c r="C27" s="10"/>
      <c r="D27" s="10"/>
      <c r="E27" s="10"/>
      <c r="F27" s="10"/>
      <c r="G27" s="11"/>
      <c r="H27" s="10"/>
      <c r="I27" s="8"/>
      <c r="J27" s="8"/>
      <c r="K27" s="10"/>
      <c r="L27" s="12"/>
      <c r="M27" s="12"/>
      <c r="N27" s="9"/>
      <c r="O27" s="13"/>
      <c r="P27" s="15"/>
      <c r="Q27" s="13"/>
      <c r="R27" s="13"/>
      <c r="S27" s="14"/>
      <c r="T27" s="13"/>
      <c r="U27" s="13"/>
      <c r="V27" s="13"/>
    </row>
    <row r="28" spans="2:22">
      <c r="B28" s="10"/>
      <c r="C28" s="10"/>
      <c r="D28" s="10"/>
      <c r="E28" s="10"/>
      <c r="F28" s="10"/>
      <c r="G28" s="11"/>
      <c r="H28" s="10"/>
      <c r="I28" s="8"/>
      <c r="J28" s="8"/>
      <c r="K28" s="10"/>
      <c r="L28" s="12"/>
      <c r="M28" s="12"/>
      <c r="N28" s="9"/>
      <c r="O28" s="13"/>
      <c r="P28" s="15"/>
      <c r="Q28" s="13"/>
      <c r="R28" s="13"/>
      <c r="S28" s="14"/>
      <c r="T28" s="13"/>
      <c r="U28" s="13"/>
      <c r="V28" s="13"/>
    </row>
    <row r="29" spans="2:22">
      <c r="B29" s="10"/>
      <c r="C29" s="10"/>
      <c r="D29" s="10"/>
      <c r="E29" s="10"/>
      <c r="F29" s="10"/>
      <c r="G29" s="11"/>
      <c r="H29" s="10"/>
      <c r="I29" s="8"/>
      <c r="J29" s="8"/>
      <c r="K29" s="10"/>
      <c r="L29" s="12"/>
      <c r="M29" s="12"/>
      <c r="N29" s="9"/>
      <c r="O29" s="13"/>
      <c r="P29" s="15"/>
      <c r="Q29" s="13"/>
      <c r="R29" s="13"/>
      <c r="S29" s="14"/>
      <c r="T29" s="13"/>
      <c r="U29" s="13"/>
      <c r="V29" s="13"/>
    </row>
    <row r="30" spans="2:22">
      <c r="B30" s="10"/>
      <c r="C30" s="10"/>
      <c r="D30" s="10"/>
      <c r="E30" s="10"/>
      <c r="F30" s="10"/>
      <c r="G30" s="11"/>
      <c r="H30" s="10"/>
      <c r="I30" s="8"/>
      <c r="J30" s="8"/>
      <c r="K30" s="10"/>
      <c r="L30" s="12"/>
      <c r="M30" s="12"/>
      <c r="N30" s="9"/>
      <c r="O30" s="13"/>
      <c r="P30" s="15"/>
      <c r="Q30" s="13"/>
      <c r="R30" s="13"/>
      <c r="S30" s="14"/>
      <c r="T30" s="13"/>
      <c r="U30" s="13"/>
      <c r="V30" s="13"/>
    </row>
    <row r="31" spans="2:22">
      <c r="B31" s="10"/>
      <c r="C31" s="10"/>
      <c r="D31" s="10"/>
      <c r="E31" s="10"/>
      <c r="F31" s="10"/>
      <c r="G31" s="11"/>
      <c r="H31" s="10"/>
      <c r="I31" s="8"/>
      <c r="J31" s="8"/>
      <c r="K31" s="10"/>
      <c r="L31" s="12"/>
      <c r="M31" s="12"/>
      <c r="N31" s="9"/>
      <c r="O31" s="13"/>
      <c r="P31" s="15"/>
      <c r="Q31" s="13"/>
      <c r="R31" s="13"/>
      <c r="S31" s="14"/>
      <c r="T31" s="13"/>
      <c r="U31" s="13"/>
      <c r="V31" s="13"/>
    </row>
    <row r="32" spans="2:22">
      <c r="B32" s="10"/>
      <c r="C32" s="10"/>
      <c r="D32" s="10"/>
      <c r="E32" s="10"/>
      <c r="F32" s="10"/>
      <c r="G32" s="11"/>
      <c r="H32" s="10"/>
      <c r="I32" s="8"/>
      <c r="J32" s="8"/>
      <c r="K32" s="10"/>
      <c r="L32" s="12"/>
      <c r="M32" s="12"/>
      <c r="N32" s="9"/>
      <c r="O32" s="13"/>
      <c r="P32" s="15"/>
      <c r="Q32" s="13"/>
      <c r="R32" s="13"/>
      <c r="S32" s="14"/>
      <c r="T32" s="13"/>
      <c r="U32" s="13"/>
      <c r="V32" s="13"/>
    </row>
    <row r="33" spans="2:22">
      <c r="B33" s="10"/>
      <c r="C33" s="10"/>
      <c r="D33" s="10"/>
      <c r="E33" s="10"/>
      <c r="F33" s="10"/>
      <c r="G33" s="11"/>
      <c r="H33" s="10"/>
      <c r="I33" s="8"/>
      <c r="J33" s="8"/>
      <c r="K33" s="10"/>
      <c r="L33" s="12"/>
      <c r="M33" s="12"/>
      <c r="N33" s="9"/>
      <c r="O33" s="13"/>
      <c r="P33" s="15"/>
      <c r="Q33" s="13"/>
      <c r="R33" s="13"/>
      <c r="S33" s="14"/>
      <c r="T33" s="13"/>
      <c r="U33" s="13"/>
      <c r="V33" s="13"/>
    </row>
    <row r="34" spans="2:22">
      <c r="B34" s="10"/>
      <c r="C34" s="10"/>
      <c r="D34" s="10"/>
      <c r="E34" s="10"/>
      <c r="F34" s="10"/>
      <c r="G34" s="11"/>
      <c r="H34" s="10"/>
      <c r="I34" s="8"/>
      <c r="J34" s="8"/>
      <c r="K34" s="10"/>
      <c r="L34" s="12"/>
      <c r="M34" s="12"/>
      <c r="N34" s="9"/>
      <c r="O34" s="13"/>
      <c r="P34" s="15"/>
      <c r="Q34" s="13"/>
      <c r="R34" s="13"/>
      <c r="S34" s="14"/>
      <c r="T34" s="13"/>
      <c r="U34" s="13"/>
      <c r="V34" s="13"/>
    </row>
    <row r="35" spans="2:22">
      <c r="B35" s="10"/>
      <c r="C35" s="10"/>
      <c r="D35" s="10"/>
      <c r="E35" s="10"/>
      <c r="F35" s="10"/>
      <c r="G35" s="11"/>
      <c r="H35" s="10"/>
      <c r="I35" s="8"/>
      <c r="J35" s="8"/>
      <c r="K35" s="10"/>
      <c r="L35" s="12"/>
      <c r="M35" s="12"/>
      <c r="N35" s="9"/>
      <c r="O35" s="13"/>
      <c r="P35" s="15"/>
      <c r="Q35" s="13"/>
      <c r="R35" s="13"/>
      <c r="S35" s="14"/>
      <c r="T35" s="13"/>
      <c r="U35" s="13"/>
      <c r="V35" s="13"/>
    </row>
    <row r="36" spans="2:22">
      <c r="B36" s="10"/>
      <c r="C36" s="10"/>
      <c r="D36" s="10"/>
      <c r="E36" s="10"/>
      <c r="F36" s="10"/>
      <c r="G36" s="11"/>
      <c r="H36" s="10"/>
      <c r="I36" s="8"/>
      <c r="J36" s="8"/>
      <c r="K36" s="10"/>
      <c r="L36" s="12"/>
      <c r="M36" s="12"/>
      <c r="N36" s="9"/>
      <c r="O36" s="13"/>
      <c r="P36" s="15"/>
      <c r="Q36" s="13"/>
      <c r="R36" s="13"/>
      <c r="S36" s="14"/>
      <c r="T36" s="13"/>
      <c r="U36" s="13"/>
      <c r="V36" s="13"/>
    </row>
    <row r="37" spans="2:22">
      <c r="B37" s="10"/>
      <c r="C37" s="10"/>
      <c r="D37" s="10"/>
      <c r="E37" s="10"/>
      <c r="F37" s="10"/>
      <c r="G37" s="11"/>
      <c r="H37" s="10"/>
      <c r="I37" s="8"/>
      <c r="J37" s="8"/>
      <c r="K37" s="10"/>
      <c r="L37" s="12"/>
      <c r="M37" s="12"/>
      <c r="N37" s="9"/>
      <c r="O37" s="13"/>
      <c r="P37" s="15"/>
      <c r="Q37" s="13"/>
      <c r="R37" s="13"/>
      <c r="S37" s="14"/>
      <c r="T37" s="13"/>
      <c r="U37" s="13"/>
      <c r="V37" s="13"/>
    </row>
    <row r="38" spans="2:22">
      <c r="B38" s="10"/>
      <c r="C38" s="10"/>
      <c r="D38" s="10"/>
      <c r="E38" s="10"/>
      <c r="F38" s="10"/>
      <c r="G38" s="11"/>
      <c r="H38" s="10"/>
      <c r="I38" s="8"/>
      <c r="J38" s="8"/>
      <c r="K38" s="10"/>
      <c r="L38" s="12"/>
      <c r="M38" s="12"/>
      <c r="N38" s="9"/>
      <c r="O38" s="13"/>
      <c r="P38" s="15"/>
      <c r="Q38" s="13"/>
      <c r="R38" s="13"/>
      <c r="S38" s="14"/>
      <c r="T38" s="13"/>
      <c r="U38" s="13"/>
      <c r="V38" s="13"/>
    </row>
    <row r="39" spans="2:22">
      <c r="B39" s="10"/>
      <c r="C39" s="10"/>
      <c r="D39" s="10"/>
      <c r="E39" s="10"/>
      <c r="F39" s="10"/>
      <c r="G39" s="11"/>
      <c r="H39" s="10"/>
      <c r="I39" s="8"/>
      <c r="J39" s="8"/>
      <c r="K39" s="10"/>
      <c r="L39" s="12"/>
      <c r="M39" s="12"/>
      <c r="N39" s="9"/>
      <c r="O39" s="13"/>
      <c r="P39" s="15"/>
      <c r="Q39" s="13"/>
      <c r="R39" s="13"/>
      <c r="S39" s="14"/>
      <c r="T39" s="13"/>
      <c r="U39" s="13"/>
      <c r="V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configs!$B$1:$B$2</xm:f>
          </x14:formula1>
          <xm:sqref>C8:C39</xm:sqref>
        </x14:dataValidation>
        <x14:dataValidation type="list" allowBlank="1" showInputMessage="1" showErrorMessage="1">
          <x14:formula1>
            <xm:f>configs!$C$1:$C$2</xm:f>
          </x14:formula1>
          <xm:sqref>F8:F39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>
          <x14:formula1>
            <xm:f>configs!$A$1:$A$36</xm:f>
          </x14:formula1>
          <xm:sqref>B8:B39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activeCell="H17" sqref="H17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3" width="8.125" style="6" customWidth="1"/>
    <col min="14" max="14" width="9" style="6"/>
    <col min="15" max="15" width="7.25" style="6" customWidth="1"/>
    <col min="16" max="16" width="9" style="6"/>
    <col min="17" max="17" width="10.125" style="6" customWidth="1"/>
    <col min="18" max="19" width="6.5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>
      <c r="B1" s="107" t="s">
        <v>39</v>
      </c>
      <c r="C1" s="106"/>
    </row>
    <row r="2" spans="1:22" ht="12" thickTop="1">
      <c r="B2" s="50" t="s">
        <v>0</v>
      </c>
      <c r="C2" s="4">
        <v>43061</v>
      </c>
    </row>
    <row r="3" spans="1:22">
      <c r="B3" s="50" t="s">
        <v>1</v>
      </c>
      <c r="C3" s="50">
        <v>0.02</v>
      </c>
    </row>
    <row r="4" spans="1:22" ht="12" thickBot="1">
      <c r="B4" s="51" t="s">
        <v>18</v>
      </c>
      <c r="C4" s="51">
        <v>0.01</v>
      </c>
    </row>
    <row r="5" spans="1:22" ht="12" thickTop="1"/>
    <row r="6" spans="1:22" ht="12" thickBot="1"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</row>
    <row r="7" spans="1:22" ht="12.75" thickTop="1" thickBot="1">
      <c r="B7" s="53" t="s">
        <v>2</v>
      </c>
      <c r="C7" s="54" t="s">
        <v>32</v>
      </c>
      <c r="D7" s="54"/>
      <c r="E7" s="54" t="s">
        <v>34</v>
      </c>
      <c r="F7" s="54" t="s">
        <v>23</v>
      </c>
      <c r="G7" s="54" t="s">
        <v>8</v>
      </c>
      <c r="H7" s="54" t="s">
        <v>7</v>
      </c>
      <c r="I7" s="54" t="s">
        <v>9</v>
      </c>
      <c r="J7" s="54" t="s">
        <v>10</v>
      </c>
      <c r="K7" s="54" t="s">
        <v>11</v>
      </c>
      <c r="L7" s="54" t="s">
        <v>12</v>
      </c>
      <c r="M7" s="54" t="s">
        <v>49</v>
      </c>
      <c r="N7" s="54" t="s">
        <v>13</v>
      </c>
      <c r="O7" s="54" t="s">
        <v>14</v>
      </c>
      <c r="P7" s="54" t="s">
        <v>26</v>
      </c>
      <c r="Q7" s="54" t="s">
        <v>28</v>
      </c>
      <c r="R7" s="54" t="s">
        <v>15</v>
      </c>
      <c r="S7" s="53" t="s">
        <v>35</v>
      </c>
      <c r="T7" s="53" t="s">
        <v>16</v>
      </c>
      <c r="U7" s="53" t="s">
        <v>17</v>
      </c>
      <c r="V7" s="53" t="s">
        <v>29</v>
      </c>
    </row>
    <row r="8" spans="1:22" ht="12" thickTop="1">
      <c r="A8" s="92" t="s">
        <v>153</v>
      </c>
      <c r="B8" s="55" t="s">
        <v>192</v>
      </c>
      <c r="C8" s="55" t="s">
        <v>20</v>
      </c>
      <c r="D8" s="55">
        <f>IF(C8="中金买入",1,-1)</f>
        <v>-1</v>
      </c>
      <c r="E8" s="55" t="s">
        <v>191</v>
      </c>
      <c r="F8" s="55" t="s">
        <v>41</v>
      </c>
      <c r="G8" s="56">
        <v>100</v>
      </c>
      <c r="H8" s="55">
        <v>100</v>
      </c>
      <c r="I8" s="57">
        <f ca="1">TODAY()</f>
        <v>43068</v>
      </c>
      <c r="J8" s="57">
        <f ca="1">I8+K8</f>
        <v>43098</v>
      </c>
      <c r="K8" s="55">
        <v>30</v>
      </c>
      <c r="L8" s="58">
        <f>K8/365</f>
        <v>8.2191780821917804E-2</v>
      </c>
      <c r="M8" s="58">
        <v>0</v>
      </c>
      <c r="N8" s="59">
        <v>0.32</v>
      </c>
      <c r="O8" s="60">
        <f>_xll.dnetGBlackScholesNGreeks("price",$F8,$G8,$H8,$L8,$C$3,$M8,$N8,$C$4)*D8</f>
        <v>-3.6526499295562971</v>
      </c>
      <c r="P8" s="61"/>
      <c r="Q8" s="60"/>
      <c r="R8" s="60">
        <f>O8+Q8</f>
        <v>-3.6526499295562971</v>
      </c>
      <c r="S8" s="62"/>
      <c r="T8" s="60">
        <f>_xll.dnetGBlackScholesNGreeks("delta",$F8,$G8,$H8,$L8,$C$3,$M8,$N8,$C$4)*D8</f>
        <v>-0.51744199617651532</v>
      </c>
      <c r="U8" s="60">
        <f>_xll.dnetGBlackScholesNGreeks("vega",$F8,$G8,$H8,$L8,$C$3,$M8,$N8,$C$4)*D8</f>
        <v>-0.11406523569462124</v>
      </c>
      <c r="V8" s="60"/>
    </row>
    <row r="9" spans="1:22">
      <c r="A9" s="92" t="s">
        <v>154</v>
      </c>
      <c r="B9" s="63" t="s">
        <v>192</v>
      </c>
      <c r="C9" s="63" t="s">
        <v>156</v>
      </c>
      <c r="D9" s="63">
        <f>IF(C9="中金买入",1,-1)</f>
        <v>1</v>
      </c>
      <c r="E9" s="63" t="s">
        <v>191</v>
      </c>
      <c r="F9" s="63" t="s">
        <v>41</v>
      </c>
      <c r="G9" s="64">
        <v>100</v>
      </c>
      <c r="H9" s="63">
        <v>100</v>
      </c>
      <c r="I9" s="65">
        <f t="shared" ref="I9:K10" ca="1" si="0">I8</f>
        <v>43068</v>
      </c>
      <c r="J9" s="65">
        <f t="shared" ca="1" si="0"/>
        <v>43098</v>
      </c>
      <c r="K9" s="63">
        <f t="shared" si="0"/>
        <v>30</v>
      </c>
      <c r="L9" s="66">
        <f>K9/365</f>
        <v>8.2191780821917804E-2</v>
      </c>
      <c r="M9" s="66">
        <v>0</v>
      </c>
      <c r="N9" s="67">
        <v>0.3</v>
      </c>
      <c r="O9" s="68">
        <f>_xll.dnetGBlackScholesNGreeks("price",$F9,$G9,$H9,$L9,$C$3,$M9,$N9,$C$4)*D9</f>
        <v>3.4245046917201378</v>
      </c>
      <c r="P9" s="69"/>
      <c r="Q9" s="68"/>
      <c r="R9" s="68">
        <f>O9+Q9</f>
        <v>3.4245046917201378</v>
      </c>
      <c r="S9" s="70"/>
      <c r="T9" s="68">
        <f>_xll.dnetGBlackScholesNGreeks("delta",$F9,$G9,$H9,$L9,$C$3,$M9,$N9,$C$4)*D9</f>
        <v>0.51630126926376363</v>
      </c>
      <c r="U9" s="68">
        <f>_xll.dnetGBlackScholesNGreeks("vega",$F9,$G9,$H9,$L9,$C$3,$M9,$N9,$C$4)*D9</f>
        <v>0.11407976820886745</v>
      </c>
      <c r="V9" s="68"/>
    </row>
    <row r="10" spans="1:22">
      <c r="A10" s="92" t="s">
        <v>155</v>
      </c>
      <c r="B10" s="71" t="s">
        <v>192</v>
      </c>
      <c r="C10" s="71" t="s">
        <v>156</v>
      </c>
      <c r="D10" s="71"/>
      <c r="E10" s="71" t="str">
        <f>E9</f>
        <v>RB1805</v>
      </c>
      <c r="F10" s="71"/>
      <c r="G10" s="72">
        <f>G9</f>
        <v>100</v>
      </c>
      <c r="H10" s="71" t="str">
        <f>H8 &amp; "|" &amp; H9</f>
        <v>100|100</v>
      </c>
      <c r="I10" s="73">
        <f t="shared" ca="1" si="0"/>
        <v>43068</v>
      </c>
      <c r="J10" s="73">
        <f t="shared" ca="1" si="0"/>
        <v>43098</v>
      </c>
      <c r="K10" s="71">
        <f t="shared" si="0"/>
        <v>30</v>
      </c>
      <c r="L10" s="74">
        <f>L9</f>
        <v>8.2191780821917804E-2</v>
      </c>
      <c r="M10" s="74"/>
      <c r="N10" s="71"/>
      <c r="O10" s="75">
        <f>O9+O8</f>
        <v>-0.22814523783615925</v>
      </c>
      <c r="P10" s="71">
        <v>80</v>
      </c>
      <c r="Q10" s="75">
        <f>P10/10000*L10*G10</f>
        <v>6.5753424657534254E-2</v>
      </c>
      <c r="R10" s="75">
        <f>IF(O10&lt;=0,ABS(O10)+Q10,O10-Q10)</f>
        <v>0.29389866249369351</v>
      </c>
      <c r="S10" s="76">
        <f>R10/G10</f>
        <v>2.9389866249369349E-3</v>
      </c>
      <c r="T10" s="76">
        <f t="shared" ref="T10:U10" si="1">T9+T8</f>
        <v>-1.1407269127516884E-3</v>
      </c>
      <c r="U10" s="76">
        <f t="shared" si="1"/>
        <v>1.4532514246212713E-5</v>
      </c>
      <c r="V10" s="75"/>
    </row>
    <row r="11" spans="1:22">
      <c r="B11" s="63"/>
      <c r="C11" s="63"/>
      <c r="D11" s="63"/>
      <c r="E11" s="63"/>
      <c r="F11" s="63"/>
      <c r="G11" s="64"/>
      <c r="H11" s="63"/>
      <c r="I11" s="65"/>
      <c r="J11" s="65"/>
      <c r="K11" s="63"/>
      <c r="L11" s="66"/>
      <c r="M11" s="66"/>
      <c r="N11" s="67"/>
      <c r="O11" s="68"/>
      <c r="P11" s="69"/>
      <c r="Q11" s="68"/>
      <c r="R11" s="68"/>
      <c r="S11" s="70"/>
      <c r="T11" s="68"/>
      <c r="U11" s="68"/>
      <c r="V11" s="68"/>
    </row>
    <row r="12" spans="1:22">
      <c r="B12" s="63"/>
      <c r="C12" s="63"/>
      <c r="D12" s="63"/>
      <c r="E12" s="63"/>
      <c r="F12" s="63"/>
      <c r="G12" s="64"/>
      <c r="H12" s="63"/>
      <c r="I12" s="65"/>
      <c r="J12" s="65"/>
      <c r="K12" s="63"/>
      <c r="L12" s="66"/>
      <c r="M12" s="66"/>
      <c r="N12" s="67"/>
      <c r="O12" s="68"/>
      <c r="P12" s="69"/>
      <c r="Q12" s="68"/>
      <c r="R12" s="68"/>
      <c r="S12" s="70"/>
      <c r="T12" s="68"/>
      <c r="U12" s="68"/>
      <c r="V12" s="68"/>
    </row>
    <row r="13" spans="1:22">
      <c r="B13" s="63"/>
      <c r="C13" s="63"/>
      <c r="D13" s="63"/>
      <c r="E13" s="63"/>
      <c r="F13" s="63"/>
      <c r="G13" s="64"/>
      <c r="H13" s="63"/>
      <c r="I13" s="65"/>
      <c r="J13" s="65"/>
      <c r="K13" s="63"/>
      <c r="L13" s="66"/>
      <c r="M13" s="66"/>
      <c r="N13" s="67"/>
      <c r="O13" s="68"/>
      <c r="P13" s="69"/>
      <c r="Q13" s="68"/>
      <c r="R13" s="68"/>
      <c r="S13" s="70"/>
      <c r="T13" s="68"/>
      <c r="U13" s="68"/>
      <c r="V13" s="68"/>
    </row>
    <row r="14" spans="1:22">
      <c r="B14" s="63"/>
      <c r="C14" s="63"/>
      <c r="D14" s="63"/>
      <c r="E14" s="63"/>
      <c r="F14" s="63"/>
      <c r="G14" s="64"/>
      <c r="H14" s="63"/>
      <c r="I14" s="65"/>
      <c r="J14" s="65"/>
      <c r="K14" s="63"/>
      <c r="L14" s="66"/>
      <c r="M14" s="66"/>
      <c r="N14" s="67"/>
      <c r="O14" s="68"/>
      <c r="P14" s="69"/>
      <c r="Q14" s="68"/>
      <c r="R14" s="68"/>
      <c r="S14" s="70"/>
      <c r="T14" s="68"/>
      <c r="U14" s="68"/>
      <c r="V14" s="68"/>
    </row>
    <row r="15" spans="1:22">
      <c r="B15" s="63"/>
      <c r="C15" s="63"/>
      <c r="D15" s="63"/>
      <c r="E15" s="63"/>
      <c r="F15" s="63"/>
      <c r="G15" s="64"/>
      <c r="H15" s="63"/>
      <c r="I15" s="65"/>
      <c r="J15" s="65"/>
      <c r="K15" s="63"/>
      <c r="L15" s="66"/>
      <c r="M15" s="66"/>
      <c r="N15" s="67"/>
      <c r="O15" s="68"/>
      <c r="P15" s="69"/>
      <c r="Q15" s="68"/>
      <c r="R15" s="68"/>
      <c r="S15" s="70"/>
      <c r="T15" s="68"/>
      <c r="U15" s="68"/>
      <c r="V15" s="68"/>
    </row>
    <row r="16" spans="1:22">
      <c r="B16" s="63"/>
      <c r="C16" s="63"/>
      <c r="D16" s="63"/>
      <c r="E16" s="63"/>
      <c r="F16" s="63"/>
      <c r="G16" s="64"/>
      <c r="H16" s="63"/>
      <c r="I16" s="65"/>
      <c r="J16" s="65"/>
      <c r="K16" s="63"/>
      <c r="L16" s="66"/>
      <c r="M16" s="66"/>
      <c r="N16" s="67"/>
      <c r="O16" s="68"/>
      <c r="P16" s="69"/>
      <c r="Q16" s="68"/>
      <c r="R16" s="68"/>
      <c r="S16" s="70"/>
      <c r="T16" s="68"/>
      <c r="U16" s="68"/>
      <c r="V16" s="68"/>
    </row>
    <row r="17" spans="2:22">
      <c r="B17" s="63"/>
      <c r="C17" s="63"/>
      <c r="D17" s="63"/>
      <c r="E17" s="63"/>
      <c r="F17" s="63"/>
      <c r="G17" s="64"/>
      <c r="H17" s="63"/>
      <c r="I17" s="65"/>
      <c r="J17" s="65"/>
      <c r="K17" s="63"/>
      <c r="L17" s="66"/>
      <c r="M17" s="66"/>
      <c r="N17" s="67"/>
      <c r="O17" s="68"/>
      <c r="P17" s="69"/>
      <c r="Q17" s="68"/>
      <c r="R17" s="68"/>
      <c r="S17" s="70"/>
      <c r="T17" s="68"/>
      <c r="U17" s="68"/>
      <c r="V17" s="68"/>
    </row>
    <row r="18" spans="2:22">
      <c r="B18" s="63"/>
      <c r="C18" s="63"/>
      <c r="D18" s="63"/>
      <c r="E18" s="63"/>
      <c r="F18" s="63"/>
      <c r="G18" s="64"/>
      <c r="H18" s="63"/>
      <c r="I18" s="65"/>
      <c r="J18" s="65"/>
      <c r="K18" s="63"/>
      <c r="L18" s="66"/>
      <c r="M18" s="66"/>
      <c r="N18" s="67"/>
      <c r="O18" s="68"/>
      <c r="P18" s="69"/>
      <c r="Q18" s="68"/>
      <c r="R18" s="68"/>
      <c r="S18" s="70"/>
      <c r="T18" s="68"/>
      <c r="U18" s="68"/>
      <c r="V18" s="68"/>
    </row>
    <row r="19" spans="2:22">
      <c r="B19" s="63"/>
      <c r="C19" s="63"/>
      <c r="D19" s="63"/>
      <c r="E19" s="63"/>
      <c r="F19" s="63"/>
      <c r="G19" s="64"/>
      <c r="H19" s="63"/>
      <c r="I19" s="65"/>
      <c r="J19" s="65"/>
      <c r="K19" s="63"/>
      <c r="L19" s="66"/>
      <c r="M19" s="66"/>
      <c r="N19" s="67"/>
      <c r="O19" s="68"/>
      <c r="P19" s="69"/>
      <c r="Q19" s="68"/>
      <c r="R19" s="68"/>
      <c r="S19" s="70"/>
      <c r="T19" s="68"/>
      <c r="U19" s="68"/>
      <c r="V19" s="68"/>
    </row>
    <row r="20" spans="2:22">
      <c r="B20" s="63"/>
      <c r="C20" s="63"/>
      <c r="D20" s="63"/>
      <c r="E20" s="63"/>
      <c r="F20" s="63"/>
      <c r="G20" s="64"/>
      <c r="H20" s="63"/>
      <c r="I20" s="65"/>
      <c r="J20" s="65"/>
      <c r="K20" s="63"/>
      <c r="L20" s="66"/>
      <c r="M20" s="66"/>
      <c r="N20" s="67"/>
      <c r="O20" s="68"/>
      <c r="P20" s="69"/>
      <c r="Q20" s="68"/>
      <c r="R20" s="68"/>
      <c r="S20" s="70"/>
      <c r="T20" s="68"/>
      <c r="U20" s="68"/>
      <c r="V20" s="68"/>
    </row>
    <row r="21" spans="2:22">
      <c r="B21" s="63"/>
      <c r="C21" s="63"/>
      <c r="D21" s="63"/>
      <c r="E21" s="63"/>
      <c r="F21" s="63"/>
      <c r="G21" s="64"/>
      <c r="H21" s="63"/>
      <c r="I21" s="65"/>
      <c r="J21" s="65"/>
      <c r="K21" s="63"/>
      <c r="L21" s="66"/>
      <c r="M21" s="66"/>
      <c r="N21" s="67"/>
      <c r="O21" s="68"/>
      <c r="P21" s="69"/>
      <c r="Q21" s="68"/>
      <c r="R21" s="68"/>
      <c r="S21" s="70"/>
      <c r="T21" s="68"/>
      <c r="U21" s="68"/>
      <c r="V21" s="68"/>
    </row>
    <row r="22" spans="2:22">
      <c r="B22" s="63"/>
      <c r="C22" s="63"/>
      <c r="D22" s="63"/>
      <c r="E22" s="63"/>
      <c r="F22" s="63"/>
      <c r="G22" s="64"/>
      <c r="H22" s="63"/>
      <c r="I22" s="65"/>
      <c r="J22" s="65"/>
      <c r="K22" s="63"/>
      <c r="L22" s="66"/>
      <c r="M22" s="66"/>
      <c r="N22" s="67"/>
      <c r="O22" s="68"/>
      <c r="P22" s="69"/>
      <c r="Q22" s="68"/>
      <c r="R22" s="68"/>
      <c r="S22" s="70"/>
      <c r="T22" s="68"/>
      <c r="U22" s="68"/>
      <c r="V22" s="68"/>
    </row>
    <row r="23" spans="2:22">
      <c r="B23" s="63"/>
      <c r="C23" s="63"/>
      <c r="D23" s="63"/>
      <c r="E23" s="63"/>
      <c r="F23" s="63"/>
      <c r="G23" s="64"/>
      <c r="H23" s="63"/>
      <c r="I23" s="65"/>
      <c r="J23" s="65"/>
      <c r="K23" s="63"/>
      <c r="L23" s="66"/>
      <c r="M23" s="66"/>
      <c r="N23" s="67"/>
      <c r="O23" s="68"/>
      <c r="P23" s="69"/>
      <c r="Q23" s="68"/>
      <c r="R23" s="68"/>
      <c r="S23" s="70"/>
      <c r="T23" s="68"/>
      <c r="U23" s="68"/>
      <c r="V23" s="68"/>
    </row>
    <row r="24" spans="2:22">
      <c r="B24" s="63"/>
      <c r="C24" s="63"/>
      <c r="D24" s="63"/>
      <c r="E24" s="63"/>
      <c r="F24" s="63"/>
      <c r="G24" s="64"/>
      <c r="H24" s="63"/>
      <c r="I24" s="65"/>
      <c r="J24" s="65"/>
      <c r="K24" s="63"/>
      <c r="L24" s="66"/>
      <c r="M24" s="66"/>
      <c r="N24" s="67"/>
      <c r="O24" s="68"/>
      <c r="P24" s="69"/>
      <c r="Q24" s="68"/>
      <c r="R24" s="68"/>
      <c r="S24" s="70"/>
      <c r="T24" s="68"/>
      <c r="U24" s="68"/>
      <c r="V24" s="68"/>
    </row>
    <row r="25" spans="2:22">
      <c r="B25" s="63"/>
      <c r="C25" s="63"/>
      <c r="D25" s="63"/>
      <c r="E25" s="63"/>
      <c r="F25" s="63"/>
      <c r="G25" s="64"/>
      <c r="H25" s="63"/>
      <c r="I25" s="65"/>
      <c r="J25" s="65"/>
      <c r="K25" s="63"/>
      <c r="L25" s="66"/>
      <c r="M25" s="66"/>
      <c r="N25" s="67"/>
      <c r="O25" s="68"/>
      <c r="P25" s="69"/>
      <c r="Q25" s="68"/>
      <c r="R25" s="68"/>
      <c r="S25" s="70"/>
      <c r="T25" s="68"/>
      <c r="U25" s="68"/>
      <c r="V25" s="68"/>
    </row>
    <row r="26" spans="2:22">
      <c r="B26" s="63"/>
      <c r="C26" s="63"/>
      <c r="D26" s="63"/>
      <c r="E26" s="63"/>
      <c r="F26" s="63"/>
      <c r="G26" s="64"/>
      <c r="H26" s="63"/>
      <c r="I26" s="65"/>
      <c r="J26" s="65"/>
      <c r="K26" s="63"/>
      <c r="L26" s="66"/>
      <c r="M26" s="66"/>
      <c r="N26" s="67"/>
      <c r="O26" s="68"/>
      <c r="P26" s="69"/>
      <c r="Q26" s="68"/>
      <c r="R26" s="68"/>
      <c r="S26" s="70"/>
      <c r="T26" s="68"/>
      <c r="U26" s="68"/>
      <c r="V26" s="68"/>
    </row>
    <row r="27" spans="2:22">
      <c r="B27" s="63"/>
      <c r="C27" s="63"/>
      <c r="D27" s="63"/>
      <c r="E27" s="63"/>
      <c r="F27" s="63"/>
      <c r="G27" s="64"/>
      <c r="H27" s="63"/>
      <c r="I27" s="65"/>
      <c r="J27" s="65"/>
      <c r="K27" s="63"/>
      <c r="L27" s="66"/>
      <c r="M27" s="66"/>
      <c r="N27" s="67"/>
      <c r="O27" s="68"/>
      <c r="P27" s="69"/>
      <c r="Q27" s="68"/>
      <c r="R27" s="68"/>
      <c r="S27" s="70"/>
      <c r="T27" s="68"/>
      <c r="U27" s="68"/>
      <c r="V27" s="68"/>
    </row>
    <row r="28" spans="2:22">
      <c r="B28" s="63"/>
      <c r="C28" s="63"/>
      <c r="D28" s="63"/>
      <c r="E28" s="63"/>
      <c r="F28" s="63"/>
      <c r="G28" s="64"/>
      <c r="H28" s="63"/>
      <c r="I28" s="65"/>
      <c r="J28" s="65"/>
      <c r="K28" s="63"/>
      <c r="L28" s="66"/>
      <c r="M28" s="66"/>
      <c r="N28" s="67"/>
      <c r="O28" s="68"/>
      <c r="P28" s="69"/>
      <c r="Q28" s="68"/>
      <c r="R28" s="68"/>
      <c r="S28" s="70"/>
      <c r="T28" s="68"/>
      <c r="U28" s="68"/>
      <c r="V28" s="68"/>
    </row>
    <row r="29" spans="2:22">
      <c r="B29" s="63"/>
      <c r="C29" s="63"/>
      <c r="D29" s="63"/>
      <c r="E29" s="63"/>
      <c r="F29" s="63"/>
      <c r="G29" s="64"/>
      <c r="H29" s="63"/>
      <c r="I29" s="65"/>
      <c r="J29" s="65"/>
      <c r="K29" s="63"/>
      <c r="L29" s="66"/>
      <c r="M29" s="66"/>
      <c r="N29" s="67"/>
      <c r="O29" s="68"/>
      <c r="P29" s="69"/>
      <c r="Q29" s="68"/>
      <c r="R29" s="68"/>
      <c r="S29" s="70"/>
      <c r="T29" s="68"/>
      <c r="U29" s="68"/>
      <c r="V29" s="68"/>
    </row>
    <row r="30" spans="2:22">
      <c r="B30" s="63"/>
      <c r="C30" s="63"/>
      <c r="D30" s="63"/>
      <c r="E30" s="63"/>
      <c r="F30" s="63"/>
      <c r="G30" s="64"/>
      <c r="H30" s="63"/>
      <c r="I30" s="65"/>
      <c r="J30" s="65"/>
      <c r="K30" s="63"/>
      <c r="L30" s="66"/>
      <c r="M30" s="66"/>
      <c r="N30" s="67"/>
      <c r="O30" s="68"/>
      <c r="P30" s="69"/>
      <c r="Q30" s="68"/>
      <c r="R30" s="68"/>
      <c r="S30" s="70"/>
      <c r="T30" s="68"/>
      <c r="U30" s="68"/>
      <c r="V30" s="68"/>
    </row>
    <row r="31" spans="2:22">
      <c r="B31" s="63"/>
      <c r="C31" s="63"/>
      <c r="D31" s="63"/>
      <c r="E31" s="63"/>
      <c r="F31" s="63"/>
      <c r="G31" s="64"/>
      <c r="H31" s="63"/>
      <c r="I31" s="65"/>
      <c r="J31" s="65"/>
      <c r="K31" s="63"/>
      <c r="L31" s="66"/>
      <c r="M31" s="66"/>
      <c r="N31" s="67"/>
      <c r="O31" s="68"/>
      <c r="P31" s="69"/>
      <c r="Q31" s="68"/>
      <c r="R31" s="68"/>
      <c r="S31" s="70"/>
      <c r="T31" s="68"/>
      <c r="U31" s="68"/>
      <c r="V31" s="68"/>
    </row>
    <row r="32" spans="2:22">
      <c r="B32" s="63"/>
      <c r="C32" s="63"/>
      <c r="D32" s="63"/>
      <c r="E32" s="63"/>
      <c r="F32" s="63"/>
      <c r="G32" s="64"/>
      <c r="H32" s="63"/>
      <c r="I32" s="65"/>
      <c r="J32" s="65"/>
      <c r="K32" s="63"/>
      <c r="L32" s="66"/>
      <c r="M32" s="66"/>
      <c r="N32" s="67"/>
      <c r="O32" s="68"/>
      <c r="P32" s="69"/>
      <c r="Q32" s="68"/>
      <c r="R32" s="68"/>
      <c r="S32" s="70"/>
      <c r="T32" s="68"/>
      <c r="U32" s="68"/>
      <c r="V32" s="68"/>
    </row>
    <row r="33" spans="2:22">
      <c r="B33" s="63"/>
      <c r="C33" s="63"/>
      <c r="D33" s="63"/>
      <c r="E33" s="63"/>
      <c r="F33" s="63"/>
      <c r="G33" s="64"/>
      <c r="H33" s="63"/>
      <c r="I33" s="65"/>
      <c r="J33" s="65"/>
      <c r="K33" s="63"/>
      <c r="L33" s="66"/>
      <c r="M33" s="66"/>
      <c r="N33" s="67"/>
      <c r="O33" s="68"/>
      <c r="P33" s="69"/>
      <c r="Q33" s="68"/>
      <c r="R33" s="68"/>
      <c r="S33" s="70"/>
      <c r="T33" s="68"/>
      <c r="U33" s="68"/>
      <c r="V33" s="68"/>
    </row>
    <row r="34" spans="2:22">
      <c r="B34" s="63"/>
      <c r="C34" s="63"/>
      <c r="D34" s="63"/>
      <c r="E34" s="63"/>
      <c r="F34" s="63"/>
      <c r="G34" s="64"/>
      <c r="H34" s="63"/>
      <c r="I34" s="65"/>
      <c r="J34" s="65"/>
      <c r="K34" s="63"/>
      <c r="L34" s="66"/>
      <c r="M34" s="66"/>
      <c r="N34" s="67"/>
      <c r="O34" s="68"/>
      <c r="P34" s="69"/>
      <c r="Q34" s="68"/>
      <c r="R34" s="68"/>
      <c r="S34" s="70"/>
      <c r="T34" s="68"/>
      <c r="U34" s="68"/>
      <c r="V34" s="68"/>
    </row>
    <row r="35" spans="2:22">
      <c r="B35" s="63"/>
      <c r="C35" s="63"/>
      <c r="D35" s="63"/>
      <c r="E35" s="63"/>
      <c r="F35" s="63"/>
      <c r="G35" s="64"/>
      <c r="H35" s="63"/>
      <c r="I35" s="65"/>
      <c r="J35" s="65"/>
      <c r="K35" s="63"/>
      <c r="L35" s="66"/>
      <c r="M35" s="66"/>
      <c r="N35" s="67"/>
      <c r="O35" s="68"/>
      <c r="P35" s="69"/>
      <c r="Q35" s="68"/>
      <c r="R35" s="68"/>
      <c r="S35" s="70"/>
      <c r="T35" s="68"/>
      <c r="U35" s="68"/>
      <c r="V35" s="68"/>
    </row>
    <row r="36" spans="2:22">
      <c r="B36" s="63"/>
      <c r="C36" s="63"/>
      <c r="D36" s="63"/>
      <c r="E36" s="63"/>
      <c r="F36" s="63"/>
      <c r="G36" s="64"/>
      <c r="H36" s="63"/>
      <c r="I36" s="65"/>
      <c r="J36" s="65"/>
      <c r="K36" s="63"/>
      <c r="L36" s="66"/>
      <c r="M36" s="66"/>
      <c r="N36" s="67"/>
      <c r="O36" s="68"/>
      <c r="P36" s="69"/>
      <c r="Q36" s="68"/>
      <c r="R36" s="68"/>
      <c r="S36" s="70"/>
      <c r="T36" s="68"/>
      <c r="U36" s="68"/>
      <c r="V36" s="68"/>
    </row>
    <row r="37" spans="2:22">
      <c r="B37" s="63"/>
      <c r="C37" s="63"/>
      <c r="D37" s="63"/>
      <c r="E37" s="63"/>
      <c r="F37" s="63"/>
      <c r="G37" s="64"/>
      <c r="H37" s="63"/>
      <c r="I37" s="65"/>
      <c r="J37" s="65"/>
      <c r="K37" s="63"/>
      <c r="L37" s="66"/>
      <c r="M37" s="66"/>
      <c r="N37" s="67"/>
      <c r="O37" s="68"/>
      <c r="P37" s="69"/>
      <c r="Q37" s="68"/>
      <c r="R37" s="68"/>
      <c r="S37" s="70"/>
      <c r="T37" s="68"/>
      <c r="U37" s="68"/>
      <c r="V37" s="68"/>
    </row>
    <row r="38" spans="2:22">
      <c r="B38" s="63"/>
      <c r="C38" s="63"/>
      <c r="D38" s="63"/>
      <c r="E38" s="63"/>
      <c r="F38" s="63"/>
      <c r="G38" s="64"/>
      <c r="H38" s="63"/>
      <c r="I38" s="65"/>
      <c r="J38" s="65"/>
      <c r="K38" s="63"/>
      <c r="L38" s="66"/>
      <c r="M38" s="66"/>
      <c r="N38" s="67"/>
      <c r="O38" s="68"/>
      <c r="P38" s="69"/>
      <c r="Q38" s="68"/>
      <c r="R38" s="68"/>
      <c r="S38" s="70"/>
      <c r="T38" s="68"/>
      <c r="U38" s="68"/>
      <c r="V38" s="68"/>
    </row>
    <row r="39" spans="2:22">
      <c r="B39" s="63"/>
      <c r="C39" s="63"/>
      <c r="D39" s="63"/>
      <c r="E39" s="63"/>
      <c r="F39" s="63"/>
      <c r="G39" s="64"/>
      <c r="H39" s="63"/>
      <c r="I39" s="65"/>
      <c r="J39" s="65"/>
      <c r="K39" s="63"/>
      <c r="L39" s="66"/>
      <c r="M39" s="66"/>
      <c r="N39" s="67"/>
      <c r="O39" s="68"/>
      <c r="P39" s="69"/>
      <c r="Q39" s="68"/>
      <c r="R39" s="68"/>
      <c r="S39" s="70"/>
      <c r="T39" s="68"/>
      <c r="U39" s="68"/>
      <c r="V39" s="68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B8:B39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F8:F39</xm:sqref>
        </x14:dataValidation>
        <x14:dataValidation type="list" allowBlank="1" showInputMessage="1" showErrorMessage="1">
          <x14:formula1>
            <xm:f>configs!$B$1:$B$2</xm:f>
          </x14:formula1>
          <xm:sqref>C8:C39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workbookViewId="0">
      <selection activeCell="C15" sqref="C15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>
      <c r="B1" s="106" t="s">
        <v>40</v>
      </c>
      <c r="C1" s="106"/>
    </row>
    <row r="2" spans="1:25" ht="12" thickTop="1">
      <c r="B2" s="3" t="s">
        <v>0</v>
      </c>
      <c r="C2" s="4">
        <v>43061</v>
      </c>
    </row>
    <row r="3" spans="1:25">
      <c r="B3" s="3" t="s">
        <v>1</v>
      </c>
      <c r="C3" s="3">
        <v>0.02</v>
      </c>
    </row>
    <row r="4" spans="1:25" ht="12" thickBot="1">
      <c r="B4" s="5" t="s">
        <v>18</v>
      </c>
      <c r="C4" s="5">
        <v>0.01</v>
      </c>
    </row>
    <row r="5" spans="1:25" ht="12" thickTop="1"/>
    <row r="6" spans="1:25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>
      <c r="B7" s="18" t="s">
        <v>2</v>
      </c>
      <c r="C7" s="17" t="s">
        <v>32</v>
      </c>
      <c r="D7" s="17"/>
      <c r="E7" s="17" t="s">
        <v>34</v>
      </c>
      <c r="F7" s="17" t="s">
        <v>23</v>
      </c>
      <c r="G7" s="17" t="s">
        <v>8</v>
      </c>
      <c r="H7" s="17" t="s">
        <v>7</v>
      </c>
      <c r="I7" s="17" t="s">
        <v>46</v>
      </c>
      <c r="J7" s="17" t="s">
        <v>47</v>
      </c>
      <c r="K7" s="17" t="s">
        <v>48</v>
      </c>
      <c r="L7" s="17" t="s">
        <v>9</v>
      </c>
      <c r="M7" s="17" t="s">
        <v>10</v>
      </c>
      <c r="N7" s="17" t="s">
        <v>11</v>
      </c>
      <c r="O7" s="17" t="s">
        <v>12</v>
      </c>
      <c r="P7" s="17" t="s">
        <v>49</v>
      </c>
      <c r="Q7" s="17" t="s">
        <v>13</v>
      </c>
      <c r="R7" s="17" t="s">
        <v>14</v>
      </c>
      <c r="S7" s="17" t="s">
        <v>26</v>
      </c>
      <c r="T7" s="17" t="s">
        <v>28</v>
      </c>
      <c r="U7" s="17" t="s">
        <v>15</v>
      </c>
      <c r="V7" s="18" t="s">
        <v>35</v>
      </c>
      <c r="W7" s="18" t="s">
        <v>16</v>
      </c>
      <c r="X7" s="18" t="s">
        <v>17</v>
      </c>
      <c r="Y7" s="18" t="s">
        <v>29</v>
      </c>
    </row>
    <row r="8" spans="1:25" ht="12" thickTop="1">
      <c r="A8" s="92" t="s">
        <v>31</v>
      </c>
      <c r="B8" s="19" t="s">
        <v>192</v>
      </c>
      <c r="C8" s="19" t="s">
        <v>33</v>
      </c>
      <c r="D8" s="19">
        <f>IF(C8="中金买入",1,-1)</f>
        <v>-1</v>
      </c>
      <c r="E8" s="19" t="s">
        <v>22</v>
      </c>
      <c r="F8" s="19" t="s">
        <v>50</v>
      </c>
      <c r="G8" s="20">
        <f>RTD("wdf.rtq",,E8,"LastPrice")</f>
        <v>3955</v>
      </c>
      <c r="H8" s="19">
        <v>3800</v>
      </c>
      <c r="I8" s="19">
        <v>3890</v>
      </c>
      <c r="J8" s="19">
        <f>_xll.dnetDiscreteAdjustedBarrier($G8,$I8,$Q8,1/365)</f>
        <v>3854.5749992553683</v>
      </c>
      <c r="K8" s="28">
        <v>0.02</v>
      </c>
      <c r="L8" s="21">
        <f ca="1">TODAY()</f>
        <v>43068</v>
      </c>
      <c r="M8" s="21">
        <f ca="1">L8+N8</f>
        <v>43098</v>
      </c>
      <c r="N8" s="19">
        <v>30</v>
      </c>
      <c r="O8" s="22">
        <f>N8/365</f>
        <v>8.2191780821917804E-2</v>
      </c>
      <c r="P8" s="22">
        <v>0</v>
      </c>
      <c r="Q8" s="23">
        <v>0.3</v>
      </c>
      <c r="R8" s="24">
        <f>_xll.dnetStandardBarrierNGreeks("price",F8,G8,H8,J8,K8*G8,O8,$C$3,P8,Q8,$C$4)*D8</f>
        <v>-79.100000000000009</v>
      </c>
      <c r="S8" s="25">
        <v>80</v>
      </c>
      <c r="T8" s="24">
        <f>S8/10000*O8*G8</f>
        <v>2.6005479452054794</v>
      </c>
      <c r="U8" s="24">
        <f>IF(R8&lt;=0,ABS(R8)+T8,R8-T8)</f>
        <v>81.700547945205486</v>
      </c>
      <c r="V8" s="26">
        <f>U8/G8</f>
        <v>2.0657534246575345E-2</v>
      </c>
      <c r="W8" s="24">
        <f>_xll.dnetStandardBarrierNGreeks("delta",F8,G8,H8,J8,K8*G8,O8,$C$3,P8,Q8,$C$4)</f>
        <v>0</v>
      </c>
      <c r="X8" s="24">
        <f>_xll.dnetStandardBarrierNGreeks("vega",F8,G8,H8,J8,K8*G8,O8,$C$3,P8,Q8,$C$4)</f>
        <v>0</v>
      </c>
      <c r="Y8" s="24"/>
    </row>
    <row r="9" spans="1:25">
      <c r="A9" s="92" t="s">
        <v>30</v>
      </c>
      <c r="B9" s="10" t="s">
        <v>194</v>
      </c>
      <c r="C9" s="10" t="s">
        <v>33</v>
      </c>
      <c r="D9" s="10">
        <f>IF(C9="中金买入",1,-1)</f>
        <v>-1</v>
      </c>
      <c r="E9" s="10" t="s">
        <v>42</v>
      </c>
      <c r="F9" s="10" t="s">
        <v>50</v>
      </c>
      <c r="G9" s="11">
        <v>100</v>
      </c>
      <c r="H9" s="10">
        <v>100</v>
      </c>
      <c r="I9" s="10">
        <v>108</v>
      </c>
      <c r="J9" s="10">
        <f>_xll.dnetDiscreteAdjustedBarrier($G9,$I9,$Q9,1/365)</f>
        <v>108.99256080920966</v>
      </c>
      <c r="K9" s="29">
        <v>0.02</v>
      </c>
      <c r="L9" s="8">
        <f ca="1">TODAY()</f>
        <v>43068</v>
      </c>
      <c r="M9" s="8">
        <f ca="1">L9+N9</f>
        <v>43098</v>
      </c>
      <c r="N9" s="10">
        <v>30</v>
      </c>
      <c r="O9" s="12">
        <f>N9/365</f>
        <v>8.2191780821917804E-2</v>
      </c>
      <c r="P9" s="12">
        <v>0</v>
      </c>
      <c r="Q9" s="9">
        <v>0.3</v>
      </c>
      <c r="R9" s="13">
        <f>_xll.dnetStandardBarrierNGreeks("price",F9,G9,H9,J9,K9*G9,O9,$C$3,P9,Q9,$C$4)*D9</f>
        <v>-1.2356357988598674</v>
      </c>
      <c r="S9" s="15">
        <v>80</v>
      </c>
      <c r="T9" s="13">
        <f>S9/10000*O9*G9</f>
        <v>6.5753424657534254E-2</v>
      </c>
      <c r="U9" s="13">
        <f>IF(R9&lt;=0,ABS(R9)+T9,R9-T9)</f>
        <v>1.3013892235174016</v>
      </c>
      <c r="V9" s="14">
        <f>U9/G9</f>
        <v>1.3013892235174017E-2</v>
      </c>
      <c r="W9" s="13">
        <f>_xll.dnetStandardBarrierNGreeks("delta",F9,G9,H9,J9,K9*G9,O9,$C$3,P9,Q9,$C$4)</f>
        <v>0.10721004531234479</v>
      </c>
      <c r="X9" s="13">
        <f>_xll.dnetStandardBarrierNGreeks("vega",F9,G9,H9,J9,K9*G9,O9,$C$3,P9,Q9,$C$4)</f>
        <v>-9.0312398485122847E-3</v>
      </c>
      <c r="Y9" s="13"/>
    </row>
    <row r="10" spans="1:25">
      <c r="B10" s="10"/>
      <c r="C10" s="10"/>
      <c r="D10" s="10"/>
      <c r="E10" s="10"/>
      <c r="F10" s="10"/>
      <c r="G10" s="11"/>
      <c r="H10" s="10"/>
      <c r="I10" s="10"/>
      <c r="J10" s="10"/>
      <c r="K10" s="10"/>
      <c r="L10" s="8"/>
      <c r="M10" s="8"/>
      <c r="N10" s="10"/>
      <c r="O10" s="12"/>
      <c r="P10" s="12"/>
      <c r="Q10" s="9"/>
      <c r="R10" s="13"/>
      <c r="S10" s="15"/>
      <c r="T10" s="13"/>
      <c r="U10" s="13"/>
      <c r="V10" s="14"/>
      <c r="W10" s="13"/>
      <c r="X10" s="13"/>
      <c r="Y10" s="13"/>
    </row>
    <row r="11" spans="1:25">
      <c r="B11" s="10"/>
      <c r="C11" s="10"/>
      <c r="D11" s="10"/>
      <c r="E11" s="10"/>
      <c r="F11" s="10"/>
      <c r="G11" s="11"/>
      <c r="H11" s="10"/>
      <c r="I11" s="10"/>
      <c r="J11" s="10"/>
      <c r="K11" s="10"/>
      <c r="L11" s="8"/>
      <c r="M11" s="8"/>
      <c r="N11" s="10"/>
      <c r="O11" s="12"/>
      <c r="P11" s="12"/>
      <c r="Q11" s="9"/>
      <c r="R11" s="13"/>
      <c r="S11" s="15"/>
      <c r="T11" s="13"/>
      <c r="U11" s="13"/>
      <c r="V11" s="14"/>
      <c r="W11" s="13"/>
      <c r="X11" s="13"/>
      <c r="Y11" s="13"/>
    </row>
    <row r="12" spans="1:25">
      <c r="B12" s="10"/>
      <c r="C12" s="10"/>
      <c r="D12" s="10"/>
      <c r="E12" s="10"/>
      <c r="F12" s="10"/>
      <c r="G12" s="11"/>
      <c r="H12" s="10"/>
      <c r="I12" s="10"/>
      <c r="J12" s="10"/>
      <c r="K12" s="10"/>
      <c r="L12" s="8"/>
      <c r="M12" s="8"/>
      <c r="N12" s="10"/>
      <c r="O12" s="12"/>
      <c r="P12" s="12"/>
      <c r="Q12" s="9"/>
      <c r="R12" s="13"/>
      <c r="S12" s="15"/>
      <c r="T12" s="13"/>
      <c r="U12" s="13"/>
      <c r="V12" s="14"/>
      <c r="W12" s="13"/>
      <c r="X12" s="13"/>
      <c r="Y12" s="13"/>
    </row>
    <row r="13" spans="1:25">
      <c r="B13" s="10"/>
      <c r="C13" s="10"/>
      <c r="D13" s="10"/>
      <c r="E13" s="10"/>
      <c r="F13" s="10"/>
      <c r="G13" s="11"/>
      <c r="H13" s="10"/>
      <c r="I13" s="10"/>
      <c r="J13" s="10"/>
      <c r="K13" s="10"/>
      <c r="L13" s="8"/>
      <c r="M13" s="8"/>
      <c r="N13" s="10"/>
      <c r="O13" s="12"/>
      <c r="P13" s="12"/>
      <c r="Q13" s="9"/>
      <c r="R13" s="13"/>
      <c r="S13" s="15"/>
      <c r="T13" s="13"/>
      <c r="U13" s="13"/>
      <c r="V13" s="14"/>
      <c r="W13" s="13"/>
      <c r="X13" s="13"/>
      <c r="Y13" s="13"/>
    </row>
    <row r="14" spans="1:25">
      <c r="B14" s="10"/>
      <c r="C14" s="10"/>
      <c r="D14" s="10"/>
      <c r="E14" s="10"/>
      <c r="F14" s="10"/>
      <c r="G14" s="11"/>
      <c r="H14" s="10"/>
      <c r="I14" s="10"/>
      <c r="J14" s="10"/>
      <c r="K14" s="10"/>
      <c r="L14" s="8"/>
      <c r="M14" s="8"/>
      <c r="N14" s="10"/>
      <c r="O14" s="12"/>
      <c r="P14" s="12"/>
      <c r="Q14" s="9"/>
      <c r="R14" s="13"/>
      <c r="S14" s="15"/>
      <c r="T14" s="13"/>
      <c r="U14" s="13"/>
      <c r="V14" s="14"/>
      <c r="W14" s="13"/>
      <c r="X14" s="13"/>
      <c r="Y14" s="13"/>
    </row>
    <row r="15" spans="1:25">
      <c r="B15" s="10"/>
      <c r="C15" s="10"/>
      <c r="D15" s="10"/>
      <c r="E15" s="10"/>
      <c r="F15" s="10"/>
      <c r="G15" s="11"/>
      <c r="H15" s="10"/>
      <c r="I15" s="10"/>
      <c r="J15" s="10"/>
      <c r="K15" s="10"/>
      <c r="L15" s="8"/>
      <c r="M15" s="8"/>
      <c r="N15" s="10"/>
      <c r="O15" s="12"/>
      <c r="P15" s="12"/>
      <c r="Q15" s="9"/>
      <c r="R15" s="13"/>
      <c r="S15" s="15"/>
      <c r="T15" s="13"/>
      <c r="U15" s="13"/>
      <c r="V15" s="14"/>
      <c r="W15" s="13"/>
      <c r="X15" s="13"/>
      <c r="Y15" s="13"/>
    </row>
    <row r="16" spans="1:25">
      <c r="B16" s="10"/>
      <c r="C16" s="10"/>
      <c r="D16" s="10"/>
      <c r="E16" s="10"/>
      <c r="F16" s="10"/>
      <c r="G16" s="11"/>
      <c r="H16" s="10"/>
      <c r="I16" s="10"/>
      <c r="J16" s="10"/>
      <c r="K16" s="10"/>
      <c r="L16" s="8"/>
      <c r="M16" s="8"/>
      <c r="N16" s="10"/>
      <c r="O16" s="12"/>
      <c r="P16" s="12"/>
      <c r="Q16" s="9"/>
      <c r="R16" s="13"/>
      <c r="S16" s="15"/>
      <c r="T16" s="13"/>
      <c r="U16" s="13"/>
      <c r="V16" s="14"/>
      <c r="W16" s="13"/>
      <c r="X16" s="13"/>
      <c r="Y16" s="13"/>
    </row>
    <row r="17" spans="2:25">
      <c r="B17" s="10"/>
      <c r="C17" s="10"/>
      <c r="D17" s="10"/>
      <c r="E17" s="10"/>
      <c r="F17" s="10"/>
      <c r="G17" s="11"/>
      <c r="H17" s="10"/>
      <c r="I17" s="10"/>
      <c r="J17" s="10"/>
      <c r="K17" s="10"/>
      <c r="L17" s="8"/>
      <c r="M17" s="8"/>
      <c r="N17" s="10"/>
      <c r="O17" s="12"/>
      <c r="P17" s="12"/>
      <c r="Q17" s="9"/>
      <c r="R17" s="13"/>
      <c r="S17" s="15"/>
      <c r="T17" s="13"/>
      <c r="U17" s="13"/>
      <c r="V17" s="14"/>
      <c r="W17" s="13"/>
      <c r="X17" s="13"/>
      <c r="Y17" s="13"/>
    </row>
    <row r="18" spans="2:25">
      <c r="B18" s="10"/>
      <c r="C18" s="10"/>
      <c r="D18" s="10"/>
      <c r="E18" s="10"/>
      <c r="F18" s="10"/>
      <c r="G18" s="11"/>
      <c r="H18" s="10"/>
      <c r="I18" s="10"/>
      <c r="J18" s="10"/>
      <c r="K18" s="10"/>
      <c r="L18" s="8"/>
      <c r="M18" s="8"/>
      <c r="N18" s="10"/>
      <c r="O18" s="12"/>
      <c r="P18" s="12"/>
      <c r="Q18" s="9"/>
      <c r="R18" s="13"/>
      <c r="S18" s="15"/>
      <c r="T18" s="13"/>
      <c r="U18" s="13"/>
      <c r="V18" s="14"/>
      <c r="W18" s="13"/>
      <c r="X18" s="13"/>
      <c r="Y18" s="13"/>
    </row>
    <row r="19" spans="2:25">
      <c r="B19" s="10"/>
      <c r="C19" s="10"/>
      <c r="D19" s="10"/>
      <c r="E19" s="10"/>
      <c r="F19" s="10"/>
      <c r="G19" s="11"/>
      <c r="H19" s="10"/>
      <c r="I19" s="10"/>
      <c r="J19" s="10"/>
      <c r="K19" s="10"/>
      <c r="L19" s="8"/>
      <c r="M19" s="8"/>
      <c r="N19" s="10"/>
      <c r="O19" s="12"/>
      <c r="P19" s="12"/>
      <c r="Q19" s="9"/>
      <c r="R19" s="13"/>
      <c r="S19" s="15"/>
      <c r="T19" s="13"/>
      <c r="U19" s="13"/>
      <c r="V19" s="14"/>
      <c r="W19" s="13"/>
      <c r="X19" s="13"/>
      <c r="Y19" s="13"/>
    </row>
    <row r="20" spans="2:25">
      <c r="B20" s="10"/>
      <c r="C20" s="10"/>
      <c r="D20" s="10"/>
      <c r="E20" s="10"/>
      <c r="F20" s="10"/>
      <c r="G20" s="11"/>
      <c r="H20" s="10"/>
      <c r="I20" s="10"/>
      <c r="J20" s="10"/>
      <c r="K20" s="10"/>
      <c r="L20" s="8"/>
      <c r="M20" s="8"/>
      <c r="N20" s="10"/>
      <c r="O20" s="12"/>
      <c r="P20" s="12"/>
      <c r="Q20" s="9"/>
      <c r="R20" s="13"/>
      <c r="S20" s="15"/>
      <c r="T20" s="13"/>
      <c r="U20" s="13"/>
      <c r="V20" s="14"/>
      <c r="W20" s="13"/>
      <c r="X20" s="13"/>
      <c r="Y20" s="13"/>
    </row>
    <row r="21" spans="2:25">
      <c r="B21" s="10"/>
      <c r="C21" s="10"/>
      <c r="D21" s="10"/>
      <c r="E21" s="10"/>
      <c r="F21" s="10"/>
      <c r="G21" s="11"/>
      <c r="H21" s="10"/>
      <c r="I21" s="10"/>
      <c r="J21" s="10"/>
      <c r="K21" s="10"/>
      <c r="L21" s="8"/>
      <c r="M21" s="8"/>
      <c r="N21" s="10"/>
      <c r="O21" s="12"/>
      <c r="P21" s="12"/>
      <c r="Q21" s="9"/>
      <c r="R21" s="13"/>
      <c r="S21" s="15"/>
      <c r="T21" s="13"/>
      <c r="U21" s="13"/>
      <c r="V21" s="14"/>
      <c r="W21" s="13"/>
      <c r="X21" s="13"/>
      <c r="Y21" s="13"/>
    </row>
    <row r="22" spans="2:25">
      <c r="B22" s="10"/>
      <c r="C22" s="10"/>
      <c r="D22" s="10"/>
      <c r="E22" s="10"/>
      <c r="F22" s="10"/>
      <c r="G22" s="11"/>
      <c r="H22" s="10"/>
      <c r="I22" s="10"/>
      <c r="J22" s="10"/>
      <c r="K22" s="10"/>
      <c r="L22" s="8"/>
      <c r="M22" s="8"/>
      <c r="N22" s="10"/>
      <c r="O22" s="12"/>
      <c r="P22" s="12"/>
      <c r="Q22" s="9"/>
      <c r="R22" s="13"/>
      <c r="S22" s="15"/>
      <c r="T22" s="13"/>
      <c r="U22" s="13"/>
      <c r="V22" s="14"/>
      <c r="W22" s="13"/>
      <c r="X22" s="13"/>
      <c r="Y22" s="13"/>
    </row>
    <row r="23" spans="2:25">
      <c r="B23" s="10"/>
      <c r="C23" s="10"/>
      <c r="D23" s="10"/>
      <c r="E23" s="10"/>
      <c r="F23" s="10"/>
      <c r="G23" s="11"/>
      <c r="H23" s="10"/>
      <c r="I23" s="10"/>
      <c r="J23" s="10"/>
      <c r="K23" s="10"/>
      <c r="L23" s="8"/>
      <c r="M23" s="8"/>
      <c r="N23" s="10"/>
      <c r="O23" s="12"/>
      <c r="P23" s="12"/>
      <c r="Q23" s="9"/>
      <c r="R23" s="13"/>
      <c r="S23" s="15"/>
      <c r="T23" s="13"/>
      <c r="U23" s="13"/>
      <c r="V23" s="14"/>
      <c r="W23" s="13"/>
      <c r="X23" s="13"/>
      <c r="Y23" s="13"/>
    </row>
    <row r="24" spans="2:25">
      <c r="B24" s="10"/>
      <c r="C24" s="10"/>
      <c r="D24" s="10"/>
      <c r="E24" s="10"/>
      <c r="F24" s="10"/>
      <c r="G24" s="11"/>
      <c r="H24" s="10"/>
      <c r="I24" s="10"/>
      <c r="J24" s="10"/>
      <c r="K24" s="10"/>
      <c r="L24" s="8"/>
      <c r="M24" s="8"/>
      <c r="N24" s="10"/>
      <c r="O24" s="12"/>
      <c r="P24" s="12"/>
      <c r="Q24" s="9"/>
      <c r="R24" s="13"/>
      <c r="S24" s="15"/>
      <c r="T24" s="13"/>
      <c r="U24" s="13"/>
      <c r="V24" s="14"/>
      <c r="W24" s="13"/>
      <c r="X24" s="13"/>
      <c r="Y24" s="13"/>
    </row>
    <row r="25" spans="2:25">
      <c r="B25" s="10"/>
      <c r="C25" s="10"/>
      <c r="D25" s="10"/>
      <c r="E25" s="10"/>
      <c r="F25" s="10"/>
      <c r="G25" s="11"/>
      <c r="H25" s="10"/>
      <c r="I25" s="10"/>
      <c r="J25" s="10"/>
      <c r="K25" s="10"/>
      <c r="L25" s="8"/>
      <c r="M25" s="8"/>
      <c r="N25" s="10"/>
      <c r="O25" s="12"/>
      <c r="P25" s="12"/>
      <c r="Q25" s="9"/>
      <c r="R25" s="13"/>
      <c r="S25" s="15"/>
      <c r="T25" s="13"/>
      <c r="U25" s="13"/>
      <c r="V25" s="14"/>
      <c r="W25" s="13"/>
      <c r="X25" s="13"/>
      <c r="Y25" s="13"/>
    </row>
    <row r="26" spans="2:25">
      <c r="B26" s="10"/>
      <c r="C26" s="10"/>
      <c r="D26" s="10"/>
      <c r="E26" s="10"/>
      <c r="F26" s="10"/>
      <c r="G26" s="11"/>
      <c r="H26" s="10"/>
      <c r="I26" s="10"/>
      <c r="J26" s="10"/>
      <c r="K26" s="10"/>
      <c r="L26" s="8"/>
      <c r="M26" s="8"/>
      <c r="N26" s="10"/>
      <c r="O26" s="12"/>
      <c r="P26" s="12"/>
      <c r="Q26" s="9"/>
      <c r="R26" s="13"/>
      <c r="S26" s="15"/>
      <c r="T26" s="13"/>
      <c r="U26" s="13"/>
      <c r="V26" s="14"/>
      <c r="W26" s="13"/>
      <c r="X26" s="13"/>
      <c r="Y26" s="13"/>
    </row>
    <row r="27" spans="2:25">
      <c r="B27" s="10"/>
      <c r="C27" s="10"/>
      <c r="D27" s="10"/>
      <c r="E27" s="10"/>
      <c r="F27" s="10"/>
      <c r="G27" s="11"/>
      <c r="H27" s="10"/>
      <c r="I27" s="10"/>
      <c r="J27" s="10"/>
      <c r="K27" s="10"/>
      <c r="L27" s="8"/>
      <c r="M27" s="8"/>
      <c r="N27" s="10"/>
      <c r="O27" s="12"/>
      <c r="P27" s="12"/>
      <c r="Q27" s="9"/>
      <c r="R27" s="13"/>
      <c r="S27" s="15"/>
      <c r="T27" s="13"/>
      <c r="U27" s="13"/>
      <c r="V27" s="14"/>
      <c r="W27" s="13"/>
      <c r="X27" s="13"/>
      <c r="Y27" s="13"/>
    </row>
    <row r="28" spans="2:25">
      <c r="B28" s="10"/>
      <c r="C28" s="10"/>
      <c r="D28" s="10"/>
      <c r="E28" s="10"/>
      <c r="F28" s="10"/>
      <c r="G28" s="11"/>
      <c r="H28" s="10"/>
      <c r="I28" s="10"/>
      <c r="J28" s="10"/>
      <c r="K28" s="10"/>
      <c r="L28" s="8"/>
      <c r="M28" s="8"/>
      <c r="N28" s="10"/>
      <c r="O28" s="12"/>
      <c r="P28" s="12"/>
      <c r="Q28" s="9"/>
      <c r="R28" s="13"/>
      <c r="S28" s="15"/>
      <c r="T28" s="13"/>
      <c r="U28" s="13"/>
      <c r="V28" s="14"/>
      <c r="W28" s="13"/>
      <c r="X28" s="13"/>
      <c r="Y28" s="13"/>
    </row>
    <row r="29" spans="2:25">
      <c r="B29" s="10"/>
      <c r="C29" s="10"/>
      <c r="D29" s="10"/>
      <c r="E29" s="10"/>
      <c r="F29" s="10"/>
      <c r="G29" s="11"/>
      <c r="H29" s="10"/>
      <c r="I29" s="10"/>
      <c r="J29" s="10"/>
      <c r="K29" s="10"/>
      <c r="L29" s="8"/>
      <c r="M29" s="8"/>
      <c r="N29" s="10"/>
      <c r="O29" s="12"/>
      <c r="P29" s="12"/>
      <c r="Q29" s="9"/>
      <c r="R29" s="13"/>
      <c r="S29" s="15"/>
      <c r="T29" s="13"/>
      <c r="U29" s="13"/>
      <c r="V29" s="14"/>
      <c r="W29" s="13"/>
      <c r="X29" s="13"/>
      <c r="Y29" s="13"/>
    </row>
    <row r="30" spans="2:25">
      <c r="B30" s="10"/>
      <c r="C30" s="10"/>
      <c r="D30" s="10"/>
      <c r="E30" s="10"/>
      <c r="F30" s="10"/>
      <c r="G30" s="11"/>
      <c r="H30" s="10"/>
      <c r="I30" s="10"/>
      <c r="J30" s="10"/>
      <c r="K30" s="10"/>
      <c r="L30" s="8"/>
      <c r="M30" s="8"/>
      <c r="N30" s="10"/>
      <c r="O30" s="12"/>
      <c r="P30" s="12"/>
      <c r="Q30" s="9"/>
      <c r="R30" s="13"/>
      <c r="S30" s="15"/>
      <c r="T30" s="13"/>
      <c r="U30" s="13"/>
      <c r="V30" s="14"/>
      <c r="W30" s="13"/>
      <c r="X30" s="13"/>
      <c r="Y30" s="13"/>
    </row>
    <row r="31" spans="2:25">
      <c r="B31" s="10"/>
      <c r="C31" s="10"/>
      <c r="D31" s="10"/>
      <c r="E31" s="10"/>
      <c r="F31" s="10"/>
      <c r="G31" s="11"/>
      <c r="H31" s="10"/>
      <c r="I31" s="10"/>
      <c r="J31" s="10"/>
      <c r="K31" s="10"/>
      <c r="L31" s="8"/>
      <c r="M31" s="8"/>
      <c r="N31" s="10"/>
      <c r="O31" s="12"/>
      <c r="P31" s="12"/>
      <c r="Q31" s="9"/>
      <c r="R31" s="13"/>
      <c r="S31" s="15"/>
      <c r="T31" s="13"/>
      <c r="U31" s="13"/>
      <c r="V31" s="14"/>
      <c r="W31" s="13"/>
      <c r="X31" s="13"/>
      <c r="Y31" s="13"/>
    </row>
    <row r="32" spans="2:25">
      <c r="B32" s="10"/>
      <c r="C32" s="10"/>
      <c r="D32" s="10"/>
      <c r="E32" s="10"/>
      <c r="F32" s="10"/>
      <c r="G32" s="11"/>
      <c r="H32" s="10"/>
      <c r="I32" s="10"/>
      <c r="J32" s="10"/>
      <c r="K32" s="10"/>
      <c r="L32" s="8"/>
      <c r="M32" s="8"/>
      <c r="N32" s="10"/>
      <c r="O32" s="12"/>
      <c r="P32" s="12"/>
      <c r="Q32" s="9"/>
      <c r="R32" s="13"/>
      <c r="S32" s="15"/>
      <c r="T32" s="13"/>
      <c r="U32" s="13"/>
      <c r="V32" s="14"/>
      <c r="W32" s="13"/>
      <c r="X32" s="13"/>
      <c r="Y32" s="13"/>
    </row>
    <row r="33" spans="2:25">
      <c r="B33" s="10"/>
      <c r="C33" s="10"/>
      <c r="D33" s="10"/>
      <c r="E33" s="10"/>
      <c r="F33" s="10"/>
      <c r="G33" s="11"/>
      <c r="H33" s="10"/>
      <c r="I33" s="10"/>
      <c r="J33" s="10"/>
      <c r="K33" s="10"/>
      <c r="L33" s="8"/>
      <c r="M33" s="8"/>
      <c r="N33" s="10"/>
      <c r="O33" s="12"/>
      <c r="P33" s="12"/>
      <c r="Q33" s="9"/>
      <c r="R33" s="13"/>
      <c r="S33" s="15"/>
      <c r="T33" s="13"/>
      <c r="U33" s="13"/>
      <c r="V33" s="14"/>
      <c r="W33" s="13"/>
      <c r="X33" s="13"/>
      <c r="Y33" s="13"/>
    </row>
    <row r="34" spans="2:25">
      <c r="B34" s="10"/>
      <c r="C34" s="10"/>
      <c r="D34" s="10"/>
      <c r="E34" s="10"/>
      <c r="F34" s="10"/>
      <c r="G34" s="11"/>
      <c r="H34" s="10"/>
      <c r="I34" s="10"/>
      <c r="J34" s="10"/>
      <c r="K34" s="10"/>
      <c r="L34" s="8"/>
      <c r="M34" s="8"/>
      <c r="N34" s="10"/>
      <c r="O34" s="12"/>
      <c r="P34" s="12"/>
      <c r="Q34" s="9"/>
      <c r="R34" s="13"/>
      <c r="S34" s="15"/>
      <c r="T34" s="13"/>
      <c r="U34" s="13"/>
      <c r="V34" s="14"/>
      <c r="W34" s="13"/>
      <c r="X34" s="13"/>
      <c r="Y34" s="13"/>
    </row>
    <row r="35" spans="2:25">
      <c r="B35" s="10"/>
      <c r="C35" s="10"/>
      <c r="D35" s="10"/>
      <c r="E35" s="10"/>
      <c r="F35" s="10"/>
      <c r="G35" s="11"/>
      <c r="H35" s="10"/>
      <c r="I35" s="10"/>
      <c r="J35" s="10"/>
      <c r="K35" s="10"/>
      <c r="L35" s="8"/>
      <c r="M35" s="8"/>
      <c r="N35" s="10"/>
      <c r="O35" s="12"/>
      <c r="P35" s="12"/>
      <c r="Q35" s="9"/>
      <c r="R35" s="13"/>
      <c r="S35" s="15"/>
      <c r="T35" s="13"/>
      <c r="U35" s="13"/>
      <c r="V35" s="14"/>
      <c r="W35" s="13"/>
      <c r="X35" s="13"/>
      <c r="Y35" s="13"/>
    </row>
    <row r="36" spans="2:25">
      <c r="B36" s="10"/>
      <c r="C36" s="10"/>
      <c r="D36" s="10"/>
      <c r="E36" s="10"/>
      <c r="F36" s="10"/>
      <c r="G36" s="11"/>
      <c r="H36" s="10"/>
      <c r="I36" s="10"/>
      <c r="J36" s="10"/>
      <c r="K36" s="10"/>
      <c r="L36" s="8"/>
      <c r="M36" s="8"/>
      <c r="N36" s="10"/>
      <c r="O36" s="12"/>
      <c r="P36" s="12"/>
      <c r="Q36" s="9"/>
      <c r="R36" s="13"/>
      <c r="S36" s="15"/>
      <c r="T36" s="13"/>
      <c r="U36" s="13"/>
      <c r="V36" s="14"/>
      <c r="W36" s="13"/>
      <c r="X36" s="13"/>
      <c r="Y36" s="13"/>
    </row>
    <row r="37" spans="2:25">
      <c r="B37" s="10"/>
      <c r="C37" s="10"/>
      <c r="D37" s="10"/>
      <c r="E37" s="10"/>
      <c r="F37" s="10"/>
      <c r="G37" s="11"/>
      <c r="H37" s="10"/>
      <c r="I37" s="10"/>
      <c r="J37" s="10"/>
      <c r="K37" s="10"/>
      <c r="L37" s="8"/>
      <c r="M37" s="8"/>
      <c r="N37" s="10"/>
      <c r="O37" s="12"/>
      <c r="P37" s="12"/>
      <c r="Q37" s="9"/>
      <c r="R37" s="13"/>
      <c r="S37" s="15"/>
      <c r="T37" s="13"/>
      <c r="U37" s="13"/>
      <c r="V37" s="14"/>
      <c r="W37" s="13"/>
      <c r="X37" s="13"/>
      <c r="Y37" s="13"/>
    </row>
    <row r="38" spans="2:25">
      <c r="B38" s="10"/>
      <c r="C38" s="10"/>
      <c r="D38" s="10"/>
      <c r="E38" s="10"/>
      <c r="F38" s="10"/>
      <c r="G38" s="11"/>
      <c r="H38" s="10"/>
      <c r="I38" s="10"/>
      <c r="J38" s="10"/>
      <c r="K38" s="10"/>
      <c r="L38" s="8"/>
      <c r="M38" s="8"/>
      <c r="N38" s="10"/>
      <c r="O38" s="12"/>
      <c r="P38" s="12"/>
      <c r="Q38" s="9"/>
      <c r="R38" s="13"/>
      <c r="S38" s="15"/>
      <c r="T38" s="13"/>
      <c r="U38" s="13"/>
      <c r="V38" s="14"/>
      <c r="W38" s="13"/>
      <c r="X38" s="13"/>
      <c r="Y38" s="13"/>
    </row>
    <row r="39" spans="2:25">
      <c r="B39" s="10"/>
      <c r="C39" s="10"/>
      <c r="D39" s="10"/>
      <c r="E39" s="10"/>
      <c r="F39" s="10"/>
      <c r="G39" s="11"/>
      <c r="H39" s="10"/>
      <c r="I39" s="10"/>
      <c r="J39" s="10"/>
      <c r="K39" s="10"/>
      <c r="L39" s="8"/>
      <c r="M39" s="8"/>
      <c r="N39" s="10"/>
      <c r="O39" s="12"/>
      <c r="P39" s="12"/>
      <c r="Q39" s="9"/>
      <c r="R39" s="13"/>
      <c r="S39" s="15"/>
      <c r="T39" s="13"/>
      <c r="U39" s="13"/>
      <c r="V39" s="14"/>
      <c r="W39" s="13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F8:F39</xm:sqref>
        </x14:dataValidation>
        <x14:dataValidation type="list" allowBlank="1" showInputMessage="1" showErrorMessage="1">
          <x14:formula1>
            <xm:f>configs!$B$1:$B$2</xm:f>
          </x14:formula1>
          <xm:sqref>C8:C39</xm:sqref>
        </x14:dataValidation>
        <x14:dataValidation type="list" allowBlank="1" showInputMessage="1">
          <x14:formula1>
            <xm:f>configs!$A$1:$A$36</xm:f>
          </x14:formula1>
          <xm:sqref>B8:B39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25" workbookViewId="0">
      <selection activeCell="I17" sqref="I17"/>
    </sheetView>
  </sheetViews>
  <sheetFormatPr defaultRowHeight="13.5"/>
  <cols>
    <col min="1" max="1" width="10.875" bestFit="1" customWidth="1"/>
  </cols>
  <sheetData>
    <row r="1" spans="1:6">
      <c r="A1" s="30">
        <v>43062</v>
      </c>
      <c r="B1" s="31"/>
      <c r="C1" s="31" t="s">
        <v>51</v>
      </c>
      <c r="D1" s="32"/>
      <c r="E1" s="31" t="s">
        <v>52</v>
      </c>
      <c r="F1" s="31"/>
    </row>
    <row r="2" spans="1:6">
      <c r="A2" s="33" t="s">
        <v>53</v>
      </c>
      <c r="B2" s="34" t="s">
        <v>54</v>
      </c>
      <c r="C2" s="35" t="s">
        <v>55</v>
      </c>
      <c r="D2" s="35" t="s">
        <v>56</v>
      </c>
      <c r="E2" s="36" t="s">
        <v>57</v>
      </c>
      <c r="F2" s="36" t="s">
        <v>58</v>
      </c>
    </row>
    <row r="3" spans="1:6">
      <c r="A3" s="37" t="s">
        <v>59</v>
      </c>
      <c r="B3" s="37" t="s">
        <v>60</v>
      </c>
      <c r="C3" s="38">
        <v>0.20750000000000002</v>
      </c>
      <c r="D3" s="38">
        <v>0.2525</v>
      </c>
      <c r="E3" s="38">
        <v>0.215</v>
      </c>
      <c r="F3" s="38">
        <v>0.255</v>
      </c>
    </row>
    <row r="4" spans="1:6">
      <c r="A4" s="37" t="s">
        <v>61</v>
      </c>
      <c r="B4" s="37" t="s">
        <v>62</v>
      </c>
      <c r="C4" s="38">
        <v>0.13750000000000001</v>
      </c>
      <c r="D4" s="38">
        <v>0.1825</v>
      </c>
      <c r="E4" s="38">
        <v>0.14500000000000002</v>
      </c>
      <c r="F4" s="38">
        <v>0.185</v>
      </c>
    </row>
    <row r="5" spans="1:6">
      <c r="A5" s="37" t="s">
        <v>63</v>
      </c>
      <c r="B5" s="37" t="s">
        <v>64</v>
      </c>
      <c r="C5" s="38"/>
      <c r="D5" s="38"/>
      <c r="E5" s="38"/>
      <c r="F5" s="38"/>
    </row>
    <row r="6" spans="1:6">
      <c r="A6" s="37" t="s">
        <v>65</v>
      </c>
      <c r="B6" s="37" t="s">
        <v>66</v>
      </c>
      <c r="C6" s="38">
        <v>0.29000000000000004</v>
      </c>
      <c r="D6" s="38">
        <v>0.35</v>
      </c>
      <c r="E6" s="38">
        <v>0.26499999999999996</v>
      </c>
      <c r="F6" s="38">
        <v>0.315</v>
      </c>
    </row>
    <row r="7" spans="1:6">
      <c r="A7" s="37" t="s">
        <v>67</v>
      </c>
      <c r="B7" s="37" t="s">
        <v>68</v>
      </c>
      <c r="C7" s="38">
        <v>0.155</v>
      </c>
      <c r="D7" s="38">
        <v>0.19499999999999998</v>
      </c>
      <c r="E7" s="38">
        <v>0.15749999999999997</v>
      </c>
      <c r="F7" s="38">
        <v>0.1925</v>
      </c>
    </row>
    <row r="8" spans="1:6">
      <c r="A8" s="37" t="s">
        <v>69</v>
      </c>
      <c r="B8" s="37" t="s">
        <v>70</v>
      </c>
      <c r="C8" s="38">
        <v>0.35250000000000004</v>
      </c>
      <c r="D8" s="38">
        <v>0.44750000000000001</v>
      </c>
      <c r="E8" s="38">
        <v>0.34500000000000003</v>
      </c>
      <c r="F8" s="38">
        <v>0.42499999999999999</v>
      </c>
    </row>
    <row r="9" spans="1:6">
      <c r="A9" s="37" t="s">
        <v>71</v>
      </c>
      <c r="B9" s="37" t="s">
        <v>72</v>
      </c>
      <c r="C9" s="38">
        <v>0.33250000000000002</v>
      </c>
      <c r="D9" s="38">
        <v>0.42749999999999999</v>
      </c>
      <c r="E9" s="38">
        <v>0.33</v>
      </c>
      <c r="F9" s="38">
        <v>0.41</v>
      </c>
    </row>
    <row r="10" spans="1:6">
      <c r="A10" s="37" t="s">
        <v>73</v>
      </c>
      <c r="B10" s="37" t="s">
        <v>74</v>
      </c>
      <c r="C10" s="38">
        <v>0.27500000000000002</v>
      </c>
      <c r="D10" s="38">
        <v>0.35499999999999998</v>
      </c>
      <c r="E10" s="38">
        <v>0.28000000000000003</v>
      </c>
      <c r="F10" s="38">
        <v>0.35</v>
      </c>
    </row>
    <row r="11" spans="1:6">
      <c r="A11" s="37" t="s">
        <v>75</v>
      </c>
      <c r="B11" s="37" t="s">
        <v>76</v>
      </c>
      <c r="C11" s="38">
        <v>0.33750000000000002</v>
      </c>
      <c r="D11" s="38">
        <v>0.41249999999999998</v>
      </c>
      <c r="E11" s="38">
        <v>0.33499999999999996</v>
      </c>
      <c r="F11" s="38">
        <v>0.40500000000000003</v>
      </c>
    </row>
    <row r="12" spans="1:6">
      <c r="A12" s="37" t="s">
        <v>77</v>
      </c>
      <c r="B12" s="37" t="s">
        <v>78</v>
      </c>
      <c r="C12" s="38">
        <v>0.255</v>
      </c>
      <c r="D12" s="38">
        <v>0.32499999999999996</v>
      </c>
      <c r="E12" s="38">
        <v>0.26500000000000001</v>
      </c>
      <c r="F12" s="38">
        <v>0.33499999999999996</v>
      </c>
    </row>
    <row r="13" spans="1:6">
      <c r="A13" s="37" t="s">
        <v>79</v>
      </c>
      <c r="B13" s="37" t="s">
        <v>80</v>
      </c>
      <c r="C13" s="38">
        <v>9.2499999999999999E-2</v>
      </c>
      <c r="D13" s="38">
        <v>0.1225</v>
      </c>
      <c r="E13" s="38">
        <v>9.9999999999999992E-2</v>
      </c>
      <c r="F13" s="38">
        <v>0.13</v>
      </c>
    </row>
    <row r="14" spans="1:6">
      <c r="A14" s="37" t="s">
        <v>81</v>
      </c>
      <c r="B14" s="37" t="s">
        <v>82</v>
      </c>
      <c r="C14" s="38">
        <v>0.12</v>
      </c>
      <c r="D14" s="38">
        <v>0.18</v>
      </c>
      <c r="E14" s="38">
        <v>0.155</v>
      </c>
      <c r="F14" s="38">
        <v>0.20499999999999999</v>
      </c>
    </row>
    <row r="15" spans="1:6">
      <c r="A15" s="37" t="s">
        <v>83</v>
      </c>
      <c r="B15" s="37" t="s">
        <v>84</v>
      </c>
      <c r="C15" s="38"/>
      <c r="D15" s="38"/>
      <c r="E15" s="38"/>
      <c r="F15" s="38"/>
    </row>
    <row r="16" spans="1:6">
      <c r="A16" s="37" t="s">
        <v>85</v>
      </c>
      <c r="B16" s="37" t="s">
        <v>86</v>
      </c>
      <c r="C16" s="38">
        <v>0.14000000000000001</v>
      </c>
      <c r="D16" s="38">
        <v>0.2</v>
      </c>
      <c r="E16" s="38">
        <v>0.19500000000000001</v>
      </c>
      <c r="F16" s="38">
        <v>0.245</v>
      </c>
    </row>
    <row r="17" spans="1:6">
      <c r="A17" s="37" t="s">
        <v>87</v>
      </c>
      <c r="B17" s="37" t="s">
        <v>88</v>
      </c>
      <c r="C17" s="38">
        <v>0.14749999999999996</v>
      </c>
      <c r="D17" s="38">
        <v>0.19750000000000001</v>
      </c>
      <c r="E17" s="38">
        <v>0.16</v>
      </c>
      <c r="F17" s="38">
        <v>0.21</v>
      </c>
    </row>
    <row r="18" spans="1:6">
      <c r="A18" s="37" t="s">
        <v>89</v>
      </c>
      <c r="B18" s="37" t="s">
        <v>90</v>
      </c>
      <c r="C18" s="38"/>
      <c r="D18" s="38"/>
      <c r="E18" s="38"/>
      <c r="F18" s="38"/>
    </row>
    <row r="19" spans="1:6">
      <c r="A19" s="37" t="s">
        <v>91</v>
      </c>
      <c r="B19" s="37" t="s">
        <v>92</v>
      </c>
      <c r="C19" s="38"/>
      <c r="D19" s="38"/>
      <c r="E19" s="38"/>
      <c r="F19" s="38"/>
    </row>
    <row r="20" spans="1:6">
      <c r="A20" s="37" t="s">
        <v>93</v>
      </c>
      <c r="B20" s="37" t="s">
        <v>94</v>
      </c>
      <c r="C20" s="38">
        <v>9.5000000000000001E-2</v>
      </c>
      <c r="D20" s="38">
        <v>0.17500000000000002</v>
      </c>
      <c r="E20" s="38">
        <v>0.10999999999999999</v>
      </c>
      <c r="F20" s="38">
        <v>0.19</v>
      </c>
    </row>
    <row r="21" spans="1:6">
      <c r="A21" s="37" t="s">
        <v>95</v>
      </c>
      <c r="B21" s="37" t="s">
        <v>96</v>
      </c>
      <c r="C21" s="38"/>
      <c r="D21" s="38"/>
      <c r="E21" s="38"/>
      <c r="F21" s="38"/>
    </row>
    <row r="22" spans="1:6">
      <c r="A22" s="37" t="s">
        <v>97</v>
      </c>
      <c r="B22" s="37" t="s">
        <v>98</v>
      </c>
      <c r="C22" s="38">
        <v>0.12000000000000001</v>
      </c>
      <c r="D22" s="38">
        <v>0.16</v>
      </c>
      <c r="E22" s="38">
        <v>0.13500000000000001</v>
      </c>
      <c r="F22" s="38">
        <v>0.17000000000000004</v>
      </c>
    </row>
    <row r="23" spans="1:6">
      <c r="A23" s="39" t="s">
        <v>99</v>
      </c>
      <c r="B23" s="37" t="s">
        <v>100</v>
      </c>
      <c r="C23" s="38">
        <v>0.12000000000000001</v>
      </c>
      <c r="D23" s="38">
        <v>0.16</v>
      </c>
      <c r="E23" s="38">
        <v>0.13500000000000001</v>
      </c>
      <c r="F23" s="38">
        <v>0.17499999999999999</v>
      </c>
    </row>
    <row r="24" spans="1:6">
      <c r="A24" s="37" t="s">
        <v>41</v>
      </c>
      <c r="B24" s="37" t="s">
        <v>101</v>
      </c>
      <c r="C24" s="38">
        <v>8.249999999999999E-2</v>
      </c>
      <c r="D24" s="38">
        <v>0.1275</v>
      </c>
      <c r="E24" s="38">
        <v>0.09</v>
      </c>
      <c r="F24" s="38">
        <v>0.13</v>
      </c>
    </row>
    <row r="25" spans="1:6">
      <c r="A25" s="39" t="s">
        <v>102</v>
      </c>
      <c r="B25" s="37" t="s">
        <v>103</v>
      </c>
      <c r="C25" s="38">
        <v>9.5000000000000001E-2</v>
      </c>
      <c r="D25" s="38">
        <v>0.14499999999999999</v>
      </c>
      <c r="E25" s="38">
        <v>9.7500000000000003E-2</v>
      </c>
      <c r="F25" s="38">
        <v>0.14749999999999999</v>
      </c>
    </row>
    <row r="26" spans="1:6">
      <c r="A26" s="37" t="s">
        <v>104</v>
      </c>
      <c r="B26" s="37" t="s">
        <v>105</v>
      </c>
      <c r="C26" s="38">
        <v>0.2</v>
      </c>
      <c r="D26" s="38">
        <v>0.28000000000000003</v>
      </c>
      <c r="E26" s="38">
        <v>0.2</v>
      </c>
      <c r="F26" s="38">
        <v>0.27</v>
      </c>
    </row>
    <row r="27" spans="1:6">
      <c r="A27" s="37" t="s">
        <v>106</v>
      </c>
      <c r="B27" s="37" t="s">
        <v>107</v>
      </c>
      <c r="C27" s="38"/>
      <c r="D27" s="38"/>
      <c r="E27" s="38"/>
      <c r="F27" s="38"/>
    </row>
    <row r="28" spans="1:6">
      <c r="A28" s="37" t="s">
        <v>108</v>
      </c>
      <c r="B28" s="37" t="s">
        <v>109</v>
      </c>
      <c r="C28" s="38"/>
      <c r="D28" s="38"/>
      <c r="E28" s="38"/>
      <c r="F28" s="38"/>
    </row>
    <row r="29" spans="1:6">
      <c r="A29" s="37" t="s">
        <v>110</v>
      </c>
      <c r="B29" s="37" t="s">
        <v>111</v>
      </c>
      <c r="C29" s="40">
        <v>0.23250000000000001</v>
      </c>
      <c r="D29" s="40">
        <v>0.28750000000000003</v>
      </c>
      <c r="E29" s="38">
        <v>0.21999999999999997</v>
      </c>
      <c r="F29" s="40">
        <v>0.27</v>
      </c>
    </row>
    <row r="30" spans="1:6">
      <c r="A30" s="37" t="s">
        <v>112</v>
      </c>
      <c r="B30" s="37" t="s">
        <v>113</v>
      </c>
      <c r="C30" s="40">
        <v>0.19</v>
      </c>
      <c r="D30" s="40">
        <v>0.22999999999999998</v>
      </c>
      <c r="E30" s="38">
        <v>0.2</v>
      </c>
      <c r="F30" s="40">
        <v>0.24</v>
      </c>
    </row>
    <row r="31" spans="1:6">
      <c r="A31" s="37" t="s">
        <v>114</v>
      </c>
      <c r="B31" s="37" t="s">
        <v>115</v>
      </c>
      <c r="C31" s="38"/>
      <c r="D31" s="38"/>
      <c r="E31" s="38"/>
      <c r="F31" s="38"/>
    </row>
    <row r="32" spans="1:6">
      <c r="A32" s="37" t="s">
        <v>116</v>
      </c>
      <c r="B32" s="37" t="s">
        <v>117</v>
      </c>
      <c r="C32" s="38">
        <v>0.29000000000000004</v>
      </c>
      <c r="D32" s="38">
        <v>0.39</v>
      </c>
      <c r="E32" s="38">
        <v>0.30499999999999999</v>
      </c>
      <c r="F32" s="38">
        <v>0.39499999999999996</v>
      </c>
    </row>
    <row r="33" spans="1:6">
      <c r="A33" s="37" t="s">
        <v>118</v>
      </c>
      <c r="B33" s="37" t="s">
        <v>119</v>
      </c>
      <c r="C33" s="38">
        <v>0.12499999999999999</v>
      </c>
      <c r="D33" s="38">
        <v>0.16499999999999998</v>
      </c>
      <c r="E33" s="38">
        <v>0.13</v>
      </c>
      <c r="F33" s="38">
        <v>0.16999999999999998</v>
      </c>
    </row>
  </sheetData>
  <phoneticPr fontId="1" type="noConversion"/>
  <conditionalFormatting sqref="A15:A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6:A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:A1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A9" sqref="A9"/>
    </sheetView>
  </sheetViews>
  <sheetFormatPr defaultRowHeight="13.5"/>
  <cols>
    <col min="1" max="1" width="9" style="1"/>
  </cols>
  <sheetData>
    <row r="1" spans="1:16">
      <c r="A1" s="16" t="s">
        <v>38</v>
      </c>
      <c r="B1" s="2" t="s">
        <v>19</v>
      </c>
      <c r="C1" s="2" t="s">
        <v>24</v>
      </c>
      <c r="K1" s="77" t="s">
        <v>160</v>
      </c>
      <c r="L1" s="77" t="s">
        <v>157</v>
      </c>
      <c r="M1" s="77"/>
      <c r="N1" s="77"/>
      <c r="O1" s="77"/>
      <c r="P1" s="77"/>
    </row>
    <row r="2" spans="1:16">
      <c r="A2" s="16" t="s">
        <v>3</v>
      </c>
      <c r="B2" s="2" t="s">
        <v>21</v>
      </c>
      <c r="C2" s="2" t="s">
        <v>25</v>
      </c>
      <c r="K2" s="77" t="s">
        <v>161</v>
      </c>
      <c r="L2" s="77" t="s">
        <v>162</v>
      </c>
      <c r="M2" s="77"/>
      <c r="N2" s="77"/>
      <c r="O2" s="77"/>
      <c r="P2" s="77"/>
    </row>
    <row r="3" spans="1:16">
      <c r="A3" s="2" t="s">
        <v>5</v>
      </c>
      <c r="C3" s="2" t="s">
        <v>158</v>
      </c>
    </row>
    <row r="4" spans="1:16">
      <c r="A4" s="2" t="s">
        <v>4</v>
      </c>
      <c r="C4" s="2" t="s">
        <v>159</v>
      </c>
    </row>
    <row r="5" spans="1:16">
      <c r="A5" s="2" t="s">
        <v>6</v>
      </c>
    </row>
    <row r="6" spans="1:16">
      <c r="A6" s="2" t="s">
        <v>37</v>
      </c>
    </row>
    <row r="7" spans="1:16">
      <c r="A7" s="2" t="s">
        <v>44</v>
      </c>
    </row>
    <row r="8" spans="1:16">
      <c r="A8" s="2" t="s">
        <v>45</v>
      </c>
    </row>
    <row r="9" spans="1:16">
      <c r="A9" s="2" t="s">
        <v>193</v>
      </c>
    </row>
    <row r="10" spans="1:16">
      <c r="A10" s="2"/>
    </row>
    <row r="11" spans="1:16">
      <c r="A11" s="2"/>
    </row>
    <row r="12" spans="1:16">
      <c r="A12" s="2"/>
    </row>
    <row r="13" spans="1:16">
      <c r="A13" s="2"/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activeCell="F27" sqref="F27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>
      <c r="B1" s="108" t="s">
        <v>39</v>
      </c>
      <c r="C1" s="108"/>
    </row>
    <row r="2" spans="1:21" ht="12" thickTop="1">
      <c r="B2" s="3" t="s">
        <v>0</v>
      </c>
      <c r="C2" s="4">
        <v>43061</v>
      </c>
    </row>
    <row r="3" spans="1:21">
      <c r="B3" s="3" t="s">
        <v>1</v>
      </c>
      <c r="C3" s="3">
        <v>0.02</v>
      </c>
    </row>
    <row r="4" spans="1:21" ht="12" thickBot="1">
      <c r="B4" s="5" t="s">
        <v>18</v>
      </c>
      <c r="C4" s="5">
        <v>0.01</v>
      </c>
    </row>
    <row r="5" spans="1:21" ht="12" thickTop="1"/>
    <row r="6" spans="1:21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>
      <c r="B7" s="18" t="s">
        <v>2</v>
      </c>
      <c r="C7" s="17" t="s">
        <v>32</v>
      </c>
      <c r="D7" s="17"/>
      <c r="E7" s="17" t="s">
        <v>34</v>
      </c>
      <c r="F7" s="17" t="s">
        <v>23</v>
      </c>
      <c r="G7" s="17" t="s">
        <v>8</v>
      </c>
      <c r="H7" s="17" t="s">
        <v>7</v>
      </c>
      <c r="I7" s="17" t="s">
        <v>9</v>
      </c>
      <c r="J7" s="17" t="s">
        <v>10</v>
      </c>
      <c r="K7" s="17" t="s">
        <v>11</v>
      </c>
      <c r="L7" s="17" t="s">
        <v>12</v>
      </c>
      <c r="M7" s="17" t="s">
        <v>13</v>
      </c>
      <c r="N7" s="17" t="s">
        <v>14</v>
      </c>
      <c r="O7" s="17" t="s">
        <v>26</v>
      </c>
      <c r="P7" s="17" t="s">
        <v>28</v>
      </c>
      <c r="Q7" s="17" t="s">
        <v>15</v>
      </c>
      <c r="R7" s="18" t="s">
        <v>35</v>
      </c>
      <c r="S7" s="18" t="s">
        <v>16</v>
      </c>
      <c r="T7" s="18" t="s">
        <v>17</v>
      </c>
      <c r="U7" s="18" t="s">
        <v>29</v>
      </c>
    </row>
    <row r="8" spans="1:21" ht="12" thickTop="1">
      <c r="A8" s="27" t="s">
        <v>31</v>
      </c>
      <c r="B8" s="19" t="s">
        <v>3</v>
      </c>
      <c r="C8" s="19" t="s">
        <v>33</v>
      </c>
      <c r="D8" s="19">
        <f>IF(C8="中金买入",1,-1)</f>
        <v>-1</v>
      </c>
      <c r="E8" s="19" t="s">
        <v>22</v>
      </c>
      <c r="F8" s="19" t="s">
        <v>27</v>
      </c>
      <c r="G8" s="20">
        <f>RTD("wdf.rtq",,E8,"LastPrice")</f>
        <v>3955</v>
      </c>
      <c r="H8" s="19">
        <v>3800</v>
      </c>
      <c r="I8" s="21">
        <f ca="1">TODAY()</f>
        <v>43068</v>
      </c>
      <c r="J8" s="21">
        <f ca="1">I8+K8</f>
        <v>43098</v>
      </c>
      <c r="K8" s="19">
        <v>30</v>
      </c>
      <c r="L8" s="22">
        <f>K8/365</f>
        <v>8.2191780821917804E-2</v>
      </c>
      <c r="M8" s="23">
        <v>0.3</v>
      </c>
      <c r="N8" s="24">
        <f>_xll.dnetGBlackScholesNGreeks("price",$F8,$G8,$H8,$L8,$C$3,$C$4,$M8)</f>
        <v>226.49912883627985</v>
      </c>
      <c r="O8" s="25">
        <v>80</v>
      </c>
      <c r="P8" s="24">
        <f>O8/10000*L8*G8*(-D8)</f>
        <v>2.6005479452054794</v>
      </c>
      <c r="Q8" s="24">
        <f>N8+P8</f>
        <v>229.09967678148533</v>
      </c>
      <c r="R8" s="26">
        <f>Q8/G8</f>
        <v>5.7926593370792749E-2</v>
      </c>
      <c r="S8" s="24">
        <f>_xll.dnetGBlackScholesNGreeks("delta",$F8,$G8,$H8,$L8,$C$3,$C$4,$M8,$C$4)</f>
        <v>0.69698797763066977</v>
      </c>
      <c r="T8" s="24">
        <f>_xll.dnetGBlackScholesNGreeks("vega",$F8,$G8,$H8,$L8,$C$3,$C$4,$M8)</f>
        <v>3.9530533333650055</v>
      </c>
      <c r="U8" s="24"/>
    </row>
    <row r="9" spans="1:21">
      <c r="A9" s="27" t="s">
        <v>30</v>
      </c>
      <c r="B9" s="10" t="s">
        <v>3</v>
      </c>
      <c r="C9" s="10" t="s">
        <v>33</v>
      </c>
      <c r="D9" s="10">
        <f>IF(C9="中金买入",1,-1)</f>
        <v>-1</v>
      </c>
      <c r="E9" s="10" t="s">
        <v>42</v>
      </c>
      <c r="F9" s="10" t="s">
        <v>27</v>
      </c>
      <c r="G9" s="11">
        <v>100</v>
      </c>
      <c r="H9" s="10">
        <v>100</v>
      </c>
      <c r="I9" s="8">
        <f ca="1">TODAY()</f>
        <v>43068</v>
      </c>
      <c r="J9" s="8">
        <f ca="1">I9+K9</f>
        <v>43098</v>
      </c>
      <c r="K9" s="10">
        <v>30</v>
      </c>
      <c r="L9" s="12">
        <f>K9/365</f>
        <v>8.2191780821917804E-2</v>
      </c>
      <c r="M9" s="9">
        <v>0.3</v>
      </c>
      <c r="N9" s="13">
        <f>_xll.dnetGBlackScholesNGreeks("price",$F9,$G9,$H9,$L9,$C$3,$C$4,$M9)</f>
        <v>3.4671141943048909</v>
      </c>
      <c r="O9" s="15">
        <v>80</v>
      </c>
      <c r="P9" s="13">
        <f>O9/10000*L9*G9*(-D9)</f>
        <v>6.5753424657534254E-2</v>
      </c>
      <c r="Q9" s="13">
        <f>N9+P9</f>
        <v>3.5328676189624253</v>
      </c>
      <c r="R9" s="14">
        <f>Q9/G9</f>
        <v>3.532867618962425E-2</v>
      </c>
      <c r="S9" s="13">
        <f>_xll.dnetGBlackScholesNGreeks("delta",$F9,$G9,$H9,$L9,$C$3,$C$4,$M9,$C$4)</f>
        <v>0.52053074724724979</v>
      </c>
      <c r="T9" s="13">
        <f>_xll.dnetGBlackScholesNGreeks("vega",$F9,$G9,$H9,$L9,$C$3,$C$4,$M9)</f>
        <v>0.11412144299254479</v>
      </c>
      <c r="U9" s="13"/>
    </row>
    <row r="10" spans="1:21">
      <c r="B10" s="10" t="s">
        <v>43</v>
      </c>
      <c r="C10" s="10" t="s">
        <v>20</v>
      </c>
      <c r="D10" s="10">
        <f>IF(C10="中金买入",1,-1)</f>
        <v>-1</v>
      </c>
      <c r="E10" s="10" t="s">
        <v>42</v>
      </c>
      <c r="F10" s="10" t="s">
        <v>41</v>
      </c>
      <c r="G10" s="11">
        <v>100</v>
      </c>
      <c r="H10" s="10">
        <v>100</v>
      </c>
      <c r="I10" s="8">
        <f ca="1">TODAY()</f>
        <v>43068</v>
      </c>
      <c r="J10" s="8">
        <f ca="1">I10+K10</f>
        <v>43098</v>
      </c>
      <c r="K10" s="10">
        <v>30</v>
      </c>
      <c r="L10" s="12">
        <f>K10/365</f>
        <v>8.2191780821917804E-2</v>
      </c>
      <c r="M10" s="9">
        <v>0.3</v>
      </c>
      <c r="N10" s="13">
        <f>_xll.dnetGBlackScholesNGreeks("price",$F10,$G10,$H10,$L10,$C$3,$C$4,$M10)</f>
        <v>3.4671141943048909</v>
      </c>
      <c r="O10" s="15">
        <v>80</v>
      </c>
      <c r="P10" s="13">
        <f>O10/10000*L10*G10*(-D10)</f>
        <v>6.5753424657534254E-2</v>
      </c>
      <c r="Q10" s="13">
        <f>N10+P10</f>
        <v>3.5328676189624253</v>
      </c>
      <c r="R10" s="14">
        <f>Q10/G10</f>
        <v>3.532867618962425E-2</v>
      </c>
      <c r="S10" s="13">
        <f>_xll.dnetGBlackScholesNGreeks("delta",$F10,$G10,$H10,$L10,$C$3,$C$4,$M10,$C$4)</f>
        <v>0.52053074724724979</v>
      </c>
      <c r="T10" s="13">
        <f>_xll.dnetGBlackScholesNGreeks("vega",$F10,$G10,$H10,$L10,$C$3,$C$4,$M10)</f>
        <v>0.11412144299254479</v>
      </c>
      <c r="U10" s="13"/>
    </row>
    <row r="11" spans="1:21">
      <c r="B11" s="10"/>
      <c r="C11" s="10"/>
      <c r="D11" s="10"/>
      <c r="E11" s="10"/>
      <c r="F11" s="10"/>
      <c r="G11" s="11"/>
      <c r="H11" s="10"/>
      <c r="I11" s="8"/>
      <c r="J11" s="8"/>
      <c r="K11" s="10"/>
      <c r="L11" s="12"/>
      <c r="M11" s="9"/>
      <c r="N11" s="13"/>
      <c r="O11" s="15"/>
      <c r="P11" s="13"/>
      <c r="Q11" s="13"/>
      <c r="R11" s="14"/>
      <c r="S11" s="13"/>
      <c r="T11" s="13"/>
      <c r="U11" s="13"/>
    </row>
    <row r="12" spans="1:21">
      <c r="B12" s="10"/>
      <c r="C12" s="10"/>
      <c r="D12" s="10"/>
      <c r="E12" s="10"/>
      <c r="F12" s="10"/>
      <c r="G12" s="11"/>
      <c r="H12" s="10"/>
      <c r="I12" s="8"/>
      <c r="J12" s="8"/>
      <c r="K12" s="10"/>
      <c r="L12" s="12"/>
      <c r="M12" s="9"/>
      <c r="N12" s="13"/>
      <c r="O12" s="15"/>
      <c r="P12" s="13"/>
      <c r="Q12" s="13"/>
      <c r="R12" s="14"/>
      <c r="S12" s="13"/>
      <c r="T12" s="13"/>
      <c r="U12" s="13"/>
    </row>
    <row r="13" spans="1:21">
      <c r="B13" s="10"/>
      <c r="C13" s="10"/>
      <c r="D13" s="10"/>
      <c r="E13" s="10"/>
      <c r="F13" s="10"/>
      <c r="G13" s="11"/>
      <c r="H13" s="10"/>
      <c r="I13" s="8"/>
      <c r="J13" s="8"/>
      <c r="K13" s="10"/>
      <c r="L13" s="12"/>
      <c r="M13" s="9"/>
      <c r="N13" s="13"/>
      <c r="O13" s="15"/>
      <c r="P13" s="13"/>
      <c r="Q13" s="13"/>
      <c r="R13" s="14"/>
      <c r="S13" s="13"/>
      <c r="T13" s="13"/>
      <c r="U13" s="13"/>
    </row>
    <row r="14" spans="1:21">
      <c r="B14" s="10"/>
      <c r="C14" s="10"/>
      <c r="D14" s="10"/>
      <c r="E14" s="10"/>
      <c r="F14" s="10"/>
      <c r="G14" s="11"/>
      <c r="H14" s="10"/>
      <c r="I14" s="8"/>
      <c r="J14" s="8"/>
      <c r="K14" s="10"/>
      <c r="L14" s="12"/>
      <c r="M14" s="9"/>
      <c r="N14" s="13"/>
      <c r="O14" s="15"/>
      <c r="P14" s="13"/>
      <c r="Q14" s="13"/>
      <c r="R14" s="14"/>
      <c r="S14" s="13"/>
      <c r="T14" s="13"/>
      <c r="U14" s="13"/>
    </row>
    <row r="15" spans="1:21">
      <c r="B15" s="10"/>
      <c r="C15" s="10"/>
      <c r="D15" s="10"/>
      <c r="E15" s="10"/>
      <c r="F15" s="10"/>
      <c r="G15" s="11"/>
      <c r="H15" s="10"/>
      <c r="I15" s="8"/>
      <c r="J15" s="8"/>
      <c r="K15" s="10"/>
      <c r="L15" s="12"/>
      <c r="M15" s="9"/>
      <c r="N15" s="13"/>
      <c r="O15" s="15"/>
      <c r="P15" s="13"/>
      <c r="Q15" s="13"/>
      <c r="R15" s="14"/>
      <c r="S15" s="13"/>
      <c r="T15" s="13"/>
      <c r="U15" s="13"/>
    </row>
    <row r="16" spans="1:21">
      <c r="B16" s="10"/>
      <c r="C16" s="10"/>
      <c r="D16" s="10"/>
      <c r="E16" s="10"/>
      <c r="F16" s="10"/>
      <c r="G16" s="11"/>
      <c r="H16" s="10"/>
      <c r="I16" s="8"/>
      <c r="J16" s="8"/>
      <c r="K16" s="10"/>
      <c r="L16" s="12"/>
      <c r="M16" s="9"/>
      <c r="N16" s="13"/>
      <c r="O16" s="15"/>
      <c r="P16" s="13"/>
      <c r="Q16" s="13"/>
      <c r="R16" s="14"/>
      <c r="S16" s="13"/>
      <c r="T16" s="13"/>
      <c r="U16" s="13"/>
    </row>
    <row r="17" spans="2:21">
      <c r="B17" s="10"/>
      <c r="C17" s="10"/>
      <c r="D17" s="10"/>
      <c r="E17" s="10"/>
      <c r="F17" s="10"/>
      <c r="G17" s="11"/>
      <c r="H17" s="10"/>
      <c r="I17" s="8"/>
      <c r="J17" s="8"/>
      <c r="K17" s="10"/>
      <c r="L17" s="12"/>
      <c r="M17" s="9"/>
      <c r="N17" s="13"/>
      <c r="O17" s="15"/>
      <c r="P17" s="13"/>
      <c r="Q17" s="13"/>
      <c r="R17" s="14"/>
      <c r="S17" s="13"/>
      <c r="T17" s="13"/>
      <c r="U17" s="13"/>
    </row>
    <row r="18" spans="2:21">
      <c r="B18" s="10"/>
      <c r="C18" s="10"/>
      <c r="D18" s="10"/>
      <c r="E18" s="10"/>
      <c r="F18" s="10"/>
      <c r="G18" s="11"/>
      <c r="H18" s="10"/>
      <c r="I18" s="8"/>
      <c r="J18" s="8"/>
      <c r="K18" s="10"/>
      <c r="L18" s="12"/>
      <c r="M18" s="9"/>
      <c r="N18" s="13"/>
      <c r="O18" s="15"/>
      <c r="P18" s="13"/>
      <c r="Q18" s="13"/>
      <c r="R18" s="14"/>
      <c r="S18" s="13"/>
      <c r="T18" s="13"/>
      <c r="U18" s="13"/>
    </row>
    <row r="19" spans="2:21">
      <c r="B19" s="10"/>
      <c r="C19" s="10"/>
      <c r="D19" s="10"/>
      <c r="E19" s="10"/>
      <c r="F19" s="10"/>
      <c r="G19" s="11"/>
      <c r="H19" s="10"/>
      <c r="I19" s="8"/>
      <c r="J19" s="8"/>
      <c r="K19" s="10"/>
      <c r="L19" s="12"/>
      <c r="M19" s="9"/>
      <c r="N19" s="13"/>
      <c r="O19" s="15"/>
      <c r="P19" s="13"/>
      <c r="Q19" s="13"/>
      <c r="R19" s="14"/>
      <c r="S19" s="13"/>
      <c r="T19" s="13"/>
      <c r="U19" s="13"/>
    </row>
    <row r="20" spans="2:21">
      <c r="B20" s="10"/>
      <c r="C20" s="10"/>
      <c r="D20" s="10"/>
      <c r="E20" s="10"/>
      <c r="F20" s="10"/>
      <c r="G20" s="11"/>
      <c r="H20" s="10"/>
      <c r="I20" s="8"/>
      <c r="J20" s="8"/>
      <c r="K20" s="10"/>
      <c r="L20" s="12"/>
      <c r="M20" s="9"/>
      <c r="N20" s="13"/>
      <c r="O20" s="15"/>
      <c r="P20" s="13"/>
      <c r="Q20" s="13"/>
      <c r="R20" s="14"/>
      <c r="S20" s="13"/>
      <c r="T20" s="13"/>
      <c r="U20" s="13"/>
    </row>
    <row r="21" spans="2:21">
      <c r="B21" s="10"/>
      <c r="C21" s="10"/>
      <c r="D21" s="10"/>
      <c r="E21" s="10"/>
      <c r="F21" s="10"/>
      <c r="G21" s="11"/>
      <c r="H21" s="10"/>
      <c r="I21" s="8"/>
      <c r="J21" s="8"/>
      <c r="K21" s="10"/>
      <c r="L21" s="12"/>
      <c r="M21" s="9"/>
      <c r="N21" s="13"/>
      <c r="O21" s="15"/>
      <c r="P21" s="13"/>
      <c r="Q21" s="13"/>
      <c r="R21" s="14"/>
      <c r="S21" s="13"/>
      <c r="T21" s="13"/>
      <c r="U21" s="13"/>
    </row>
    <row r="22" spans="2:21">
      <c r="B22" s="10"/>
      <c r="C22" s="10"/>
      <c r="D22" s="10"/>
      <c r="E22" s="10"/>
      <c r="F22" s="10"/>
      <c r="G22" s="11"/>
      <c r="H22" s="10"/>
      <c r="I22" s="8"/>
      <c r="J22" s="8"/>
      <c r="K22" s="10"/>
      <c r="L22" s="12"/>
      <c r="M22" s="9"/>
      <c r="N22" s="13"/>
      <c r="O22" s="15"/>
      <c r="P22" s="13"/>
      <c r="Q22" s="13"/>
      <c r="R22" s="14"/>
      <c r="S22" s="13"/>
      <c r="T22" s="13"/>
      <c r="U22" s="13"/>
    </row>
    <row r="23" spans="2:21">
      <c r="B23" s="10"/>
      <c r="C23" s="10"/>
      <c r="D23" s="10"/>
      <c r="E23" s="10"/>
      <c r="F23" s="10"/>
      <c r="G23" s="11"/>
      <c r="H23" s="10"/>
      <c r="I23" s="8"/>
      <c r="J23" s="8"/>
      <c r="K23" s="10"/>
      <c r="L23" s="12"/>
      <c r="M23" s="9"/>
      <c r="N23" s="13"/>
      <c r="O23" s="15"/>
      <c r="P23" s="13"/>
      <c r="Q23" s="13"/>
      <c r="R23" s="14"/>
      <c r="S23" s="13"/>
      <c r="T23" s="13"/>
      <c r="U23" s="13"/>
    </row>
    <row r="24" spans="2:21">
      <c r="B24" s="10"/>
      <c r="C24" s="10"/>
      <c r="D24" s="10"/>
      <c r="E24" s="10"/>
      <c r="F24" s="10"/>
      <c r="G24" s="11"/>
      <c r="H24" s="10"/>
      <c r="I24" s="8"/>
      <c r="J24" s="8"/>
      <c r="K24" s="10"/>
      <c r="L24" s="12"/>
      <c r="M24" s="9"/>
      <c r="N24" s="13"/>
      <c r="O24" s="15"/>
      <c r="P24" s="13"/>
      <c r="Q24" s="13"/>
      <c r="R24" s="14"/>
      <c r="S24" s="13"/>
      <c r="T24" s="13"/>
      <c r="U24" s="13"/>
    </row>
    <row r="25" spans="2:21">
      <c r="B25" s="10"/>
      <c r="C25" s="10"/>
      <c r="D25" s="10"/>
      <c r="E25" s="10"/>
      <c r="F25" s="10"/>
      <c r="G25" s="11"/>
      <c r="H25" s="10"/>
      <c r="I25" s="8"/>
      <c r="J25" s="8"/>
      <c r="K25" s="10"/>
      <c r="L25" s="12"/>
      <c r="M25" s="9"/>
      <c r="N25" s="13"/>
      <c r="O25" s="15"/>
      <c r="P25" s="13"/>
      <c r="Q25" s="13"/>
      <c r="R25" s="14"/>
      <c r="S25" s="13"/>
      <c r="T25" s="13"/>
      <c r="U25" s="13"/>
    </row>
    <row r="26" spans="2:21">
      <c r="B26" s="10"/>
      <c r="C26" s="10"/>
      <c r="D26" s="10"/>
      <c r="E26" s="10"/>
      <c r="F26" s="10"/>
      <c r="G26" s="11"/>
      <c r="H26" s="10"/>
      <c r="I26" s="8"/>
      <c r="J26" s="8"/>
      <c r="K26" s="10"/>
      <c r="L26" s="12"/>
      <c r="M26" s="9"/>
      <c r="N26" s="13"/>
      <c r="O26" s="15"/>
      <c r="P26" s="13"/>
      <c r="Q26" s="13"/>
      <c r="R26" s="14"/>
      <c r="S26" s="13"/>
      <c r="T26" s="13"/>
      <c r="U26" s="13"/>
    </row>
    <row r="27" spans="2:21">
      <c r="B27" s="10"/>
      <c r="C27" s="10"/>
      <c r="D27" s="10"/>
      <c r="E27" s="10"/>
      <c r="F27" s="10"/>
      <c r="G27" s="11"/>
      <c r="H27" s="10"/>
      <c r="I27" s="8"/>
      <c r="J27" s="8"/>
      <c r="K27" s="10"/>
      <c r="L27" s="12"/>
      <c r="M27" s="9"/>
      <c r="N27" s="13"/>
      <c r="O27" s="15"/>
      <c r="P27" s="13"/>
      <c r="Q27" s="13"/>
      <c r="R27" s="14"/>
      <c r="S27" s="13"/>
      <c r="T27" s="13"/>
      <c r="U27" s="13"/>
    </row>
    <row r="28" spans="2:21">
      <c r="B28" s="10"/>
      <c r="C28" s="10"/>
      <c r="D28" s="10"/>
      <c r="E28" s="10"/>
      <c r="F28" s="10"/>
      <c r="G28" s="11"/>
      <c r="H28" s="10"/>
      <c r="I28" s="8"/>
      <c r="J28" s="8"/>
      <c r="K28" s="10"/>
      <c r="L28" s="12"/>
      <c r="M28" s="9"/>
      <c r="N28" s="13"/>
      <c r="O28" s="15"/>
      <c r="P28" s="13"/>
      <c r="Q28" s="13"/>
      <c r="R28" s="14"/>
      <c r="S28" s="13"/>
      <c r="T28" s="13"/>
      <c r="U28" s="13"/>
    </row>
    <row r="29" spans="2:21">
      <c r="B29" s="10"/>
      <c r="C29" s="10"/>
      <c r="D29" s="10"/>
      <c r="E29" s="10"/>
      <c r="F29" s="10"/>
      <c r="G29" s="11"/>
      <c r="H29" s="10"/>
      <c r="I29" s="8"/>
      <c r="J29" s="8"/>
      <c r="K29" s="10"/>
      <c r="L29" s="12"/>
      <c r="M29" s="9"/>
      <c r="N29" s="13"/>
      <c r="O29" s="15"/>
      <c r="P29" s="13"/>
      <c r="Q29" s="13"/>
      <c r="R29" s="14"/>
      <c r="S29" s="13"/>
      <c r="T29" s="13"/>
      <c r="U29" s="13"/>
    </row>
    <row r="30" spans="2:21">
      <c r="B30" s="10"/>
      <c r="C30" s="10"/>
      <c r="D30" s="10"/>
      <c r="E30" s="10"/>
      <c r="F30" s="10"/>
      <c r="G30" s="11"/>
      <c r="H30" s="10"/>
      <c r="I30" s="8"/>
      <c r="J30" s="8"/>
      <c r="K30" s="10"/>
      <c r="L30" s="12"/>
      <c r="M30" s="9"/>
      <c r="N30" s="13"/>
      <c r="O30" s="15"/>
      <c r="P30" s="13"/>
      <c r="Q30" s="13"/>
      <c r="R30" s="14"/>
      <c r="S30" s="13"/>
      <c r="T30" s="13"/>
      <c r="U30" s="13"/>
    </row>
    <row r="31" spans="2:21">
      <c r="B31" s="10"/>
      <c r="C31" s="10"/>
      <c r="D31" s="10"/>
      <c r="E31" s="10"/>
      <c r="F31" s="10"/>
      <c r="G31" s="11"/>
      <c r="H31" s="10"/>
      <c r="I31" s="8"/>
      <c r="J31" s="8"/>
      <c r="K31" s="10"/>
      <c r="L31" s="12"/>
      <c r="M31" s="9"/>
      <c r="N31" s="13"/>
      <c r="O31" s="15"/>
      <c r="P31" s="13"/>
      <c r="Q31" s="13"/>
      <c r="R31" s="14"/>
      <c r="S31" s="13"/>
      <c r="T31" s="13"/>
      <c r="U31" s="13"/>
    </row>
    <row r="32" spans="2:21">
      <c r="B32" s="10"/>
      <c r="C32" s="10"/>
      <c r="D32" s="10"/>
      <c r="E32" s="10"/>
      <c r="F32" s="10"/>
      <c r="G32" s="11"/>
      <c r="H32" s="10"/>
      <c r="I32" s="8"/>
      <c r="J32" s="8"/>
      <c r="K32" s="10"/>
      <c r="L32" s="12"/>
      <c r="M32" s="9"/>
      <c r="N32" s="13"/>
      <c r="O32" s="15"/>
      <c r="P32" s="13"/>
      <c r="Q32" s="13"/>
      <c r="R32" s="14"/>
      <c r="S32" s="13"/>
      <c r="T32" s="13"/>
      <c r="U32" s="13"/>
    </row>
    <row r="33" spans="2:21">
      <c r="B33" s="10"/>
      <c r="C33" s="10"/>
      <c r="D33" s="10"/>
      <c r="E33" s="10"/>
      <c r="F33" s="10"/>
      <c r="G33" s="11"/>
      <c r="H33" s="10"/>
      <c r="I33" s="8"/>
      <c r="J33" s="8"/>
      <c r="K33" s="10"/>
      <c r="L33" s="12"/>
      <c r="M33" s="9"/>
      <c r="N33" s="13"/>
      <c r="O33" s="15"/>
      <c r="P33" s="13"/>
      <c r="Q33" s="13"/>
      <c r="R33" s="14"/>
      <c r="S33" s="13"/>
      <c r="T33" s="13"/>
      <c r="U33" s="13"/>
    </row>
    <row r="34" spans="2:21">
      <c r="B34" s="10"/>
      <c r="C34" s="10"/>
      <c r="D34" s="10"/>
      <c r="E34" s="10"/>
      <c r="F34" s="10"/>
      <c r="G34" s="11"/>
      <c r="H34" s="10"/>
      <c r="I34" s="8"/>
      <c r="J34" s="8"/>
      <c r="K34" s="10"/>
      <c r="L34" s="12"/>
      <c r="M34" s="9"/>
      <c r="N34" s="13"/>
      <c r="O34" s="15"/>
      <c r="P34" s="13"/>
      <c r="Q34" s="13"/>
      <c r="R34" s="14"/>
      <c r="S34" s="13"/>
      <c r="T34" s="13"/>
      <c r="U34" s="13"/>
    </row>
    <row r="35" spans="2:21">
      <c r="B35" s="10"/>
      <c r="C35" s="10"/>
      <c r="D35" s="10"/>
      <c r="E35" s="10"/>
      <c r="F35" s="10"/>
      <c r="G35" s="11"/>
      <c r="H35" s="10"/>
      <c r="I35" s="8"/>
      <c r="J35" s="8"/>
      <c r="K35" s="10"/>
      <c r="L35" s="12"/>
      <c r="M35" s="9"/>
      <c r="N35" s="13"/>
      <c r="O35" s="15"/>
      <c r="P35" s="13"/>
      <c r="Q35" s="13"/>
      <c r="R35" s="14"/>
      <c r="S35" s="13"/>
      <c r="T35" s="13"/>
      <c r="U35" s="13"/>
    </row>
    <row r="36" spans="2:21">
      <c r="B36" s="10"/>
      <c r="C36" s="10"/>
      <c r="D36" s="10"/>
      <c r="E36" s="10"/>
      <c r="F36" s="10"/>
      <c r="G36" s="11"/>
      <c r="H36" s="10"/>
      <c r="I36" s="8"/>
      <c r="J36" s="8"/>
      <c r="K36" s="10"/>
      <c r="L36" s="12"/>
      <c r="M36" s="9"/>
      <c r="N36" s="13"/>
      <c r="O36" s="15"/>
      <c r="P36" s="13"/>
      <c r="Q36" s="13"/>
      <c r="R36" s="14"/>
      <c r="S36" s="13"/>
      <c r="T36" s="13"/>
      <c r="U36" s="13"/>
    </row>
    <row r="37" spans="2:21">
      <c r="B37" s="10"/>
      <c r="C37" s="10"/>
      <c r="D37" s="10"/>
      <c r="E37" s="10"/>
      <c r="F37" s="10"/>
      <c r="G37" s="11"/>
      <c r="H37" s="10"/>
      <c r="I37" s="8"/>
      <c r="J37" s="8"/>
      <c r="K37" s="10"/>
      <c r="L37" s="12"/>
      <c r="M37" s="9"/>
      <c r="N37" s="13"/>
      <c r="O37" s="15"/>
      <c r="P37" s="13"/>
      <c r="Q37" s="13"/>
      <c r="R37" s="14"/>
      <c r="S37" s="13"/>
      <c r="T37" s="13"/>
      <c r="U37" s="13"/>
    </row>
    <row r="38" spans="2:21">
      <c r="B38" s="10"/>
      <c r="C38" s="10"/>
      <c r="D38" s="10"/>
      <c r="E38" s="10"/>
      <c r="F38" s="10"/>
      <c r="G38" s="11"/>
      <c r="H38" s="10"/>
      <c r="I38" s="8"/>
      <c r="J38" s="8"/>
      <c r="K38" s="10"/>
      <c r="L38" s="12"/>
      <c r="M38" s="9"/>
      <c r="N38" s="13"/>
      <c r="O38" s="15"/>
      <c r="P38" s="13"/>
      <c r="Q38" s="13"/>
      <c r="R38" s="14"/>
      <c r="S38" s="13"/>
      <c r="T38" s="13"/>
      <c r="U38" s="13"/>
    </row>
    <row r="39" spans="2:21">
      <c r="B39" s="10"/>
      <c r="C39" s="10"/>
      <c r="D39" s="10"/>
      <c r="E39" s="10"/>
      <c r="F39" s="10"/>
      <c r="G39" s="11"/>
      <c r="H39" s="10"/>
      <c r="I39" s="8"/>
      <c r="J39" s="8"/>
      <c r="K39" s="10"/>
      <c r="L39" s="12"/>
      <c r="M39" s="9"/>
      <c r="N39" s="13"/>
      <c r="O39" s="15"/>
      <c r="P39" s="13"/>
      <c r="Q39" s="13"/>
      <c r="R39" s="14"/>
      <c r="S39" s="13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configs!$A$1:$A$36</xm:f>
          </x14:formula1>
          <xm:sqref>B8:B42</xm:sqref>
        </x14:dataValidation>
        <x14:dataValidation type="list" allowBlank="1" showInputMessage="1" showErrorMessage="1">
          <x14:formula1>
            <xm:f>configs!$C$1:$C$2</xm:f>
          </x14:formula1>
          <xm:sqref>F8:F39</xm:sqref>
        </x14:dataValidation>
        <x14:dataValidation type="list" allowBlank="1" showInputMessage="1" showErrorMessage="1">
          <x14:formula1>
            <xm:f>configs!$B$1:$B$2</xm:f>
          </x14:formula1>
          <xm:sqref>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offer_van combo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2017-11-29T13:06:03Z</dcterms:modified>
</cp:coreProperties>
</file>