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firstSheet="3" activeTab="3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E11" i="1" l="1"/>
  <c r="I11" i="1" l="1"/>
  <c r="I10" i="1"/>
  <c r="R11" i="1"/>
  <c r="F11" i="1"/>
  <c r="R10" i="1"/>
  <c r="E10" i="1"/>
  <c r="F10" i="1" s="1"/>
  <c r="L10" i="1"/>
  <c r="V11" i="1"/>
  <c r="N10" i="1" l="1"/>
  <c r="O10" i="1" s="1"/>
  <c r="T10" i="1" s="1"/>
  <c r="N11" i="1"/>
  <c r="D26" i="2"/>
  <c r="U10" i="1"/>
  <c r="V10" i="1"/>
  <c r="L11" i="1"/>
  <c r="U11" i="1"/>
  <c r="O11" i="1" l="1"/>
  <c r="T11" i="1" s="1"/>
  <c r="E10" i="9"/>
  <c r="K9" i="9" l="1"/>
  <c r="N8" i="2" l="1"/>
  <c r="H10" i="9" l="1"/>
  <c r="Q10" i="9"/>
  <c r="I9" i="9"/>
  <c r="J9" i="9" s="1"/>
  <c r="J10" i="9" s="1"/>
  <c r="D9" i="9"/>
  <c r="J8" i="9"/>
  <c r="F8" i="9"/>
  <c r="G8" i="9" s="1"/>
  <c r="G9" i="9" s="1"/>
  <c r="G10" i="9" s="1"/>
  <c r="D8" i="9"/>
  <c r="U9" i="9"/>
  <c r="V8" i="9"/>
  <c r="O10" i="9" l="1"/>
  <c r="I10" i="9"/>
  <c r="F9" i="9"/>
  <c r="F10" i="9" s="1"/>
  <c r="V9" i="9"/>
  <c r="M9" i="9"/>
  <c r="U8" i="9"/>
  <c r="M8" i="9"/>
  <c r="U10" i="9" l="1"/>
  <c r="P9" i="9"/>
  <c r="M10" i="9"/>
  <c r="P10" i="9" s="1"/>
  <c r="T10" i="9" s="1"/>
  <c r="P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T9" i="7"/>
  <c r="H8" i="8"/>
  <c r="O10" i="7"/>
  <c r="H8" i="7"/>
  <c r="T10" i="7"/>
  <c r="U10" i="7"/>
  <c r="U9" i="7"/>
  <c r="K9" i="8"/>
  <c r="O9" i="7"/>
  <c r="U8" i="8" l="1"/>
  <c r="Q9" i="7"/>
  <c r="R9" i="7" s="1"/>
  <c r="S9" i="7" s="1"/>
  <c r="Q10" i="7"/>
  <c r="R10" i="7" s="1"/>
  <c r="S10" i="7" s="1"/>
  <c r="Q8" i="7"/>
  <c r="S9" i="8"/>
  <c r="X9" i="8"/>
  <c r="T8" i="7"/>
  <c r="O8" i="7"/>
  <c r="K8" i="8"/>
  <c r="U8" i="7"/>
  <c r="Y9" i="8"/>
  <c r="V9" i="8" l="1"/>
  <c r="W9" i="8" s="1"/>
  <c r="R8" i="7"/>
  <c r="S8" i="7" s="1"/>
  <c r="Y8" i="8"/>
  <c r="X8" i="8"/>
  <c r="S8" i="8"/>
  <c r="V8" i="8" l="1"/>
  <c r="W8" i="8" s="1"/>
  <c r="R9" i="1"/>
  <c r="R8" i="1"/>
  <c r="I9" i="1" l="1"/>
  <c r="E9" i="1"/>
  <c r="F9" i="1" s="1"/>
  <c r="I8" i="1"/>
  <c r="E8" i="1"/>
  <c r="F8" i="1" s="1"/>
  <c r="L9" i="1"/>
  <c r="P8" i="1"/>
  <c r="U9" i="1"/>
  <c r="V9" i="1"/>
  <c r="N8" i="1" l="1"/>
  <c r="N9" i="1"/>
  <c r="O9" i="1" s="1"/>
  <c r="T9" i="1" s="1"/>
  <c r="L8" i="1"/>
  <c r="V8" i="1"/>
  <c r="U8" i="1"/>
  <c r="O8" i="1" l="1"/>
  <c r="T8" i="1" s="1"/>
</calcChain>
</file>

<file path=xl/sharedStrings.xml><?xml version="1.0" encoding="utf-8"?>
<sst xmlns="http://schemas.openxmlformats.org/spreadsheetml/2006/main" count="491" uniqueCount="194">
  <si>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</si>
  <si>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</si>
  <si>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</si>
  <si>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</si>
  <si>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</si>
  <si>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</si>
  <si>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</si>
  <si>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</si>
  <si>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</si>
  <si>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</si>
  <si>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</si>
  <si>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</si>
  <si>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</si>
  <si>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</si>
  <si>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</si>
  <si>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</si>
  <si>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</si>
  <si>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</si>
  <si>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</si>
  <si>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</si>
  <si>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</si>
  <si>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</si>
  <si>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</si>
  <si>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</si>
  <si>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</si>
  <si>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</si>
  <si>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</si>
  <si>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</si>
  <si>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</si>
  <si>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</si>
  <si>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</si>
  <si>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</si>
  <si>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</si>
  <si>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</si>
  <si>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</si>
  <si>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</si>
  <si>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</si>
  <si>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</si>
  <si>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</si>
  <si>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</si>
  <si>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</si>
  <si>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</si>
  <si>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</si>
  <si>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</si>
  <si>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</si>
  <si>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</si>
  <si>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</si>
  <si>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</si>
  <si>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</si>
  <si>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</si>
  <si>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</si>
  <si>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</si>
  <si>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</si>
  <si>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</si>
  <si>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</si>
  <si>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</si>
  <si>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</si>
  <si>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</si>
  <si>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</si>
  <si>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</si>
  <si>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</si>
  <si>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</si>
  <si>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</si>
  <si>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</si>
  <si>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</si>
  <si>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</si>
  <si>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</si>
  <si>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</si>
  <si>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</si>
  <si>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</si>
  <si>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</si>
  <si>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</si>
  <si>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</si>
  <si>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</si>
  <si>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</si>
  <si>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</si>
  <si>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</si>
  <si>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</si>
  <si>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</si>
  <si>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</si>
  <si>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</si>
  <si>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</si>
  <si>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</si>
  <si>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</si>
  <si>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</si>
  <si>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</si>
  <si>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</si>
  <si>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</si>
  <si>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</si>
  <si>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</si>
  <si>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</si>
  <si>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</si>
  <si>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</si>
  <si>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</si>
  <si>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</si>
  <si>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</si>
  <si>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</si>
  <si>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</si>
  <si>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</si>
  <si>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</si>
  <si>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</si>
  <si>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</si>
  <si>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</si>
  <si>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</si>
  <si>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</si>
  <si>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</si>
  <si>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</si>
  <si>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</si>
  <si>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</si>
  <si>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</si>
  <si>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</si>
  <si>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</si>
  <si>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</si>
  <si>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</si>
  <si>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</si>
  <si>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</si>
  <si>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</si>
  <si>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</si>
  <si>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</si>
  <si>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</si>
  <si>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</si>
  <si>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</si>
  <si>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</si>
  <si>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</si>
  <si>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</si>
  <si>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</si>
  <si>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</si>
  <si>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</si>
  <si>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</si>
  <si>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</si>
  <si>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</si>
  <si>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</si>
  <si>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</si>
  <si>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</si>
  <si>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</si>
  <si>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</si>
  <si>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</si>
  <si>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</si>
  <si>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</si>
  <si>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</si>
  <si>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</si>
  <si>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</si>
  <si>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</si>
  <si>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</si>
  <si>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</si>
  <si>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</si>
  <si>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</si>
  <si>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</si>
  <si>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</si>
  <si>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</si>
  <si>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</si>
  <si>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</si>
  <si>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</si>
  <si>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</si>
  <si>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</si>
  <si>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</si>
  <si>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</si>
  <si>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</si>
  <si>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</si>
  <si>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</si>
  <si>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</si>
  <si>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</si>
  <si>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</si>
  <si>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</si>
  <si>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</si>
  <si>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</si>
  <si>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</si>
  <si>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</si>
  <si>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</si>
  <si>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</si>
  <si>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</si>
  <si>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</si>
  <si>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</si>
  <si>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</si>
  <si>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</si>
  <si>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</si>
  <si>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</si>
  <si>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</si>
  <si>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</si>
  <si>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行权价1(中金卖出看跌):</t>
    <phoneticPr fontId="1" type="noConversion"/>
  </si>
  <si>
    <t>行权价2(中金买入看涨):</t>
    <phoneticPr fontId="1" type="noConversion"/>
  </si>
  <si>
    <t>权利金总额（元）：</t>
    <phoneticPr fontId="1" type="noConversion"/>
  </si>
  <si>
    <t>权利金方向:</t>
    <phoneticPr fontId="1" type="noConversion"/>
  </si>
  <si>
    <t>客户名称：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</si>
  <si>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</si>
  <si>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</si>
  <si>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</si>
  <si>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</si>
  <si>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</si>
  <si>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Example</t>
    <phoneticPr fontId="1" type="noConversion"/>
  </si>
  <si>
    <t>rb1810</t>
  </si>
  <si>
    <t>cf805</t>
  </si>
  <si>
    <t>RB1810</t>
  </si>
  <si>
    <t>RB1810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</si>
</sst>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_ * #,##0_ ;_ * \-#,##0_ ;_ * &quot;-&quot;??_ ;_ @_ "/>
    <numFmt numFmtId="180" formatCode="###,###,##0.0"/>
  </numFmts>
  <fonts count="3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 style="thin">
        <color indexed="64"/>
      </bottom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87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0" fontId="14" fillId="6" borderId="0" xfId="0" applyFont="1" applyFill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2" fontId="5" fillId="9" borderId="0" xfId="0" applyNumberFormat="1" applyFont="1" applyFill="1" applyBorder="1"/>
    <xf numFmtId="0" fontId="5" fillId="9" borderId="0" xfId="0" applyFont="1" applyFill="1" applyBorder="1"/>
    <xf numFmtId="14" fontId="5" fillId="5" borderId="0" xfId="0" applyNumberFormat="1" applyFont="1" applyFill="1" applyBorder="1"/>
    <xf numFmtId="177" fontId="5" fillId="9" borderId="0" xfId="0" applyNumberFormat="1" applyFont="1" applyFill="1" applyBorder="1"/>
    <xf numFmtId="0" fontId="5" fillId="4" borderId="0" xfId="0" applyFont="1" applyFill="1" applyBorder="1"/>
    <xf numFmtId="0" fontId="5" fillId="8" borderId="0" xfId="0" applyFont="1" applyFill="1" applyBorder="1"/>
    <xf numFmtId="178" fontId="5" fillId="9" borderId="0" xfId="0" applyNumberFormat="1" applyFont="1" applyFill="1" applyBorder="1"/>
    <xf numFmtId="10" fontId="5" fillId="9" borderId="0" xfId="1" applyNumberFormat="1" applyFont="1" applyFill="1" applyBorder="1" applyAlignment="1"/>
    <xf numFmtId="180" fontId="12" fillId="9" borderId="2" xfId="0" applyNumberFormat="1" applyFont="1" applyFill="1" applyBorder="1"/>
    <xf numFmtId="2" fontId="12" fillId="12" borderId="0" xfId="0" applyNumberFormat="1" applyFont="1" applyFill="1" applyBorder="1"/>
    <xf numFmtId="0" fontId="12" fillId="12" borderId="0" xfId="0" applyFont="1" applyFill="1" applyBorder="1"/>
    <xf numFmtId="14" fontId="12" fillId="12" borderId="0" xfId="0" applyNumberFormat="1" applyFont="1" applyFill="1" applyBorder="1"/>
    <xf numFmtId="177" fontId="12" fillId="12" borderId="0" xfId="0" applyNumberFormat="1" applyFont="1" applyFill="1" applyBorder="1"/>
    <xf numFmtId="178" fontId="12" fillId="12" borderId="0" xfId="0" applyNumberFormat="1" applyFont="1" applyFill="1" applyBorder="1"/>
    <xf numFmtId="0" fontId="12" fillId="4" borderId="0" xfId="0" applyFont="1" applyFill="1" applyBorder="1"/>
    <xf numFmtId="10" fontId="12" fillId="12" borderId="0" xfId="1" applyNumberFormat="1" applyFont="1" applyFill="1" applyBorder="1" applyAlignment="1"/>
    <xf numFmtId="0" fontId="5" fillId="6" borderId="0" xfId="0" applyFont="1" applyFill="1" applyBorder="1"/>
    <xf numFmtId="0" fontId="14" fillId="6" borderId="17" xfId="0" applyFont="1" applyFill="1" applyBorder="1"/>
    <xf numFmtId="2" fontId="12" fillId="9" borderId="18" xfId="0" applyNumberFormat="1" applyFont="1" applyFill="1" applyBorder="1"/>
    <xf numFmtId="0" fontId="12" fillId="9" borderId="18" xfId="0" applyFont="1" applyFill="1" applyBorder="1"/>
    <xf numFmtId="14" fontId="12" fillId="5" borderId="18" xfId="0" applyNumberFormat="1" applyFont="1" applyFill="1" applyBorder="1"/>
    <xf numFmtId="178" fontId="12" fillId="9" borderId="18" xfId="0" applyNumberFormat="1" applyFont="1" applyFill="1" applyBorder="1"/>
    <xf numFmtId="177" fontId="12" fillId="9" borderId="18" xfId="0" applyNumberFormat="1" applyFont="1" applyFill="1" applyBorder="1"/>
    <xf numFmtId="0" fontId="12" fillId="4" borderId="18" xfId="0" applyFont="1" applyFill="1" applyBorder="1"/>
    <xf numFmtId="0" fontId="12" fillId="8" borderId="18" xfId="0" applyFont="1" applyFill="1" applyBorder="1"/>
    <xf numFmtId="180" fontId="12" fillId="9" borderId="18" xfId="0" applyNumberFormat="1" applyFont="1" applyFill="1" applyBorder="1"/>
    <xf numFmtId="10" fontId="12" fillId="9" borderId="18" xfId="1" applyNumberFormat="1" applyFont="1" applyFill="1" applyBorder="1" applyAlignment="1"/>
    <xf numFmtId="0" fontId="5" fillId="6" borderId="19" xfId="0" applyFont="1" applyFill="1" applyBorder="1"/>
    <xf numFmtId="0" fontId="14" fillId="6" borderId="20" xfId="0" applyFont="1" applyFill="1" applyBorder="1"/>
    <xf numFmtId="0" fontId="14" fillId="6" borderId="21" xfId="0" applyFont="1" applyFill="1" applyBorder="1"/>
    <xf numFmtId="2" fontId="12" fillId="9" borderId="13" xfId="0" applyNumberFormat="1" applyFont="1" applyFill="1" applyBorder="1"/>
    <xf numFmtId="0" fontId="12" fillId="9" borderId="13" xfId="0" applyFont="1" applyFill="1" applyBorder="1"/>
    <xf numFmtId="14" fontId="12" fillId="5" borderId="13" xfId="0" applyNumberFormat="1" applyFont="1" applyFill="1" applyBorder="1"/>
    <xf numFmtId="178" fontId="12" fillId="9" borderId="13" xfId="0" applyNumberFormat="1" applyFont="1" applyFill="1" applyBorder="1"/>
    <xf numFmtId="177" fontId="12" fillId="9" borderId="13" xfId="0" applyNumberFormat="1" applyFont="1" applyFill="1" applyBorder="1"/>
    <xf numFmtId="0" fontId="12" fillId="4" borderId="13" xfId="0" applyFont="1" applyFill="1" applyBorder="1"/>
    <xf numFmtId="0" fontId="12" fillId="8" borderId="13" xfId="0" applyFont="1" applyFill="1" applyBorder="1"/>
    <xf numFmtId="180" fontId="12" fillId="9" borderId="13" xfId="0" applyNumberFormat="1" applyFont="1" applyFill="1" applyBorder="1"/>
    <xf numFmtId="10" fontId="12" fillId="9" borderId="13" xfId="1" applyNumberFormat="1" applyFont="1" applyFill="1" applyBorder="1" applyAlignment="1"/>
    <xf numFmtId="0" fontId="5" fillId="6" borderId="22" xfId="0" applyFont="1" applyFill="1" applyBorder="1"/>
    <xf numFmtId="0" fontId="14" fillId="6" borderId="16" xfId="0" applyFont="1" applyFill="1" applyBorder="1"/>
    <xf numFmtId="0" fontId="14" fillId="6" borderId="14" xfId="0" applyFont="1" applyFill="1" applyBorder="1"/>
    <xf numFmtId="2" fontId="12" fillId="12" borderId="15" xfId="0" applyNumberFormat="1" applyFont="1" applyFill="1" applyBorder="1"/>
    <xf numFmtId="0" fontId="12" fillId="12" borderId="15" xfId="0" applyFont="1" applyFill="1" applyBorder="1"/>
    <xf numFmtId="14" fontId="12" fillId="12" borderId="15" xfId="0" applyNumberFormat="1" applyFont="1" applyFill="1" applyBorder="1"/>
    <xf numFmtId="177" fontId="12" fillId="12" borderId="15" xfId="0" applyNumberFormat="1" applyFont="1" applyFill="1" applyBorder="1"/>
    <xf numFmtId="178" fontId="12" fillId="12" borderId="15" xfId="0" applyNumberFormat="1" applyFont="1" applyFill="1" applyBorder="1"/>
    <xf numFmtId="0" fontId="12" fillId="4" borderId="15" xfId="0" applyFont="1" applyFill="1" applyBorder="1"/>
    <xf numFmtId="10" fontId="12" fillId="12" borderId="15" xfId="1" applyNumberFormat="1" applyFont="1" applyFill="1" applyBorder="1" applyAlignment="1"/>
    <xf numFmtId="0" fontId="5" fillId="6" borderId="15" xfId="0" applyFont="1" applyFill="1" applyBorder="1"/>
    <xf numFmtId="2" fontId="5" fillId="9" borderId="0" xfId="0" applyNumberFormat="1" applyFont="1" applyFill="1" applyAlignment="1">
      <alignment horizontal="center"/>
    </xf>
    <xf numFmtId="0" fontId="5" fillId="9" borderId="2" xfId="0" quotePrefix="1" applyFont="1" applyFill="1" applyBorder="1"/>
    <xf numFmtId="1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0" fontId="8" fillId="0" borderId="4" xfId="0" applyFont="1" applyBorder="1" applyAlignment="1">
      <alignment horizont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4" fillId="6" borderId="1" xfId="0" applyFont="1" applyFill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14" fontId="26" fillId="10" borderId="7" xfId="0" applyNumberFormat="1" applyFont="1" applyFill="1" applyBorder="1" applyAlignment="1">
      <alignment horizontal="right"/>
    </xf>
    <xf numFmtId="0" fontId="26" fillId="10" borderId="8" xfId="0" applyFont="1" applyFill="1" applyBorder="1" applyAlignment="1">
      <alignment horizontal="right"/>
    </xf>
    <xf numFmtId="179" fontId="28" fillId="10" borderId="3" xfId="2" applyNumberFormat="1" applyFont="1" applyFill="1" applyBorder="1" applyAlignment="1">
      <alignment horizontal="right" vertical="center"/>
    </xf>
    <xf numFmtId="179" fontId="28" fillId="10" borderId="0" xfId="2" applyNumberFormat="1" applyFont="1" applyFill="1" applyBorder="1" applyAlignment="1">
      <alignment horizontal="right" vertical="center"/>
    </xf>
    <xf numFmtId="14" fontId="28" fillId="10" borderId="3" xfId="0" applyNumberFormat="1" applyFont="1" applyFill="1" applyBorder="1" applyAlignment="1">
      <alignment horizontal="right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3951</v>
        <stp/>
        <stp>RB1805</stp>
        <stp>LastPrice</stp>
        <tr r="P8" s="1"/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34"/>
  <sheetViews>
    <sheetView zoomScaleNormal="100" workbookViewId="0">
      <selection activeCell="R36" sqref="R36"/>
    </sheetView>
  </sheetViews>
  <sheetFormatPr defaultColWidth="9" defaultRowHeight="11.25" x14ac:dyDescent="0.15"/>
  <cols>
    <col min="1" max="1" width="9" style="6"/>
    <col min="2" max="6" width="12.625" style="6" customWidth="1"/>
    <col min="7" max="13" width="12.625" style="6" hidden="1" customWidth="1"/>
    <col min="14" max="16" width="12.625" style="6" customWidth="1"/>
    <col min="17" max="17" width="12.625" style="6" hidden="1" customWidth="1"/>
    <col min="18" max="18" width="12.625" style="6" customWidth="1"/>
    <col min="19" max="16384" width="9" style="6"/>
  </cols>
  <sheetData>
    <row r="1" spans="2:18" ht="14.25" customHeight="1" thickBot="1" x14ac:dyDescent="0.2">
      <c r="B1" s="166" t="s">
        <v>158</v>
      </c>
      <c r="C1" s="166"/>
      <c r="D1" s="166"/>
    </row>
    <row r="2" spans="2:18" ht="12" thickTop="1" x14ac:dyDescent="0.15"/>
    <row r="5" spans="2:18" x14ac:dyDescent="0.15">
      <c r="B5" s="100" t="s">
        <v>2</v>
      </c>
      <c r="C5" s="41" t="s">
        <v>185</v>
      </c>
      <c r="D5" s="41" t="s">
        <v>184</v>
      </c>
      <c r="E5" s="41" t="s">
        <v>10</v>
      </c>
      <c r="F5" s="41" t="s">
        <v>188</v>
      </c>
      <c r="G5" s="41" t="s">
        <v>11</v>
      </c>
      <c r="H5" s="41" t="s">
        <v>12</v>
      </c>
      <c r="I5" s="41" t="s">
        <v>47</v>
      </c>
      <c r="J5" s="41" t="s">
        <v>13</v>
      </c>
      <c r="K5" s="41" t="s">
        <v>14</v>
      </c>
      <c r="L5" s="41" t="s">
        <v>26</v>
      </c>
      <c r="M5" s="41" t="s">
        <v>28</v>
      </c>
      <c r="N5" s="41" t="s">
        <v>186</v>
      </c>
      <c r="O5" s="41" t="s">
        <v>8</v>
      </c>
      <c r="P5" s="41" t="s">
        <v>23</v>
      </c>
      <c r="Q5" s="41"/>
      <c r="R5" s="41" t="s">
        <v>30</v>
      </c>
    </row>
    <row r="6" spans="2:18" x14ac:dyDescent="0.15">
      <c r="B6" s="101" t="s">
        <v>160</v>
      </c>
      <c r="C6" s="101" t="s">
        <v>159</v>
      </c>
      <c r="D6" s="102">
        <v>43105</v>
      </c>
      <c r="E6" s="102">
        <v>43135</v>
      </c>
      <c r="F6" s="101">
        <v>3800</v>
      </c>
      <c r="G6" s="101">
        <v>30</v>
      </c>
      <c r="H6" s="101">
        <v>8.2191780821917804E-2</v>
      </c>
      <c r="I6" s="101">
        <v>0</v>
      </c>
      <c r="J6" s="101">
        <v>0.3</v>
      </c>
      <c r="K6" s="101" t="e">
        <v>#VALUE!</v>
      </c>
      <c r="L6" s="101">
        <v>80</v>
      </c>
      <c r="M6" s="101" t="e">
        <v>#N/A</v>
      </c>
      <c r="N6" s="101" t="e">
        <v>#VALUE!</v>
      </c>
      <c r="O6" s="101" t="e">
        <v>#N/A</v>
      </c>
      <c r="P6" s="101" t="s">
        <v>39</v>
      </c>
      <c r="Q6" s="101">
        <v>-1</v>
      </c>
      <c r="R6" s="101" t="s">
        <v>20</v>
      </c>
    </row>
    <row r="7" spans="2:18" x14ac:dyDescent="0.15">
      <c r="B7" s="101" t="s">
        <v>160</v>
      </c>
      <c r="C7" s="101" t="s">
        <v>159</v>
      </c>
      <c r="D7" s="102">
        <v>43105</v>
      </c>
      <c r="E7" s="102">
        <v>43470</v>
      </c>
      <c r="F7" s="101">
        <v>100</v>
      </c>
      <c r="G7" s="101">
        <v>365</v>
      </c>
      <c r="H7" s="101">
        <v>1</v>
      </c>
      <c r="I7" s="101">
        <v>0</v>
      </c>
      <c r="J7" s="101">
        <v>0.18</v>
      </c>
      <c r="K7" s="101">
        <v>7.0292776883103798</v>
      </c>
      <c r="L7" s="101">
        <v>80</v>
      </c>
      <c r="M7" s="101">
        <v>0.8</v>
      </c>
      <c r="N7" s="101">
        <v>6.22927768831038</v>
      </c>
      <c r="O7" s="101">
        <v>100</v>
      </c>
      <c r="P7" s="101" t="s">
        <v>39</v>
      </c>
      <c r="Q7" s="101">
        <v>1</v>
      </c>
      <c r="R7" s="101" t="s">
        <v>151</v>
      </c>
    </row>
    <row r="8" spans="2:18" x14ac:dyDescent="0.15">
      <c r="B8" s="100" t="s">
        <v>2</v>
      </c>
      <c r="C8" s="41" t="s">
        <v>185</v>
      </c>
      <c r="D8" s="41" t="s">
        <v>184</v>
      </c>
      <c r="E8" s="41" t="s">
        <v>10</v>
      </c>
      <c r="F8" s="41" t="s">
        <v>188</v>
      </c>
      <c r="G8" s="41" t="s">
        <v>11</v>
      </c>
      <c r="H8" s="41" t="s">
        <v>12</v>
      </c>
      <c r="I8" s="41" t="s">
        <v>47</v>
      </c>
      <c r="J8" s="41" t="s">
        <v>13</v>
      </c>
      <c r="K8" s="41" t="s">
        <v>14</v>
      </c>
      <c r="L8" s="41" t="s">
        <v>26</v>
      </c>
      <c r="M8" s="41" t="s">
        <v>28</v>
      </c>
      <c r="N8" s="41" t="s">
        <v>186</v>
      </c>
      <c r="O8" s="41" t="s">
        <v>8</v>
      </c>
      <c r="P8" s="41" t="s">
        <v>23</v>
      </c>
      <c r="Q8" s="41"/>
      <c r="R8" s="41" t="s">
        <v>30</v>
      </c>
    </row>
    <row r="9" spans="2:18" x14ac:dyDescent="0.15">
      <c r="B9" s="101" t="s">
        <v>160</v>
      </c>
      <c r="C9" s="101" t="s">
        <v>190</v>
      </c>
      <c r="D9" s="102">
        <v>43119</v>
      </c>
      <c r="E9" s="102">
        <v>43189</v>
      </c>
      <c r="F9" s="101">
        <v>3650</v>
      </c>
      <c r="G9" s="101">
        <v>70</v>
      </c>
      <c r="H9" s="101">
        <v>0.17808219178082191</v>
      </c>
      <c r="I9" s="101">
        <v>0</v>
      </c>
      <c r="J9" s="101">
        <v>0.19</v>
      </c>
      <c r="K9" s="101">
        <v>82.749480015912013</v>
      </c>
      <c r="L9" s="101"/>
      <c r="M9" s="101">
        <v>0</v>
      </c>
      <c r="N9" s="153">
        <v>82.749480015912013</v>
      </c>
      <c r="O9" s="101">
        <v>3728</v>
      </c>
      <c r="P9" s="101" t="s">
        <v>85</v>
      </c>
      <c r="Q9" s="101">
        <v>1</v>
      </c>
      <c r="R9" s="101" t="s">
        <v>151</v>
      </c>
    </row>
    <row r="10" spans="2:18" x14ac:dyDescent="0.15">
      <c r="B10" s="101" t="s">
        <v>160</v>
      </c>
      <c r="C10" s="101" t="s">
        <v>190</v>
      </c>
      <c r="D10" s="102">
        <v>43119</v>
      </c>
      <c r="E10" s="102">
        <v>43189</v>
      </c>
      <c r="F10" s="101">
        <v>3700</v>
      </c>
      <c r="G10" s="101">
        <v>70</v>
      </c>
      <c r="H10" s="101">
        <v>0.17808219178082191</v>
      </c>
      <c r="I10" s="101">
        <v>0</v>
      </c>
      <c r="J10" s="101">
        <v>0.19</v>
      </c>
      <c r="K10" s="101">
        <v>104.91801880194794</v>
      </c>
      <c r="L10" s="101"/>
      <c r="M10" s="101">
        <v>0</v>
      </c>
      <c r="N10" s="153">
        <v>104.91801880194794</v>
      </c>
      <c r="O10" s="101">
        <v>3728</v>
      </c>
      <c r="P10" s="101" t="s">
        <v>85</v>
      </c>
      <c r="Q10" s="101">
        <v>1</v>
      </c>
      <c r="R10" s="101" t="s">
        <v>151</v>
      </c>
    </row>
    <row r="11" spans="2:18" x14ac:dyDescent="0.15">
      <c r="B11" s="101" t="s">
        <v>160</v>
      </c>
      <c r="C11" s="101" t="s">
        <v>190</v>
      </c>
      <c r="D11" s="102">
        <v>43119</v>
      </c>
      <c r="E11" s="102">
        <v>43189</v>
      </c>
      <c r="F11" s="101">
        <v>3750</v>
      </c>
      <c r="G11" s="101">
        <v>70</v>
      </c>
      <c r="H11" s="101">
        <v>0.17808219178082191</v>
      </c>
      <c r="I11" s="101">
        <v>0</v>
      </c>
      <c r="J11" s="101">
        <v>0.19</v>
      </c>
      <c r="K11" s="101">
        <v>130.42375876594815</v>
      </c>
      <c r="L11" s="101"/>
      <c r="M11" s="101">
        <v>0</v>
      </c>
      <c r="N11" s="153">
        <v>130.42375876594815</v>
      </c>
      <c r="O11" s="101">
        <v>3728</v>
      </c>
      <c r="P11" s="101" t="s">
        <v>85</v>
      </c>
      <c r="Q11" s="101">
        <v>1</v>
      </c>
      <c r="R11" s="101" t="s">
        <v>151</v>
      </c>
    </row>
    <row r="12" spans="2:18" x14ac:dyDescent="0.15">
      <c r="B12" s="101"/>
      <c r="C12" s="101"/>
      <c r="D12" s="102"/>
      <c r="E12" s="102"/>
      <c r="F12" s="101"/>
      <c r="G12" s="101"/>
      <c r="H12" s="101"/>
      <c r="I12" s="101"/>
      <c r="J12" s="101"/>
      <c r="K12" s="101"/>
      <c r="L12" s="101"/>
      <c r="M12" s="101"/>
      <c r="N12" s="153"/>
      <c r="O12" s="101"/>
      <c r="P12" s="101"/>
      <c r="Q12" s="101"/>
      <c r="R12" s="101"/>
    </row>
    <row r="13" spans="2:18" x14ac:dyDescent="0.15">
      <c r="B13" s="101"/>
      <c r="C13" s="101"/>
      <c r="D13" s="102"/>
      <c r="E13" s="102"/>
      <c r="F13" s="101"/>
      <c r="G13" s="101"/>
      <c r="H13" s="101"/>
      <c r="I13" s="101"/>
      <c r="J13" s="101"/>
      <c r="K13" s="101"/>
      <c r="L13" s="101"/>
      <c r="M13" s="101"/>
      <c r="N13" s="153"/>
      <c r="O13" s="101"/>
      <c r="P13" s="101"/>
      <c r="Q13" s="101"/>
      <c r="R13" s="101"/>
    </row>
    <row r="14" spans="2:18" x14ac:dyDescent="0.15">
      <c r="B14" s="101"/>
      <c r="C14" s="101"/>
      <c r="D14" s="102"/>
      <c r="E14" s="102"/>
      <c r="F14" s="101"/>
      <c r="G14" s="101"/>
      <c r="H14" s="101"/>
      <c r="I14" s="101"/>
      <c r="J14" s="101"/>
      <c r="K14" s="101"/>
      <c r="L14" s="101"/>
      <c r="M14" s="101"/>
      <c r="N14" s="153"/>
      <c r="O14" s="101"/>
      <c r="P14" s="101"/>
      <c r="Q14" s="101"/>
      <c r="R14" s="101"/>
    </row>
    <row r="15" spans="2:18" x14ac:dyDescent="0.15">
      <c r="B15" s="100" t="s">
        <v>2</v>
      </c>
      <c r="C15" s="41" t="s">
        <v>185</v>
      </c>
      <c r="D15" s="41" t="s">
        <v>184</v>
      </c>
      <c r="E15" s="41" t="s">
        <v>10</v>
      </c>
      <c r="F15" s="41" t="s">
        <v>188</v>
      </c>
      <c r="G15" s="41" t="s">
        <v>11</v>
      </c>
      <c r="H15" s="41" t="s">
        <v>12</v>
      </c>
      <c r="I15" s="41" t="s">
        <v>47</v>
      </c>
      <c r="J15" s="41" t="s">
        <v>13</v>
      </c>
      <c r="K15" s="41" t="s">
        <v>14</v>
      </c>
      <c r="L15" s="41" t="s">
        <v>26</v>
      </c>
      <c r="M15" s="41" t="s">
        <v>28</v>
      </c>
      <c r="N15" s="41" t="s">
        <v>186</v>
      </c>
      <c r="O15" s="41" t="s">
        <v>8</v>
      </c>
      <c r="P15" s="41" t="s">
        <v>23</v>
      </c>
      <c r="Q15" s="41"/>
      <c r="R15" s="41" t="s">
        <v>30</v>
      </c>
    </row>
    <row r="16" spans="2:18" x14ac:dyDescent="0.15">
      <c r="B16" s="101" t="s">
        <v>160</v>
      </c>
      <c r="C16" s="101" t="s">
        <v>191</v>
      </c>
      <c r="D16" s="102">
        <v>43123</v>
      </c>
      <c r="E16" s="102">
        <v>43182</v>
      </c>
      <c r="F16" s="101">
        <v>15525</v>
      </c>
      <c r="G16" s="101">
        <v>59</v>
      </c>
      <c r="H16" s="101">
        <v>0.14794520547945206</v>
      </c>
      <c r="I16" s="101">
        <v>0</v>
      </c>
      <c r="J16" s="101">
        <v>0.1</v>
      </c>
      <c r="K16" s="101">
        <v>237.5091337591839</v>
      </c>
      <c r="L16" s="101"/>
      <c r="M16" s="101">
        <v>0</v>
      </c>
      <c r="N16" s="155">
        <v>237.5091337591839</v>
      </c>
      <c r="O16" s="101">
        <v>15525</v>
      </c>
      <c r="P16" s="101" t="s">
        <v>39</v>
      </c>
      <c r="Q16" s="101">
        <v>1</v>
      </c>
      <c r="R16" s="101" t="s">
        <v>151</v>
      </c>
    </row>
    <row r="17" spans="2:18" x14ac:dyDescent="0.15">
      <c r="B17" s="101" t="s">
        <v>160</v>
      </c>
      <c r="C17" s="101" t="s">
        <v>191</v>
      </c>
      <c r="D17" s="102">
        <v>43123</v>
      </c>
      <c r="E17" s="102">
        <v>43182</v>
      </c>
      <c r="F17" s="101">
        <v>16000</v>
      </c>
      <c r="G17" s="101">
        <v>59</v>
      </c>
      <c r="H17" s="101">
        <v>0.14794520547945206</v>
      </c>
      <c r="I17" s="101">
        <v>0</v>
      </c>
      <c r="J17" s="101">
        <v>0.1</v>
      </c>
      <c r="K17" s="101">
        <v>74.781901825362638</v>
      </c>
      <c r="L17" s="101"/>
      <c r="M17" s="101">
        <v>0</v>
      </c>
      <c r="N17" s="155">
        <v>74.781901825362638</v>
      </c>
      <c r="O17" s="101">
        <v>15525</v>
      </c>
      <c r="P17" s="101" t="s">
        <v>39</v>
      </c>
      <c r="Q17" s="101">
        <v>1</v>
      </c>
      <c r="R17" s="101" t="s">
        <v>151</v>
      </c>
    </row>
    <row r="18" spans="2:18" x14ac:dyDescent="0.15">
      <c r="B18" s="101"/>
      <c r="C18" s="101"/>
      <c r="D18" s="102"/>
      <c r="E18" s="102"/>
      <c r="F18" s="101"/>
      <c r="G18" s="101"/>
      <c r="H18" s="101"/>
      <c r="I18" s="101"/>
      <c r="J18" s="101"/>
      <c r="K18" s="101"/>
      <c r="L18" s="101"/>
      <c r="M18" s="101"/>
      <c r="N18" s="153"/>
      <c r="O18" s="101"/>
      <c r="P18" s="101"/>
      <c r="Q18" s="101"/>
      <c r="R18" s="101"/>
    </row>
    <row r="19" spans="2:18" x14ac:dyDescent="0.15">
      <c r="B19" s="101"/>
      <c r="C19" s="101"/>
      <c r="D19" s="102"/>
      <c r="E19" s="102"/>
      <c r="F19" s="101"/>
      <c r="G19" s="101"/>
      <c r="H19" s="101"/>
      <c r="I19" s="101"/>
      <c r="J19" s="101"/>
      <c r="K19" s="101"/>
      <c r="L19" s="101"/>
      <c r="M19" s="101"/>
      <c r="N19" s="153"/>
      <c r="O19" s="101"/>
      <c r="P19" s="101"/>
      <c r="Q19" s="101"/>
      <c r="R19" s="101"/>
    </row>
    <row r="20" spans="2:18" x14ac:dyDescent="0.15">
      <c r="B20" s="100" t="s">
        <v>2</v>
      </c>
      <c r="C20" s="41" t="s">
        <v>185</v>
      </c>
      <c r="D20" s="41" t="s">
        <v>184</v>
      </c>
      <c r="E20" s="41" t="s">
        <v>10</v>
      </c>
      <c r="F20" s="41" t="s">
        <v>188</v>
      </c>
      <c r="G20" s="41" t="s">
        <v>11</v>
      </c>
      <c r="H20" s="41" t="s">
        <v>12</v>
      </c>
      <c r="I20" s="41" t="s">
        <v>47</v>
      </c>
      <c r="J20" s="41" t="s">
        <v>13</v>
      </c>
      <c r="K20" s="41" t="s">
        <v>14</v>
      </c>
      <c r="L20" s="41" t="s">
        <v>26</v>
      </c>
      <c r="M20" s="41" t="s">
        <v>28</v>
      </c>
      <c r="N20" s="41" t="s">
        <v>186</v>
      </c>
      <c r="O20" s="41" t="s">
        <v>8</v>
      </c>
      <c r="P20" s="41" t="s">
        <v>23</v>
      </c>
      <c r="Q20" s="41"/>
      <c r="R20" s="41" t="s">
        <v>30</v>
      </c>
    </row>
    <row r="21" spans="2:18" x14ac:dyDescent="0.15">
      <c r="B21" s="101" t="s">
        <v>160</v>
      </c>
      <c r="C21" s="101" t="s">
        <v>192</v>
      </c>
      <c r="D21" s="102">
        <v>43132</v>
      </c>
      <c r="E21" s="102">
        <v>43205</v>
      </c>
      <c r="F21" s="101">
        <v>3650</v>
      </c>
      <c r="G21" s="101">
        <v>73</v>
      </c>
      <c r="H21" s="101">
        <v>0.18082191780821918</v>
      </c>
      <c r="I21" s="101">
        <v>0</v>
      </c>
      <c r="J21" s="101">
        <v>0.13500000000000001</v>
      </c>
      <c r="K21" s="101">
        <v>39.351550959770975</v>
      </c>
      <c r="L21" s="101"/>
      <c r="M21" s="101">
        <v>0</v>
      </c>
      <c r="N21" s="153">
        <v>39.351550959770975</v>
      </c>
      <c r="O21" s="101">
        <v>3765</v>
      </c>
      <c r="P21" s="101" t="s">
        <v>85</v>
      </c>
      <c r="Q21" s="101">
        <v>1</v>
      </c>
      <c r="R21" s="101" t="s">
        <v>151</v>
      </c>
    </row>
    <row r="22" spans="2:18" x14ac:dyDescent="0.15">
      <c r="B22" s="101" t="s">
        <v>160</v>
      </c>
      <c r="C22" s="101" t="s">
        <v>192</v>
      </c>
      <c r="D22" s="102">
        <v>43131</v>
      </c>
      <c r="E22" s="102">
        <v>43205</v>
      </c>
      <c r="F22" s="101">
        <v>3600</v>
      </c>
      <c r="G22" s="101">
        <v>74</v>
      </c>
      <c r="H22" s="101">
        <v>0.18356164383561643</v>
      </c>
      <c r="I22" s="101">
        <v>0</v>
      </c>
      <c r="J22" s="101">
        <v>0.13500000000000001</v>
      </c>
      <c r="K22" s="101">
        <v>29.040235998229718</v>
      </c>
      <c r="L22" s="101"/>
      <c r="M22" s="101">
        <v>0</v>
      </c>
      <c r="N22" s="153">
        <v>29.040235998229718</v>
      </c>
      <c r="O22" s="101">
        <v>3754</v>
      </c>
      <c r="P22" s="101" t="s">
        <v>85</v>
      </c>
      <c r="Q22" s="101">
        <v>1</v>
      </c>
      <c r="R22" s="101" t="s">
        <v>151</v>
      </c>
    </row>
    <row r="23" spans="2:18" x14ac:dyDescent="0.15">
      <c r="B23" s="101"/>
      <c r="C23" s="101"/>
      <c r="D23" s="102"/>
      <c r="E23" s="102"/>
      <c r="F23" s="101"/>
      <c r="G23" s="101"/>
      <c r="H23" s="101"/>
      <c r="I23" s="101"/>
      <c r="J23" s="101"/>
      <c r="K23" s="101"/>
      <c r="L23" s="101"/>
      <c r="M23" s="101"/>
      <c r="N23" s="153"/>
      <c r="O23" s="101"/>
      <c r="P23" s="101"/>
      <c r="Q23" s="101"/>
      <c r="R23" s="101"/>
    </row>
    <row r="24" spans="2:18" x14ac:dyDescent="0.15">
      <c r="B24" s="101"/>
      <c r="C24" s="101"/>
      <c r="D24" s="102"/>
      <c r="E24" s="102"/>
      <c r="F24" s="101"/>
      <c r="G24" s="101"/>
      <c r="H24" s="101"/>
      <c r="I24" s="101"/>
      <c r="J24" s="101"/>
      <c r="K24" s="101"/>
      <c r="L24" s="101"/>
      <c r="M24" s="101"/>
      <c r="N24" s="153"/>
      <c r="O24" s="101"/>
      <c r="P24" s="101"/>
      <c r="Q24" s="101"/>
      <c r="R24" s="101"/>
    </row>
    <row r="25" spans="2:18" x14ac:dyDescent="0.15">
      <c r="B25" s="100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</row>
    <row r="26" spans="2:18" x14ac:dyDescent="0.15">
      <c r="B26" s="101"/>
      <c r="C26" s="101"/>
      <c r="D26" s="102"/>
      <c r="E26" s="102"/>
      <c r="F26" s="101"/>
      <c r="G26" s="101"/>
      <c r="H26" s="101"/>
      <c r="I26" s="101"/>
      <c r="J26" s="101"/>
      <c r="K26" s="101"/>
      <c r="L26" s="101"/>
      <c r="M26" s="101"/>
      <c r="N26" s="153"/>
      <c r="O26" s="101"/>
      <c r="P26" s="101"/>
      <c r="Q26" s="101"/>
      <c r="R26" s="101"/>
    </row>
    <row r="27" spans="2:18" x14ac:dyDescent="0.15">
      <c r="B27" s="101"/>
      <c r="C27" s="101"/>
      <c r="D27" s="102"/>
      <c r="E27" s="102"/>
      <c r="F27" s="101"/>
      <c r="G27" s="101"/>
      <c r="H27" s="101"/>
      <c r="I27" s="101"/>
      <c r="J27" s="101"/>
      <c r="K27" s="101"/>
      <c r="L27" s="101"/>
      <c r="M27" s="101"/>
      <c r="N27" s="153"/>
      <c r="O27" s="101"/>
      <c r="P27" s="101"/>
      <c r="Q27" s="101"/>
      <c r="R27" s="101"/>
    </row>
    <row r="28" spans="2:18" x14ac:dyDescent="0.15">
      <c r="B28" s="101"/>
      <c r="C28" s="101"/>
      <c r="D28" s="102"/>
      <c r="E28" s="102"/>
      <c r="F28" s="101"/>
      <c r="G28" s="101"/>
      <c r="H28" s="101"/>
      <c r="I28" s="101"/>
      <c r="J28" s="101"/>
      <c r="K28" s="101"/>
      <c r="L28" s="101"/>
      <c r="M28" s="101"/>
      <c r="N28" s="153"/>
      <c r="O28" s="101"/>
      <c r="P28" s="101"/>
      <c r="Q28" s="101"/>
      <c r="R28" s="101"/>
    </row>
    <row r="29" spans="2:18" x14ac:dyDescent="0.15">
      <c r="B29" s="101"/>
      <c r="C29" s="101"/>
      <c r="D29" s="102"/>
      <c r="E29" s="102"/>
      <c r="F29" s="101"/>
      <c r="G29" s="101"/>
      <c r="H29" s="101"/>
      <c r="I29" s="101"/>
      <c r="J29" s="101"/>
      <c r="K29" s="101"/>
      <c r="L29" s="101"/>
      <c r="M29" s="101"/>
      <c r="N29" s="153"/>
      <c r="O29" s="101"/>
      <c r="P29" s="101"/>
      <c r="Q29" s="101"/>
      <c r="R29" s="101"/>
    </row>
    <row r="30" spans="2:18" x14ac:dyDescent="0.15">
      <c r="B30" s="10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</row>
    <row r="31" spans="2:18" x14ac:dyDescent="0.15">
      <c r="B31" s="101"/>
      <c r="C31" s="101"/>
      <c r="D31" s="102"/>
      <c r="E31" s="102"/>
      <c r="F31" s="101"/>
      <c r="G31" s="101"/>
      <c r="H31" s="101"/>
      <c r="I31" s="101"/>
      <c r="J31" s="101"/>
      <c r="K31" s="101"/>
      <c r="L31" s="101"/>
      <c r="M31" s="101"/>
      <c r="N31" s="153"/>
      <c r="O31" s="101"/>
      <c r="P31" s="101"/>
      <c r="Q31" s="101"/>
      <c r="R31" s="101"/>
    </row>
    <row r="32" spans="2:18" x14ac:dyDescent="0.15">
      <c r="B32" s="101"/>
      <c r="C32" s="101"/>
      <c r="D32" s="102"/>
      <c r="E32" s="102"/>
      <c r="F32" s="101"/>
      <c r="G32" s="101"/>
      <c r="H32" s="101"/>
      <c r="I32" s="101"/>
      <c r="J32" s="101"/>
      <c r="K32" s="101"/>
      <c r="L32" s="101"/>
      <c r="M32" s="101"/>
      <c r="N32" s="153"/>
      <c r="O32" s="101"/>
      <c r="P32" s="101"/>
      <c r="Q32" s="101"/>
      <c r="R32" s="101"/>
    </row>
    <row r="33" spans="2:18" x14ac:dyDescent="0.15">
      <c r="B33" s="101"/>
      <c r="C33" s="101"/>
      <c r="D33" s="102"/>
      <c r="E33" s="102"/>
      <c r="F33" s="101"/>
      <c r="G33" s="101"/>
      <c r="H33" s="101"/>
      <c r="I33" s="101"/>
      <c r="J33" s="101"/>
      <c r="K33" s="101"/>
      <c r="L33" s="101"/>
      <c r="M33" s="101"/>
      <c r="N33" s="153"/>
      <c r="O33" s="101"/>
      <c r="P33" s="101"/>
      <c r="Q33" s="101"/>
      <c r="R33" s="101"/>
    </row>
    <row r="34" spans="2:18" x14ac:dyDescent="0.15">
      <c r="B34" s="101"/>
      <c r="C34" s="101"/>
      <c r="D34" s="102"/>
      <c r="E34" s="102"/>
      <c r="F34" s="101"/>
      <c r="G34" s="101"/>
      <c r="H34" s="101"/>
      <c r="I34" s="101"/>
      <c r="J34" s="101"/>
      <c r="K34" s="101"/>
      <c r="L34" s="101"/>
      <c r="M34" s="101"/>
      <c r="N34" s="153"/>
      <c r="O34" s="101"/>
      <c r="P34" s="101"/>
      <c r="Q34" s="101"/>
      <c r="R34" s="101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topLeftCell="A7" workbookViewId="0">
      <selection activeCell="B8" sqref="B8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66" t="s">
        <v>158</v>
      </c>
      <c r="C1" s="166"/>
      <c r="D1" s="166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43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46"/>
      <c r="L5" s="46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46"/>
      <c r="L8" s="46"/>
      <c r="M8" s="10"/>
      <c r="N8" s="10"/>
      <c r="O8" s="10"/>
      <c r="P8" s="10"/>
      <c r="Q8" s="10"/>
      <c r="R8" s="10"/>
      <c r="S8" s="10"/>
      <c r="T8" s="13"/>
      <c r="U8" s="10"/>
    </row>
    <row r="9" spans="1:21" x14ac:dyDescent="0.15">
      <c r="B9" s="10"/>
      <c r="C9" s="10"/>
      <c r="D9" s="10"/>
      <c r="E9" s="10"/>
      <c r="F9" s="10"/>
      <c r="G9" s="10"/>
      <c r="H9" s="10"/>
      <c r="I9" s="10"/>
      <c r="J9" s="10"/>
      <c r="K9" s="46"/>
      <c r="L9" s="46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6"/>
  <sheetViews>
    <sheetView workbookViewId="0">
      <pane ySplit="17" topLeftCell="A18" activePane="bottomLeft" state="frozen"/>
      <selection pane="bottomLeft" activeCell="D27" sqref="D27:E27"/>
    </sheetView>
  </sheetViews>
  <sheetFormatPr defaultColWidth="9" defaultRowHeight="10.5" x14ac:dyDescent="0.15"/>
  <cols>
    <col min="1" max="3" width="9" style="156"/>
    <col min="4" max="4" width="9" style="156" customWidth="1"/>
    <col min="5" max="7" width="9" style="156"/>
    <col min="8" max="8" width="12.125" style="156" customWidth="1"/>
    <col min="9" max="9" width="9" style="156"/>
    <col min="10" max="10" width="10.875" style="156" customWidth="1"/>
    <col min="11" max="16384" width="9" style="156"/>
  </cols>
  <sheetData>
    <row r="1" spans="2:20" ht="11.25" thickBot="1" x14ac:dyDescent="0.2">
      <c r="B1" s="176" t="s">
        <v>118</v>
      </c>
      <c r="C1" s="176"/>
    </row>
    <row r="2" spans="2:20" ht="11.25" thickTop="1" x14ac:dyDescent="0.15"/>
    <row r="3" spans="2:20" ht="11.25" thickBot="1" x14ac:dyDescent="0.2">
      <c r="B3" s="175" t="s">
        <v>119</v>
      </c>
      <c r="C3" s="175"/>
      <c r="D3" s="175"/>
      <c r="E3" s="175"/>
      <c r="G3" s="173" t="s">
        <v>120</v>
      </c>
      <c r="H3" s="173"/>
      <c r="I3" s="173"/>
      <c r="J3" s="173"/>
      <c r="L3" s="175" t="s">
        <v>165</v>
      </c>
      <c r="M3" s="175"/>
      <c r="N3" s="175"/>
      <c r="O3" s="175"/>
      <c r="Q3" s="173" t="s">
        <v>166</v>
      </c>
      <c r="R3" s="173"/>
      <c r="S3" s="173"/>
      <c r="T3" s="173"/>
    </row>
    <row r="4" spans="2:20" ht="12" thickTop="1" thickBot="1" x14ac:dyDescent="0.2">
      <c r="B4" s="174" t="s">
        <v>121</v>
      </c>
      <c r="C4" s="174"/>
      <c r="D4" s="174"/>
      <c r="E4" s="174"/>
      <c r="G4" s="174" t="s">
        <v>34</v>
      </c>
      <c r="H4" s="174"/>
      <c r="I4" s="174"/>
      <c r="J4" s="174"/>
      <c r="L4" s="174" t="s">
        <v>121</v>
      </c>
      <c r="M4" s="174"/>
      <c r="N4" s="174"/>
      <c r="O4" s="174"/>
      <c r="Q4" s="174" t="s">
        <v>34</v>
      </c>
      <c r="R4" s="174"/>
      <c r="S4" s="174"/>
      <c r="T4" s="174"/>
    </row>
    <row r="5" spans="2:20" ht="15" customHeight="1" thickTop="1" x14ac:dyDescent="0.15">
      <c r="B5" s="170" t="s">
        <v>122</v>
      </c>
      <c r="C5" s="170"/>
      <c r="D5" s="177"/>
      <c r="E5" s="178"/>
      <c r="G5" s="170" t="s">
        <v>123</v>
      </c>
      <c r="H5" s="170"/>
      <c r="I5" s="159"/>
      <c r="J5" s="160"/>
      <c r="L5" s="157" t="s">
        <v>122</v>
      </c>
      <c r="M5" s="158"/>
      <c r="N5" s="159"/>
      <c r="O5" s="160"/>
      <c r="Q5" s="170" t="s">
        <v>123</v>
      </c>
      <c r="R5" s="170"/>
      <c r="S5" s="159"/>
      <c r="T5" s="160"/>
    </row>
    <row r="6" spans="2:20" x14ac:dyDescent="0.15">
      <c r="B6" s="170" t="s">
        <v>124</v>
      </c>
      <c r="C6" s="170"/>
      <c r="D6" s="171" t="s">
        <v>125</v>
      </c>
      <c r="E6" s="172"/>
      <c r="G6" s="170" t="s">
        <v>126</v>
      </c>
      <c r="H6" s="170"/>
      <c r="I6" s="171"/>
      <c r="J6" s="172"/>
      <c r="L6" s="170" t="s">
        <v>124</v>
      </c>
      <c r="M6" s="170"/>
      <c r="N6" s="171" t="s">
        <v>125</v>
      </c>
      <c r="O6" s="172"/>
      <c r="Q6" s="170" t="s">
        <v>126</v>
      </c>
      <c r="R6" s="170"/>
      <c r="S6" s="171"/>
      <c r="T6" s="172"/>
    </row>
    <row r="7" spans="2:20" x14ac:dyDescent="0.15">
      <c r="B7" s="170" t="s">
        <v>127</v>
      </c>
      <c r="C7" s="170"/>
      <c r="D7" s="171" t="s">
        <v>125</v>
      </c>
      <c r="E7" s="172"/>
      <c r="G7" s="170" t="s">
        <v>128</v>
      </c>
      <c r="H7" s="170"/>
      <c r="I7" s="171"/>
      <c r="J7" s="172"/>
      <c r="L7" s="170" t="s">
        <v>127</v>
      </c>
      <c r="M7" s="170"/>
      <c r="N7" s="171" t="s">
        <v>125</v>
      </c>
      <c r="O7" s="172"/>
      <c r="Q7" s="170" t="s">
        <v>128</v>
      </c>
      <c r="R7" s="170"/>
      <c r="S7" s="171"/>
      <c r="T7" s="172"/>
    </row>
    <row r="8" spans="2:20" x14ac:dyDescent="0.15">
      <c r="B8" s="170" t="s">
        <v>129</v>
      </c>
      <c r="C8" s="170"/>
      <c r="D8" s="171">
        <f>D13*D15</f>
        <v>305000</v>
      </c>
      <c r="E8" s="172"/>
      <c r="G8" s="170" t="s">
        <v>130</v>
      </c>
      <c r="H8" s="170"/>
      <c r="I8" s="171"/>
      <c r="J8" s="172"/>
      <c r="L8" s="170" t="s">
        <v>129</v>
      </c>
      <c r="M8" s="170"/>
      <c r="N8" s="171">
        <f>N14*N16</f>
        <v>305000</v>
      </c>
      <c r="O8" s="172"/>
      <c r="Q8" s="170" t="s">
        <v>130</v>
      </c>
      <c r="R8" s="170"/>
      <c r="S8" s="171"/>
      <c r="T8" s="172"/>
    </row>
    <row r="9" spans="2:20" x14ac:dyDescent="0.15">
      <c r="B9" s="170" t="s">
        <v>131</v>
      </c>
      <c r="C9" s="170"/>
      <c r="D9" s="171" t="s">
        <v>132</v>
      </c>
      <c r="E9" s="172"/>
      <c r="G9" s="170" t="s">
        <v>133</v>
      </c>
      <c r="H9" s="170"/>
      <c r="I9" s="171"/>
      <c r="J9" s="172"/>
      <c r="L9" s="170" t="s">
        <v>131</v>
      </c>
      <c r="M9" s="170"/>
      <c r="N9" s="171" t="s">
        <v>132</v>
      </c>
      <c r="O9" s="172"/>
      <c r="Q9" s="170" t="s">
        <v>133</v>
      </c>
      <c r="R9" s="170"/>
      <c r="S9" s="171"/>
      <c r="T9" s="172"/>
    </row>
    <row r="10" spans="2:20" x14ac:dyDescent="0.15">
      <c r="B10" s="170" t="s">
        <v>134</v>
      </c>
      <c r="C10" s="170"/>
      <c r="D10" s="171">
        <v>43084</v>
      </c>
      <c r="E10" s="172"/>
      <c r="G10" s="161" t="s">
        <v>135</v>
      </c>
      <c r="H10" s="161"/>
      <c r="I10" s="171"/>
      <c r="J10" s="172"/>
      <c r="L10" s="170" t="s">
        <v>134</v>
      </c>
      <c r="M10" s="170"/>
      <c r="N10" s="171">
        <v>43084</v>
      </c>
      <c r="O10" s="172"/>
      <c r="Q10" s="161" t="s">
        <v>135</v>
      </c>
      <c r="R10" s="161"/>
      <c r="S10" s="171"/>
      <c r="T10" s="172"/>
    </row>
    <row r="11" spans="2:20" x14ac:dyDescent="0.15">
      <c r="B11" s="170" t="s">
        <v>136</v>
      </c>
      <c r="C11" s="170"/>
      <c r="D11" s="171">
        <v>3935</v>
      </c>
      <c r="E11" s="172"/>
      <c r="G11" s="170" t="s">
        <v>137</v>
      </c>
      <c r="H11" s="170"/>
      <c r="I11" s="171"/>
      <c r="J11" s="172"/>
      <c r="L11" s="170" t="s">
        <v>136</v>
      </c>
      <c r="M11" s="170"/>
      <c r="N11" s="171">
        <v>3935</v>
      </c>
      <c r="O11" s="172"/>
      <c r="Q11" s="170" t="s">
        <v>137</v>
      </c>
      <c r="R11" s="170"/>
      <c r="S11" s="171"/>
      <c r="T11" s="172"/>
    </row>
    <row r="12" spans="2:20" x14ac:dyDescent="0.15">
      <c r="B12" s="170" t="s">
        <v>138</v>
      </c>
      <c r="C12" s="170"/>
      <c r="D12" s="171">
        <v>3800</v>
      </c>
      <c r="E12" s="172"/>
      <c r="G12" s="170" t="s">
        <v>139</v>
      </c>
      <c r="H12" s="170"/>
      <c r="I12" s="171"/>
      <c r="J12" s="172"/>
      <c r="L12" s="170" t="s">
        <v>163</v>
      </c>
      <c r="M12" s="170"/>
      <c r="N12" s="171">
        <v>3800</v>
      </c>
      <c r="O12" s="172"/>
      <c r="Q12" s="170" t="s">
        <v>167</v>
      </c>
      <c r="R12" s="170"/>
      <c r="S12" s="171"/>
      <c r="T12" s="172"/>
    </row>
    <row r="13" spans="2:20" x14ac:dyDescent="0.15">
      <c r="B13" s="170" t="s">
        <v>140</v>
      </c>
      <c r="C13" s="170"/>
      <c r="D13" s="171">
        <v>61</v>
      </c>
      <c r="E13" s="172"/>
      <c r="G13" s="170" t="s">
        <v>141</v>
      </c>
      <c r="H13" s="170"/>
      <c r="I13" s="171"/>
      <c r="J13" s="172"/>
      <c r="L13" s="170" t="s">
        <v>164</v>
      </c>
      <c r="M13" s="170"/>
      <c r="N13" s="171">
        <v>3800</v>
      </c>
      <c r="O13" s="172"/>
      <c r="Q13" s="170" t="s">
        <v>168</v>
      </c>
      <c r="R13" s="170"/>
      <c r="S13" s="171"/>
      <c r="T13" s="172"/>
    </row>
    <row r="14" spans="2:20" x14ac:dyDescent="0.15">
      <c r="B14" s="170" t="s">
        <v>142</v>
      </c>
      <c r="C14" s="170"/>
      <c r="D14" s="171" t="s">
        <v>143</v>
      </c>
      <c r="E14" s="172"/>
      <c r="G14" s="170" t="s">
        <v>144</v>
      </c>
      <c r="H14" s="170"/>
      <c r="I14" s="162"/>
      <c r="J14" s="163"/>
      <c r="L14" s="170" t="s">
        <v>140</v>
      </c>
      <c r="M14" s="170"/>
      <c r="N14" s="171">
        <v>61</v>
      </c>
      <c r="O14" s="172"/>
      <c r="Q14" s="170" t="s">
        <v>141</v>
      </c>
      <c r="R14" s="170"/>
      <c r="S14" s="171"/>
      <c r="T14" s="172"/>
    </row>
    <row r="15" spans="2:20" x14ac:dyDescent="0.15">
      <c r="B15" s="170" t="s">
        <v>145</v>
      </c>
      <c r="C15" s="170"/>
      <c r="D15" s="171">
        <v>5000</v>
      </c>
      <c r="E15" s="172"/>
      <c r="G15" s="170" t="s">
        <v>146</v>
      </c>
      <c r="H15" s="170"/>
      <c r="I15" s="171"/>
      <c r="J15" s="172"/>
      <c r="L15" s="170" t="s">
        <v>142</v>
      </c>
      <c r="M15" s="170"/>
      <c r="N15" s="171" t="s">
        <v>143</v>
      </c>
      <c r="O15" s="172"/>
      <c r="Q15" s="170" t="s">
        <v>144</v>
      </c>
      <c r="R15" s="170"/>
      <c r="S15" s="162"/>
      <c r="T15" s="163"/>
    </row>
    <row r="16" spans="2:20" ht="11.25" thickBot="1" x14ac:dyDescent="0.2">
      <c r="B16" s="167" t="s">
        <v>147</v>
      </c>
      <c r="C16" s="167"/>
      <c r="D16" s="168" t="s">
        <v>148</v>
      </c>
      <c r="E16" s="169"/>
      <c r="G16" s="167" t="s">
        <v>149</v>
      </c>
      <c r="H16" s="167"/>
      <c r="I16" s="168"/>
      <c r="J16" s="169"/>
      <c r="L16" s="170" t="s">
        <v>145</v>
      </c>
      <c r="M16" s="170"/>
      <c r="N16" s="171">
        <v>5000</v>
      </c>
      <c r="O16" s="172"/>
      <c r="Q16" s="170" t="s">
        <v>146</v>
      </c>
      <c r="R16" s="170"/>
      <c r="S16" s="171"/>
      <c r="T16" s="172"/>
    </row>
    <row r="17" spans="2:20" ht="12" thickTop="1" thickBot="1" x14ac:dyDescent="0.2">
      <c r="L17" s="167" t="s">
        <v>147</v>
      </c>
      <c r="M17" s="167"/>
      <c r="N17" s="168" t="s">
        <v>148</v>
      </c>
      <c r="O17" s="169"/>
      <c r="Q17" s="167" t="s">
        <v>149</v>
      </c>
      <c r="R17" s="167"/>
      <c r="S17" s="168"/>
      <c r="T17" s="169"/>
    </row>
    <row r="18" spans="2:20" ht="11.25" thickTop="1" x14ac:dyDescent="0.15"/>
    <row r="19" spans="2:20" x14ac:dyDescent="0.15">
      <c r="B19" s="164" t="s">
        <v>150</v>
      </c>
    </row>
    <row r="21" spans="2:20" ht="11.25" thickBot="1" x14ac:dyDescent="0.2">
      <c r="B21" s="165"/>
      <c r="C21" s="165"/>
      <c r="D21" s="165"/>
      <c r="E21" s="165"/>
      <c r="G21" s="165"/>
      <c r="H21" s="165"/>
      <c r="I21" s="165"/>
      <c r="J21" s="165"/>
    </row>
    <row r="22" spans="2:20" ht="12" thickTop="1" thickBot="1" x14ac:dyDescent="0.2">
      <c r="B22" s="174" t="s">
        <v>121</v>
      </c>
      <c r="C22" s="174"/>
      <c r="D22" s="174"/>
      <c r="E22" s="174"/>
      <c r="G22" s="174" t="s">
        <v>121</v>
      </c>
      <c r="H22" s="174"/>
      <c r="I22" s="174"/>
      <c r="J22" s="174"/>
    </row>
    <row r="23" spans="2:20" ht="11.25" thickTop="1" x14ac:dyDescent="0.15">
      <c r="B23" s="170" t="s">
        <v>122</v>
      </c>
      <c r="C23" s="170"/>
      <c r="D23" s="177"/>
      <c r="E23" s="178"/>
      <c r="G23" s="157" t="s">
        <v>122</v>
      </c>
      <c r="H23" s="158"/>
      <c r="I23" s="179"/>
      <c r="J23" s="180"/>
    </row>
    <row r="24" spans="2:20" x14ac:dyDescent="0.15">
      <c r="B24" s="170" t="s">
        <v>124</v>
      </c>
      <c r="C24" s="170"/>
      <c r="D24" s="171" t="s">
        <v>125</v>
      </c>
      <c r="E24" s="172"/>
      <c r="G24" s="170" t="s">
        <v>183</v>
      </c>
      <c r="H24" s="170"/>
      <c r="I24" s="171"/>
      <c r="J24" s="172"/>
    </row>
    <row r="25" spans="2:20" x14ac:dyDescent="0.15">
      <c r="B25" s="170" t="s">
        <v>127</v>
      </c>
      <c r="C25" s="170"/>
      <c r="D25" s="171" t="s">
        <v>125</v>
      </c>
      <c r="E25" s="172"/>
      <c r="G25" s="170" t="s">
        <v>181</v>
      </c>
      <c r="H25" s="170"/>
      <c r="I25" s="171"/>
      <c r="J25" s="172"/>
    </row>
    <row r="26" spans="2:20" x14ac:dyDescent="0.15">
      <c r="B26" s="170" t="s">
        <v>129</v>
      </c>
      <c r="C26" s="170"/>
      <c r="D26" s="171">
        <f>D31*D33</f>
        <v>305000</v>
      </c>
      <c r="E26" s="172"/>
      <c r="G26" s="161" t="s">
        <v>182</v>
      </c>
      <c r="H26" s="161"/>
      <c r="I26" s="171"/>
      <c r="J26" s="172"/>
    </row>
    <row r="27" spans="2:20" x14ac:dyDescent="0.15">
      <c r="B27" s="170" t="s">
        <v>131</v>
      </c>
      <c r="C27" s="170"/>
      <c r="D27" s="171" t="s">
        <v>132</v>
      </c>
      <c r="E27" s="172"/>
      <c r="G27" s="170" t="s">
        <v>131</v>
      </c>
      <c r="H27" s="170"/>
      <c r="I27" s="171"/>
      <c r="J27" s="172"/>
    </row>
    <row r="28" spans="2:20" x14ac:dyDescent="0.15">
      <c r="B28" s="170" t="s">
        <v>134</v>
      </c>
      <c r="C28" s="170"/>
      <c r="D28" s="171">
        <v>43084</v>
      </c>
      <c r="E28" s="172"/>
      <c r="G28" s="170" t="s">
        <v>134</v>
      </c>
      <c r="H28" s="170"/>
      <c r="I28" s="183"/>
      <c r="J28" s="172"/>
    </row>
    <row r="29" spans="2:20" x14ac:dyDescent="0.15">
      <c r="B29" s="170" t="s">
        <v>136</v>
      </c>
      <c r="C29" s="170"/>
      <c r="D29" s="171">
        <v>3935</v>
      </c>
      <c r="E29" s="172"/>
      <c r="G29" s="170" t="s">
        <v>136</v>
      </c>
      <c r="H29" s="170"/>
      <c r="I29" s="171"/>
      <c r="J29" s="172"/>
    </row>
    <row r="30" spans="2:20" x14ac:dyDescent="0.15">
      <c r="B30" s="170" t="s">
        <v>138</v>
      </c>
      <c r="C30" s="170"/>
      <c r="D30" s="171">
        <v>3800</v>
      </c>
      <c r="E30" s="172"/>
      <c r="G30" s="170" t="s">
        <v>179</v>
      </c>
      <c r="H30" s="170"/>
      <c r="I30" s="162"/>
      <c r="J30" s="163"/>
    </row>
    <row r="31" spans="2:20" x14ac:dyDescent="0.15">
      <c r="B31" s="170" t="s">
        <v>140</v>
      </c>
      <c r="C31" s="170"/>
      <c r="D31" s="171">
        <v>61</v>
      </c>
      <c r="E31" s="172"/>
      <c r="G31" s="170" t="s">
        <v>180</v>
      </c>
      <c r="H31" s="170"/>
      <c r="I31" s="171"/>
      <c r="J31" s="172"/>
    </row>
    <row r="32" spans="2:20" x14ac:dyDescent="0.15">
      <c r="B32" s="170" t="s">
        <v>142</v>
      </c>
      <c r="C32" s="170"/>
      <c r="D32" s="171" t="s">
        <v>143</v>
      </c>
      <c r="E32" s="172"/>
      <c r="G32" s="170" t="s">
        <v>140</v>
      </c>
      <c r="H32" s="170"/>
      <c r="I32" s="171"/>
      <c r="J32" s="172"/>
    </row>
    <row r="33" spans="2:10" x14ac:dyDescent="0.15">
      <c r="B33" s="170" t="s">
        <v>145</v>
      </c>
      <c r="C33" s="170"/>
      <c r="D33" s="171">
        <v>5000</v>
      </c>
      <c r="E33" s="172"/>
      <c r="G33" s="170" t="s">
        <v>142</v>
      </c>
      <c r="H33" s="170"/>
      <c r="I33" s="171"/>
      <c r="J33" s="172"/>
    </row>
    <row r="34" spans="2:10" ht="11.25" thickBot="1" x14ac:dyDescent="0.2">
      <c r="B34" s="167" t="s">
        <v>147</v>
      </c>
      <c r="C34" s="167"/>
      <c r="D34" s="168" t="s">
        <v>148</v>
      </c>
      <c r="E34" s="169"/>
      <c r="G34" s="170" t="s">
        <v>145</v>
      </c>
      <c r="H34" s="170"/>
      <c r="I34" s="181"/>
      <c r="J34" s="182"/>
    </row>
    <row r="35" spans="2:10" ht="12" thickTop="1" thickBot="1" x14ac:dyDescent="0.2">
      <c r="G35" s="167" t="s">
        <v>147</v>
      </c>
      <c r="H35" s="167"/>
      <c r="I35" s="168"/>
      <c r="J35" s="169"/>
    </row>
    <row r="36" spans="2:10" ht="11.25" thickTop="1" x14ac:dyDescent="0.15"/>
  </sheetData>
  <mergeCells count="150">
    <mergeCell ref="G33:H33"/>
    <mergeCell ref="I33:J33"/>
    <mergeCell ref="G34:H34"/>
    <mergeCell ref="I34:J34"/>
    <mergeCell ref="G35:H35"/>
    <mergeCell ref="I35:J35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60"/>
  <sheetViews>
    <sheetView tabSelected="1" topLeftCell="C1" zoomScaleNormal="100" workbookViewId="0">
      <selection activeCell="K30" sqref="K30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7" width="9" style="6"/>
    <col min="8" max="8" width="8.125" style="6" customWidth="1"/>
    <col min="9" max="9" width="10.5" style="6" customWidth="1"/>
    <col min="10" max="10" width="9" style="6" customWidth="1"/>
    <col min="11" max="11" width="7.25" style="6" customWidth="1"/>
    <col min="12" max="12" width="9" style="6" customWidth="1"/>
    <col min="13" max="13" width="7.75" style="6" customWidth="1"/>
    <col min="14" max="14" width="10" style="6" customWidth="1"/>
    <col min="15" max="15" width="8.625" style="6" customWidth="1"/>
    <col min="16" max="16" width="9" style="6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 x14ac:dyDescent="0.2">
      <c r="B1" s="184" t="s">
        <v>37</v>
      </c>
      <c r="C1" s="184"/>
    </row>
    <row r="2" spans="1:22" ht="12" thickTop="1" x14ac:dyDescent="0.15">
      <c r="B2" s="3" t="s">
        <v>0</v>
      </c>
      <c r="C2" s="4">
        <v>43111</v>
      </c>
    </row>
    <row r="3" spans="1:22" x14ac:dyDescent="0.15">
      <c r="B3" s="3" t="s">
        <v>1</v>
      </c>
      <c r="C3" s="3">
        <v>0.02</v>
      </c>
    </row>
    <row r="4" spans="1:22" ht="12" thickBot="1" x14ac:dyDescent="0.2">
      <c r="B4" s="5" t="s">
        <v>18</v>
      </c>
      <c r="C4" s="5">
        <v>0.01</v>
      </c>
    </row>
    <row r="5" spans="1:22" ht="12" thickTop="1" x14ac:dyDescent="0.15"/>
    <row r="6" spans="1:22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 x14ac:dyDescent="0.2">
      <c r="B7" s="18" t="s">
        <v>170</v>
      </c>
      <c r="C7" s="18" t="s">
        <v>2</v>
      </c>
      <c r="D7" s="17" t="s">
        <v>185</v>
      </c>
      <c r="E7" s="17" t="s">
        <v>184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186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2" ht="12" thickTop="1" x14ac:dyDescent="0.15">
      <c r="A8" s="42"/>
      <c r="B8" s="24" t="s">
        <v>171</v>
      </c>
      <c r="C8" s="19" t="s">
        <v>160</v>
      </c>
      <c r="D8" s="19" t="s">
        <v>22</v>
      </c>
      <c r="E8" s="21">
        <f t="shared" ref="E8:E11" ca="1" si="0">TODAY()</f>
        <v>43131</v>
      </c>
      <c r="F8" s="21">
        <f t="shared" ref="F8:F9" ca="1" si="1">E8+H8</f>
        <v>43161</v>
      </c>
      <c r="G8" s="19">
        <v>3800</v>
      </c>
      <c r="H8" s="19">
        <v>30</v>
      </c>
      <c r="I8" s="22">
        <f t="shared" ref="I8:I9" si="2">H8/365</f>
        <v>8.2191780821917804E-2</v>
      </c>
      <c r="J8" s="22">
        <v>0</v>
      </c>
      <c r="K8" s="23">
        <v>0.3</v>
      </c>
      <c r="L8" s="24">
        <f>_xll.dnetGBlackScholesNGreeks("price",$Q8,$P8,$G8,$I8,$C$3,$J8,$K8,$C$4)*R8</f>
        <v>-221.47573474758792</v>
      </c>
      <c r="M8" s="25">
        <v>80</v>
      </c>
      <c r="N8" s="24">
        <f t="shared" ref="N8:N9" si="3">M8/10000*I8*P8</f>
        <v>2.5979178082191781</v>
      </c>
      <c r="O8" s="24">
        <f t="shared" ref="O8:O9" si="4">IF(L8&lt;=0,ABS(L8)+N8,L8-N8)</f>
        <v>224.07365255580709</v>
      </c>
      <c r="P8" s="20">
        <f>RTD("wdf.rtq",,D8,"LastPrice")</f>
        <v>3951</v>
      </c>
      <c r="Q8" s="19" t="s">
        <v>27</v>
      </c>
      <c r="R8" s="19">
        <f t="shared" ref="R8:R9" si="5">IF(S8="中金买入",1,-1)</f>
        <v>-1</v>
      </c>
      <c r="S8" s="19" t="s">
        <v>31</v>
      </c>
      <c r="T8" s="26">
        <f t="shared" ref="T8:T9" si="6">O8/P8</f>
        <v>5.6713149216858286E-2</v>
      </c>
      <c r="U8" s="24">
        <f>_xll.dnetGBlackScholesNGreeks("delta",$Q8,$P8,$G8,$I8,$C$3,$J8,$K8,$C$4)*R8</f>
        <v>-0.6889465852509602</v>
      </c>
      <c r="V8" s="24">
        <f>_xll.dnetGBlackScholesNGreeks("vega",$Q8,$P8,$G8,$I8,$C$3,$J8,$K8,$C$4)*R8</f>
        <v>-3.9887118224214646</v>
      </c>
    </row>
    <row r="9" spans="1:22" x14ac:dyDescent="0.15">
      <c r="A9" s="42"/>
      <c r="B9" s="13" t="s">
        <v>172</v>
      </c>
      <c r="C9" s="10" t="s">
        <v>189</v>
      </c>
      <c r="D9" s="10" t="s">
        <v>22</v>
      </c>
      <c r="E9" s="8">
        <f t="shared" ca="1" si="0"/>
        <v>43131</v>
      </c>
      <c r="F9" s="8">
        <f t="shared" ca="1" si="1"/>
        <v>43163</v>
      </c>
      <c r="G9" s="10">
        <v>102.5</v>
      </c>
      <c r="H9" s="10">
        <v>32</v>
      </c>
      <c r="I9" s="12">
        <f t="shared" si="2"/>
        <v>8.7671232876712329E-2</v>
      </c>
      <c r="J9" s="12">
        <v>0</v>
      </c>
      <c r="K9" s="9">
        <v>0.17</v>
      </c>
      <c r="L9" s="13">
        <f>_xll.dnetGBlackScholesNGreeks("price",$Q9,$P9,$G9,$I9,$C$3,$J9,$K9,$C$4)*R9</f>
        <v>1.0209659960206068</v>
      </c>
      <c r="M9" s="15"/>
      <c r="N9" s="13">
        <f t="shared" si="3"/>
        <v>0</v>
      </c>
      <c r="O9" s="13">
        <f t="shared" si="4"/>
        <v>1.0209659960206068</v>
      </c>
      <c r="P9" s="11">
        <v>100</v>
      </c>
      <c r="Q9" s="10" t="s">
        <v>27</v>
      </c>
      <c r="R9" s="10">
        <f t="shared" si="5"/>
        <v>1</v>
      </c>
      <c r="S9" s="10" t="s">
        <v>151</v>
      </c>
      <c r="T9" s="14">
        <f t="shared" si="6"/>
        <v>1.0209659960206069E-2</v>
      </c>
      <c r="U9" s="13">
        <f>_xll.dnetGBlackScholesNGreeks("delta",$Q9,$P9,$G9,$I9,$C$3,$J9,$K9,$C$4)*R9</f>
        <v>0.32026444001047594</v>
      </c>
      <c r="V9" s="13">
        <f>_xll.dnetGBlackScholesNGreeks("vega",$Q9,$P9,$G9,$I9,$C$3,$J9,$K9,$C$4)*R9</f>
        <v>0.10577397020897372</v>
      </c>
    </row>
    <row r="10" spans="1:22" x14ac:dyDescent="0.15">
      <c r="A10" s="42"/>
      <c r="B10" s="13" t="s">
        <v>172</v>
      </c>
      <c r="C10" s="10" t="s">
        <v>189</v>
      </c>
      <c r="D10" s="10" t="s">
        <v>193</v>
      </c>
      <c r="E10" s="8">
        <f t="shared" ca="1" si="0"/>
        <v>43131</v>
      </c>
      <c r="F10" s="8">
        <f t="shared" ref="F10:F11" ca="1" si="7">E10+H10</f>
        <v>43205</v>
      </c>
      <c r="G10" s="10">
        <v>3650</v>
      </c>
      <c r="H10" s="10">
        <v>74</v>
      </c>
      <c r="I10" s="12">
        <f>(H10-7)/365</f>
        <v>0.18356164383561643</v>
      </c>
      <c r="J10" s="12">
        <v>0</v>
      </c>
      <c r="K10" s="9">
        <v>0.13500000000000001</v>
      </c>
      <c r="L10" s="13">
        <f>_xll.dnetGBlackScholesNGreeks("price",$Q10,$P10,$G10,$I10,$C$3,$J10,$K10,$C$4)*R10</f>
        <v>50.85659835276374</v>
      </c>
      <c r="M10" s="15"/>
      <c r="N10" s="13">
        <f t="shared" ref="N10:N11" si="8">M10/10000*I10*P10</f>
        <v>0</v>
      </c>
      <c r="O10" s="13">
        <f t="shared" ref="O10:O11" si="9">IF(L10&lt;=0,ABS(L10)+N10,L10-N10)</f>
        <v>50.85659835276374</v>
      </c>
      <c r="P10" s="11">
        <v>3730</v>
      </c>
      <c r="Q10" s="10" t="s">
        <v>85</v>
      </c>
      <c r="R10" s="10">
        <f t="shared" ref="R10:R11" si="10">IF(S10="中金买入",1,-1)</f>
        <v>1</v>
      </c>
      <c r="S10" s="10" t="s">
        <v>151</v>
      </c>
      <c r="T10" s="14">
        <f t="shared" ref="T10:T11" si="11">O10/P10</f>
        <v>1.3634476770177947E-2</v>
      </c>
      <c r="U10" s="13">
        <f>_xll.dnetGBlackScholesNGreeks("delta",$Q10,$P10,$G10,$I10,$C$3,$J10,$K10,$C$4)*R10</f>
        <v>-0.34193390456493944</v>
      </c>
      <c r="V10" s="13">
        <f>_xll.dnetGBlackScholesNGreeks("vega",$Q10,$P10,$G10,$I10,$C$3,$J10,$K10,$C$4)*R10</f>
        <v>5.8526614053296271</v>
      </c>
    </row>
    <row r="11" spans="1:22" x14ac:dyDescent="0.15">
      <c r="A11" s="42"/>
      <c r="B11" s="13" t="s">
        <v>172</v>
      </c>
      <c r="C11" s="10" t="s">
        <v>189</v>
      </c>
      <c r="D11" s="10" t="s">
        <v>193</v>
      </c>
      <c r="E11" s="8">
        <f ca="1">TODAY()+1</f>
        <v>43132</v>
      </c>
      <c r="F11" s="8">
        <f t="shared" ca="1" si="7"/>
        <v>43205</v>
      </c>
      <c r="G11" s="10">
        <v>3650</v>
      </c>
      <c r="H11" s="10">
        <v>73</v>
      </c>
      <c r="I11" s="12">
        <f>(H11-7)/365</f>
        <v>0.18082191780821918</v>
      </c>
      <c r="J11" s="12">
        <v>0</v>
      </c>
      <c r="K11" s="9">
        <v>0.13</v>
      </c>
      <c r="L11" s="13">
        <f>_xll.dnetGBlackScholesNGreeks("price",$Q11,$P11,$G11,$I11,$C$3,$J11,$K11,$C$4)*R11</f>
        <v>38.065495271521968</v>
      </c>
      <c r="M11" s="15"/>
      <c r="N11" s="13">
        <f t="shared" si="8"/>
        <v>0</v>
      </c>
      <c r="O11" s="13">
        <f t="shared" si="9"/>
        <v>38.065495271521968</v>
      </c>
      <c r="P11" s="11">
        <v>3760</v>
      </c>
      <c r="Q11" s="10" t="s">
        <v>85</v>
      </c>
      <c r="R11" s="10">
        <f t="shared" si="10"/>
        <v>1</v>
      </c>
      <c r="S11" s="10" t="s">
        <v>151</v>
      </c>
      <c r="T11" s="14">
        <f t="shared" si="11"/>
        <v>1.0123801933915417E-2</v>
      </c>
      <c r="U11" s="13">
        <f>_xll.dnetGBlackScholesNGreeks("delta",$Q11,$P11,$G11,$I11,$C$3,$J11,$K11,$C$4)*R11</f>
        <v>-0.28508723634104172</v>
      </c>
      <c r="V11" s="13">
        <f>_xll.dnetGBlackScholesNGreeks("vega",$Q11,$P11,$G11,$I11,$C$3,$J11,$K11,$C$4)*R11</f>
        <v>5.4144818428213171</v>
      </c>
    </row>
    <row r="12" spans="1:22" x14ac:dyDescent="0.15">
      <c r="A12" s="42"/>
      <c r="B12" s="13"/>
      <c r="C12" s="10"/>
      <c r="D12" s="10"/>
      <c r="E12" s="8"/>
      <c r="F12" s="8"/>
      <c r="G12" s="10"/>
      <c r="H12" s="10"/>
      <c r="I12" s="12"/>
      <c r="J12" s="12"/>
      <c r="K12" s="9">
        <v>0.13800000000000001</v>
      </c>
      <c r="L12" s="13"/>
      <c r="M12" s="15"/>
      <c r="N12" s="13"/>
      <c r="O12" s="13"/>
      <c r="P12" s="11"/>
      <c r="Q12" s="10"/>
      <c r="R12" s="10"/>
      <c r="S12" s="10"/>
      <c r="T12" s="14"/>
      <c r="U12" s="13"/>
      <c r="V12" s="13"/>
    </row>
    <row r="13" spans="1:22" x14ac:dyDescent="0.15">
      <c r="A13" s="42"/>
      <c r="B13" s="13"/>
      <c r="C13" s="10"/>
      <c r="D13" s="154"/>
      <c r="E13" s="8"/>
      <c r="F13" s="8"/>
      <c r="G13" s="10"/>
      <c r="H13" s="10"/>
      <c r="I13" s="12"/>
      <c r="J13" s="12"/>
      <c r="K13" s="9"/>
      <c r="L13" s="13"/>
      <c r="M13" s="15"/>
      <c r="N13" s="13"/>
      <c r="O13" s="13"/>
      <c r="P13" s="11"/>
      <c r="Q13" s="10"/>
      <c r="R13" s="10"/>
      <c r="S13" s="10"/>
      <c r="T13" s="14"/>
      <c r="U13" s="13"/>
      <c r="V13" s="13"/>
    </row>
    <row r="14" spans="1:22" x14ac:dyDescent="0.15">
      <c r="A14" s="42"/>
      <c r="B14" s="103"/>
      <c r="C14" s="104"/>
      <c r="D14" s="104"/>
      <c r="E14" s="105"/>
      <c r="F14" s="105"/>
      <c r="G14" s="104"/>
      <c r="H14" s="104"/>
      <c r="I14" s="106"/>
      <c r="J14" s="106"/>
      <c r="K14" s="107"/>
      <c r="L14" s="103"/>
      <c r="M14" s="108"/>
      <c r="N14" s="103"/>
      <c r="O14" s="103"/>
      <c r="P14" s="109"/>
      <c r="Q14" s="104"/>
      <c r="R14" s="104"/>
      <c r="S14" s="104"/>
      <c r="T14" s="110"/>
      <c r="U14" s="103"/>
      <c r="V14" s="103"/>
    </row>
    <row r="15" spans="1:22" x14ac:dyDescent="0.15">
      <c r="A15" s="42"/>
      <c r="B15" s="103"/>
      <c r="C15" s="104"/>
      <c r="D15" s="104"/>
      <c r="E15" s="105"/>
      <c r="F15" s="105"/>
      <c r="G15" s="104"/>
      <c r="H15" s="104"/>
      <c r="I15" s="106"/>
      <c r="J15" s="106"/>
      <c r="K15" s="107"/>
      <c r="L15" s="103"/>
      <c r="M15" s="108"/>
      <c r="N15" s="103"/>
      <c r="O15" s="103"/>
      <c r="P15" s="109"/>
      <c r="Q15" s="104"/>
      <c r="R15" s="104"/>
      <c r="S15" s="104"/>
      <c r="T15" s="110"/>
      <c r="U15" s="103"/>
      <c r="V15" s="103"/>
    </row>
    <row r="16" spans="1:22" x14ac:dyDescent="0.15">
      <c r="A16" s="42"/>
      <c r="B16" s="103"/>
      <c r="C16" s="104"/>
      <c r="D16" s="104"/>
      <c r="E16" s="105"/>
      <c r="F16" s="105"/>
      <c r="G16" s="104"/>
      <c r="H16" s="104"/>
      <c r="I16" s="106"/>
      <c r="J16" s="106"/>
      <c r="K16" s="107"/>
      <c r="L16" s="103"/>
      <c r="M16" s="108"/>
      <c r="N16" s="103"/>
      <c r="O16" s="103"/>
      <c r="P16" s="109"/>
      <c r="Q16" s="104"/>
      <c r="R16" s="104"/>
      <c r="S16" s="104"/>
      <c r="T16" s="110"/>
      <c r="U16" s="103"/>
      <c r="V16" s="103"/>
    </row>
    <row r="17" spans="1:22" x14ac:dyDescent="0.15">
      <c r="A17" s="42"/>
      <c r="B17" s="103"/>
      <c r="C17" s="104"/>
      <c r="D17" s="104"/>
      <c r="E17" s="105"/>
      <c r="F17" s="105"/>
      <c r="G17" s="104"/>
      <c r="H17" s="104"/>
      <c r="I17" s="106"/>
      <c r="J17" s="106"/>
      <c r="K17" s="107"/>
      <c r="L17" s="103"/>
      <c r="M17" s="108"/>
      <c r="N17" s="103"/>
      <c r="O17" s="103"/>
      <c r="P17" s="109"/>
      <c r="Q17" s="104"/>
      <c r="R17" s="104"/>
      <c r="S17" s="104"/>
      <c r="T17" s="110"/>
      <c r="U17" s="103"/>
      <c r="V17" s="103"/>
    </row>
    <row r="18" spans="1:22" x14ac:dyDescent="0.15">
      <c r="A18" s="42"/>
      <c r="B18" s="103"/>
      <c r="C18" s="104"/>
      <c r="D18" s="104"/>
      <c r="E18" s="105"/>
      <c r="F18" s="105"/>
      <c r="G18" s="104"/>
      <c r="H18" s="104"/>
      <c r="I18" s="106"/>
      <c r="J18" s="106"/>
      <c r="K18" s="107"/>
      <c r="L18" s="103"/>
      <c r="M18" s="108"/>
      <c r="N18" s="103"/>
      <c r="O18" s="103"/>
      <c r="P18" s="109"/>
      <c r="Q18" s="104"/>
      <c r="R18" s="104"/>
      <c r="S18" s="104"/>
      <c r="T18" s="110"/>
      <c r="U18" s="103"/>
      <c r="V18" s="103"/>
    </row>
    <row r="19" spans="1:22" x14ac:dyDescent="0.15">
      <c r="A19" s="42"/>
      <c r="B19" s="103"/>
      <c r="C19" s="104"/>
      <c r="D19" s="104"/>
      <c r="E19" s="105"/>
      <c r="F19" s="105"/>
      <c r="G19" s="104"/>
      <c r="H19" s="104"/>
      <c r="I19" s="106"/>
      <c r="J19" s="106"/>
      <c r="K19" s="107"/>
      <c r="L19" s="103"/>
      <c r="M19" s="108"/>
      <c r="N19" s="103"/>
      <c r="O19" s="103"/>
      <c r="P19" s="109"/>
      <c r="Q19" s="104"/>
      <c r="R19" s="104"/>
      <c r="S19" s="104"/>
      <c r="T19" s="110"/>
      <c r="U19" s="103"/>
      <c r="V19" s="103"/>
    </row>
    <row r="20" spans="1:22" x14ac:dyDescent="0.15">
      <c r="A20" s="42"/>
      <c r="B20" s="103"/>
      <c r="C20" s="104"/>
      <c r="D20" s="104"/>
      <c r="E20" s="105"/>
      <c r="F20" s="105"/>
      <c r="G20" s="104"/>
      <c r="H20" s="104"/>
      <c r="I20" s="106"/>
      <c r="J20" s="106"/>
      <c r="K20" s="107"/>
      <c r="L20" s="103"/>
      <c r="M20" s="108"/>
      <c r="N20" s="103"/>
      <c r="O20" s="103"/>
      <c r="P20" s="109"/>
      <c r="Q20" s="104"/>
      <c r="R20" s="104"/>
      <c r="S20" s="104"/>
      <c r="T20" s="110"/>
      <c r="U20" s="103"/>
      <c r="V20" s="103"/>
    </row>
    <row r="21" spans="1:22" x14ac:dyDescent="0.15">
      <c r="A21" s="42"/>
      <c r="B21" s="103"/>
      <c r="C21" s="104"/>
      <c r="D21" s="104"/>
      <c r="E21" s="105"/>
      <c r="F21" s="105"/>
      <c r="G21" s="104"/>
      <c r="H21" s="104"/>
      <c r="I21" s="106"/>
      <c r="J21" s="106"/>
      <c r="K21" s="107"/>
      <c r="L21" s="103"/>
      <c r="M21" s="108"/>
      <c r="N21" s="103"/>
      <c r="O21" s="103"/>
      <c r="P21" s="109"/>
      <c r="Q21" s="104"/>
      <c r="R21" s="104"/>
      <c r="S21" s="104"/>
      <c r="T21" s="110"/>
      <c r="U21" s="103"/>
      <c r="V21" s="103"/>
    </row>
    <row r="22" spans="1:22" x14ac:dyDescent="0.15">
      <c r="A22" s="42"/>
      <c r="B22" s="103"/>
      <c r="C22" s="104"/>
      <c r="D22" s="104"/>
      <c r="E22" s="105"/>
      <c r="F22" s="105"/>
      <c r="G22" s="104"/>
      <c r="H22" s="104"/>
      <c r="I22" s="106"/>
      <c r="J22" s="106"/>
      <c r="K22" s="107"/>
      <c r="L22" s="103"/>
      <c r="M22" s="108"/>
      <c r="N22" s="103"/>
      <c r="O22" s="103"/>
      <c r="P22" s="109"/>
      <c r="Q22" s="104"/>
      <c r="R22" s="104"/>
      <c r="S22" s="104"/>
      <c r="T22" s="110"/>
      <c r="U22" s="103"/>
      <c r="V22" s="103"/>
    </row>
    <row r="23" spans="1:22" x14ac:dyDescent="0.15">
      <c r="A23" s="42"/>
      <c r="B23" s="103"/>
      <c r="C23" s="104"/>
      <c r="D23" s="104"/>
      <c r="E23" s="105"/>
      <c r="F23" s="105"/>
      <c r="G23" s="104"/>
      <c r="H23" s="104"/>
      <c r="I23" s="106"/>
      <c r="J23" s="106"/>
      <c r="K23" s="107"/>
      <c r="L23" s="103"/>
      <c r="M23" s="108"/>
      <c r="N23" s="103"/>
      <c r="O23" s="103"/>
      <c r="P23" s="109"/>
      <c r="Q23" s="104"/>
      <c r="R23" s="104"/>
      <c r="S23" s="104"/>
      <c r="T23" s="110"/>
      <c r="U23" s="103"/>
      <c r="V23" s="103"/>
    </row>
    <row r="24" spans="1:22" x14ac:dyDescent="0.15">
      <c r="A24" s="42"/>
      <c r="B24" s="103"/>
      <c r="C24" s="104"/>
      <c r="D24" s="104"/>
      <c r="E24" s="105"/>
      <c r="F24" s="105"/>
      <c r="G24" s="104"/>
      <c r="H24" s="104"/>
      <c r="I24" s="106"/>
      <c r="J24" s="106"/>
      <c r="K24" s="107"/>
      <c r="L24" s="103"/>
      <c r="M24" s="108"/>
      <c r="N24" s="103"/>
      <c r="O24" s="103"/>
      <c r="P24" s="109"/>
      <c r="Q24" s="104"/>
      <c r="R24" s="104"/>
      <c r="S24" s="104"/>
      <c r="T24" s="110"/>
      <c r="U24" s="103"/>
      <c r="V24" s="103"/>
    </row>
    <row r="25" spans="1:22" x14ac:dyDescent="0.15">
      <c r="A25" s="42"/>
      <c r="B25" s="103"/>
      <c r="C25" s="104"/>
      <c r="D25" s="104"/>
      <c r="E25" s="105"/>
      <c r="F25" s="105"/>
      <c r="G25" s="104"/>
      <c r="H25" s="104"/>
      <c r="I25" s="106"/>
      <c r="J25" s="106"/>
      <c r="K25" s="107"/>
      <c r="L25" s="103"/>
      <c r="M25" s="108"/>
      <c r="N25" s="103"/>
      <c r="O25" s="103"/>
      <c r="P25" s="109"/>
      <c r="Q25" s="104"/>
      <c r="R25" s="104"/>
      <c r="S25" s="104"/>
      <c r="T25" s="110"/>
      <c r="U25" s="103"/>
      <c r="V25" s="103"/>
    </row>
    <row r="26" spans="1:22" x14ac:dyDescent="0.15">
      <c r="A26" s="42"/>
      <c r="B26" s="103"/>
      <c r="C26" s="104"/>
      <c r="D26" s="104"/>
      <c r="E26" s="105"/>
      <c r="F26" s="105"/>
      <c r="G26" s="104"/>
      <c r="H26" s="104"/>
      <c r="I26" s="106"/>
      <c r="J26" s="106"/>
      <c r="K26" s="107"/>
      <c r="L26" s="103"/>
      <c r="M26" s="108"/>
      <c r="N26" s="103"/>
      <c r="O26" s="103"/>
      <c r="P26" s="109"/>
      <c r="Q26" s="104"/>
      <c r="R26" s="104"/>
      <c r="S26" s="104"/>
      <c r="T26" s="110"/>
      <c r="U26" s="103"/>
      <c r="V26" s="103"/>
    </row>
    <row r="27" spans="1:22" x14ac:dyDescent="0.15">
      <c r="A27" s="42"/>
      <c r="B27" s="103"/>
      <c r="C27" s="104"/>
      <c r="D27" s="104"/>
      <c r="E27" s="105"/>
      <c r="F27" s="105"/>
      <c r="G27" s="104"/>
      <c r="H27" s="104"/>
      <c r="I27" s="106"/>
      <c r="J27" s="106"/>
      <c r="K27" s="107"/>
      <c r="L27" s="103"/>
      <c r="M27" s="108"/>
      <c r="N27" s="103"/>
      <c r="O27" s="103"/>
      <c r="P27" s="109"/>
      <c r="Q27" s="104"/>
      <c r="R27" s="104"/>
      <c r="S27" s="104"/>
      <c r="T27" s="110"/>
      <c r="U27" s="103"/>
      <c r="V27" s="103"/>
    </row>
    <row r="28" spans="1:22" x14ac:dyDescent="0.15">
      <c r="A28" s="42"/>
      <c r="B28" s="103"/>
      <c r="C28" s="104"/>
      <c r="D28" s="104"/>
      <c r="E28" s="105"/>
      <c r="F28" s="105"/>
      <c r="G28" s="104"/>
      <c r="H28" s="104"/>
      <c r="I28" s="106"/>
      <c r="J28" s="106"/>
      <c r="K28" s="107"/>
      <c r="L28" s="103"/>
      <c r="M28" s="108"/>
      <c r="N28" s="103"/>
      <c r="O28" s="103"/>
      <c r="P28" s="109"/>
      <c r="Q28" s="104"/>
      <c r="R28" s="104"/>
      <c r="S28" s="104"/>
      <c r="T28" s="110"/>
      <c r="U28" s="103"/>
      <c r="V28" s="103"/>
    </row>
    <row r="29" spans="1:22" x14ac:dyDescent="0.15">
      <c r="A29" s="42"/>
      <c r="B29" s="103"/>
      <c r="C29" s="104"/>
      <c r="D29" s="104"/>
      <c r="E29" s="105"/>
      <c r="F29" s="105"/>
      <c r="G29" s="104"/>
      <c r="H29" s="104"/>
      <c r="I29" s="106"/>
      <c r="J29" s="106"/>
      <c r="K29" s="107"/>
      <c r="L29" s="103"/>
      <c r="M29" s="108"/>
      <c r="N29" s="103"/>
      <c r="O29" s="103"/>
      <c r="P29" s="109"/>
      <c r="Q29" s="104"/>
      <c r="R29" s="104"/>
      <c r="S29" s="104"/>
      <c r="T29" s="110"/>
      <c r="U29" s="103"/>
      <c r="V29" s="103"/>
    </row>
    <row r="30" spans="1:22" x14ac:dyDescent="0.15">
      <c r="A30" s="42"/>
      <c r="B30" s="103"/>
      <c r="C30" s="104"/>
      <c r="D30" s="104"/>
      <c r="E30" s="105"/>
      <c r="F30" s="105"/>
      <c r="G30" s="104"/>
      <c r="H30" s="104"/>
      <c r="I30" s="106"/>
      <c r="J30" s="106"/>
      <c r="K30" s="107"/>
      <c r="L30" s="103"/>
      <c r="M30" s="108"/>
      <c r="N30" s="103"/>
      <c r="O30" s="103"/>
      <c r="P30" s="109"/>
      <c r="Q30" s="104"/>
      <c r="R30" s="104"/>
      <c r="S30" s="104"/>
      <c r="T30" s="110"/>
      <c r="U30" s="103"/>
      <c r="V30" s="103"/>
    </row>
    <row r="31" spans="1:22" x14ac:dyDescent="0.15">
      <c r="A31" s="42"/>
      <c r="B31" s="103"/>
      <c r="C31" s="104"/>
      <c r="D31" s="104"/>
      <c r="E31" s="105"/>
      <c r="F31" s="105"/>
      <c r="G31" s="104"/>
      <c r="H31" s="104"/>
      <c r="I31" s="106"/>
      <c r="J31" s="106"/>
      <c r="K31" s="107"/>
      <c r="L31" s="103"/>
      <c r="M31" s="108"/>
      <c r="N31" s="103"/>
      <c r="O31" s="103"/>
      <c r="P31" s="109"/>
      <c r="Q31" s="104"/>
      <c r="R31" s="104"/>
      <c r="S31" s="104"/>
      <c r="T31" s="110"/>
      <c r="U31" s="103"/>
      <c r="V31" s="103"/>
    </row>
    <row r="32" spans="1:22" x14ac:dyDescent="0.15">
      <c r="A32" s="42"/>
      <c r="B32" s="103"/>
      <c r="C32" s="104"/>
      <c r="D32" s="104"/>
      <c r="E32" s="105"/>
      <c r="F32" s="105"/>
      <c r="G32" s="104"/>
      <c r="H32" s="104"/>
      <c r="I32" s="106"/>
      <c r="J32" s="106"/>
      <c r="K32" s="107"/>
      <c r="L32" s="103"/>
      <c r="M32" s="108"/>
      <c r="N32" s="103"/>
      <c r="O32" s="103"/>
      <c r="P32" s="109"/>
      <c r="Q32" s="104"/>
      <c r="R32" s="104"/>
      <c r="S32" s="104"/>
      <c r="T32" s="110"/>
      <c r="U32" s="103"/>
      <c r="V32" s="103"/>
    </row>
    <row r="33" spans="1:22" x14ac:dyDescent="0.15">
      <c r="A33" s="42"/>
      <c r="B33" s="103"/>
      <c r="C33" s="104"/>
      <c r="D33" s="104"/>
      <c r="E33" s="105"/>
      <c r="F33" s="105"/>
      <c r="G33" s="104"/>
      <c r="H33" s="104"/>
      <c r="I33" s="106"/>
      <c r="J33" s="106"/>
      <c r="K33" s="107"/>
      <c r="L33" s="103"/>
      <c r="M33" s="108"/>
      <c r="N33" s="103"/>
      <c r="O33" s="103"/>
      <c r="P33" s="109"/>
      <c r="Q33" s="104"/>
      <c r="R33" s="104"/>
      <c r="S33" s="104"/>
      <c r="T33" s="110"/>
      <c r="U33" s="103"/>
      <c r="V33" s="103"/>
    </row>
    <row r="34" spans="1:22" x14ac:dyDescent="0.15">
      <c r="A34" s="42"/>
      <c r="B34" s="103"/>
      <c r="C34" s="104"/>
      <c r="D34" s="104"/>
      <c r="E34" s="105"/>
      <c r="F34" s="105"/>
      <c r="G34" s="104"/>
      <c r="H34" s="104"/>
      <c r="I34" s="106"/>
      <c r="J34" s="106"/>
      <c r="K34" s="107"/>
      <c r="L34" s="103"/>
      <c r="M34" s="108"/>
      <c r="N34" s="103"/>
      <c r="O34" s="103"/>
      <c r="P34" s="109"/>
      <c r="Q34" s="104"/>
      <c r="R34" s="104"/>
      <c r="S34" s="104"/>
      <c r="T34" s="110"/>
      <c r="U34" s="103"/>
      <c r="V34" s="103"/>
    </row>
    <row r="35" spans="1:22" x14ac:dyDescent="0.15">
      <c r="A35" s="42"/>
      <c r="B35" s="103"/>
      <c r="C35" s="104"/>
      <c r="D35" s="104"/>
      <c r="E35" s="105"/>
      <c r="F35" s="105"/>
      <c r="G35" s="104"/>
      <c r="H35" s="104"/>
      <c r="I35" s="106"/>
      <c r="J35" s="106"/>
      <c r="K35" s="107"/>
      <c r="L35" s="103"/>
      <c r="M35" s="108"/>
      <c r="N35" s="103"/>
      <c r="O35" s="103"/>
      <c r="P35" s="109"/>
      <c r="Q35" s="104"/>
      <c r="R35" s="104"/>
      <c r="S35" s="104"/>
      <c r="T35" s="110"/>
      <c r="U35" s="103"/>
      <c r="V35" s="103"/>
    </row>
    <row r="36" spans="1:22" x14ac:dyDescent="0.15">
      <c r="A36" s="42"/>
      <c r="B36" s="103"/>
      <c r="C36" s="104"/>
      <c r="D36" s="104"/>
      <c r="E36" s="105"/>
      <c r="F36" s="105"/>
      <c r="G36" s="104"/>
      <c r="H36" s="104"/>
      <c r="I36" s="106"/>
      <c r="J36" s="106"/>
      <c r="K36" s="107"/>
      <c r="L36" s="103"/>
      <c r="M36" s="108"/>
      <c r="N36" s="103"/>
      <c r="O36" s="103"/>
      <c r="P36" s="109"/>
      <c r="Q36" s="104"/>
      <c r="R36" s="104"/>
      <c r="S36" s="104"/>
      <c r="T36" s="110"/>
      <c r="U36" s="103"/>
      <c r="V36" s="103"/>
    </row>
    <row r="37" spans="1:22" x14ac:dyDescent="0.15">
      <c r="A37" s="42"/>
      <c r="B37" s="103"/>
      <c r="C37" s="104"/>
      <c r="D37" s="104"/>
      <c r="E37" s="105"/>
      <c r="F37" s="105"/>
      <c r="G37" s="104"/>
      <c r="H37" s="104"/>
      <c r="I37" s="106"/>
      <c r="J37" s="106"/>
      <c r="K37" s="107"/>
      <c r="L37" s="103"/>
      <c r="M37" s="108"/>
      <c r="N37" s="103"/>
      <c r="O37" s="103"/>
      <c r="P37" s="109"/>
      <c r="Q37" s="104"/>
      <c r="R37" s="104"/>
      <c r="S37" s="104"/>
      <c r="T37" s="110"/>
      <c r="U37" s="103"/>
      <c r="V37" s="103"/>
    </row>
    <row r="38" spans="1:22" x14ac:dyDescent="0.15">
      <c r="A38" s="42"/>
      <c r="B38" s="103"/>
      <c r="C38" s="104"/>
      <c r="D38" s="104"/>
      <c r="E38" s="105"/>
      <c r="F38" s="105"/>
      <c r="G38" s="104"/>
      <c r="H38" s="104"/>
      <c r="I38" s="106"/>
      <c r="J38" s="106"/>
      <c r="K38" s="107"/>
      <c r="L38" s="103"/>
      <c r="M38" s="108"/>
      <c r="N38" s="103"/>
      <c r="O38" s="103"/>
      <c r="P38" s="109"/>
      <c r="Q38" s="104"/>
      <c r="R38" s="104"/>
      <c r="S38" s="104"/>
      <c r="T38" s="110"/>
      <c r="U38" s="103"/>
      <c r="V38" s="103"/>
    </row>
    <row r="39" spans="1:22" x14ac:dyDescent="0.15">
      <c r="A39" s="42"/>
      <c r="B39" s="103"/>
      <c r="C39" s="104"/>
      <c r="D39" s="104"/>
      <c r="E39" s="105"/>
      <c r="F39" s="105"/>
      <c r="G39" s="104"/>
      <c r="H39" s="104"/>
      <c r="I39" s="106"/>
      <c r="J39" s="106"/>
      <c r="K39" s="107"/>
      <c r="L39" s="103"/>
      <c r="M39" s="108"/>
      <c r="N39" s="103"/>
      <c r="O39" s="103"/>
      <c r="P39" s="109"/>
      <c r="Q39" s="104"/>
      <c r="R39" s="104"/>
      <c r="S39" s="104"/>
      <c r="T39" s="110"/>
      <c r="U39" s="103"/>
      <c r="V39" s="103"/>
    </row>
    <row r="40" spans="1:22" x14ac:dyDescent="0.15">
      <c r="A40" s="42"/>
      <c r="B40" s="103"/>
      <c r="C40" s="104"/>
      <c r="D40" s="104"/>
      <c r="E40" s="105"/>
      <c r="F40" s="105"/>
      <c r="G40" s="104"/>
      <c r="H40" s="104"/>
      <c r="I40" s="106"/>
      <c r="J40" s="106"/>
      <c r="K40" s="107"/>
      <c r="L40" s="103"/>
      <c r="M40" s="108"/>
      <c r="N40" s="103"/>
      <c r="O40" s="103"/>
      <c r="P40" s="109"/>
      <c r="Q40" s="104"/>
      <c r="R40" s="104"/>
      <c r="S40" s="104"/>
      <c r="T40" s="110"/>
      <c r="U40" s="103"/>
      <c r="V40" s="103"/>
    </row>
    <row r="41" spans="1:22" x14ac:dyDescent="0.15">
      <c r="A41" s="42"/>
      <c r="B41" s="103"/>
      <c r="C41" s="104"/>
      <c r="D41" s="104"/>
      <c r="E41" s="105"/>
      <c r="F41" s="105"/>
      <c r="G41" s="104"/>
      <c r="H41" s="104"/>
      <c r="I41" s="106"/>
      <c r="J41" s="106"/>
      <c r="K41" s="107"/>
      <c r="L41" s="103"/>
      <c r="M41" s="108"/>
      <c r="N41" s="103"/>
      <c r="O41" s="103"/>
      <c r="P41" s="109"/>
      <c r="Q41" s="104"/>
      <c r="R41" s="104"/>
      <c r="S41" s="104"/>
      <c r="T41" s="110"/>
      <c r="U41" s="103"/>
      <c r="V41" s="103"/>
    </row>
    <row r="42" spans="1:22" x14ac:dyDescent="0.15">
      <c r="A42" s="42"/>
      <c r="B42" s="103"/>
      <c r="C42" s="104"/>
      <c r="D42" s="104"/>
      <c r="E42" s="105"/>
      <c r="F42" s="105"/>
      <c r="G42" s="104"/>
      <c r="H42" s="104"/>
      <c r="I42" s="106"/>
      <c r="J42" s="106"/>
      <c r="K42" s="107"/>
      <c r="L42" s="103"/>
      <c r="M42" s="108"/>
      <c r="N42" s="103"/>
      <c r="O42" s="103"/>
      <c r="P42" s="109"/>
      <c r="Q42" s="104"/>
      <c r="R42" s="104"/>
      <c r="S42" s="104"/>
      <c r="T42" s="110"/>
      <c r="U42" s="103"/>
      <c r="V42" s="103"/>
    </row>
    <row r="43" spans="1:22" x14ac:dyDescent="0.15">
      <c r="A43" s="42"/>
      <c r="B43" s="103"/>
      <c r="C43" s="104"/>
      <c r="D43" s="104"/>
      <c r="E43" s="105"/>
      <c r="F43" s="105"/>
      <c r="G43" s="104"/>
      <c r="H43" s="104"/>
      <c r="I43" s="106"/>
      <c r="J43" s="106"/>
      <c r="K43" s="107"/>
      <c r="L43" s="103"/>
      <c r="M43" s="108"/>
      <c r="N43" s="103"/>
      <c r="O43" s="103"/>
      <c r="P43" s="109"/>
      <c r="Q43" s="104"/>
      <c r="R43" s="104"/>
      <c r="S43" s="104"/>
      <c r="T43" s="110"/>
      <c r="U43" s="103"/>
      <c r="V43" s="103"/>
    </row>
    <row r="44" spans="1:22" x14ac:dyDescent="0.15">
      <c r="A44" s="42"/>
      <c r="B44" s="103"/>
      <c r="C44" s="104"/>
      <c r="D44" s="104"/>
      <c r="E44" s="105"/>
      <c r="F44" s="105"/>
      <c r="G44" s="104"/>
      <c r="H44" s="104"/>
      <c r="I44" s="106"/>
      <c r="J44" s="106"/>
      <c r="K44" s="107"/>
      <c r="L44" s="103"/>
      <c r="M44" s="108"/>
      <c r="N44" s="103"/>
      <c r="O44" s="103"/>
      <c r="P44" s="109"/>
      <c r="Q44" s="104"/>
      <c r="R44" s="104"/>
      <c r="S44" s="104"/>
      <c r="T44" s="110"/>
      <c r="U44" s="103"/>
      <c r="V44" s="103"/>
    </row>
    <row r="45" spans="1:22" x14ac:dyDescent="0.15">
      <c r="A45" s="42"/>
      <c r="B45" s="103"/>
      <c r="C45" s="104"/>
      <c r="D45" s="104"/>
      <c r="E45" s="105"/>
      <c r="F45" s="105"/>
      <c r="G45" s="104"/>
      <c r="H45" s="104"/>
      <c r="I45" s="106"/>
      <c r="J45" s="106"/>
      <c r="K45" s="107"/>
      <c r="L45" s="103"/>
      <c r="M45" s="108"/>
      <c r="N45" s="103"/>
      <c r="O45" s="103"/>
      <c r="P45" s="109"/>
      <c r="Q45" s="104"/>
      <c r="R45" s="104"/>
      <c r="S45" s="104"/>
      <c r="T45" s="110"/>
      <c r="U45" s="103"/>
      <c r="V45" s="103"/>
    </row>
    <row r="46" spans="1:22" x14ac:dyDescent="0.15">
      <c r="A46" s="42"/>
      <c r="B46" s="103"/>
      <c r="C46" s="104"/>
      <c r="D46" s="104"/>
      <c r="E46" s="105"/>
      <c r="F46" s="105"/>
      <c r="G46" s="104"/>
      <c r="H46" s="104"/>
      <c r="I46" s="106"/>
      <c r="J46" s="106"/>
      <c r="K46" s="107"/>
      <c r="L46" s="103"/>
      <c r="M46" s="108"/>
      <c r="N46" s="103"/>
      <c r="O46" s="103"/>
      <c r="P46" s="109"/>
      <c r="Q46" s="104"/>
      <c r="R46" s="104"/>
      <c r="S46" s="104"/>
      <c r="T46" s="110"/>
      <c r="U46" s="103"/>
      <c r="V46" s="103"/>
    </row>
    <row r="47" spans="1:22" x14ac:dyDescent="0.15">
      <c r="A47" s="42"/>
      <c r="B47" s="103"/>
      <c r="C47" s="104"/>
      <c r="D47" s="104"/>
      <c r="E47" s="105"/>
      <c r="F47" s="105"/>
      <c r="G47" s="104"/>
      <c r="H47" s="104"/>
      <c r="I47" s="106"/>
      <c r="J47" s="106"/>
      <c r="K47" s="107"/>
      <c r="L47" s="103"/>
      <c r="M47" s="108"/>
      <c r="N47" s="103"/>
      <c r="O47" s="103"/>
      <c r="P47" s="109"/>
      <c r="Q47" s="104"/>
      <c r="R47" s="104"/>
      <c r="S47" s="104"/>
      <c r="T47" s="110"/>
      <c r="U47" s="103"/>
      <c r="V47" s="103"/>
    </row>
    <row r="48" spans="1:22" x14ac:dyDescent="0.15">
      <c r="A48" s="42"/>
      <c r="B48" s="103"/>
      <c r="C48" s="104"/>
      <c r="D48" s="104"/>
      <c r="E48" s="105"/>
      <c r="F48" s="105"/>
      <c r="G48" s="104"/>
      <c r="H48" s="104"/>
      <c r="I48" s="106"/>
      <c r="J48" s="106"/>
      <c r="K48" s="107"/>
      <c r="L48" s="103"/>
      <c r="M48" s="108"/>
      <c r="N48" s="103"/>
      <c r="O48" s="103"/>
      <c r="P48" s="109"/>
      <c r="Q48" s="104"/>
      <c r="R48" s="104"/>
      <c r="S48" s="104"/>
      <c r="T48" s="110"/>
      <c r="U48" s="103"/>
      <c r="V48" s="103"/>
    </row>
    <row r="49" spans="1:22" x14ac:dyDescent="0.15">
      <c r="A49" s="42"/>
      <c r="B49" s="103"/>
      <c r="C49" s="104"/>
      <c r="D49" s="104"/>
      <c r="E49" s="105"/>
      <c r="F49" s="105"/>
      <c r="G49" s="104"/>
      <c r="H49" s="104"/>
      <c r="I49" s="106"/>
      <c r="J49" s="106"/>
      <c r="K49" s="107"/>
      <c r="L49" s="103"/>
      <c r="M49" s="108"/>
      <c r="N49" s="103"/>
      <c r="O49" s="103"/>
      <c r="P49" s="109"/>
      <c r="Q49" s="104"/>
      <c r="R49" s="104"/>
      <c r="S49" s="104"/>
      <c r="T49" s="110"/>
      <c r="U49" s="103"/>
      <c r="V49" s="103"/>
    </row>
    <row r="50" spans="1:22" x14ac:dyDescent="0.15">
      <c r="A50" s="42"/>
      <c r="B50" s="103"/>
      <c r="C50" s="104"/>
      <c r="D50" s="104"/>
      <c r="E50" s="105"/>
      <c r="F50" s="105"/>
      <c r="G50" s="104"/>
      <c r="H50" s="104"/>
      <c r="I50" s="106"/>
      <c r="J50" s="106"/>
      <c r="K50" s="107"/>
      <c r="L50" s="103"/>
      <c r="M50" s="108"/>
      <c r="N50" s="103"/>
      <c r="O50" s="103"/>
      <c r="P50" s="109"/>
      <c r="Q50" s="104"/>
      <c r="R50" s="104"/>
      <c r="S50" s="104"/>
      <c r="T50" s="110"/>
      <c r="U50" s="103"/>
      <c r="V50" s="103"/>
    </row>
    <row r="51" spans="1:22" x14ac:dyDescent="0.15">
      <c r="A51" s="42"/>
      <c r="B51" s="103"/>
      <c r="C51" s="104"/>
      <c r="D51" s="104"/>
      <c r="E51" s="105"/>
      <c r="F51" s="105"/>
      <c r="G51" s="104"/>
      <c r="H51" s="104"/>
      <c r="I51" s="106"/>
      <c r="J51" s="106"/>
      <c r="K51" s="107"/>
      <c r="L51" s="103"/>
      <c r="M51" s="108"/>
      <c r="N51" s="103"/>
      <c r="O51" s="103"/>
      <c r="P51" s="109"/>
      <c r="Q51" s="104"/>
      <c r="R51" s="104"/>
      <c r="S51" s="104"/>
      <c r="T51" s="110"/>
      <c r="U51" s="103"/>
      <c r="V51" s="103"/>
    </row>
    <row r="52" spans="1:22" x14ac:dyDescent="0.15">
      <c r="A52" s="42"/>
      <c r="B52" s="103"/>
      <c r="C52" s="104"/>
      <c r="D52" s="104"/>
      <c r="E52" s="105"/>
      <c r="F52" s="105"/>
      <c r="G52" s="104"/>
      <c r="H52" s="104"/>
      <c r="I52" s="106"/>
      <c r="J52" s="106"/>
      <c r="K52" s="107"/>
      <c r="L52" s="103"/>
      <c r="M52" s="108"/>
      <c r="N52" s="103"/>
      <c r="O52" s="103"/>
      <c r="P52" s="109"/>
      <c r="Q52" s="104"/>
      <c r="R52" s="104"/>
      <c r="S52" s="104"/>
      <c r="T52" s="110"/>
      <c r="U52" s="103"/>
      <c r="V52" s="103"/>
    </row>
    <row r="53" spans="1:22" x14ac:dyDescent="0.15">
      <c r="A53" s="42"/>
      <c r="B53" s="103"/>
      <c r="C53" s="104"/>
      <c r="D53" s="104"/>
      <c r="E53" s="105"/>
      <c r="F53" s="105"/>
      <c r="G53" s="104"/>
      <c r="H53" s="104"/>
      <c r="I53" s="106"/>
      <c r="J53" s="106"/>
      <c r="K53" s="107"/>
      <c r="L53" s="103"/>
      <c r="M53" s="108"/>
      <c r="N53" s="103"/>
      <c r="O53" s="103"/>
      <c r="P53" s="109"/>
      <c r="Q53" s="104"/>
      <c r="R53" s="104"/>
      <c r="S53" s="104"/>
      <c r="T53" s="110"/>
      <c r="U53" s="103"/>
      <c r="V53" s="103"/>
    </row>
    <row r="54" spans="1:22" x14ac:dyDescent="0.15">
      <c r="A54" s="42"/>
      <c r="B54" s="103"/>
      <c r="C54" s="104"/>
      <c r="D54" s="104"/>
      <c r="E54" s="105"/>
      <c r="F54" s="105"/>
      <c r="G54" s="104"/>
      <c r="H54" s="104"/>
      <c r="I54" s="106"/>
      <c r="J54" s="106"/>
      <c r="K54" s="107"/>
      <c r="L54" s="103"/>
      <c r="M54" s="108"/>
      <c r="N54" s="103"/>
      <c r="O54" s="103"/>
      <c r="P54" s="109"/>
      <c r="Q54" s="104"/>
      <c r="R54" s="104"/>
      <c r="S54" s="104"/>
      <c r="T54" s="110"/>
      <c r="U54" s="103"/>
      <c r="V54" s="103"/>
    </row>
    <row r="55" spans="1:22" x14ac:dyDescent="0.15">
      <c r="A55" s="42"/>
      <c r="B55" s="103"/>
      <c r="C55" s="104"/>
      <c r="D55" s="104"/>
      <c r="E55" s="105"/>
      <c r="F55" s="105"/>
      <c r="G55" s="104"/>
      <c r="H55" s="104"/>
      <c r="I55" s="106"/>
      <c r="J55" s="106"/>
      <c r="K55" s="107"/>
      <c r="L55" s="103"/>
      <c r="M55" s="108"/>
      <c r="N55" s="103"/>
      <c r="O55" s="103"/>
      <c r="P55" s="109"/>
      <c r="Q55" s="104"/>
      <c r="R55" s="104"/>
      <c r="S55" s="104"/>
      <c r="T55" s="110"/>
      <c r="U55" s="103"/>
      <c r="V55" s="103"/>
    </row>
    <row r="56" spans="1:22" x14ac:dyDescent="0.15">
      <c r="A56" s="42"/>
      <c r="B56" s="103"/>
      <c r="C56" s="104"/>
      <c r="D56" s="104"/>
      <c r="E56" s="105"/>
      <c r="F56" s="105"/>
      <c r="G56" s="104"/>
      <c r="H56" s="104"/>
      <c r="I56" s="106"/>
      <c r="J56" s="106"/>
      <c r="K56" s="107"/>
      <c r="L56" s="103"/>
      <c r="M56" s="108"/>
      <c r="N56" s="103"/>
      <c r="O56" s="103"/>
      <c r="P56" s="109"/>
      <c r="Q56" s="104"/>
      <c r="R56" s="104"/>
      <c r="S56" s="104"/>
      <c r="T56" s="110"/>
      <c r="U56" s="103"/>
      <c r="V56" s="103"/>
    </row>
    <row r="57" spans="1:22" x14ac:dyDescent="0.15">
      <c r="A57" s="42"/>
      <c r="B57" s="103"/>
      <c r="C57" s="104"/>
      <c r="D57" s="104"/>
      <c r="E57" s="105"/>
      <c r="F57" s="105"/>
      <c r="G57" s="104"/>
      <c r="H57" s="104"/>
      <c r="I57" s="106"/>
      <c r="J57" s="106"/>
      <c r="K57" s="107"/>
      <c r="L57" s="103"/>
      <c r="M57" s="108"/>
      <c r="N57" s="103"/>
      <c r="O57" s="103"/>
      <c r="P57" s="109"/>
      <c r="Q57" s="104"/>
      <c r="R57" s="104"/>
      <c r="S57" s="104"/>
      <c r="T57" s="110"/>
      <c r="U57" s="103"/>
      <c r="V57" s="103"/>
    </row>
    <row r="58" spans="1:22" x14ac:dyDescent="0.15">
      <c r="A58" s="42"/>
      <c r="B58" s="103"/>
      <c r="C58" s="104"/>
      <c r="D58" s="104"/>
      <c r="E58" s="105"/>
      <c r="F58" s="105"/>
      <c r="G58" s="104"/>
      <c r="H58" s="104"/>
      <c r="I58" s="106"/>
      <c r="J58" s="106"/>
      <c r="K58" s="107"/>
      <c r="L58" s="103"/>
      <c r="M58" s="108"/>
      <c r="N58" s="103"/>
      <c r="O58" s="103"/>
      <c r="P58" s="109"/>
      <c r="Q58" s="104"/>
      <c r="R58" s="104"/>
      <c r="S58" s="104"/>
      <c r="T58" s="110"/>
      <c r="U58" s="103"/>
      <c r="V58" s="103"/>
    </row>
    <row r="59" spans="1:22" x14ac:dyDescent="0.15">
      <c r="A59" s="42"/>
      <c r="B59" s="103"/>
      <c r="C59" s="104"/>
      <c r="D59" s="104"/>
      <c r="E59" s="105"/>
      <c r="F59" s="105"/>
      <c r="G59" s="104"/>
      <c r="H59" s="104"/>
      <c r="I59" s="106"/>
      <c r="J59" s="106"/>
      <c r="K59" s="107"/>
      <c r="L59" s="103"/>
      <c r="M59" s="108"/>
      <c r="N59" s="103"/>
      <c r="O59" s="103"/>
      <c r="P59" s="109"/>
      <c r="Q59" s="104"/>
      <c r="R59" s="104"/>
      <c r="S59" s="104"/>
      <c r="T59" s="110"/>
      <c r="U59" s="103"/>
      <c r="V59" s="103"/>
    </row>
    <row r="60" spans="1:22" x14ac:dyDescent="0.15">
      <c r="A60" s="42"/>
      <c r="B60" s="103"/>
      <c r="C60" s="104"/>
      <c r="D60" s="104"/>
      <c r="E60" s="105"/>
      <c r="F60" s="105"/>
      <c r="G60" s="104"/>
      <c r="H60" s="104"/>
      <c r="I60" s="106"/>
      <c r="J60" s="106"/>
      <c r="K60" s="107"/>
      <c r="L60" s="103"/>
      <c r="M60" s="108"/>
      <c r="N60" s="103"/>
      <c r="O60" s="103"/>
      <c r="P60" s="109"/>
      <c r="Q60" s="104"/>
      <c r="R60" s="104"/>
      <c r="S60" s="104"/>
      <c r="T60" s="110"/>
      <c r="U60" s="103"/>
      <c r="V60" s="10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S8:S60</xm:sqref>
        </x14:dataValidation>
        <x14:dataValidation type="list" allowBlank="1" showInputMessage="1" showErrorMessage="1">
          <x14:formula1>
            <xm:f>configs!$C$1:$C$2</xm:f>
          </x14:formula1>
          <xm:sqref>Q8:Q60</xm:sqref>
        </x14:dataValidation>
        <x14:dataValidation type="list" allowBlank="1" showInputMessage="1">
          <x14:formula1>
            <xm:f>configs!$A$1:$A$36</xm:f>
          </x14:formula1>
          <xm:sqref>C8:C60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G1" zoomScale="85" zoomScaleNormal="85" workbookViewId="0">
      <selection activeCell="G11" sqref="A11:XFD78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.375" style="6" customWidth="1"/>
    <col min="5" max="5" width="9" style="6"/>
    <col min="6" max="6" width="11.625" style="6" bestFit="1" customWidth="1"/>
    <col min="7" max="7" width="10.5" style="6" bestFit="1" customWidth="1"/>
    <col min="8" max="8" width="11.5" style="6" customWidth="1"/>
    <col min="9" max="10" width="8.125" style="6" customWidth="1"/>
    <col min="11" max="11" width="9.25" style="6" bestFit="1" customWidth="1"/>
    <col min="12" max="12" width="7.25" style="6" customWidth="1"/>
    <col min="13" max="13" width="9.25" style="6" bestFit="1" customWidth="1"/>
    <col min="14" max="14" width="10.125" style="6" customWidth="1"/>
    <col min="15" max="15" width="6.5" style="6" customWidth="1"/>
    <col min="16" max="16" width="15.25" style="6" customWidth="1"/>
    <col min="17" max="17" width="9.5" style="6" bestFit="1" customWidth="1"/>
    <col min="18" max="18" width="9" style="6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85" t="s">
        <v>37</v>
      </c>
      <c r="C1" s="184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47"/>
      <c r="B7" s="48" t="s">
        <v>29</v>
      </c>
      <c r="C7" s="48" t="s">
        <v>2</v>
      </c>
      <c r="D7" s="49"/>
      <c r="E7" s="49" t="s">
        <v>185</v>
      </c>
      <c r="F7" s="49" t="s">
        <v>187</v>
      </c>
      <c r="G7" s="49" t="s">
        <v>10</v>
      </c>
      <c r="H7" s="49" t="s">
        <v>7</v>
      </c>
      <c r="I7" s="49" t="s">
        <v>11</v>
      </c>
      <c r="J7" s="49" t="s">
        <v>12</v>
      </c>
      <c r="K7" s="49" t="s">
        <v>47</v>
      </c>
      <c r="L7" s="49" t="s">
        <v>13</v>
      </c>
      <c r="M7" s="49" t="s">
        <v>14</v>
      </c>
      <c r="N7" s="49" t="s">
        <v>26</v>
      </c>
      <c r="O7" s="49" t="s">
        <v>28</v>
      </c>
      <c r="P7" s="49" t="s">
        <v>186</v>
      </c>
      <c r="Q7" s="49" t="s">
        <v>8</v>
      </c>
      <c r="R7" s="49" t="s">
        <v>23</v>
      </c>
      <c r="S7" s="49" t="s">
        <v>30</v>
      </c>
      <c r="T7" s="48" t="s">
        <v>33</v>
      </c>
      <c r="U7" s="48" t="s">
        <v>16</v>
      </c>
      <c r="V7" s="48" t="s">
        <v>17</v>
      </c>
    </row>
    <row r="8" spans="1:22" ht="14.25" thickTop="1" x14ac:dyDescent="0.15">
      <c r="A8" s="50"/>
      <c r="B8" s="51" t="s">
        <v>173</v>
      </c>
      <c r="C8" s="52" t="s">
        <v>160</v>
      </c>
      <c r="D8" s="52">
        <f>IF(S8="中金买入",1,-1)</f>
        <v>-1</v>
      </c>
      <c r="E8" s="52" t="s">
        <v>159</v>
      </c>
      <c r="F8" s="54">
        <f ca="1">TODAY()</f>
        <v>43131</v>
      </c>
      <c r="G8" s="54">
        <f ca="1">F8+I8</f>
        <v>43161</v>
      </c>
      <c r="H8" s="52">
        <v>100</v>
      </c>
      <c r="I8" s="52">
        <v>30</v>
      </c>
      <c r="J8" s="55">
        <f>I8/365</f>
        <v>8.2191780821917804E-2</v>
      </c>
      <c r="K8" s="55">
        <v>0</v>
      </c>
      <c r="L8" s="56">
        <v>0.32</v>
      </c>
      <c r="M8" s="51">
        <f>_xll.dnetGBlackScholesNGreeks("price",$R8,$Q8,$H8,$J8,$C$3,$K8,$L8,$C$4)*D8</f>
        <v>-3.6526499295562971</v>
      </c>
      <c r="N8" s="57"/>
      <c r="O8" s="51"/>
      <c r="P8" s="51">
        <f>M8+O8</f>
        <v>-3.6526499295562971</v>
      </c>
      <c r="Q8" s="53">
        <v>100</v>
      </c>
      <c r="R8" s="52" t="s">
        <v>39</v>
      </c>
      <c r="S8" s="56" t="s">
        <v>20</v>
      </c>
      <c r="T8" s="58"/>
      <c r="U8" s="51">
        <f>_xll.dnetGBlackScholesNGreeks("delta",$R8,$Q8,$H8,$J8,$C$3,$K8,$L8,$C$4)*D8</f>
        <v>-0.51744199617651532</v>
      </c>
      <c r="V8" s="51">
        <f>_xll.dnetGBlackScholesNGreeks("vega",$R8,$Q8,$H8,$J8,$C$3,$K8,$L8,$C$4)*D8</f>
        <v>-0.11406523569462124</v>
      </c>
    </row>
    <row r="9" spans="1:22" ht="13.5" x14ac:dyDescent="0.15">
      <c r="A9" s="50"/>
      <c r="B9" s="59" t="s">
        <v>174</v>
      </c>
      <c r="C9" s="60" t="s">
        <v>160</v>
      </c>
      <c r="D9" s="60">
        <f>IF(S9="中金买入",1,-1)</f>
        <v>1</v>
      </c>
      <c r="E9" s="60" t="s">
        <v>159</v>
      </c>
      <c r="F9" s="62">
        <f ca="1">F8</f>
        <v>43131</v>
      </c>
      <c r="G9" s="62">
        <f ca="1">G8</f>
        <v>43161</v>
      </c>
      <c r="H9" s="60">
        <v>100</v>
      </c>
      <c r="I9" s="60">
        <f t="shared" ref="I9:I10" si="0">I8</f>
        <v>30</v>
      </c>
      <c r="J9" s="63">
        <f>I9/365</f>
        <v>8.2191780821917804E-2</v>
      </c>
      <c r="K9" s="63">
        <f>K8</f>
        <v>0</v>
      </c>
      <c r="L9" s="64">
        <v>0.3</v>
      </c>
      <c r="M9" s="59">
        <f>_xll.dnetGBlackScholesNGreeks("price",$R9,$Q9,$H9,$J9,$C$3,$K9,$L9,$C$4)*D9</f>
        <v>3.4245046917201378</v>
      </c>
      <c r="N9" s="65"/>
      <c r="O9" s="59"/>
      <c r="P9" s="59">
        <f>M9+O9</f>
        <v>3.4245046917201378</v>
      </c>
      <c r="Q9" s="61">
        <v>100</v>
      </c>
      <c r="R9" s="60" t="s">
        <v>39</v>
      </c>
      <c r="S9" s="64" t="s">
        <v>151</v>
      </c>
      <c r="T9" s="66"/>
      <c r="U9" s="59">
        <f>_xll.dnetGBlackScholesNGreeks("delta",$R9,$Q9,$H9,$J9,$C$3,$K9,$L9,$C$4)*D9</f>
        <v>0.51630126926376363</v>
      </c>
      <c r="V9" s="59">
        <f>_xll.dnetGBlackScholesNGreeks("vega",$R9,$Q9,$H9,$J9,$C$3,$K9,$L9,$C$4)*D9</f>
        <v>0.11407976820886745</v>
      </c>
    </row>
    <row r="10" spans="1:22" ht="13.5" x14ac:dyDescent="0.15">
      <c r="A10" s="50"/>
      <c r="B10" s="67" t="s">
        <v>175</v>
      </c>
      <c r="C10" s="68" t="s">
        <v>160</v>
      </c>
      <c r="D10" s="68"/>
      <c r="E10" s="68" t="str">
        <f>E9</f>
        <v>RB1805</v>
      </c>
      <c r="F10" s="70">
        <f ca="1">F9</f>
        <v>43131</v>
      </c>
      <c r="G10" s="70">
        <f ca="1">G9</f>
        <v>43161</v>
      </c>
      <c r="H10" s="68" t="str">
        <f>H8 &amp; "|" &amp; H9</f>
        <v>100|100</v>
      </c>
      <c r="I10" s="68">
        <f t="shared" si="0"/>
        <v>30</v>
      </c>
      <c r="J10" s="71">
        <f>J9</f>
        <v>8.2191780821917804E-2</v>
      </c>
      <c r="K10" s="71"/>
      <c r="L10" s="68"/>
      <c r="M10" s="67">
        <f>M9+M8</f>
        <v>-0.22814523783615925</v>
      </c>
      <c r="N10" s="68">
        <v>80</v>
      </c>
      <c r="O10" s="67">
        <f>N10/10000*J10*Q10</f>
        <v>6.5753424657534254E-2</v>
      </c>
      <c r="P10" s="67">
        <f>IF(M10&lt;=0,ABS(M10)+O10,M10-O10)</f>
        <v>0.29389866249369351</v>
      </c>
      <c r="Q10" s="69">
        <f>Q9</f>
        <v>100</v>
      </c>
      <c r="R10" s="68"/>
      <c r="S10" s="64" t="s">
        <v>151</v>
      </c>
      <c r="T10" s="72">
        <f>P10/Q10</f>
        <v>2.9389866249369349E-3</v>
      </c>
      <c r="U10" s="72">
        <f t="shared" ref="U10:V10" si="1">U9+U8</f>
        <v>-1.1407269127516884E-3</v>
      </c>
      <c r="V10" s="72">
        <f t="shared" si="1"/>
        <v>1.4532514246212713E-5</v>
      </c>
    </row>
    <row r="11" spans="1:22" ht="13.5" x14ac:dyDescent="0.15">
      <c r="A11" s="73"/>
      <c r="B11" s="59"/>
      <c r="C11" s="60"/>
      <c r="D11" s="60"/>
      <c r="E11" s="60"/>
      <c r="F11" s="62"/>
      <c r="G11" s="62"/>
      <c r="H11" s="61"/>
      <c r="I11" s="60"/>
      <c r="J11" s="63"/>
      <c r="K11" s="63"/>
      <c r="L11" s="64"/>
      <c r="M11" s="59"/>
      <c r="N11" s="65"/>
      <c r="O11" s="59"/>
      <c r="P11" s="59"/>
      <c r="Q11" s="111"/>
      <c r="R11" s="60"/>
      <c r="S11" s="64"/>
      <c r="T11" s="66"/>
      <c r="U11" s="59"/>
      <c r="V11" s="59"/>
    </row>
    <row r="12" spans="1:22" ht="13.5" x14ac:dyDescent="0.15">
      <c r="A12" s="73"/>
      <c r="B12" s="59"/>
      <c r="C12" s="60"/>
      <c r="D12" s="60"/>
      <c r="E12" s="60"/>
      <c r="F12" s="62"/>
      <c r="G12" s="62"/>
      <c r="H12" s="61"/>
      <c r="I12" s="60"/>
      <c r="J12" s="63"/>
      <c r="K12" s="63"/>
      <c r="L12" s="64"/>
      <c r="M12" s="59"/>
      <c r="N12" s="65"/>
      <c r="O12" s="59"/>
      <c r="P12" s="59"/>
      <c r="Q12" s="61"/>
      <c r="R12" s="60"/>
      <c r="S12" s="64"/>
      <c r="T12" s="66"/>
      <c r="U12" s="59"/>
      <c r="V12" s="59"/>
    </row>
    <row r="13" spans="1:22" ht="13.5" x14ac:dyDescent="0.15">
      <c r="A13" s="73"/>
      <c r="B13" s="67"/>
      <c r="C13" s="68"/>
      <c r="D13" s="68"/>
      <c r="E13" s="68"/>
      <c r="F13" s="70"/>
      <c r="G13" s="70"/>
      <c r="H13" s="68"/>
      <c r="I13" s="68"/>
      <c r="J13" s="71"/>
      <c r="K13" s="71"/>
      <c r="L13" s="68"/>
      <c r="M13" s="67"/>
      <c r="N13" s="68"/>
      <c r="O13" s="67"/>
      <c r="P13" s="67"/>
      <c r="Q13" s="69"/>
      <c r="R13" s="68"/>
      <c r="S13" s="64"/>
      <c r="T13" s="72"/>
      <c r="U13" s="72"/>
      <c r="V13" s="72"/>
    </row>
    <row r="14" spans="1:22" ht="13.5" x14ac:dyDescent="0.15">
      <c r="A14" s="73"/>
      <c r="B14" s="59"/>
      <c r="C14" s="60"/>
      <c r="D14" s="60"/>
      <c r="E14" s="60"/>
      <c r="F14" s="62"/>
      <c r="G14" s="62"/>
      <c r="H14" s="61"/>
      <c r="I14" s="60"/>
      <c r="J14" s="63"/>
      <c r="K14" s="63"/>
      <c r="L14" s="64"/>
      <c r="M14" s="59"/>
      <c r="N14" s="65"/>
      <c r="O14" s="59"/>
      <c r="P14" s="59"/>
      <c r="Q14" s="111"/>
      <c r="R14" s="60"/>
      <c r="S14" s="64"/>
      <c r="T14" s="66"/>
      <c r="U14" s="59"/>
      <c r="V14" s="59"/>
    </row>
    <row r="15" spans="1:22" ht="13.5" x14ac:dyDescent="0.15">
      <c r="A15" s="73"/>
      <c r="B15" s="59"/>
      <c r="C15" s="60"/>
      <c r="D15" s="60"/>
      <c r="E15" s="60"/>
      <c r="F15" s="62"/>
      <c r="G15" s="62"/>
      <c r="H15" s="61"/>
      <c r="I15" s="60"/>
      <c r="J15" s="63"/>
      <c r="K15" s="63"/>
      <c r="L15" s="64"/>
      <c r="M15" s="59"/>
      <c r="N15" s="65"/>
      <c r="O15" s="59"/>
      <c r="P15" s="59"/>
      <c r="Q15" s="61"/>
      <c r="R15" s="60"/>
      <c r="S15" s="64"/>
      <c r="T15" s="66"/>
      <c r="U15" s="59"/>
      <c r="V15" s="59"/>
    </row>
    <row r="16" spans="1:22" ht="13.5" x14ac:dyDescent="0.15">
      <c r="A16" s="73"/>
      <c r="B16" s="67"/>
      <c r="C16" s="68"/>
      <c r="D16" s="68"/>
      <c r="E16" s="68"/>
      <c r="F16" s="70"/>
      <c r="G16" s="70"/>
      <c r="H16" s="68"/>
      <c r="I16" s="68"/>
      <c r="J16" s="71"/>
      <c r="K16" s="71"/>
      <c r="L16" s="68"/>
      <c r="M16" s="67"/>
      <c r="N16" s="68"/>
      <c r="O16" s="67"/>
      <c r="P16" s="67"/>
      <c r="Q16" s="69"/>
      <c r="R16" s="68"/>
      <c r="S16" s="64"/>
      <c r="T16" s="72"/>
      <c r="U16" s="72"/>
      <c r="V16" s="72"/>
    </row>
    <row r="17" spans="1:22" ht="13.5" x14ac:dyDescent="0.15">
      <c r="A17" s="73"/>
      <c r="B17" s="59"/>
      <c r="C17" s="60"/>
      <c r="D17" s="60"/>
      <c r="E17" s="60"/>
      <c r="F17" s="62"/>
      <c r="G17" s="62"/>
      <c r="H17" s="61"/>
      <c r="I17" s="60"/>
      <c r="J17" s="63"/>
      <c r="K17" s="63"/>
      <c r="L17" s="64"/>
      <c r="M17" s="59"/>
      <c r="N17" s="65"/>
      <c r="O17" s="59"/>
      <c r="P17" s="59"/>
      <c r="Q17" s="111"/>
      <c r="R17" s="60"/>
      <c r="S17" s="64"/>
      <c r="T17" s="66"/>
      <c r="U17" s="59"/>
      <c r="V17" s="59"/>
    </row>
    <row r="18" spans="1:22" ht="13.5" x14ac:dyDescent="0.15">
      <c r="A18" s="73"/>
      <c r="B18" s="59"/>
      <c r="C18" s="60"/>
      <c r="D18" s="60"/>
      <c r="E18" s="60"/>
      <c r="F18" s="62"/>
      <c r="G18" s="62"/>
      <c r="H18" s="61"/>
      <c r="I18" s="60"/>
      <c r="J18" s="63"/>
      <c r="K18" s="63"/>
      <c r="L18" s="64"/>
      <c r="M18" s="59"/>
      <c r="N18" s="65"/>
      <c r="O18" s="59"/>
      <c r="P18" s="59"/>
      <c r="Q18" s="61"/>
      <c r="R18" s="60"/>
      <c r="S18" s="64"/>
      <c r="T18" s="66"/>
      <c r="U18" s="59"/>
      <c r="V18" s="59"/>
    </row>
    <row r="19" spans="1:22" ht="14.25" thickBot="1" x14ac:dyDescent="0.2">
      <c r="A19" s="73"/>
      <c r="B19" s="112"/>
      <c r="C19" s="113"/>
      <c r="D19" s="113"/>
      <c r="E19" s="113"/>
      <c r="F19" s="114"/>
      <c r="G19" s="114"/>
      <c r="H19" s="113"/>
      <c r="I19" s="113"/>
      <c r="J19" s="115"/>
      <c r="K19" s="115"/>
      <c r="L19" s="113"/>
      <c r="M19" s="112"/>
      <c r="N19" s="113"/>
      <c r="O19" s="112"/>
      <c r="P19" s="112"/>
      <c r="Q19" s="116"/>
      <c r="R19" s="113"/>
      <c r="S19" s="117"/>
      <c r="T19" s="118"/>
      <c r="U19" s="118"/>
      <c r="V19" s="118"/>
    </row>
    <row r="20" spans="1:22" s="130" customFormat="1" ht="13.5" x14ac:dyDescent="0.15">
      <c r="A20" s="120"/>
      <c r="B20" s="121"/>
      <c r="C20" s="122"/>
      <c r="D20" s="122"/>
      <c r="E20" s="122"/>
      <c r="F20" s="123"/>
      <c r="G20" s="123"/>
      <c r="H20" s="124"/>
      <c r="I20" s="122"/>
      <c r="J20" s="125"/>
      <c r="K20" s="125"/>
      <c r="L20" s="126"/>
      <c r="M20" s="121"/>
      <c r="N20" s="127"/>
      <c r="O20" s="121"/>
      <c r="P20" s="121"/>
      <c r="Q20" s="128"/>
      <c r="R20" s="122"/>
      <c r="S20" s="126"/>
      <c r="T20" s="129"/>
      <c r="U20" s="121"/>
      <c r="V20" s="121"/>
    </row>
    <row r="21" spans="1:22" s="119" customFormat="1" ht="13.5" x14ac:dyDescent="0.15">
      <c r="A21" s="131"/>
      <c r="B21" s="59"/>
      <c r="C21" s="60"/>
      <c r="D21" s="60"/>
      <c r="E21" s="60"/>
      <c r="F21" s="62"/>
      <c r="G21" s="62"/>
      <c r="H21" s="61"/>
      <c r="I21" s="60"/>
      <c r="J21" s="63"/>
      <c r="K21" s="63"/>
      <c r="L21" s="64"/>
      <c r="M21" s="59"/>
      <c r="N21" s="65"/>
      <c r="O21" s="59"/>
      <c r="P21" s="59"/>
      <c r="Q21" s="61"/>
      <c r="R21" s="60"/>
      <c r="S21" s="64"/>
      <c r="T21" s="66"/>
      <c r="U21" s="59"/>
      <c r="V21" s="59"/>
    </row>
    <row r="22" spans="1:22" s="119" customFormat="1" ht="13.5" x14ac:dyDescent="0.15">
      <c r="A22" s="131"/>
      <c r="B22" s="67"/>
      <c r="C22" s="68"/>
      <c r="D22" s="68"/>
      <c r="E22" s="68"/>
      <c r="F22" s="70"/>
      <c r="G22" s="70"/>
      <c r="H22" s="68"/>
      <c r="I22" s="68"/>
      <c r="J22" s="71"/>
      <c r="K22" s="71"/>
      <c r="L22" s="68"/>
      <c r="M22" s="67"/>
      <c r="N22" s="68"/>
      <c r="O22" s="67"/>
      <c r="P22" s="67"/>
      <c r="Q22" s="69"/>
      <c r="R22" s="68"/>
      <c r="S22" s="64"/>
      <c r="T22" s="72"/>
      <c r="U22" s="72"/>
      <c r="V22" s="72"/>
    </row>
    <row r="23" spans="1:22" s="119" customFormat="1" ht="13.5" x14ac:dyDescent="0.15">
      <c r="A23" s="131"/>
      <c r="B23" s="59"/>
      <c r="C23" s="60"/>
      <c r="D23" s="60"/>
      <c r="E23" s="60"/>
      <c r="F23" s="62"/>
      <c r="G23" s="62"/>
      <c r="H23" s="61"/>
      <c r="I23" s="60"/>
      <c r="J23" s="63"/>
      <c r="K23" s="63"/>
      <c r="L23" s="64"/>
      <c r="M23" s="59"/>
      <c r="N23" s="65"/>
      <c r="O23" s="59"/>
      <c r="P23" s="59"/>
      <c r="Q23" s="111"/>
      <c r="R23" s="60"/>
      <c r="S23" s="64"/>
      <c r="T23" s="66"/>
      <c r="U23" s="59"/>
      <c r="V23" s="59"/>
    </row>
    <row r="24" spans="1:22" s="119" customFormat="1" ht="13.5" x14ac:dyDescent="0.15">
      <c r="A24" s="131"/>
      <c r="B24" s="59"/>
      <c r="C24" s="60"/>
      <c r="D24" s="60"/>
      <c r="E24" s="60"/>
      <c r="F24" s="62"/>
      <c r="G24" s="62"/>
      <c r="H24" s="61"/>
      <c r="I24" s="60"/>
      <c r="J24" s="63"/>
      <c r="K24" s="63"/>
      <c r="L24" s="64"/>
      <c r="M24" s="59"/>
      <c r="N24" s="65"/>
      <c r="O24" s="59"/>
      <c r="P24" s="59"/>
      <c r="Q24" s="61"/>
      <c r="R24" s="60"/>
      <c r="S24" s="64"/>
      <c r="T24" s="66"/>
      <c r="U24" s="59"/>
      <c r="V24" s="59"/>
    </row>
    <row r="25" spans="1:22" s="119" customFormat="1" ht="13.5" x14ac:dyDescent="0.15">
      <c r="A25" s="131"/>
      <c r="B25" s="67"/>
      <c r="C25" s="68"/>
      <c r="D25" s="68"/>
      <c r="E25" s="68"/>
      <c r="F25" s="70"/>
      <c r="G25" s="70"/>
      <c r="H25" s="68"/>
      <c r="I25" s="68"/>
      <c r="J25" s="71"/>
      <c r="K25" s="71"/>
      <c r="L25" s="68"/>
      <c r="M25" s="67"/>
      <c r="N25" s="68"/>
      <c r="O25" s="67"/>
      <c r="P25" s="67"/>
      <c r="Q25" s="69"/>
      <c r="R25" s="68"/>
      <c r="S25" s="64"/>
      <c r="T25" s="72"/>
      <c r="U25" s="72"/>
      <c r="V25" s="72"/>
    </row>
    <row r="26" spans="1:22" s="119" customFormat="1" ht="13.5" x14ac:dyDescent="0.15">
      <c r="A26" s="131"/>
      <c r="B26" s="59"/>
      <c r="C26" s="60"/>
      <c r="D26" s="60"/>
      <c r="E26" s="60"/>
      <c r="F26" s="62"/>
      <c r="G26" s="62"/>
      <c r="H26" s="61"/>
      <c r="I26" s="60"/>
      <c r="J26" s="63"/>
      <c r="K26" s="63"/>
      <c r="L26" s="64"/>
      <c r="M26" s="59"/>
      <c r="N26" s="65"/>
      <c r="O26" s="59"/>
      <c r="P26" s="59"/>
      <c r="Q26" s="111"/>
      <c r="R26" s="60"/>
      <c r="S26" s="64"/>
      <c r="T26" s="66"/>
      <c r="U26" s="59"/>
      <c r="V26" s="59"/>
    </row>
    <row r="27" spans="1:22" s="119" customFormat="1" ht="13.5" x14ac:dyDescent="0.15">
      <c r="A27" s="131"/>
      <c r="B27" s="59"/>
      <c r="C27" s="60"/>
      <c r="D27" s="60"/>
      <c r="E27" s="60"/>
      <c r="F27" s="62"/>
      <c r="G27" s="62"/>
      <c r="H27" s="61"/>
      <c r="I27" s="60"/>
      <c r="J27" s="63"/>
      <c r="K27" s="63"/>
      <c r="L27" s="64"/>
      <c r="M27" s="59"/>
      <c r="N27" s="65"/>
      <c r="O27" s="59"/>
      <c r="P27" s="59"/>
      <c r="Q27" s="61"/>
      <c r="R27" s="60"/>
      <c r="S27" s="64"/>
      <c r="T27" s="66"/>
      <c r="U27" s="59"/>
      <c r="V27" s="59"/>
    </row>
    <row r="28" spans="1:22" s="119" customFormat="1" ht="14.25" thickBot="1" x14ac:dyDescent="0.2">
      <c r="A28" s="131"/>
      <c r="B28" s="112"/>
      <c r="C28" s="113"/>
      <c r="D28" s="113"/>
      <c r="E28" s="113"/>
      <c r="F28" s="114"/>
      <c r="G28" s="114"/>
      <c r="H28" s="113"/>
      <c r="I28" s="113"/>
      <c r="J28" s="115"/>
      <c r="K28" s="115"/>
      <c r="L28" s="113"/>
      <c r="M28" s="112"/>
      <c r="N28" s="113"/>
      <c r="O28" s="112"/>
      <c r="P28" s="112"/>
      <c r="Q28" s="116"/>
      <c r="R28" s="113"/>
      <c r="S28" s="117"/>
      <c r="T28" s="118"/>
      <c r="U28" s="118"/>
      <c r="V28" s="118"/>
    </row>
    <row r="29" spans="1:22" s="142" customFormat="1" ht="13.5" x14ac:dyDescent="0.15">
      <c r="A29" s="132"/>
      <c r="B29" s="133"/>
      <c r="C29" s="134"/>
      <c r="D29" s="134"/>
      <c r="E29" s="134"/>
      <c r="F29" s="135"/>
      <c r="G29" s="135"/>
      <c r="H29" s="136"/>
      <c r="I29" s="134"/>
      <c r="J29" s="137"/>
      <c r="K29" s="137"/>
      <c r="L29" s="138"/>
      <c r="M29" s="133"/>
      <c r="N29" s="139"/>
      <c r="O29" s="133"/>
      <c r="P29" s="133"/>
      <c r="Q29" s="140"/>
      <c r="R29" s="134"/>
      <c r="S29" s="138"/>
      <c r="T29" s="141"/>
      <c r="U29" s="133"/>
      <c r="V29" s="133"/>
    </row>
    <row r="30" spans="1:22" s="119" customFormat="1" ht="13.5" x14ac:dyDescent="0.15">
      <c r="A30" s="143"/>
      <c r="B30" s="59"/>
      <c r="C30" s="60"/>
      <c r="D30" s="60"/>
      <c r="E30" s="60"/>
      <c r="F30" s="62"/>
      <c r="G30" s="62"/>
      <c r="H30" s="61"/>
      <c r="I30" s="60"/>
      <c r="J30" s="63"/>
      <c r="K30" s="63"/>
      <c r="L30" s="64"/>
      <c r="M30" s="59"/>
      <c r="N30" s="65"/>
      <c r="O30" s="59"/>
      <c r="P30" s="59"/>
      <c r="Q30" s="61"/>
      <c r="R30" s="60"/>
      <c r="S30" s="64"/>
      <c r="T30" s="66"/>
      <c r="U30" s="59"/>
      <c r="V30" s="59"/>
    </row>
    <row r="31" spans="1:22" s="119" customFormat="1" ht="13.5" x14ac:dyDescent="0.15">
      <c r="A31" s="143"/>
      <c r="B31" s="67"/>
      <c r="C31" s="68"/>
      <c r="D31" s="68"/>
      <c r="E31" s="68"/>
      <c r="F31" s="70"/>
      <c r="G31" s="70"/>
      <c r="H31" s="68"/>
      <c r="I31" s="68"/>
      <c r="J31" s="71"/>
      <c r="K31" s="71"/>
      <c r="L31" s="68"/>
      <c r="M31" s="67"/>
      <c r="N31" s="68"/>
      <c r="O31" s="67"/>
      <c r="P31" s="67"/>
      <c r="Q31" s="69"/>
      <c r="R31" s="68"/>
      <c r="S31" s="64"/>
      <c r="T31" s="72"/>
      <c r="U31" s="72"/>
      <c r="V31" s="72"/>
    </row>
    <row r="32" spans="1:22" s="119" customFormat="1" ht="13.5" x14ac:dyDescent="0.15">
      <c r="A32" s="143"/>
      <c r="B32" s="59"/>
      <c r="C32" s="60"/>
      <c r="D32" s="60"/>
      <c r="E32" s="60"/>
      <c r="F32" s="62"/>
      <c r="G32" s="62"/>
      <c r="H32" s="61"/>
      <c r="I32" s="60"/>
      <c r="J32" s="63"/>
      <c r="K32" s="63"/>
      <c r="L32" s="64"/>
      <c r="M32" s="59"/>
      <c r="N32" s="65"/>
      <c r="O32" s="59"/>
      <c r="P32" s="59"/>
      <c r="Q32" s="111"/>
      <c r="R32" s="60"/>
      <c r="S32" s="64"/>
      <c r="T32" s="66"/>
      <c r="U32" s="59"/>
      <c r="V32" s="59"/>
    </row>
    <row r="33" spans="1:22" s="119" customFormat="1" ht="13.5" x14ac:dyDescent="0.15">
      <c r="A33" s="143"/>
      <c r="B33" s="59"/>
      <c r="C33" s="60"/>
      <c r="D33" s="60"/>
      <c r="E33" s="60"/>
      <c r="F33" s="62"/>
      <c r="G33" s="62"/>
      <c r="H33" s="61"/>
      <c r="I33" s="60"/>
      <c r="J33" s="63"/>
      <c r="K33" s="63"/>
      <c r="L33" s="64"/>
      <c r="M33" s="59"/>
      <c r="N33" s="65"/>
      <c r="O33" s="59"/>
      <c r="P33" s="59"/>
      <c r="Q33" s="61"/>
      <c r="R33" s="60"/>
      <c r="S33" s="64"/>
      <c r="T33" s="66"/>
      <c r="U33" s="59"/>
      <c r="V33" s="59"/>
    </row>
    <row r="34" spans="1:22" s="119" customFormat="1" ht="13.5" x14ac:dyDescent="0.15">
      <c r="A34" s="143"/>
      <c r="B34" s="67"/>
      <c r="C34" s="68"/>
      <c r="D34" s="68"/>
      <c r="E34" s="68"/>
      <c r="F34" s="70"/>
      <c r="G34" s="70"/>
      <c r="H34" s="68"/>
      <c r="I34" s="68"/>
      <c r="J34" s="71"/>
      <c r="K34" s="71"/>
      <c r="L34" s="68"/>
      <c r="M34" s="67"/>
      <c r="N34" s="68"/>
      <c r="O34" s="67"/>
      <c r="P34" s="67"/>
      <c r="Q34" s="69"/>
      <c r="R34" s="68"/>
      <c r="S34" s="64"/>
      <c r="T34" s="72"/>
      <c r="U34" s="72"/>
      <c r="V34" s="72"/>
    </row>
    <row r="35" spans="1:22" s="119" customFormat="1" ht="13.5" x14ac:dyDescent="0.15">
      <c r="A35" s="143"/>
      <c r="B35" s="59"/>
      <c r="C35" s="60"/>
      <c r="D35" s="60"/>
      <c r="E35" s="60"/>
      <c r="F35" s="62"/>
      <c r="G35" s="62"/>
      <c r="H35" s="61"/>
      <c r="I35" s="60"/>
      <c r="J35" s="63"/>
      <c r="K35" s="63"/>
      <c r="L35" s="64"/>
      <c r="M35" s="59"/>
      <c r="N35" s="65"/>
      <c r="O35" s="59"/>
      <c r="P35" s="59"/>
      <c r="Q35" s="111"/>
      <c r="R35" s="60"/>
      <c r="S35" s="64"/>
      <c r="T35" s="66"/>
      <c r="U35" s="59"/>
      <c r="V35" s="59"/>
    </row>
    <row r="36" spans="1:22" s="119" customFormat="1" ht="13.5" x14ac:dyDescent="0.15">
      <c r="A36" s="143"/>
      <c r="B36" s="59"/>
      <c r="C36" s="60"/>
      <c r="D36" s="60"/>
      <c r="E36" s="60"/>
      <c r="F36" s="62"/>
      <c r="G36" s="62"/>
      <c r="H36" s="61"/>
      <c r="I36" s="60"/>
      <c r="J36" s="63"/>
      <c r="K36" s="63"/>
      <c r="L36" s="64"/>
      <c r="M36" s="59"/>
      <c r="N36" s="65"/>
      <c r="O36" s="59"/>
      <c r="P36" s="59"/>
      <c r="Q36" s="61"/>
      <c r="R36" s="60"/>
      <c r="S36" s="64"/>
      <c r="T36" s="66"/>
      <c r="U36" s="59"/>
      <c r="V36" s="59"/>
    </row>
    <row r="37" spans="1:22" s="152" customFormat="1" ht="14.25" thickBot="1" x14ac:dyDescent="0.2">
      <c r="A37" s="144"/>
      <c r="B37" s="145"/>
      <c r="C37" s="146"/>
      <c r="D37" s="146"/>
      <c r="E37" s="146"/>
      <c r="F37" s="147"/>
      <c r="G37" s="147"/>
      <c r="H37" s="146"/>
      <c r="I37" s="146"/>
      <c r="J37" s="148"/>
      <c r="K37" s="148"/>
      <c r="L37" s="146"/>
      <c r="M37" s="145"/>
      <c r="N37" s="146"/>
      <c r="O37" s="145"/>
      <c r="P37" s="145"/>
      <c r="Q37" s="149"/>
      <c r="R37" s="146"/>
      <c r="S37" s="150"/>
      <c r="T37" s="151"/>
      <c r="U37" s="151"/>
      <c r="V37" s="151"/>
    </row>
    <row r="38" spans="1:22" x14ac:dyDescent="0.15">
      <c r="B38" s="37"/>
      <c r="C38" s="32"/>
      <c r="D38" s="32"/>
      <c r="E38" s="32"/>
      <c r="F38" s="34"/>
      <c r="G38" s="34"/>
      <c r="H38" s="32"/>
      <c r="I38" s="32"/>
      <c r="J38" s="35"/>
      <c r="K38" s="35"/>
      <c r="L38" s="36"/>
      <c r="M38" s="37"/>
      <c r="N38" s="38"/>
      <c r="O38" s="37"/>
      <c r="P38" s="37"/>
      <c r="Q38" s="33"/>
      <c r="R38" s="32"/>
      <c r="S38" s="36"/>
      <c r="T38" s="39"/>
      <c r="U38" s="37"/>
      <c r="V38" s="37"/>
    </row>
    <row r="39" spans="1:22" x14ac:dyDescent="0.15">
      <c r="B39" s="37"/>
      <c r="C39" s="32"/>
      <c r="D39" s="32"/>
      <c r="E39" s="32"/>
      <c r="F39" s="34"/>
      <c r="G39" s="34"/>
      <c r="H39" s="32"/>
      <c r="I39" s="32"/>
      <c r="J39" s="35"/>
      <c r="K39" s="35"/>
      <c r="L39" s="36"/>
      <c r="M39" s="37"/>
      <c r="N39" s="38"/>
      <c r="O39" s="37"/>
      <c r="P39" s="37"/>
      <c r="Q39" s="33"/>
      <c r="R39" s="32"/>
      <c r="S39" s="36"/>
      <c r="T39" s="39"/>
      <c r="U39" s="37"/>
      <c r="V39" s="37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R8:R39</xm:sqref>
        </x14:dataValidation>
        <x14:dataValidation type="list" allowBlank="1" showInputMessage="1" showErrorMessage="1">
          <x14:formula1>
            <xm:f>configs!$B$1:$B$2</xm:f>
          </x14:formula1>
          <xm:sqref>S8:S39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S23" sqref="S23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84" t="s">
        <v>38</v>
      </c>
      <c r="C1" s="184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42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3951</v>
      </c>
      <c r="I8" s="19">
        <v>3800</v>
      </c>
      <c r="J8" s="19">
        <v>3890</v>
      </c>
      <c r="K8" s="19">
        <f>_xll.dnetDiscreteAdjustedBarrier($H8,$J8,$R8,1/365)</f>
        <v>3854.5749992553683</v>
      </c>
      <c r="L8" s="44">
        <v>0.02</v>
      </c>
      <c r="M8" s="21">
        <f ca="1">TODAY()</f>
        <v>43131</v>
      </c>
      <c r="N8" s="21">
        <f ca="1">M8+O8</f>
        <v>43161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-79.02</v>
      </c>
      <c r="T8" s="25">
        <v>80</v>
      </c>
      <c r="U8" s="24">
        <f>T8/10000*P8*H8</f>
        <v>2.5979178082191781</v>
      </c>
      <c r="V8" s="24">
        <f>IF(S8&lt;=0,ABS(S8)+U8,S8-U8)</f>
        <v>81.617917808219175</v>
      </c>
      <c r="W8" s="26">
        <f>V8/H8</f>
        <v>2.0657534246575342E-2</v>
      </c>
      <c r="X8" s="24">
        <f>_xll.dnetStandardBarrierNGreeks("delta",G8,H8,I8,K8,L8*H8,P8,$C$3,Q8,R8,$C$4)</f>
        <v>0</v>
      </c>
      <c r="Y8" s="24">
        <f>_xll.dnetStandardBarrierNGreeks("vega",G8,H8,I8,K8,L8*H8,P8,$C$3,Q8,R8,$C$4)</f>
        <v>0</v>
      </c>
    </row>
    <row r="9" spans="1:25" x14ac:dyDescent="0.15">
      <c r="A9" s="42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45">
        <v>5.0000000000000001E-3</v>
      </c>
      <c r="M9" s="8">
        <f ca="1">TODAY()</f>
        <v>43131</v>
      </c>
      <c r="N9" s="8">
        <f ca="1">M9+O9</f>
        <v>43311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45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45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 x14ac:dyDescent="0.1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45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 x14ac:dyDescent="0.1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 x14ac:dyDescent="0.1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 x14ac:dyDescent="0.1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 x14ac:dyDescent="0.1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J27" sqref="J27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74">
        <v>43087</v>
      </c>
      <c r="B1" s="75"/>
      <c r="C1" s="76" t="s">
        <v>49</v>
      </c>
      <c r="D1" s="75"/>
      <c r="E1" s="76" t="s">
        <v>50</v>
      </c>
      <c r="F1" s="77"/>
    </row>
    <row r="2" spans="1:6" ht="15.75" thickBot="1" x14ac:dyDescent="0.2">
      <c r="A2" s="78" t="s">
        <v>51</v>
      </c>
      <c r="B2" s="79" t="s">
        <v>52</v>
      </c>
      <c r="C2" s="80" t="s">
        <v>53</v>
      </c>
      <c r="D2" s="80" t="s">
        <v>54</v>
      </c>
      <c r="E2" s="80" t="s">
        <v>55</v>
      </c>
      <c r="F2" s="81" t="s">
        <v>56</v>
      </c>
    </row>
    <row r="3" spans="1:6" ht="15.75" thickBot="1" x14ac:dyDescent="0.2">
      <c r="A3" s="82" t="s">
        <v>57</v>
      </c>
      <c r="B3" s="83" t="s">
        <v>58</v>
      </c>
      <c r="C3" s="84">
        <v>0.20499999999999999</v>
      </c>
      <c r="D3" s="84">
        <v>0.25</v>
      </c>
      <c r="E3" s="84">
        <v>0.21</v>
      </c>
      <c r="F3" s="86">
        <v>0.25</v>
      </c>
    </row>
    <row r="4" spans="1:6" ht="15.75" thickBot="1" x14ac:dyDescent="0.2">
      <c r="A4" s="78" t="s">
        <v>59</v>
      </c>
      <c r="B4" s="79" t="s">
        <v>60</v>
      </c>
      <c r="C4" s="87">
        <v>0.13750000000000001</v>
      </c>
      <c r="D4" s="87">
        <v>0.1825</v>
      </c>
      <c r="E4" s="87">
        <v>0.14499999999999999</v>
      </c>
      <c r="F4" s="88">
        <v>0.185</v>
      </c>
    </row>
    <row r="5" spans="1:6" ht="15.75" thickBot="1" x14ac:dyDescent="0.2">
      <c r="A5" s="82" t="s">
        <v>61</v>
      </c>
      <c r="B5" s="83" t="s">
        <v>62</v>
      </c>
      <c r="C5" s="85"/>
      <c r="D5" s="85"/>
      <c r="E5" s="85"/>
      <c r="F5" s="89"/>
    </row>
    <row r="6" spans="1:6" ht="15.75" thickBot="1" x14ac:dyDescent="0.2">
      <c r="A6" s="78" t="s">
        <v>63</v>
      </c>
      <c r="B6" s="79" t="s">
        <v>64</v>
      </c>
      <c r="C6" s="90">
        <v>0.29499999999999998</v>
      </c>
      <c r="D6" s="90">
        <v>0.35499999999999998</v>
      </c>
      <c r="E6" s="90">
        <v>0.26500000000000001</v>
      </c>
      <c r="F6" s="91">
        <v>0.315</v>
      </c>
    </row>
    <row r="7" spans="1:6" ht="15.75" thickBot="1" x14ac:dyDescent="0.2">
      <c r="A7" s="82" t="s">
        <v>65</v>
      </c>
      <c r="B7" s="83" t="s">
        <v>66</v>
      </c>
      <c r="C7" s="84">
        <v>0.15</v>
      </c>
      <c r="D7" s="84">
        <v>0.19</v>
      </c>
      <c r="E7" s="84">
        <v>0.155</v>
      </c>
      <c r="F7" s="86">
        <v>0.19</v>
      </c>
    </row>
    <row r="8" spans="1:6" ht="15.75" thickBot="1" x14ac:dyDescent="0.2">
      <c r="A8" s="78" t="s">
        <v>67</v>
      </c>
      <c r="B8" s="79" t="s">
        <v>68</v>
      </c>
      <c r="C8" s="90">
        <v>0.32</v>
      </c>
      <c r="D8" s="90">
        <v>0.44</v>
      </c>
      <c r="E8" s="90">
        <v>0.32</v>
      </c>
      <c r="F8" s="91">
        <v>0.42</v>
      </c>
    </row>
    <row r="9" spans="1:6" ht="15.75" thickBot="1" x14ac:dyDescent="0.2">
      <c r="A9" s="82" t="s">
        <v>69</v>
      </c>
      <c r="B9" s="83" t="s">
        <v>70</v>
      </c>
      <c r="C9" s="84">
        <v>0.32</v>
      </c>
      <c r="D9" s="84">
        <v>0.44</v>
      </c>
      <c r="E9" s="84">
        <v>0.32</v>
      </c>
      <c r="F9" s="86">
        <v>0.42</v>
      </c>
    </row>
    <row r="10" spans="1:6" ht="15.75" thickBot="1" x14ac:dyDescent="0.2">
      <c r="A10" s="78" t="s">
        <v>71</v>
      </c>
      <c r="B10" s="79" t="s">
        <v>72</v>
      </c>
      <c r="C10" s="90">
        <v>0.24</v>
      </c>
      <c r="D10" s="90">
        <v>0.32</v>
      </c>
      <c r="E10" s="90">
        <v>0.27</v>
      </c>
      <c r="F10" s="91">
        <v>0.34</v>
      </c>
    </row>
    <row r="11" spans="1:6" ht="15.75" thickBot="1" x14ac:dyDescent="0.2">
      <c r="A11" s="82" t="s">
        <v>73</v>
      </c>
      <c r="B11" s="83" t="s">
        <v>74</v>
      </c>
      <c r="C11" s="84">
        <v>0.32250000000000001</v>
      </c>
      <c r="D11" s="84">
        <v>0.39750000000000002</v>
      </c>
      <c r="E11" s="84">
        <v>0.32500000000000001</v>
      </c>
      <c r="F11" s="86">
        <v>0.39500000000000002</v>
      </c>
    </row>
    <row r="12" spans="1:6" ht="15.75" thickBot="1" x14ac:dyDescent="0.2">
      <c r="A12" s="78" t="s">
        <v>75</v>
      </c>
      <c r="B12" s="79" t="s">
        <v>76</v>
      </c>
      <c r="C12" s="90">
        <v>0.215</v>
      </c>
      <c r="D12" s="90">
        <v>0.28499999999999998</v>
      </c>
      <c r="E12" s="90">
        <v>0.23499999999999999</v>
      </c>
      <c r="F12" s="91">
        <v>0.30499999999999999</v>
      </c>
    </row>
    <row r="13" spans="1:6" ht="15.75" thickBot="1" x14ac:dyDescent="0.2">
      <c r="A13" s="82" t="s">
        <v>77</v>
      </c>
      <c r="B13" s="83" t="s">
        <v>78</v>
      </c>
      <c r="C13" s="84">
        <v>9.2499999999999999E-2</v>
      </c>
      <c r="D13" s="84">
        <v>0.1225</v>
      </c>
      <c r="E13" s="84">
        <v>0.1</v>
      </c>
      <c r="F13" s="86">
        <v>0.13</v>
      </c>
    </row>
    <row r="14" spans="1:6" ht="15.75" thickBot="1" x14ac:dyDescent="0.2">
      <c r="A14" s="78" t="s">
        <v>79</v>
      </c>
      <c r="B14" s="79" t="s">
        <v>80</v>
      </c>
      <c r="C14" s="87">
        <v>0.11</v>
      </c>
      <c r="D14" s="87">
        <v>0.17</v>
      </c>
      <c r="E14" s="87">
        <v>0.14499999999999999</v>
      </c>
      <c r="F14" s="88">
        <v>0.19500000000000001</v>
      </c>
    </row>
    <row r="15" spans="1:6" ht="15.75" thickBot="1" x14ac:dyDescent="0.2">
      <c r="A15" s="82" t="s">
        <v>81</v>
      </c>
      <c r="B15" s="83" t="s">
        <v>82</v>
      </c>
      <c r="C15" s="85"/>
      <c r="D15" s="85"/>
      <c r="E15" s="85"/>
      <c r="F15" s="89"/>
    </row>
    <row r="16" spans="1:6" ht="15.75" thickBot="1" x14ac:dyDescent="0.2">
      <c r="A16" s="78" t="s">
        <v>83</v>
      </c>
      <c r="B16" s="79" t="s">
        <v>84</v>
      </c>
      <c r="C16" s="90">
        <v>0.13</v>
      </c>
      <c r="D16" s="90">
        <v>0.19</v>
      </c>
      <c r="E16" s="90">
        <v>0.185</v>
      </c>
      <c r="F16" s="91">
        <v>0.23499999999999999</v>
      </c>
    </row>
    <row r="17" spans="1:6" ht="15.75" thickBot="1" x14ac:dyDescent="0.2">
      <c r="A17" s="82" t="s">
        <v>85</v>
      </c>
      <c r="B17" s="83" t="s">
        <v>86</v>
      </c>
      <c r="C17" s="92">
        <v>0.14749999999999999</v>
      </c>
      <c r="D17" s="92">
        <v>0.19750000000000001</v>
      </c>
      <c r="E17" s="92">
        <v>0.16</v>
      </c>
      <c r="F17" s="93">
        <v>0.21</v>
      </c>
    </row>
    <row r="18" spans="1:6" ht="15.75" thickBot="1" x14ac:dyDescent="0.2">
      <c r="A18" s="78" t="s">
        <v>87</v>
      </c>
      <c r="B18" s="79" t="s">
        <v>88</v>
      </c>
      <c r="C18" s="94"/>
      <c r="D18" s="94"/>
      <c r="E18" s="94"/>
      <c r="F18" s="95"/>
    </row>
    <row r="19" spans="1:6" ht="15.75" thickBot="1" x14ac:dyDescent="0.2">
      <c r="A19" s="82" t="s">
        <v>89</v>
      </c>
      <c r="B19" s="83" t="s">
        <v>90</v>
      </c>
      <c r="C19" s="85"/>
      <c r="D19" s="85"/>
      <c r="E19" s="85"/>
      <c r="F19" s="89"/>
    </row>
    <row r="20" spans="1:6" ht="15.75" thickBot="1" x14ac:dyDescent="0.2">
      <c r="A20" s="78" t="s">
        <v>91</v>
      </c>
      <c r="B20" s="79" t="s">
        <v>92</v>
      </c>
      <c r="C20" s="87">
        <v>0.09</v>
      </c>
      <c r="D20" s="87">
        <v>0.17</v>
      </c>
      <c r="E20" s="87">
        <v>0.11</v>
      </c>
      <c r="F20" s="88">
        <v>0.19</v>
      </c>
    </row>
    <row r="21" spans="1:6" ht="15.75" thickBot="1" x14ac:dyDescent="0.2">
      <c r="A21" s="82" t="s">
        <v>93</v>
      </c>
      <c r="B21" s="83" t="s">
        <v>94</v>
      </c>
      <c r="C21" s="85"/>
      <c r="D21" s="85"/>
      <c r="E21" s="85"/>
      <c r="F21" s="89"/>
    </row>
    <row r="22" spans="1:6" ht="15.75" thickBot="1" x14ac:dyDescent="0.2">
      <c r="A22" s="78" t="s">
        <v>95</v>
      </c>
      <c r="B22" s="79" t="s">
        <v>96</v>
      </c>
      <c r="C22" s="90">
        <v>0.12</v>
      </c>
      <c r="D22" s="90">
        <v>0.16</v>
      </c>
      <c r="E22" s="90">
        <v>0.13500000000000001</v>
      </c>
      <c r="F22" s="91">
        <v>0.17</v>
      </c>
    </row>
    <row r="23" spans="1:6" ht="15.75" thickBot="1" x14ac:dyDescent="0.2">
      <c r="A23" s="82" t="s">
        <v>97</v>
      </c>
      <c r="B23" s="83" t="s">
        <v>98</v>
      </c>
      <c r="C23" s="84">
        <v>0.12</v>
      </c>
      <c r="D23" s="84">
        <v>0.16</v>
      </c>
      <c r="E23" s="84">
        <v>0.13500000000000001</v>
      </c>
      <c r="F23" s="86">
        <v>0.17499999999999999</v>
      </c>
    </row>
    <row r="24" spans="1:6" ht="15.75" thickBot="1" x14ac:dyDescent="0.2">
      <c r="A24" s="78" t="s">
        <v>39</v>
      </c>
      <c r="B24" s="79" t="s">
        <v>99</v>
      </c>
      <c r="C24" s="90">
        <v>7.7499999999999999E-2</v>
      </c>
      <c r="D24" s="90">
        <v>0.1225</v>
      </c>
      <c r="E24" s="90">
        <v>8.5000000000000006E-2</v>
      </c>
      <c r="F24" s="91">
        <v>0.125</v>
      </c>
    </row>
    <row r="25" spans="1:6" ht="15.75" thickBot="1" x14ac:dyDescent="0.2">
      <c r="A25" s="82" t="s">
        <v>100</v>
      </c>
      <c r="B25" s="83" t="s">
        <v>101</v>
      </c>
      <c r="C25" s="84">
        <v>0.1</v>
      </c>
      <c r="D25" s="84">
        <v>0.15</v>
      </c>
      <c r="E25" s="84">
        <v>0.105</v>
      </c>
      <c r="F25" s="86">
        <v>0.155</v>
      </c>
    </row>
    <row r="26" spans="1:6" ht="15.75" thickBot="1" x14ac:dyDescent="0.2">
      <c r="A26" s="78" t="s">
        <v>102</v>
      </c>
      <c r="B26" s="79" t="s">
        <v>103</v>
      </c>
      <c r="C26" s="87">
        <v>0.2</v>
      </c>
      <c r="D26" s="87">
        <v>0.28000000000000003</v>
      </c>
      <c r="E26" s="87">
        <v>0.2</v>
      </c>
      <c r="F26" s="88">
        <v>0.27</v>
      </c>
    </row>
    <row r="27" spans="1:6" ht="15.75" thickBot="1" x14ac:dyDescent="0.2">
      <c r="A27" s="82" t="s">
        <v>104</v>
      </c>
      <c r="B27" s="83" t="s">
        <v>105</v>
      </c>
      <c r="C27" s="96"/>
      <c r="D27" s="96"/>
      <c r="E27" s="96"/>
      <c r="F27" s="97"/>
    </row>
    <row r="28" spans="1:6" ht="15.75" thickBot="1" x14ac:dyDescent="0.2">
      <c r="A28" s="78" t="s">
        <v>106</v>
      </c>
      <c r="B28" s="79" t="s">
        <v>107</v>
      </c>
      <c r="C28" s="98"/>
      <c r="D28" s="98"/>
      <c r="E28" s="98"/>
      <c r="F28" s="99"/>
    </row>
    <row r="29" spans="1:6" ht="15.75" thickBot="1" x14ac:dyDescent="0.2">
      <c r="A29" s="82" t="s">
        <v>108</v>
      </c>
      <c r="B29" s="83" t="s">
        <v>109</v>
      </c>
      <c r="C29" s="84">
        <v>0.23250000000000001</v>
      </c>
      <c r="D29" s="84">
        <v>0.28749999999999998</v>
      </c>
      <c r="E29" s="84">
        <v>0.22</v>
      </c>
      <c r="F29" s="86">
        <v>0.27</v>
      </c>
    </row>
    <row r="30" spans="1:6" ht="15.75" thickBot="1" x14ac:dyDescent="0.2">
      <c r="A30" s="78" t="s">
        <v>110</v>
      </c>
      <c r="B30" s="79" t="s">
        <v>111</v>
      </c>
      <c r="C30" s="87">
        <v>0.19</v>
      </c>
      <c r="D30" s="87">
        <v>0.23</v>
      </c>
      <c r="E30" s="87">
        <v>0.2</v>
      </c>
      <c r="F30" s="88">
        <v>0.24</v>
      </c>
    </row>
    <row r="31" spans="1:6" ht="15.75" thickBot="1" x14ac:dyDescent="0.2">
      <c r="A31" s="82" t="s">
        <v>112</v>
      </c>
      <c r="B31" s="83" t="s">
        <v>113</v>
      </c>
      <c r="C31" s="85"/>
      <c r="D31" s="85"/>
      <c r="E31" s="85"/>
      <c r="F31" s="89"/>
    </row>
    <row r="32" spans="1:6" ht="15.75" thickBot="1" x14ac:dyDescent="0.2">
      <c r="A32" s="78" t="s">
        <v>114</v>
      </c>
      <c r="B32" s="79" t="s">
        <v>115</v>
      </c>
      <c r="C32" s="90">
        <v>0.3</v>
      </c>
      <c r="D32" s="90">
        <v>0.4</v>
      </c>
      <c r="E32" s="90">
        <v>0.30499999999999999</v>
      </c>
      <c r="F32" s="91">
        <v>0.39500000000000002</v>
      </c>
    </row>
    <row r="33" spans="1:6" ht="15.75" thickBot="1" x14ac:dyDescent="0.2">
      <c r="A33" s="82" t="s">
        <v>116</v>
      </c>
      <c r="B33" s="83" t="s">
        <v>117</v>
      </c>
      <c r="C33" s="84">
        <v>0.1225</v>
      </c>
      <c r="D33" s="84">
        <v>0.16250000000000001</v>
      </c>
      <c r="E33" s="84">
        <v>0.13</v>
      </c>
      <c r="F33" s="86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40" t="s">
        <v>155</v>
      </c>
      <c r="L1" s="40" t="s">
        <v>152</v>
      </c>
      <c r="M1" s="40"/>
      <c r="N1" s="40"/>
      <c r="O1" s="40"/>
      <c r="P1" s="40"/>
    </row>
    <row r="2" spans="1:16" x14ac:dyDescent="0.15">
      <c r="A2" s="16" t="s">
        <v>3</v>
      </c>
      <c r="B2" s="2" t="s">
        <v>21</v>
      </c>
      <c r="C2" s="2" t="s">
        <v>25</v>
      </c>
      <c r="K2" s="40" t="s">
        <v>156</v>
      </c>
      <c r="L2" s="40" t="s">
        <v>157</v>
      </c>
      <c r="M2" s="40"/>
      <c r="N2" s="40"/>
      <c r="O2" s="40"/>
      <c r="P2" s="40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86" t="s">
        <v>37</v>
      </c>
      <c r="C1" s="186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3951</v>
      </c>
      <c r="I8" s="19">
        <v>3800</v>
      </c>
      <c r="J8" s="21">
        <f ca="1">TODAY()</f>
        <v>43131</v>
      </c>
      <c r="K8" s="21">
        <f ca="1">J8+L8</f>
        <v>43161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223.71939658022802</v>
      </c>
      <c r="P8" s="25">
        <v>80</v>
      </c>
      <c r="Q8" s="24">
        <f>P8/10000*M8*H8*(-E8)</f>
        <v>2.5979178082191781</v>
      </c>
      <c r="R8" s="24">
        <f>O8+Q8</f>
        <v>226.31731438844719</v>
      </c>
      <c r="S8" s="26">
        <f>R8/H8</f>
        <v>5.7281021105656083E-2</v>
      </c>
      <c r="T8" s="24">
        <f>_xll.dnetGBlackScholesNGreeks("delta",$G8,$H8,$I8,$M8,$C$3,$C$4,$N8,$C$4)</f>
        <v>0.69287332942167268</v>
      </c>
      <c r="U8" s="24">
        <f>_xll.dnetGBlackScholesNGreeks("vega",$G8,$H8,$I8,$M8,$C$3,$C$4,$N8)</f>
        <v>3.9729134595393134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43131</v>
      </c>
      <c r="K9" s="8">
        <f ca="1">J9+L9</f>
        <v>43161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43131</v>
      </c>
      <c r="K10" s="8">
        <f ca="1">J10+L10</f>
        <v>43161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2018-01-31T15:18:32Z</dcterms:modified>
</cp:coreProperties>
</file>