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hart Manual" sheetId="2" r:id="rId1"/>
    <sheet name="Forest1 Processing Manual" sheetId="3" r:id="rId2"/>
    <sheet name="Chart Auto" sheetId="5" r:id="rId3"/>
    <sheet name="Sheet1" sheetId="6" r:id="rId4"/>
    <sheet name="Forest1 Processing Automated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6" l="1"/>
  <c r="Q51" i="6"/>
  <c r="Y51" i="6"/>
  <c r="Z51" i="6"/>
  <c r="AA51" i="6"/>
  <c r="AB51" i="6"/>
  <c r="AC51" i="6"/>
  <c r="I49" i="6"/>
  <c r="I51" i="6" s="1"/>
  <c r="J49" i="6"/>
  <c r="J51" i="6" s="1"/>
  <c r="K49" i="6"/>
  <c r="K51" i="6" s="1"/>
  <c r="L49" i="6"/>
  <c r="M49" i="6"/>
  <c r="M51" i="6" s="1"/>
  <c r="N49" i="6"/>
  <c r="N51" i="6" s="1"/>
  <c r="O49" i="6"/>
  <c r="O51" i="6" s="1"/>
  <c r="P49" i="6"/>
  <c r="P51" i="6" s="1"/>
  <c r="Q49" i="6"/>
  <c r="R49" i="6"/>
  <c r="R51" i="6" s="1"/>
  <c r="S49" i="6"/>
  <c r="S51" i="6" s="1"/>
  <c r="T49" i="6"/>
  <c r="T51" i="6" s="1"/>
  <c r="U49" i="6"/>
  <c r="U51" i="6" s="1"/>
  <c r="V49" i="6"/>
  <c r="V51" i="6" s="1"/>
  <c r="W49" i="6"/>
  <c r="W51" i="6" s="1"/>
  <c r="X49" i="6"/>
  <c r="X51" i="6" s="1"/>
  <c r="Y49" i="6"/>
  <c r="Z49" i="6"/>
  <c r="AA49" i="6"/>
  <c r="AB49" i="6"/>
  <c r="AC49" i="6"/>
  <c r="H49" i="6"/>
  <c r="H51" i="6" s="1"/>
  <c r="H42" i="4" l="1"/>
  <c r="G42" i="4"/>
  <c r="I41" i="4" l="1"/>
  <c r="E41" i="4"/>
  <c r="I40" i="4"/>
  <c r="E40" i="4"/>
  <c r="I39" i="4"/>
  <c r="E39" i="4"/>
  <c r="I38" i="4"/>
  <c r="E38" i="4"/>
  <c r="I37" i="4"/>
  <c r="E37" i="4"/>
  <c r="I36" i="4"/>
  <c r="E36" i="4"/>
  <c r="I35" i="4"/>
  <c r="E35" i="4"/>
  <c r="I34" i="4"/>
  <c r="E34" i="4"/>
  <c r="I33" i="4"/>
  <c r="E33" i="4"/>
  <c r="I32" i="4"/>
  <c r="E32" i="4"/>
  <c r="I31" i="4"/>
  <c r="E31" i="4"/>
  <c r="I30" i="4"/>
  <c r="E30" i="4"/>
  <c r="I29" i="4"/>
  <c r="E29" i="4"/>
  <c r="I28" i="4"/>
  <c r="E28" i="4"/>
  <c r="I27" i="4"/>
  <c r="E27" i="4"/>
  <c r="I26" i="4"/>
  <c r="E26" i="4"/>
  <c r="I25" i="4"/>
  <c r="E25" i="4"/>
  <c r="I24" i="4"/>
  <c r="E24" i="4"/>
  <c r="I23" i="4"/>
  <c r="E23" i="4"/>
  <c r="I22" i="4"/>
  <c r="E22" i="4"/>
  <c r="I21" i="4"/>
  <c r="E21" i="4"/>
  <c r="I20" i="4"/>
  <c r="E20" i="4"/>
  <c r="I19" i="4"/>
  <c r="E19" i="4"/>
  <c r="I18" i="4"/>
  <c r="E18" i="4"/>
  <c r="I17" i="4"/>
  <c r="E17" i="4"/>
  <c r="I16" i="4"/>
  <c r="E16" i="4"/>
  <c r="I15" i="4"/>
  <c r="E15" i="4"/>
  <c r="I14" i="4"/>
  <c r="E14" i="4"/>
  <c r="I13" i="4"/>
  <c r="E13" i="4"/>
  <c r="I12" i="4"/>
  <c r="E12" i="4"/>
  <c r="I11" i="4"/>
  <c r="E11" i="4"/>
  <c r="I10" i="4"/>
  <c r="E10" i="4"/>
  <c r="I9" i="4"/>
  <c r="E9" i="4"/>
  <c r="I8" i="4"/>
  <c r="E8" i="4"/>
  <c r="I7" i="4"/>
  <c r="E7" i="4"/>
  <c r="I6" i="4"/>
  <c r="E6" i="4"/>
  <c r="I5" i="4"/>
  <c r="E5" i="4"/>
  <c r="E4" i="4"/>
  <c r="E3" i="4"/>
  <c r="E2" i="4"/>
  <c r="E48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46" i="3" l="1"/>
  <c r="E42" i="4"/>
</calcChain>
</file>

<file path=xl/sharedStrings.xml><?xml version="1.0" encoding="utf-8"?>
<sst xmlns="http://schemas.openxmlformats.org/spreadsheetml/2006/main" count="229" uniqueCount="106">
  <si>
    <t>No Species</t>
  </si>
  <si>
    <t>Processing Time</t>
  </si>
  <si>
    <t>MSSF Size</t>
  </si>
  <si>
    <t>1-54</t>
  </si>
  <si>
    <t>Species Range</t>
  </si>
  <si>
    <t>Excluded</t>
  </si>
  <si>
    <t>1-30</t>
  </si>
  <si>
    <t>1-35</t>
  </si>
  <si>
    <t>1-40</t>
  </si>
  <si>
    <t>1-45</t>
  </si>
  <si>
    <t>1-50</t>
  </si>
  <si>
    <t>1-51</t>
  </si>
  <si>
    <t>1-52</t>
  </si>
  <si>
    <t>1-53</t>
  </si>
  <si>
    <t>1-55</t>
  </si>
  <si>
    <t>1-56</t>
  </si>
  <si>
    <t>1-57</t>
  </si>
  <si>
    <t>1-58</t>
  </si>
  <si>
    <t>1-59</t>
  </si>
  <si>
    <t>1-60</t>
  </si>
  <si>
    <t>1-61</t>
  </si>
  <si>
    <t>54,57</t>
  </si>
  <si>
    <t>54,57,58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</si>
  <si>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</si>
  <si>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</si>
  <si>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</si>
  <si>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</si>
  <si>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</si>
  <si>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</si>
  <si>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</si>
  <si>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</si>
  <si>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</si>
  <si>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</si>
  <si>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</si>
  <si>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</si>
  <si>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</si>
  <si>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</si>
  <si>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</si>
  <si>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</si>
  <si>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</si>
  <si>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</si>
  <si>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54,57,58,69</t>
  </si>
  <si>
    <t>54,57,58,69,70</t>
  </si>
  <si>
    <t>54,57,58,69,70,71</t>
  </si>
  <si>
    <t>54,57,58,69,70,71,72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</si>
  <si>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</si>
  <si>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</si>
  <si>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</si>
  <si>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</si>
  <si>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</si>
  <si>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</si>
  <si>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</si>
  <si>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</si>
  <si>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</si>
  <si>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</si>
  <si>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Processing Time ms</t>
  </si>
  <si>
    <t>MSSF Time ms</t>
  </si>
  <si>
    <t>54,57,58,69,70,71,72,78</t>
  </si>
  <si>
    <t>54,57,58,69,70,71,72,78,79</t>
  </si>
  <si>
    <t>54,57,58,69,70,71,72,78,79,82</t>
  </si>
  <si>
    <t>excel</t>
  </si>
  <si>
    <t>java</t>
  </si>
  <si>
    <t>54,58</t>
  </si>
  <si>
    <t>54,58,60</t>
  </si>
  <si>
    <t>54,58,60,69</t>
  </si>
  <si>
    <t>54,58,60,69,70</t>
  </si>
  <si>
    <t>54,58,60,69,70,71</t>
  </si>
  <si>
    <t>54,58,60,69,70,71,72</t>
  </si>
  <si>
    <t>54,58,60,69,70,71,72,78</t>
  </si>
  <si>
    <t>54,58,60,69,70,71,72,78,79</t>
  </si>
  <si>
    <t>54,58,60,69,70,71,72,78,79,82</t>
  </si>
  <si>
    <t>Total</t>
  </si>
  <si>
    <t>Error Margin</t>
  </si>
  <si>
    <t>Additional Test</t>
  </si>
  <si>
    <t>Species ID</t>
  </si>
  <si>
    <t>Set Size</t>
  </si>
  <si>
    <t>50:31.33:[24, 70, 77]]</t>
  </si>
  <si>
    <t>54:41.33:[24, 72, 76]]</t>
  </si>
  <si>
    <t>54:41.33:[24, 72, 77]]</t>
  </si>
  <si>
    <t>50:31.33:[24, 70, 77]</t>
  </si>
  <si>
    <t>54:41.33:[24, 72, 76]</t>
  </si>
  <si>
    <t>24,70,72,76,77</t>
  </si>
  <si>
    <t>Possibly not ignoring cases where no set of size 3 exists</t>
  </si>
  <si>
    <t>Probs for set size: 3</t>
  </si>
  <si>
    <t>Species 70: 0.25</t>
  </si>
  <si>
    <t>Species 24: 0.3582089552238806</t>
  </si>
  <si>
    <t>Species 72: 0.4</t>
  </si>
  <si>
    <t>Species 76: 0.26666666666666666</t>
  </si>
  <si>
    <t>Species 77: 0.5</t>
  </si>
  <si>
    <t>Probs for set size: 4</t>
  </si>
  <si>
    <t>20:19.00:[3, 18, 24, 84]</t>
  </si>
  <si>
    <t>20:19.00:[3, 19, 24, 84]</t>
  </si>
  <si>
    <t>Appearances</t>
  </si>
  <si>
    <t>Probability</t>
  </si>
  <si>
    <t>Species:     3    7    8   17   18   19   23   24   25   33   35   49   50   52   58   70   78   80   81   83   84   88</t>
  </si>
  <si>
    <t>Probs  :     1 0.33 0.75 0.33 0.33 0.67 0.33    1 0.67 0.75 0.25 0.33    1 0.33 0.25 0.67  0.5  0.5 0.33 0.17  0.2  0.5</t>
  </si>
  <si>
    <t>24:18.75:[8, 24, 33, 81]</t>
  </si>
  <si>
    <t>24:18.75:[17, 24, 33, 81]</t>
  </si>
  <si>
    <t>22:19.00:[7, 24, 49, 80]</t>
  </si>
  <si>
    <t>36:21.00:[8, 24, 78, 88]</t>
  </si>
  <si>
    <t>36:21.75:[8, 24, 33, 78]</t>
  </si>
  <si>
    <t>36:21.75:[8, 24, 50, 78]</t>
  </si>
  <si>
    <t>24:19.00:[24, 33, 35, 70]</t>
  </si>
  <si>
    <t>24:17.00:[23, 25, 58, 70]</t>
  </si>
  <si>
    <t>24:17.00:[25, 58, 70, 88]</t>
  </si>
  <si>
    <t>48:24.00:[19, 25, 52, 83]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</si>
</sst>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" fontId="0" fillId="0" borderId="0" xfId="0" quotePrefix="1" applyNumberFormat="1"/>
    <xf numFmtId="0" fontId="0" fillId="0" borderId="0" xfId="0" quotePrefix="1"/>
    <xf numFmtId="17" fontId="0" fillId="2" borderId="0" xfId="0" quotePrefix="1" applyNumberFormat="1" applyFill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quotePrefix="1" applyFill="1"/>
    <xf numFmtId="0" fontId="0" fillId="2" borderId="0" xfId="0" applyFill="1" applyAlignment="1">
      <alignment horizontal="right"/>
    </xf>
    <xf numFmtId="2" fontId="0" fillId="0" borderId="0" xfId="0" applyNumberFormat="1"/>
    <xf numFmtId="1" fontId="0" fillId="2" borderId="0" xfId="0" applyNumberFormat="1" applyFill="1"/>
    <xf numFmtId="17" fontId="0" fillId="0" borderId="0" xfId="0" quotePrefix="1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0" fontId="0" fillId="3" borderId="0" xfId="0" applyFill="1"/>
    <xf numFmtId="1" fontId="0" fillId="3" borderId="0" xfId="0" applyNumberFormat="1" applyFill="1"/>
    <xf numFmtId="17" fontId="0" fillId="3" borderId="0" xfId="0" quotePrefix="1" applyNumberFormat="1" applyFill="1"/>
    <xf numFmtId="0" fontId="0" fillId="3" borderId="0" xfId="0" applyFill="1" applyAlignment="1">
      <alignment horizontal="right"/>
    </xf>
    <xf numFmtId="164" fontId="0" fillId="2" borderId="0" xfId="0" applyNumberFormat="1" applyFill="1"/>
    <xf numFmtId="164" fontId="0" fillId="0" borderId="0" xfId="0" applyNumberFormat="1" applyFill="1"/>
    <xf numFmtId="164" fontId="0" fillId="3" borderId="0" xfId="0" applyNumberFormat="1" applyFill="1"/>
    <xf numFmtId="17" fontId="0" fillId="4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  <xf numFmtId="0" fontId="0" fillId="4" borderId="0" xfId="0" applyFill="1" applyAlignment="1">
      <alignment horizontal="right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to process subsets of Forest1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13500139130173"/>
          <c:y val="0.11649782619072292"/>
          <c:w val="0.7654179545608375"/>
          <c:h val="0.70780922190378781"/>
        </c:manualLayout>
      </c:layout>
      <c:scatterChart>
        <c:scatterStyle val="smoothMarker"/>
        <c:varyColors val="0"/>
        <c:ser>
          <c:idx val="0"/>
          <c:order val="0"/>
          <c:tx>
            <c:v>Process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Manual'!$D$2:$D$45</c:f>
              <c:numCache>
                <c:formatCode>General</c:formatCode>
                <c:ptCount val="44"/>
                <c:pt idx="0">
                  <c:v>1195</c:v>
                </c:pt>
                <c:pt idx="1">
                  <c:v>5869</c:v>
                </c:pt>
                <c:pt idx="2">
                  <c:v>11469</c:v>
                </c:pt>
                <c:pt idx="3">
                  <c:v>18602</c:v>
                </c:pt>
                <c:pt idx="4">
                  <c:v>30098</c:v>
                </c:pt>
                <c:pt idx="5">
                  <c:v>32362</c:v>
                </c:pt>
                <c:pt idx="6">
                  <c:v>37169</c:v>
                </c:pt>
                <c:pt idx="7">
                  <c:v>39038</c:v>
                </c:pt>
                <c:pt idx="8">
                  <c:v>242919</c:v>
                </c:pt>
                <c:pt idx="9">
                  <c:v>43830</c:v>
                </c:pt>
                <c:pt idx="10">
                  <c:v>47562</c:v>
                </c:pt>
                <c:pt idx="11">
                  <c:v>89156</c:v>
                </c:pt>
                <c:pt idx="12">
                  <c:v>82084</c:v>
                </c:pt>
                <c:pt idx="13">
                  <c:v>55626</c:v>
                </c:pt>
                <c:pt idx="14">
                  <c:v>73297</c:v>
                </c:pt>
                <c:pt idx="15">
                  <c:v>79340</c:v>
                </c:pt>
                <c:pt idx="16">
                  <c:v>96783</c:v>
                </c:pt>
                <c:pt idx="17">
                  <c:v>120869</c:v>
                </c:pt>
                <c:pt idx="18">
                  <c:v>139989</c:v>
                </c:pt>
                <c:pt idx="19">
                  <c:v>180415</c:v>
                </c:pt>
                <c:pt idx="20">
                  <c:v>244787</c:v>
                </c:pt>
                <c:pt idx="21">
                  <c:v>279875</c:v>
                </c:pt>
                <c:pt idx="22">
                  <c:v>282665</c:v>
                </c:pt>
                <c:pt idx="23" formatCode="0">
                  <c:v>809061</c:v>
                </c:pt>
                <c:pt idx="24" formatCode="0">
                  <c:v>595174</c:v>
                </c:pt>
                <c:pt idx="25" formatCode="0">
                  <c:v>666395</c:v>
                </c:pt>
                <c:pt idx="26" formatCode="0">
                  <c:v>1930064</c:v>
                </c:pt>
                <c:pt idx="27" formatCode="0">
                  <c:v>317918</c:v>
                </c:pt>
                <c:pt idx="28" formatCode="0">
                  <c:v>509197</c:v>
                </c:pt>
                <c:pt idx="29" formatCode="0">
                  <c:v>664614</c:v>
                </c:pt>
                <c:pt idx="30" formatCode="0">
                  <c:v>711559</c:v>
                </c:pt>
                <c:pt idx="31" formatCode="0">
                  <c:v>743164</c:v>
                </c:pt>
                <c:pt idx="32" formatCode="0">
                  <c:v>1162769</c:v>
                </c:pt>
                <c:pt idx="33" formatCode="0">
                  <c:v>1435281</c:v>
                </c:pt>
                <c:pt idx="34" formatCode="0">
                  <c:v>1109696</c:v>
                </c:pt>
                <c:pt idx="35" formatCode="0">
                  <c:v>1393977</c:v>
                </c:pt>
                <c:pt idx="36">
                  <c:v>2505126</c:v>
                </c:pt>
                <c:pt idx="37">
                  <c:v>1614447</c:v>
                </c:pt>
                <c:pt idx="38">
                  <c:v>1940835</c:v>
                </c:pt>
                <c:pt idx="39">
                  <c:v>2114103</c:v>
                </c:pt>
                <c:pt idx="40">
                  <c:v>2364937</c:v>
                </c:pt>
                <c:pt idx="41">
                  <c:v>2555695</c:v>
                </c:pt>
                <c:pt idx="42" formatCode="0">
                  <c:v>3305786</c:v>
                </c:pt>
                <c:pt idx="43" formatCode="0">
                  <c:v>4112484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66096"/>
        <c:axId val="413669048"/>
      </c:scatterChart>
      <c:scatterChart>
        <c:scatterStyle val="smoothMarker"/>
        <c:varyColors val="0"/>
        <c:ser>
          <c:idx val="1"/>
          <c:order val="1"/>
          <c:tx>
            <c:v>MSSF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 Manual'!$C$2:$C$45</c:f>
              <c:numCache>
                <c:formatCode>General</c:formatCode>
                <c:ptCount val="4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  <c:pt idx="17">
                  <c:v>60</c:v>
                </c:pt>
                <c:pt idx="18">
                  <c:v>61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74</c:v>
                </c:pt>
                <c:pt idx="39">
                  <c:v>75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79</c:v>
                </c:pt>
              </c:numCache>
            </c:numRef>
          </c:xVal>
          <c:yVal>
            <c:numRef>
              <c:f>'Forest1 Processing Manual'!$G$2:$G$45</c:f>
              <c:numCache>
                <c:formatCode>General</c:formatCode>
                <c:ptCount val="44"/>
                <c:pt idx="0">
                  <c:v>117</c:v>
                </c:pt>
                <c:pt idx="1">
                  <c:v>392</c:v>
                </c:pt>
                <c:pt idx="2">
                  <c:v>612</c:v>
                </c:pt>
                <c:pt idx="3">
                  <c:v>725</c:v>
                </c:pt>
                <c:pt idx="4">
                  <c:v>906</c:v>
                </c:pt>
                <c:pt idx="5">
                  <c:v>1349</c:v>
                </c:pt>
                <c:pt idx="6">
                  <c:v>1011</c:v>
                </c:pt>
                <c:pt idx="7">
                  <c:v>976</c:v>
                </c:pt>
                <c:pt idx="8">
                  <c:v>81722</c:v>
                </c:pt>
                <c:pt idx="9">
                  <c:v>1138</c:v>
                </c:pt>
                <c:pt idx="10">
                  <c:v>1107</c:v>
                </c:pt>
                <c:pt idx="11">
                  <c:v>2851</c:v>
                </c:pt>
                <c:pt idx="12">
                  <c:v>3492</c:v>
                </c:pt>
                <c:pt idx="13">
                  <c:v>1549</c:v>
                </c:pt>
                <c:pt idx="14">
                  <c:v>4091</c:v>
                </c:pt>
                <c:pt idx="15">
                  <c:v>2924</c:v>
                </c:pt>
                <c:pt idx="16">
                  <c:v>4344</c:v>
                </c:pt>
                <c:pt idx="17">
                  <c:v>5882</c:v>
                </c:pt>
                <c:pt idx="18">
                  <c:v>5875</c:v>
                </c:pt>
                <c:pt idx="19">
                  <c:v>9828</c:v>
                </c:pt>
                <c:pt idx="20">
                  <c:v>15496</c:v>
                </c:pt>
                <c:pt idx="21">
                  <c:v>17421</c:v>
                </c:pt>
                <c:pt idx="22">
                  <c:v>17682</c:v>
                </c:pt>
                <c:pt idx="23">
                  <c:v>212413</c:v>
                </c:pt>
                <c:pt idx="24">
                  <c:v>165984</c:v>
                </c:pt>
                <c:pt idx="25">
                  <c:v>138154</c:v>
                </c:pt>
                <c:pt idx="26">
                  <c:v>1341610</c:v>
                </c:pt>
                <c:pt idx="27">
                  <c:v>18467</c:v>
                </c:pt>
                <c:pt idx="28">
                  <c:v>35294</c:v>
                </c:pt>
                <c:pt idx="29">
                  <c:v>55980</c:v>
                </c:pt>
                <c:pt idx="30">
                  <c:v>59892</c:v>
                </c:pt>
                <c:pt idx="31">
                  <c:v>64117</c:v>
                </c:pt>
                <c:pt idx="32">
                  <c:v>207746</c:v>
                </c:pt>
                <c:pt idx="33">
                  <c:v>349558</c:v>
                </c:pt>
                <c:pt idx="34">
                  <c:v>155955</c:v>
                </c:pt>
                <c:pt idx="35">
                  <c:v>249984</c:v>
                </c:pt>
                <c:pt idx="36">
                  <c:v>700271</c:v>
                </c:pt>
                <c:pt idx="37">
                  <c:v>325120</c:v>
                </c:pt>
                <c:pt idx="38">
                  <c:v>411064</c:v>
                </c:pt>
                <c:pt idx="39">
                  <c:v>491724</c:v>
                </c:pt>
                <c:pt idx="40">
                  <c:v>611868</c:v>
                </c:pt>
                <c:pt idx="41">
                  <c:v>626432</c:v>
                </c:pt>
                <c:pt idx="42">
                  <c:v>1002787</c:v>
                </c:pt>
                <c:pt idx="43">
                  <c:v>1423967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8D7-A309-C17EAAB1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84776"/>
        <c:axId val="413704400"/>
      </c:scatterChart>
      <c:valAx>
        <c:axId val="413666096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9048"/>
        <c:crosses val="autoZero"/>
        <c:crossBetween val="midCat"/>
      </c:valAx>
      <c:valAx>
        <c:axId val="4136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6096"/>
        <c:crosses val="autoZero"/>
        <c:crossBetween val="midCat"/>
      </c:valAx>
      <c:valAx>
        <c:axId val="413704400"/>
        <c:scaling>
          <c:orientation val="minMax"/>
          <c:max val="18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MSSF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4776"/>
        <c:crosses val="max"/>
        <c:crossBetween val="midCat"/>
      </c:valAx>
      <c:valAx>
        <c:axId val="490884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70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980837638848155"/>
          <c:y val="0.92197645574075071"/>
          <c:w val="0.64332438387894919"/>
          <c:h val="5.7472232790385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'Forest1 Processing Automated'!$C$2:$C$41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</c:numCache>
            </c:numRef>
          </c:xVal>
          <c:yVal>
            <c:numRef>
              <c:f>'Forest1 Processing Automated'!$D$2:$D$41</c:f>
              <c:numCache>
                <c:formatCode>General</c:formatCode>
                <c:ptCount val="40"/>
                <c:pt idx="0">
                  <c:v>4503</c:v>
                </c:pt>
                <c:pt idx="1">
                  <c:v>4376</c:v>
                </c:pt>
                <c:pt idx="2">
                  <c:v>4708</c:v>
                </c:pt>
                <c:pt idx="3">
                  <c:v>4827</c:v>
                </c:pt>
                <c:pt idx="4">
                  <c:v>128225</c:v>
                </c:pt>
                <c:pt idx="5">
                  <c:v>5130</c:v>
                </c:pt>
                <c:pt idx="6">
                  <c:v>5225</c:v>
                </c:pt>
                <c:pt idx="7">
                  <c:v>12440</c:v>
                </c:pt>
                <c:pt idx="8">
                  <c:v>25661</c:v>
                </c:pt>
                <c:pt idx="9">
                  <c:v>18288</c:v>
                </c:pt>
                <c:pt idx="10">
                  <c:v>32198</c:v>
                </c:pt>
                <c:pt idx="11">
                  <c:v>23507</c:v>
                </c:pt>
                <c:pt idx="12">
                  <c:v>30272</c:v>
                </c:pt>
                <c:pt idx="13">
                  <c:v>37470</c:v>
                </c:pt>
                <c:pt idx="14">
                  <c:v>44229</c:v>
                </c:pt>
                <c:pt idx="15">
                  <c:v>57789</c:v>
                </c:pt>
                <c:pt idx="16">
                  <c:v>79732</c:v>
                </c:pt>
                <c:pt idx="17">
                  <c:v>96510</c:v>
                </c:pt>
                <c:pt idx="18">
                  <c:v>99013</c:v>
                </c:pt>
                <c:pt idx="19">
                  <c:v>461014</c:v>
                </c:pt>
                <c:pt idx="20">
                  <c:v>323497</c:v>
                </c:pt>
                <c:pt idx="21">
                  <c:v>600242</c:v>
                </c:pt>
                <c:pt idx="22">
                  <c:v>2039310</c:v>
                </c:pt>
                <c:pt idx="23">
                  <c:v>102443</c:v>
                </c:pt>
                <c:pt idx="24">
                  <c:v>197416</c:v>
                </c:pt>
                <c:pt idx="25">
                  <c:v>478511</c:v>
                </c:pt>
                <c:pt idx="26">
                  <c:v>577750</c:v>
                </c:pt>
                <c:pt idx="27">
                  <c:v>646910</c:v>
                </c:pt>
                <c:pt idx="28">
                  <c:v>1336053</c:v>
                </c:pt>
                <c:pt idx="29">
                  <c:v>1819359</c:v>
                </c:pt>
                <c:pt idx="30">
                  <c:v>1099992</c:v>
                </c:pt>
                <c:pt idx="31">
                  <c:v>1477043</c:v>
                </c:pt>
                <c:pt idx="32">
                  <c:v>3875593</c:v>
                </c:pt>
                <c:pt idx="33">
                  <c:v>1815057</c:v>
                </c:pt>
                <c:pt idx="34">
                  <c:v>1815360</c:v>
                </c:pt>
                <c:pt idx="35">
                  <c:v>3221309</c:v>
                </c:pt>
                <c:pt idx="36">
                  <c:v>3787043</c:v>
                </c:pt>
                <c:pt idx="37">
                  <c:v>3994613</c:v>
                </c:pt>
                <c:pt idx="38">
                  <c:v>3971849</c:v>
                </c:pt>
                <c:pt idx="39">
                  <c:v>5258059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9-4EF6-A9AE-59FF068E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85632"/>
        <c:axId val="556488256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'Forest1 Processing Automated'!$C$2:$C$41</c:f>
              <c:numCache>
                <c:formatCode>General</c:formatCode>
                <c:ptCount val="4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58</c:v>
                </c:pt>
                <c:pt idx="11">
                  <c:v>58</c:v>
                </c:pt>
                <c:pt idx="12">
                  <c:v>59</c:v>
                </c:pt>
                <c:pt idx="13">
                  <c:v>60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64</c:v>
                </c:pt>
                <c:pt idx="18">
                  <c:v>65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72</c:v>
                </c:pt>
                <c:pt idx="32">
                  <c:v>73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</c:numCache>
            </c:numRef>
          </c:xVal>
          <c:yVal>
            <c:numRef>
              <c:f>'Forest1 Processing Automated'!$F$2:$F$41</c:f>
              <c:numCache>
                <c:formatCode>General</c:formatCode>
                <c:ptCount val="40"/>
                <c:pt idx="0">
                  <c:v>2016</c:v>
                </c:pt>
                <c:pt idx="1">
                  <c:v>2078</c:v>
                </c:pt>
                <c:pt idx="2">
                  <c:v>2214</c:v>
                </c:pt>
                <c:pt idx="3">
                  <c:v>2272</c:v>
                </c:pt>
                <c:pt idx="4">
                  <c:v>9312</c:v>
                </c:pt>
                <c:pt idx="5">
                  <c:v>2340</c:v>
                </c:pt>
                <c:pt idx="6">
                  <c:v>2480</c:v>
                </c:pt>
                <c:pt idx="7">
                  <c:v>4612</c:v>
                </c:pt>
                <c:pt idx="8">
                  <c:v>6526</c:v>
                </c:pt>
                <c:pt idx="9">
                  <c:v>5296</c:v>
                </c:pt>
                <c:pt idx="10">
                  <c:v>6208</c:v>
                </c:pt>
                <c:pt idx="11">
                  <c:v>5882</c:v>
                </c:pt>
                <c:pt idx="12">
                  <c:v>6740</c:v>
                </c:pt>
                <c:pt idx="13">
                  <c:v>7938</c:v>
                </c:pt>
                <c:pt idx="14">
                  <c:v>8598</c:v>
                </c:pt>
                <c:pt idx="15">
                  <c:v>10040</c:v>
                </c:pt>
                <c:pt idx="16">
                  <c:v>12034</c:v>
                </c:pt>
                <c:pt idx="17">
                  <c:v>12962</c:v>
                </c:pt>
                <c:pt idx="18">
                  <c:v>13060</c:v>
                </c:pt>
                <c:pt idx="19">
                  <c:v>21628</c:v>
                </c:pt>
                <c:pt idx="20">
                  <c:v>16480</c:v>
                </c:pt>
                <c:pt idx="21">
                  <c:v>19013</c:v>
                </c:pt>
                <c:pt idx="22">
                  <c:v>21769</c:v>
                </c:pt>
                <c:pt idx="23">
                  <c:v>13436</c:v>
                </c:pt>
                <c:pt idx="24">
                  <c:v>19382</c:v>
                </c:pt>
                <c:pt idx="25">
                  <c:v>22334</c:v>
                </c:pt>
                <c:pt idx="26">
                  <c:v>23049</c:v>
                </c:pt>
                <c:pt idx="27">
                  <c:v>23723</c:v>
                </c:pt>
                <c:pt idx="28">
                  <c:v>28787</c:v>
                </c:pt>
                <c:pt idx="29">
                  <c:v>31196</c:v>
                </c:pt>
                <c:pt idx="30">
                  <c:v>28259</c:v>
                </c:pt>
                <c:pt idx="31">
                  <c:v>31079</c:v>
                </c:pt>
                <c:pt idx="32">
                  <c:v>43977</c:v>
                </c:pt>
                <c:pt idx="33">
                  <c:v>33242</c:v>
                </c:pt>
                <c:pt idx="34">
                  <c:v>35868</c:v>
                </c:pt>
                <c:pt idx="35">
                  <c:v>38494</c:v>
                </c:pt>
                <c:pt idx="36">
                  <c:v>41120</c:v>
                </c:pt>
                <c:pt idx="37">
                  <c:v>42315</c:v>
                </c:pt>
                <c:pt idx="38">
                  <c:v>47927</c:v>
                </c:pt>
                <c:pt idx="39">
                  <c:v>53497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7-411C-ADE8-AA14C9A2E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30288"/>
        <c:axId val="367724712"/>
      </c:scatterChart>
      <c:valAx>
        <c:axId val="5564856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8256"/>
        <c:crosses val="autoZero"/>
        <c:crossBetween val="midCat"/>
      </c:valAx>
      <c:valAx>
        <c:axId val="5564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5632"/>
        <c:crosses val="autoZero"/>
        <c:crossBetween val="midCat"/>
      </c:valAx>
      <c:valAx>
        <c:axId val="367724712"/>
        <c:scaling>
          <c:orientation val="minMax"/>
          <c:max val="6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30288"/>
        <c:crosses val="max"/>
        <c:crossBetween val="midCat"/>
      </c:valAx>
      <c:valAx>
        <c:axId val="36773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2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911" cy="60459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911" cy="60459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42</xdr:row>
      <xdr:rowOff>38100</xdr:rowOff>
    </xdr:from>
    <xdr:to>
      <xdr:col>7</xdr:col>
      <xdr:colOff>599106</xdr:colOff>
      <xdr:row>71</xdr:row>
      <xdr:rowOff>18362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8039100"/>
          <a:ext cx="7752381" cy="5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pane ySplit="1" topLeftCell="A8" activePane="bottomLeft" state="frozen"/>
      <selection pane="bottomLeft" activeCell="B48" sqref="B48"/>
    </sheetView>
  </sheetViews>
  <sheetFormatPr defaultRowHeight="15" x14ac:dyDescent="0.25"/>
  <cols>
    <col min="1" max="1" width="13.7109375" bestFit="1" customWidth="1"/>
    <col min="2" max="2" width="29.28515625" bestFit="1" customWidth="1"/>
    <col min="3" max="3" width="12.140625" customWidth="1"/>
    <col min="4" max="4" width="18.5703125" bestFit="1" customWidth="1"/>
    <col min="5" max="5" width="18.5703125" customWidth="1"/>
    <col min="6" max="6" width="9.7109375" bestFit="1" customWidth="1"/>
    <col min="7" max="7" width="13.7109375" bestFit="1" customWidth="1"/>
  </cols>
  <sheetData>
    <row r="1" spans="1:8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8" x14ac:dyDescent="0.25">
      <c r="A2" s="1" t="s">
        <v>6</v>
      </c>
      <c r="C2">
        <v>30</v>
      </c>
      <c r="D2">
        <v>1195</v>
      </c>
      <c r="E2" s="14"/>
      <c r="F2">
        <v>164</v>
      </c>
      <c r="G2">
        <v>117</v>
      </c>
    </row>
    <row r="3" spans="1:8" x14ac:dyDescent="0.25">
      <c r="A3" s="2" t="s">
        <v>7</v>
      </c>
      <c r="C3">
        <v>35</v>
      </c>
      <c r="D3">
        <v>5869</v>
      </c>
      <c r="E3" s="20">
        <f t="shared" ref="E3:E36" si="0">D3/3600000/24</f>
        <v>6.7928240740740742E-5</v>
      </c>
      <c r="F3">
        <v>1104</v>
      </c>
      <c r="G3">
        <v>392</v>
      </c>
    </row>
    <row r="4" spans="1:8" x14ac:dyDescent="0.25">
      <c r="A4" s="2" t="s">
        <v>8</v>
      </c>
      <c r="C4">
        <v>40</v>
      </c>
      <c r="D4">
        <v>11469</v>
      </c>
      <c r="E4" s="20">
        <f t="shared" si="0"/>
        <v>1.3274305555555557E-4</v>
      </c>
      <c r="F4">
        <v>1548</v>
      </c>
      <c r="G4">
        <v>612</v>
      </c>
    </row>
    <row r="5" spans="1:8" x14ac:dyDescent="0.25">
      <c r="A5" s="2" t="s">
        <v>9</v>
      </c>
      <c r="C5">
        <v>45</v>
      </c>
      <c r="D5">
        <v>18602</v>
      </c>
      <c r="E5" s="20">
        <f t="shared" si="0"/>
        <v>2.1530092592592594E-4</v>
      </c>
      <c r="F5">
        <v>1780</v>
      </c>
      <c r="G5">
        <v>725</v>
      </c>
    </row>
    <row r="6" spans="1:8" x14ac:dyDescent="0.25">
      <c r="A6" s="2" t="s">
        <v>10</v>
      </c>
      <c r="C6">
        <v>50</v>
      </c>
      <c r="D6">
        <v>30098</v>
      </c>
      <c r="E6" s="20">
        <f t="shared" si="0"/>
        <v>3.4835648148148144E-4</v>
      </c>
      <c r="F6">
        <v>2084</v>
      </c>
      <c r="G6">
        <v>906</v>
      </c>
    </row>
    <row r="7" spans="1:8" x14ac:dyDescent="0.25">
      <c r="A7" s="2" t="s">
        <v>11</v>
      </c>
      <c r="C7">
        <v>51</v>
      </c>
      <c r="D7">
        <v>32362</v>
      </c>
      <c r="E7" s="20">
        <f t="shared" si="0"/>
        <v>3.7456018518518518E-4</v>
      </c>
      <c r="F7">
        <v>2150</v>
      </c>
      <c r="G7">
        <v>1349</v>
      </c>
    </row>
    <row r="8" spans="1:8" x14ac:dyDescent="0.25">
      <c r="A8" s="2" t="s">
        <v>12</v>
      </c>
      <c r="C8">
        <v>52</v>
      </c>
      <c r="D8">
        <v>37169</v>
      </c>
      <c r="E8" s="20">
        <f t="shared" si="0"/>
        <v>4.3019675925925929E-4</v>
      </c>
      <c r="F8">
        <v>2290</v>
      </c>
      <c r="G8">
        <v>1011</v>
      </c>
    </row>
    <row r="9" spans="1:8" x14ac:dyDescent="0.25">
      <c r="A9" s="2" t="s">
        <v>13</v>
      </c>
      <c r="C9">
        <v>53</v>
      </c>
      <c r="D9">
        <v>39038</v>
      </c>
      <c r="E9" s="20">
        <f t="shared" si="0"/>
        <v>4.5182870370370369E-4</v>
      </c>
      <c r="F9">
        <v>2348</v>
      </c>
      <c r="G9">
        <v>976</v>
      </c>
    </row>
    <row r="10" spans="1:8" x14ac:dyDescent="0.25">
      <c r="A10" s="3" t="s">
        <v>3</v>
      </c>
      <c r="B10" s="4"/>
      <c r="C10" s="4">
        <v>54</v>
      </c>
      <c r="D10" s="4">
        <v>242919</v>
      </c>
      <c r="E10" s="19">
        <f t="shared" si="0"/>
        <v>2.8115624999999998E-3</v>
      </c>
      <c r="F10" s="4">
        <v>9974</v>
      </c>
      <c r="G10" s="4">
        <v>81722</v>
      </c>
      <c r="H10" s="12"/>
    </row>
    <row r="11" spans="1:8" x14ac:dyDescent="0.25">
      <c r="A11" s="2" t="s">
        <v>14</v>
      </c>
      <c r="B11">
        <v>54</v>
      </c>
      <c r="C11">
        <v>54</v>
      </c>
      <c r="D11">
        <v>43830</v>
      </c>
      <c r="E11" s="20">
        <f t="shared" si="0"/>
        <v>5.0729166666666663E-4</v>
      </c>
      <c r="F11">
        <v>2416</v>
      </c>
      <c r="G11">
        <v>1138</v>
      </c>
      <c r="H11" s="12"/>
    </row>
    <row r="12" spans="1:8" x14ac:dyDescent="0.25">
      <c r="A12" s="1" t="s">
        <v>15</v>
      </c>
      <c r="B12">
        <v>54</v>
      </c>
      <c r="C12">
        <v>55</v>
      </c>
      <c r="D12">
        <v>47562</v>
      </c>
      <c r="E12" s="20">
        <f t="shared" si="0"/>
        <v>5.5048611111111108E-4</v>
      </c>
      <c r="F12">
        <v>2556</v>
      </c>
      <c r="G12">
        <v>1107</v>
      </c>
      <c r="H12" s="12"/>
    </row>
    <row r="13" spans="1:8" x14ac:dyDescent="0.25">
      <c r="A13" s="6" t="s">
        <v>16</v>
      </c>
      <c r="B13" s="4">
        <v>54</v>
      </c>
      <c r="C13" s="4">
        <v>56</v>
      </c>
      <c r="D13" s="4">
        <v>89156</v>
      </c>
      <c r="E13" s="19">
        <f t="shared" si="0"/>
        <v>1.0318981481481481E-3</v>
      </c>
      <c r="F13" s="4">
        <v>4688</v>
      </c>
      <c r="G13" s="4">
        <v>2851</v>
      </c>
      <c r="H13" s="12"/>
    </row>
    <row r="14" spans="1:8" x14ac:dyDescent="0.25">
      <c r="A14" s="3" t="s">
        <v>17</v>
      </c>
      <c r="B14" s="7" t="s">
        <v>21</v>
      </c>
      <c r="C14" s="4">
        <v>56</v>
      </c>
      <c r="D14" s="4">
        <v>82084</v>
      </c>
      <c r="E14" s="19">
        <f t="shared" si="0"/>
        <v>9.5004629629629638E-4</v>
      </c>
      <c r="F14" s="4">
        <v>4056</v>
      </c>
      <c r="G14" s="4">
        <v>3492</v>
      </c>
      <c r="H14" s="12"/>
    </row>
    <row r="15" spans="1:8" x14ac:dyDescent="0.25">
      <c r="A15" s="2" t="s">
        <v>18</v>
      </c>
      <c r="B15" s="5" t="s">
        <v>22</v>
      </c>
      <c r="C15">
        <v>56</v>
      </c>
      <c r="D15">
        <v>55626</v>
      </c>
      <c r="E15" s="20">
        <f t="shared" si="0"/>
        <v>6.4381944444444447E-4</v>
      </c>
      <c r="F15">
        <v>2790</v>
      </c>
      <c r="G15">
        <v>1549</v>
      </c>
      <c r="H15" s="12"/>
    </row>
    <row r="16" spans="1:8" x14ac:dyDescent="0.25">
      <c r="A16" s="1" t="s">
        <v>19</v>
      </c>
      <c r="B16" s="5" t="s">
        <v>22</v>
      </c>
      <c r="C16">
        <v>57</v>
      </c>
      <c r="D16">
        <v>73297</v>
      </c>
      <c r="E16" s="20">
        <f t="shared" si="0"/>
        <v>8.4834490740740747E-4</v>
      </c>
      <c r="F16">
        <v>3328</v>
      </c>
      <c r="G16">
        <v>4091</v>
      </c>
      <c r="H16" s="12"/>
    </row>
    <row r="17" spans="1:8" x14ac:dyDescent="0.25">
      <c r="A17" s="2" t="s">
        <v>20</v>
      </c>
      <c r="B17" s="5" t="s">
        <v>22</v>
      </c>
      <c r="C17">
        <v>58</v>
      </c>
      <c r="D17">
        <v>79340</v>
      </c>
      <c r="E17" s="20">
        <f t="shared" si="0"/>
        <v>9.1828703703703701E-4</v>
      </c>
      <c r="F17">
        <v>3554</v>
      </c>
      <c r="G17">
        <v>2924</v>
      </c>
      <c r="H17" s="12"/>
    </row>
    <row r="18" spans="1:8" x14ac:dyDescent="0.25">
      <c r="A18" s="1" t="s">
        <v>23</v>
      </c>
      <c r="B18" s="5" t="s">
        <v>22</v>
      </c>
      <c r="C18">
        <v>59</v>
      </c>
      <c r="D18">
        <v>96783</v>
      </c>
      <c r="E18" s="20">
        <f t="shared" si="0"/>
        <v>1.1201736111111111E-3</v>
      </c>
      <c r="F18">
        <v>4040</v>
      </c>
      <c r="G18">
        <v>4344</v>
      </c>
      <c r="H18" s="12"/>
    </row>
    <row r="19" spans="1:8" x14ac:dyDescent="0.25">
      <c r="A19" s="1" t="s">
        <v>24</v>
      </c>
      <c r="B19" s="5" t="s">
        <v>22</v>
      </c>
      <c r="C19">
        <v>60</v>
      </c>
      <c r="D19">
        <v>120869</v>
      </c>
      <c r="E19" s="20">
        <f t="shared" si="0"/>
        <v>1.3989467592592593E-3</v>
      </c>
      <c r="F19">
        <v>4866</v>
      </c>
      <c r="G19">
        <v>5882</v>
      </c>
      <c r="H19" s="12"/>
    </row>
    <row r="20" spans="1:8" x14ac:dyDescent="0.25">
      <c r="A20" s="1" t="s">
        <v>25</v>
      </c>
      <c r="B20" s="5" t="s">
        <v>22</v>
      </c>
      <c r="C20">
        <v>61</v>
      </c>
      <c r="D20">
        <v>139989</v>
      </c>
      <c r="E20" s="20">
        <f t="shared" si="0"/>
        <v>1.6202430555555555E-3</v>
      </c>
      <c r="F20">
        <v>5004</v>
      </c>
      <c r="G20">
        <v>5875</v>
      </c>
      <c r="H20" s="12"/>
    </row>
    <row r="21" spans="1:8" x14ac:dyDescent="0.25">
      <c r="A21" s="1" t="s">
        <v>26</v>
      </c>
      <c r="B21" s="5" t="s">
        <v>22</v>
      </c>
      <c r="C21">
        <v>62</v>
      </c>
      <c r="D21">
        <v>180415</v>
      </c>
      <c r="E21" s="20">
        <f t="shared" si="0"/>
        <v>2.0881365740740743E-3</v>
      </c>
      <c r="F21">
        <v>6404</v>
      </c>
      <c r="G21">
        <v>9828</v>
      </c>
      <c r="H21" s="12"/>
    </row>
    <row r="22" spans="1:8" x14ac:dyDescent="0.25">
      <c r="A22" s="1" t="s">
        <v>27</v>
      </c>
      <c r="B22" s="5" t="s">
        <v>22</v>
      </c>
      <c r="C22">
        <v>63</v>
      </c>
      <c r="D22">
        <v>244787</v>
      </c>
      <c r="E22" s="20">
        <f t="shared" si="0"/>
        <v>2.83318287037037E-3</v>
      </c>
      <c r="F22">
        <v>8250</v>
      </c>
      <c r="G22">
        <v>15496</v>
      </c>
      <c r="H22" s="12"/>
    </row>
    <row r="23" spans="1:8" x14ac:dyDescent="0.25">
      <c r="A23" s="1" t="s">
        <v>28</v>
      </c>
      <c r="B23" s="5" t="s">
        <v>22</v>
      </c>
      <c r="C23">
        <v>64</v>
      </c>
      <c r="D23">
        <v>279875</v>
      </c>
      <c r="E23" s="20">
        <f t="shared" si="0"/>
        <v>3.2392939814814815E-3</v>
      </c>
      <c r="F23">
        <v>8699</v>
      </c>
      <c r="G23">
        <v>17421</v>
      </c>
      <c r="H23" s="12"/>
    </row>
    <row r="24" spans="1:8" x14ac:dyDescent="0.25">
      <c r="A24" s="1" t="s">
        <v>29</v>
      </c>
      <c r="B24" s="5" t="s">
        <v>22</v>
      </c>
      <c r="C24">
        <v>65</v>
      </c>
      <c r="D24">
        <v>282665</v>
      </c>
      <c r="E24" s="20">
        <f t="shared" si="0"/>
        <v>3.271585648148148E-3</v>
      </c>
      <c r="F24">
        <v>8807</v>
      </c>
      <c r="G24">
        <v>17682</v>
      </c>
      <c r="H24" s="12"/>
    </row>
    <row r="25" spans="1:8" x14ac:dyDescent="0.25">
      <c r="A25" s="3" t="s">
        <v>30</v>
      </c>
      <c r="B25" s="7" t="s">
        <v>22</v>
      </c>
      <c r="C25" s="4">
        <v>66</v>
      </c>
      <c r="D25" s="9">
        <v>809061</v>
      </c>
      <c r="E25" s="19">
        <f t="shared" si="0"/>
        <v>9.364131944444444E-3</v>
      </c>
      <c r="F25" s="4">
        <v>18402</v>
      </c>
      <c r="G25" s="4">
        <v>212413</v>
      </c>
      <c r="H25" s="13"/>
    </row>
    <row r="26" spans="1:8" x14ac:dyDescent="0.25">
      <c r="A26" s="3" t="s">
        <v>31</v>
      </c>
      <c r="B26" s="7" t="s">
        <v>41</v>
      </c>
      <c r="C26" s="4">
        <v>66</v>
      </c>
      <c r="D26" s="9">
        <v>595174</v>
      </c>
      <c r="E26" s="19">
        <f t="shared" si="0"/>
        <v>6.8885879629629635E-3</v>
      </c>
      <c r="F26" s="4">
        <v>12560</v>
      </c>
      <c r="G26" s="4">
        <v>165984</v>
      </c>
      <c r="H26" s="13"/>
    </row>
    <row r="27" spans="1:8" x14ac:dyDescent="0.25">
      <c r="A27" s="3" t="s">
        <v>32</v>
      </c>
      <c r="B27" s="7" t="s">
        <v>42</v>
      </c>
      <c r="C27" s="4">
        <v>66</v>
      </c>
      <c r="D27" s="9">
        <v>666395</v>
      </c>
      <c r="E27" s="19">
        <f t="shared" si="0"/>
        <v>7.7129050925925924E-3</v>
      </c>
      <c r="F27" s="4">
        <v>15277</v>
      </c>
      <c r="G27" s="4">
        <v>138154</v>
      </c>
      <c r="H27" s="13"/>
    </row>
    <row r="28" spans="1:8" x14ac:dyDescent="0.25">
      <c r="A28" s="3" t="s">
        <v>33</v>
      </c>
      <c r="B28" s="7" t="s">
        <v>43</v>
      </c>
      <c r="C28" s="4">
        <v>66</v>
      </c>
      <c r="D28" s="9">
        <v>1930064</v>
      </c>
      <c r="E28" s="19">
        <f t="shared" si="0"/>
        <v>2.2338703703703704E-2</v>
      </c>
      <c r="F28" s="4">
        <v>18844</v>
      </c>
      <c r="G28" s="4">
        <v>1341610</v>
      </c>
      <c r="H28" s="13"/>
    </row>
    <row r="29" spans="1:8" x14ac:dyDescent="0.25">
      <c r="A29" s="10" t="s">
        <v>34</v>
      </c>
      <c r="B29" s="11" t="s">
        <v>44</v>
      </c>
      <c r="C29" s="12">
        <v>66</v>
      </c>
      <c r="D29" s="13">
        <v>317918</v>
      </c>
      <c r="E29" s="20">
        <f t="shared" si="0"/>
        <v>3.6796064814814816E-3</v>
      </c>
      <c r="F29" s="12">
        <v>9113</v>
      </c>
      <c r="G29" s="12">
        <v>18467</v>
      </c>
    </row>
    <row r="30" spans="1:8" x14ac:dyDescent="0.25">
      <c r="A30" s="10" t="s">
        <v>35</v>
      </c>
      <c r="B30" s="11" t="s">
        <v>44</v>
      </c>
      <c r="C30" s="12">
        <v>67</v>
      </c>
      <c r="D30" s="13">
        <v>509197</v>
      </c>
      <c r="E30" s="20">
        <f t="shared" si="0"/>
        <v>5.8934837962962968E-3</v>
      </c>
      <c r="F30" s="12">
        <v>13392</v>
      </c>
      <c r="G30" s="12">
        <v>35294</v>
      </c>
    </row>
    <row r="31" spans="1:8" x14ac:dyDescent="0.25">
      <c r="A31" s="10" t="s">
        <v>36</v>
      </c>
      <c r="B31" s="11" t="s">
        <v>44</v>
      </c>
      <c r="C31" s="12">
        <v>68</v>
      </c>
      <c r="D31" s="13">
        <v>664614</v>
      </c>
      <c r="E31" s="20">
        <f t="shared" si="0"/>
        <v>7.6922916666666667E-3</v>
      </c>
      <c r="F31" s="12">
        <v>15908</v>
      </c>
      <c r="G31" s="12">
        <v>55980</v>
      </c>
    </row>
    <row r="32" spans="1:8" x14ac:dyDescent="0.25">
      <c r="A32" s="10" t="s">
        <v>37</v>
      </c>
      <c r="B32" s="11" t="s">
        <v>44</v>
      </c>
      <c r="C32" s="12">
        <v>69</v>
      </c>
      <c r="D32" s="13">
        <v>711559</v>
      </c>
      <c r="E32" s="20">
        <f t="shared" si="0"/>
        <v>8.235636574074074E-3</v>
      </c>
      <c r="F32" s="12">
        <v>16609</v>
      </c>
      <c r="G32" s="12">
        <v>59892</v>
      </c>
    </row>
    <row r="33" spans="1:8" x14ac:dyDescent="0.25">
      <c r="A33" s="10" t="s">
        <v>38</v>
      </c>
      <c r="B33" s="11" t="s">
        <v>44</v>
      </c>
      <c r="C33" s="12">
        <v>70</v>
      </c>
      <c r="D33" s="13">
        <v>743164</v>
      </c>
      <c r="E33" s="20">
        <f t="shared" si="0"/>
        <v>8.6014351851851859E-3</v>
      </c>
      <c r="F33" s="12">
        <v>17271</v>
      </c>
      <c r="G33" s="12">
        <v>64117</v>
      </c>
    </row>
    <row r="34" spans="1:8" x14ac:dyDescent="0.25">
      <c r="A34" s="3" t="s">
        <v>39</v>
      </c>
      <c r="B34" s="7" t="s">
        <v>44</v>
      </c>
      <c r="C34" s="4">
        <v>71</v>
      </c>
      <c r="D34" s="9">
        <v>1162769</v>
      </c>
      <c r="E34" s="19">
        <f t="shared" si="0"/>
        <v>1.3457974537037037E-2</v>
      </c>
      <c r="F34" s="4">
        <v>22690</v>
      </c>
      <c r="G34" s="4">
        <v>207746</v>
      </c>
    </row>
    <row r="35" spans="1:8" x14ac:dyDescent="0.25">
      <c r="A35" s="3" t="s">
        <v>40</v>
      </c>
      <c r="B35" s="7" t="s">
        <v>57</v>
      </c>
      <c r="C35" s="4">
        <v>71</v>
      </c>
      <c r="D35" s="9">
        <v>1435281</v>
      </c>
      <c r="E35" s="19">
        <f t="shared" si="0"/>
        <v>1.661204861111111E-2</v>
      </c>
      <c r="F35" s="4">
        <v>25294</v>
      </c>
      <c r="G35" s="4">
        <v>349558</v>
      </c>
    </row>
    <row r="36" spans="1:8" x14ac:dyDescent="0.25">
      <c r="A36" s="10" t="s">
        <v>45</v>
      </c>
      <c r="B36" s="11" t="s">
        <v>58</v>
      </c>
      <c r="C36" s="12">
        <v>71</v>
      </c>
      <c r="D36" s="13">
        <v>1109696</v>
      </c>
      <c r="E36" s="20">
        <f t="shared" si="0"/>
        <v>1.2843703703703704E-2</v>
      </c>
      <c r="F36" s="12">
        <v>21825</v>
      </c>
      <c r="G36" s="12">
        <v>155955</v>
      </c>
    </row>
    <row r="37" spans="1:8" x14ac:dyDescent="0.25">
      <c r="A37" s="10" t="s">
        <v>46</v>
      </c>
      <c r="B37" s="11" t="s">
        <v>58</v>
      </c>
      <c r="C37" s="12">
        <v>72</v>
      </c>
      <c r="D37" s="13">
        <v>1393977</v>
      </c>
      <c r="E37" s="20">
        <f>D37/3600000/24</f>
        <v>1.6133993055555556E-2</v>
      </c>
      <c r="F37" s="12">
        <v>24691</v>
      </c>
      <c r="G37" s="12">
        <v>249984</v>
      </c>
    </row>
    <row r="38" spans="1:8" x14ac:dyDescent="0.25">
      <c r="A38" s="3" t="s">
        <v>47</v>
      </c>
      <c r="B38" s="7" t="s">
        <v>58</v>
      </c>
      <c r="C38" s="4">
        <v>73</v>
      </c>
      <c r="D38" s="4">
        <v>2505126</v>
      </c>
      <c r="E38" s="19">
        <f>D38/3600000/24</f>
        <v>2.8994513888888889E-2</v>
      </c>
      <c r="F38" s="4">
        <v>38461</v>
      </c>
      <c r="G38" s="4">
        <v>700271</v>
      </c>
    </row>
    <row r="39" spans="1:8" x14ac:dyDescent="0.25">
      <c r="A39" s="10" t="s">
        <v>48</v>
      </c>
      <c r="B39" s="11" t="s">
        <v>59</v>
      </c>
      <c r="C39" s="12">
        <v>73</v>
      </c>
      <c r="D39" s="12">
        <v>1614447</v>
      </c>
      <c r="E39" s="20">
        <f t="shared" ref="E39:E48" si="1">D39/3600000/24</f>
        <v>1.8685729166666668E-2</v>
      </c>
      <c r="F39" s="12">
        <v>26982</v>
      </c>
      <c r="G39" s="12">
        <v>325120</v>
      </c>
    </row>
    <row r="40" spans="1:8" x14ac:dyDescent="0.25">
      <c r="A40" s="10" t="s">
        <v>49</v>
      </c>
      <c r="B40" s="11" t="s">
        <v>59</v>
      </c>
      <c r="C40" s="12">
        <v>74</v>
      </c>
      <c r="D40">
        <v>1940835</v>
      </c>
      <c r="E40" s="20">
        <f t="shared" si="1"/>
        <v>2.2463368055555558E-2</v>
      </c>
      <c r="F40" s="12">
        <v>29031</v>
      </c>
      <c r="G40" s="12">
        <v>411064</v>
      </c>
    </row>
    <row r="41" spans="1:8" x14ac:dyDescent="0.25">
      <c r="A41" s="10" t="s">
        <v>50</v>
      </c>
      <c r="B41" s="11" t="s">
        <v>59</v>
      </c>
      <c r="C41" s="12">
        <v>75</v>
      </c>
      <c r="D41">
        <v>2114103</v>
      </c>
      <c r="E41" s="20">
        <f t="shared" si="1"/>
        <v>2.4468784722222223E-2</v>
      </c>
      <c r="F41" s="12">
        <v>31080</v>
      </c>
      <c r="G41" s="12">
        <v>491724</v>
      </c>
      <c r="H41" s="20"/>
    </row>
    <row r="42" spans="1:8" x14ac:dyDescent="0.25">
      <c r="A42" s="10" t="s">
        <v>51</v>
      </c>
      <c r="B42" s="11" t="s">
        <v>59</v>
      </c>
      <c r="C42" s="12">
        <v>76</v>
      </c>
      <c r="D42">
        <v>2364937</v>
      </c>
      <c r="E42" s="20">
        <f t="shared" si="1"/>
        <v>2.7371956018518519E-2</v>
      </c>
      <c r="F42" s="12">
        <v>33129</v>
      </c>
      <c r="G42" s="12">
        <v>611868</v>
      </c>
    </row>
    <row r="43" spans="1:8" x14ac:dyDescent="0.25">
      <c r="A43" s="10" t="s">
        <v>52</v>
      </c>
      <c r="B43" s="11" t="s">
        <v>59</v>
      </c>
      <c r="C43" s="12">
        <v>77</v>
      </c>
      <c r="D43">
        <v>2555695</v>
      </c>
      <c r="E43" s="20">
        <f t="shared" si="1"/>
        <v>2.9579803240740738E-2</v>
      </c>
      <c r="F43" s="12">
        <v>33899</v>
      </c>
      <c r="G43" s="12">
        <v>626432</v>
      </c>
    </row>
    <row r="44" spans="1:8" x14ac:dyDescent="0.25">
      <c r="A44" s="10" t="s">
        <v>53</v>
      </c>
      <c r="B44" s="11" t="s">
        <v>59</v>
      </c>
      <c r="C44" s="12">
        <v>78</v>
      </c>
      <c r="D44" s="13">
        <v>3305786</v>
      </c>
      <c r="E44" s="20">
        <f t="shared" si="1"/>
        <v>3.8261412037037035E-2</v>
      </c>
      <c r="F44" s="12">
        <v>38749</v>
      </c>
      <c r="G44" s="12">
        <v>1002787</v>
      </c>
    </row>
    <row r="45" spans="1:8" x14ac:dyDescent="0.25">
      <c r="A45" s="10" t="s">
        <v>54</v>
      </c>
      <c r="B45" s="11" t="s">
        <v>59</v>
      </c>
      <c r="C45" s="12">
        <v>79</v>
      </c>
      <c r="D45" s="13">
        <v>4112484</v>
      </c>
      <c r="E45" s="20">
        <f t="shared" si="1"/>
        <v>4.7598194444444443E-2</v>
      </c>
      <c r="F45" s="12">
        <v>43556</v>
      </c>
      <c r="G45" s="12">
        <v>1423967</v>
      </c>
    </row>
    <row r="46" spans="1:8" x14ac:dyDescent="0.25">
      <c r="A46" s="10"/>
      <c r="B46" s="11"/>
      <c r="C46" s="12"/>
      <c r="D46" s="13" t="s">
        <v>71</v>
      </c>
      <c r="E46" s="14">
        <f>SUM(E3:E45)</f>
        <v>0.40273247685185182</v>
      </c>
      <c r="F46" s="12"/>
      <c r="G46" s="12"/>
    </row>
    <row r="47" spans="1:8" x14ac:dyDescent="0.25">
      <c r="A47" s="10"/>
      <c r="B47" s="11"/>
      <c r="C47" s="12"/>
      <c r="D47" s="13"/>
      <c r="E47" s="20"/>
      <c r="F47" s="12"/>
      <c r="G47" s="12"/>
    </row>
    <row r="48" spans="1:8" x14ac:dyDescent="0.25">
      <c r="A48" s="17" t="s">
        <v>54</v>
      </c>
      <c r="B48" s="18" t="s">
        <v>57</v>
      </c>
      <c r="C48" s="15">
        <v>82</v>
      </c>
      <c r="D48" s="16">
        <v>15776143.311657</v>
      </c>
      <c r="E48" s="21">
        <f t="shared" si="1"/>
        <v>0.1825942512923264</v>
      </c>
      <c r="F48" s="15">
        <v>89411</v>
      </c>
      <c r="G48" s="15">
        <v>9528224</v>
      </c>
      <c r="H48" t="s">
        <v>73</v>
      </c>
    </row>
    <row r="49" spans="4:5" x14ac:dyDescent="0.25">
      <c r="D49" s="8"/>
      <c r="E4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72"/>
  <sheetViews>
    <sheetView tabSelected="1" topLeftCell="A28" workbookViewId="0">
      <selection activeCell="J50" sqref="J50"/>
    </sheetView>
  </sheetViews>
  <sheetFormatPr defaultRowHeight="15" x14ac:dyDescent="0.25"/>
  <cols>
    <col min="1" max="1" width="10" bestFit="1" customWidth="1"/>
    <col min="2" max="3" width="21.5703125" bestFit="1" customWidth="1"/>
    <col min="4" max="5" width="20.42578125" bestFit="1" customWidth="1"/>
    <col min="6" max="7" width="30" customWidth="1"/>
    <col min="8" max="15" width="4.5703125" bestFit="1" customWidth="1"/>
    <col min="16" max="33" width="3" bestFit="1" customWidth="1"/>
  </cols>
  <sheetData>
    <row r="2" spans="1:6" x14ac:dyDescent="0.25">
      <c r="A2" s="28"/>
      <c r="B2" s="28" t="s">
        <v>75</v>
      </c>
      <c r="C2" s="28"/>
      <c r="D2" s="28"/>
      <c r="E2" s="28"/>
    </row>
    <row r="3" spans="1:6" x14ac:dyDescent="0.25">
      <c r="A3" s="28" t="s">
        <v>74</v>
      </c>
      <c r="B3" s="29">
        <v>3</v>
      </c>
      <c r="C3" s="29">
        <v>4</v>
      </c>
      <c r="D3" s="29">
        <v>5</v>
      </c>
      <c r="E3" s="29">
        <v>6</v>
      </c>
    </row>
    <row r="4" spans="1:6" x14ac:dyDescent="0.25">
      <c r="A4" s="29">
        <v>1</v>
      </c>
      <c r="B4" s="28">
        <v>0.2</v>
      </c>
      <c r="C4" s="28">
        <v>0.3</v>
      </c>
      <c r="D4" s="28"/>
      <c r="E4" s="28"/>
    </row>
    <row r="5" spans="1:6" x14ac:dyDescent="0.25">
      <c r="A5" s="29">
        <v>2</v>
      </c>
      <c r="B5" s="28">
        <v>0.17</v>
      </c>
      <c r="C5" s="28">
        <v>0.05</v>
      </c>
      <c r="D5" s="28"/>
      <c r="E5" s="28"/>
    </row>
    <row r="6" spans="1:6" x14ac:dyDescent="0.25">
      <c r="A6" s="29">
        <v>3</v>
      </c>
      <c r="B6" s="28"/>
      <c r="C6" s="28"/>
      <c r="D6" s="28"/>
      <c r="E6" s="28"/>
    </row>
    <row r="7" spans="1:6" x14ac:dyDescent="0.25">
      <c r="A7" s="29">
        <v>4</v>
      </c>
      <c r="B7" s="28"/>
      <c r="C7" s="28"/>
      <c r="D7" s="28"/>
      <c r="E7" s="28"/>
    </row>
    <row r="8" spans="1:6" x14ac:dyDescent="0.25">
      <c r="A8" s="29">
        <v>5</v>
      </c>
      <c r="B8" s="28"/>
      <c r="C8" s="28"/>
      <c r="D8" s="28"/>
      <c r="E8" s="28"/>
    </row>
    <row r="9" spans="1:6" x14ac:dyDescent="0.25">
      <c r="A9" s="29">
        <v>6</v>
      </c>
      <c r="B9" s="28"/>
      <c r="C9" s="28"/>
      <c r="D9" s="28"/>
      <c r="E9" s="28"/>
    </row>
    <row r="10" spans="1:6" x14ac:dyDescent="0.25">
      <c r="A10" s="29">
        <v>7</v>
      </c>
      <c r="B10" s="28"/>
      <c r="C10" s="28"/>
      <c r="D10" s="28"/>
      <c r="E10" s="28"/>
    </row>
    <row r="11" spans="1:6" x14ac:dyDescent="0.25">
      <c r="A11" s="29">
        <v>8</v>
      </c>
      <c r="B11" s="28"/>
      <c r="C11" s="28"/>
      <c r="D11" s="28"/>
      <c r="E11" s="28"/>
    </row>
    <row r="12" spans="1:6" x14ac:dyDescent="0.25">
      <c r="A12" s="29">
        <v>9</v>
      </c>
      <c r="B12" s="28"/>
      <c r="C12" s="28"/>
      <c r="D12" s="28"/>
      <c r="E12" s="28"/>
    </row>
    <row r="14" spans="1:6" x14ac:dyDescent="0.25">
      <c r="A14" s="29">
        <v>8</v>
      </c>
      <c r="B14" t="s">
        <v>76</v>
      </c>
      <c r="D14" t="s">
        <v>81</v>
      </c>
      <c r="F14" t="s">
        <v>82</v>
      </c>
    </row>
    <row r="15" spans="1:6" x14ac:dyDescent="0.25">
      <c r="A15" s="29">
        <v>10</v>
      </c>
      <c r="B15" t="s">
        <v>77</v>
      </c>
    </row>
    <row r="16" spans="1:6" x14ac:dyDescent="0.25">
      <c r="A16" s="29">
        <v>20</v>
      </c>
      <c r="B16" t="s">
        <v>76</v>
      </c>
      <c r="F16" t="s">
        <v>83</v>
      </c>
    </row>
    <row r="17" spans="1:6" x14ac:dyDescent="0.25">
      <c r="A17" s="29">
        <v>18</v>
      </c>
      <c r="B17" t="s">
        <v>77</v>
      </c>
      <c r="F17" t="s">
        <v>84</v>
      </c>
    </row>
    <row r="18" spans="1:6" x14ac:dyDescent="0.25">
      <c r="A18" s="29">
        <v>29</v>
      </c>
      <c r="B18" t="s">
        <v>76</v>
      </c>
      <c r="F18" t="s">
        <v>85</v>
      </c>
    </row>
    <row r="19" spans="1:6" x14ac:dyDescent="0.25">
      <c r="A19" s="29">
        <v>36</v>
      </c>
      <c r="B19" t="s">
        <v>78</v>
      </c>
      <c r="F19" t="s">
        <v>86</v>
      </c>
    </row>
    <row r="20" spans="1:6" x14ac:dyDescent="0.25">
      <c r="A20" s="29">
        <v>42</v>
      </c>
      <c r="B20" t="s">
        <v>77</v>
      </c>
      <c r="F20" t="s">
        <v>87</v>
      </c>
    </row>
    <row r="21" spans="1:6" x14ac:dyDescent="0.25">
      <c r="A21" s="29">
        <v>47</v>
      </c>
      <c r="B21" t="s">
        <v>78</v>
      </c>
      <c r="F21" t="s">
        <v>88</v>
      </c>
    </row>
    <row r="22" spans="1:6" x14ac:dyDescent="0.25">
      <c r="A22" s="29">
        <v>51</v>
      </c>
      <c r="B22" t="s">
        <v>76</v>
      </c>
    </row>
    <row r="23" spans="1:6" x14ac:dyDescent="0.25">
      <c r="A23" s="29">
        <v>53</v>
      </c>
      <c r="B23" t="s">
        <v>79</v>
      </c>
      <c r="C23" t="s">
        <v>78</v>
      </c>
    </row>
    <row r="24" spans="1:6" x14ac:dyDescent="0.25">
      <c r="A24" s="29">
        <v>56</v>
      </c>
      <c r="B24" t="s">
        <v>76</v>
      </c>
    </row>
    <row r="25" spans="1:6" x14ac:dyDescent="0.25">
      <c r="A25" s="29">
        <v>61</v>
      </c>
      <c r="B25" t="s">
        <v>76</v>
      </c>
    </row>
    <row r="26" spans="1:6" x14ac:dyDescent="0.25">
      <c r="A26" s="29">
        <v>69</v>
      </c>
      <c r="B26" t="s">
        <v>77</v>
      </c>
    </row>
    <row r="27" spans="1:6" x14ac:dyDescent="0.25">
      <c r="A27" s="29">
        <v>73</v>
      </c>
      <c r="B27" t="s">
        <v>78</v>
      </c>
    </row>
    <row r="28" spans="1:6" x14ac:dyDescent="0.25">
      <c r="A28" s="29">
        <v>75</v>
      </c>
      <c r="B28" t="s">
        <v>77</v>
      </c>
    </row>
    <row r="29" spans="1:6" x14ac:dyDescent="0.25">
      <c r="A29" s="29">
        <v>76</v>
      </c>
      <c r="B29" t="s">
        <v>77</v>
      </c>
    </row>
    <row r="30" spans="1:6" x14ac:dyDescent="0.25">
      <c r="A30" s="29">
        <v>77</v>
      </c>
      <c r="B30" t="s">
        <v>80</v>
      </c>
      <c r="C30" t="s">
        <v>78</v>
      </c>
    </row>
    <row r="31" spans="1:6" x14ac:dyDescent="0.25">
      <c r="A31" s="29">
        <v>90</v>
      </c>
      <c r="B31" t="s">
        <v>77</v>
      </c>
    </row>
    <row r="32" spans="1:6" x14ac:dyDescent="0.25">
      <c r="A32" s="29">
        <v>83</v>
      </c>
      <c r="B32" t="s">
        <v>77</v>
      </c>
    </row>
    <row r="33" spans="1:29" x14ac:dyDescent="0.25">
      <c r="A33" s="29">
        <v>87</v>
      </c>
      <c r="B33" t="s">
        <v>80</v>
      </c>
      <c r="C33" t="s">
        <v>78</v>
      </c>
    </row>
    <row r="34" spans="1:29" x14ac:dyDescent="0.25">
      <c r="A34" s="29">
        <v>93</v>
      </c>
      <c r="B34" t="s">
        <v>80</v>
      </c>
      <c r="C34" t="s">
        <v>78</v>
      </c>
    </row>
    <row r="35" spans="1:29" x14ac:dyDescent="0.25">
      <c r="A35" s="29">
        <v>95</v>
      </c>
      <c r="B35" t="s">
        <v>79</v>
      </c>
      <c r="C35" t="s">
        <v>78</v>
      </c>
    </row>
    <row r="36" spans="1:29" x14ac:dyDescent="0.25">
      <c r="A36" s="29">
        <v>97</v>
      </c>
      <c r="B36" t="s">
        <v>78</v>
      </c>
    </row>
    <row r="37" spans="1:29" x14ac:dyDescent="0.25">
      <c r="H37">
        <v>3</v>
      </c>
      <c r="I37">
        <v>7</v>
      </c>
      <c r="J37">
        <v>8</v>
      </c>
      <c r="K37">
        <v>17</v>
      </c>
      <c r="L37">
        <v>18</v>
      </c>
      <c r="M37">
        <v>19</v>
      </c>
      <c r="N37">
        <v>23</v>
      </c>
      <c r="O37">
        <v>24</v>
      </c>
      <c r="P37">
        <v>25</v>
      </c>
      <c r="Q37">
        <v>33</v>
      </c>
      <c r="R37">
        <v>35</v>
      </c>
      <c r="S37">
        <v>49</v>
      </c>
      <c r="T37">
        <v>50</v>
      </c>
      <c r="U37">
        <v>52</v>
      </c>
      <c r="V37">
        <v>58</v>
      </c>
      <c r="W37">
        <v>70</v>
      </c>
      <c r="X37">
        <v>78</v>
      </c>
      <c r="Y37">
        <v>80</v>
      </c>
      <c r="Z37">
        <v>81</v>
      </c>
      <c r="AA37">
        <v>83</v>
      </c>
      <c r="AB37">
        <v>84</v>
      </c>
      <c r="AC37">
        <v>88</v>
      </c>
    </row>
    <row r="38" spans="1:29" x14ac:dyDescent="0.25">
      <c r="A38" s="29">
        <v>0</v>
      </c>
    </row>
    <row r="39" spans="1:29" x14ac:dyDescent="0.25">
      <c r="A39" s="29">
        <v>1</v>
      </c>
      <c r="B39" t="s">
        <v>96</v>
      </c>
      <c r="C39" t="s">
        <v>97</v>
      </c>
      <c r="J39">
        <v>1</v>
      </c>
      <c r="K39">
        <v>1</v>
      </c>
      <c r="O39">
        <v>1</v>
      </c>
      <c r="Q39">
        <v>1</v>
      </c>
    </row>
    <row r="40" spans="1:29" x14ac:dyDescent="0.25">
      <c r="A40" s="29">
        <v>2</v>
      </c>
      <c r="B40" t="s">
        <v>98</v>
      </c>
      <c r="I40">
        <v>1</v>
      </c>
      <c r="O40">
        <v>1</v>
      </c>
      <c r="S40">
        <v>1</v>
      </c>
    </row>
    <row r="41" spans="1:29" x14ac:dyDescent="0.25">
      <c r="A41" s="29">
        <v>3</v>
      </c>
    </row>
    <row r="42" spans="1:29" x14ac:dyDescent="0.25">
      <c r="A42" s="29">
        <v>4</v>
      </c>
      <c r="B42" t="s">
        <v>99</v>
      </c>
      <c r="J42">
        <v>1</v>
      </c>
      <c r="O42">
        <v>1</v>
      </c>
    </row>
    <row r="43" spans="1:29" x14ac:dyDescent="0.25">
      <c r="A43" s="29">
        <v>5</v>
      </c>
      <c r="B43" t="s">
        <v>100</v>
      </c>
      <c r="C43" t="s">
        <v>101</v>
      </c>
      <c r="J43">
        <v>1</v>
      </c>
      <c r="O43">
        <v>1</v>
      </c>
      <c r="Q43">
        <v>1</v>
      </c>
      <c r="T43">
        <v>1</v>
      </c>
    </row>
    <row r="44" spans="1:29" x14ac:dyDescent="0.25">
      <c r="A44" s="29">
        <v>6</v>
      </c>
      <c r="B44" t="s">
        <v>102</v>
      </c>
      <c r="O44">
        <v>1</v>
      </c>
      <c r="Q44">
        <v>1</v>
      </c>
      <c r="R44">
        <v>1</v>
      </c>
    </row>
    <row r="45" spans="1:29" x14ac:dyDescent="0.25">
      <c r="A45" s="29">
        <v>7</v>
      </c>
      <c r="B45" t="s">
        <v>103</v>
      </c>
      <c r="C45" t="s">
        <v>104</v>
      </c>
      <c r="N45">
        <v>1</v>
      </c>
      <c r="P45">
        <v>1</v>
      </c>
      <c r="V45">
        <v>1</v>
      </c>
    </row>
    <row r="46" spans="1:29" x14ac:dyDescent="0.25">
      <c r="A46" s="29">
        <v>8</v>
      </c>
      <c r="B46" t="s">
        <v>105</v>
      </c>
      <c r="M46">
        <v>1</v>
      </c>
      <c r="P46">
        <v>1</v>
      </c>
      <c r="U46">
        <v>1</v>
      </c>
    </row>
    <row r="47" spans="1:29" x14ac:dyDescent="0.25">
      <c r="A47" s="29">
        <v>9</v>
      </c>
      <c r="B47" t="s">
        <v>90</v>
      </c>
      <c r="C47" t="s">
        <v>91</v>
      </c>
      <c r="H47">
        <v>1</v>
      </c>
      <c r="L47">
        <v>1</v>
      </c>
      <c r="M47">
        <v>1</v>
      </c>
      <c r="O47">
        <v>1</v>
      </c>
    </row>
    <row r="49" spans="1:30" x14ac:dyDescent="0.25">
      <c r="H49">
        <f>SUM(H38:H47)</f>
        <v>1</v>
      </c>
      <c r="I49">
        <f t="shared" ref="I49:AD49" si="0">SUM(I38:I47)</f>
        <v>1</v>
      </c>
      <c r="J49">
        <f t="shared" si="0"/>
        <v>3</v>
      </c>
      <c r="K49">
        <f t="shared" si="0"/>
        <v>1</v>
      </c>
      <c r="L49">
        <f t="shared" si="0"/>
        <v>1</v>
      </c>
      <c r="M49">
        <f t="shared" si="0"/>
        <v>2</v>
      </c>
      <c r="N49">
        <f t="shared" si="0"/>
        <v>1</v>
      </c>
      <c r="O49">
        <f t="shared" si="0"/>
        <v>6</v>
      </c>
      <c r="P49">
        <f t="shared" si="0"/>
        <v>2</v>
      </c>
      <c r="Q49">
        <f t="shared" si="0"/>
        <v>3</v>
      </c>
      <c r="R49">
        <f t="shared" si="0"/>
        <v>1</v>
      </c>
      <c r="S49">
        <f t="shared" si="0"/>
        <v>1</v>
      </c>
      <c r="T49">
        <f t="shared" si="0"/>
        <v>1</v>
      </c>
      <c r="U49">
        <f t="shared" si="0"/>
        <v>1</v>
      </c>
      <c r="V49">
        <f t="shared" si="0"/>
        <v>1</v>
      </c>
      <c r="W49">
        <f t="shared" si="0"/>
        <v>0</v>
      </c>
      <c r="X49">
        <f t="shared" si="0"/>
        <v>0</v>
      </c>
      <c r="Y49">
        <f t="shared" si="0"/>
        <v>0</v>
      </c>
      <c r="Z49">
        <f t="shared" si="0"/>
        <v>0</v>
      </c>
      <c r="AA49">
        <f t="shared" si="0"/>
        <v>0</v>
      </c>
      <c r="AB49">
        <f t="shared" si="0"/>
        <v>0</v>
      </c>
      <c r="AC49">
        <f t="shared" si="0"/>
        <v>0</v>
      </c>
    </row>
    <row r="50" spans="1:30" x14ac:dyDescent="0.25">
      <c r="G50" t="s">
        <v>92</v>
      </c>
      <c r="H50">
        <v>1</v>
      </c>
      <c r="I50">
        <v>3</v>
      </c>
      <c r="J50">
        <v>4</v>
      </c>
    </row>
    <row r="51" spans="1:30" x14ac:dyDescent="0.25">
      <c r="G51" t="s">
        <v>93</v>
      </c>
      <c r="H51" s="8">
        <f>H49/H50</f>
        <v>1</v>
      </c>
      <c r="I51" s="8">
        <f t="shared" ref="I51:AD51" si="1">I49/I50</f>
        <v>0.33333333333333331</v>
      </c>
      <c r="J51" s="8">
        <f t="shared" si="1"/>
        <v>0.75</v>
      </c>
      <c r="K51" s="8" t="e">
        <f t="shared" si="1"/>
        <v>#DIV/0!</v>
      </c>
      <c r="L51" s="8" t="e">
        <f t="shared" si="1"/>
        <v>#DIV/0!</v>
      </c>
      <c r="M51" s="8" t="e">
        <f t="shared" si="1"/>
        <v>#DIV/0!</v>
      </c>
      <c r="N51" s="8" t="e">
        <f t="shared" si="1"/>
        <v>#DIV/0!</v>
      </c>
      <c r="O51" s="8" t="e">
        <f t="shared" si="1"/>
        <v>#DIV/0!</v>
      </c>
      <c r="P51" s="8" t="e">
        <f t="shared" si="1"/>
        <v>#DIV/0!</v>
      </c>
      <c r="Q51" s="8" t="e">
        <f t="shared" si="1"/>
        <v>#DIV/0!</v>
      </c>
      <c r="R51" s="8" t="e">
        <f t="shared" si="1"/>
        <v>#DIV/0!</v>
      </c>
      <c r="S51" s="8" t="e">
        <f t="shared" si="1"/>
        <v>#DIV/0!</v>
      </c>
      <c r="T51" s="8" t="e">
        <f t="shared" si="1"/>
        <v>#DIV/0!</v>
      </c>
      <c r="U51" s="8" t="e">
        <f t="shared" si="1"/>
        <v>#DIV/0!</v>
      </c>
      <c r="V51" s="8" t="e">
        <f t="shared" si="1"/>
        <v>#DIV/0!</v>
      </c>
      <c r="W51" s="8" t="e">
        <f t="shared" si="1"/>
        <v>#DIV/0!</v>
      </c>
      <c r="X51" s="8" t="e">
        <f t="shared" si="1"/>
        <v>#DIV/0!</v>
      </c>
      <c r="Y51" s="8" t="e">
        <f t="shared" si="1"/>
        <v>#DIV/0!</v>
      </c>
      <c r="Z51" s="8" t="e">
        <f t="shared" si="1"/>
        <v>#DIV/0!</v>
      </c>
      <c r="AA51" s="8" t="e">
        <f t="shared" si="1"/>
        <v>#DIV/0!</v>
      </c>
      <c r="AB51" s="8" t="e">
        <f t="shared" si="1"/>
        <v>#DIV/0!</v>
      </c>
      <c r="AC51" s="8" t="e">
        <f t="shared" si="1"/>
        <v>#DIV/0!</v>
      </c>
      <c r="AD51" s="8"/>
    </row>
    <row r="53" spans="1:30" x14ac:dyDescent="0.25">
      <c r="B53" t="s">
        <v>89</v>
      </c>
    </row>
    <row r="54" spans="1:30" x14ac:dyDescent="0.25">
      <c r="B54" t="s">
        <v>94</v>
      </c>
    </row>
    <row r="55" spans="1:30" x14ac:dyDescent="0.25">
      <c r="B55" t="s">
        <v>95</v>
      </c>
    </row>
    <row r="63" spans="1:30" x14ac:dyDescent="0.25">
      <c r="A63" s="29">
        <v>0</v>
      </c>
    </row>
    <row r="64" spans="1:30" x14ac:dyDescent="0.25">
      <c r="A64" s="29">
        <v>1</v>
      </c>
      <c r="B64" t="s">
        <v>80</v>
      </c>
      <c r="C64" t="s">
        <v>78</v>
      </c>
    </row>
    <row r="65" spans="1:3" x14ac:dyDescent="0.25">
      <c r="A65" s="29">
        <v>2</v>
      </c>
    </row>
    <row r="66" spans="1:3" x14ac:dyDescent="0.25">
      <c r="A66" s="29">
        <v>3</v>
      </c>
    </row>
    <row r="67" spans="1:3" x14ac:dyDescent="0.25">
      <c r="A67" s="29">
        <v>4</v>
      </c>
    </row>
    <row r="68" spans="1:3" x14ac:dyDescent="0.25">
      <c r="A68" s="29">
        <v>5</v>
      </c>
      <c r="B68" t="s">
        <v>80</v>
      </c>
      <c r="C68" t="s">
        <v>78</v>
      </c>
    </row>
    <row r="69" spans="1:3" x14ac:dyDescent="0.25">
      <c r="A69" s="29">
        <v>6</v>
      </c>
      <c r="B69" t="s">
        <v>76</v>
      </c>
    </row>
    <row r="70" spans="1:3" x14ac:dyDescent="0.25">
      <c r="A70" s="29">
        <v>7</v>
      </c>
    </row>
    <row r="71" spans="1:3" x14ac:dyDescent="0.25">
      <c r="A71" s="29">
        <v>8</v>
      </c>
    </row>
    <row r="72" spans="1:3" x14ac:dyDescent="0.25">
      <c r="A72" s="29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Normal="100" workbookViewId="0">
      <pane ySplit="1" topLeftCell="A5" activePane="bottomLeft" state="frozen"/>
      <selection pane="bottomLeft" activeCell="J31" sqref="J31"/>
    </sheetView>
  </sheetViews>
  <sheetFormatPr defaultRowHeight="15" x14ac:dyDescent="0.25"/>
  <cols>
    <col min="1" max="1" width="13.7109375" bestFit="1" customWidth="1"/>
    <col min="2" max="2" width="26.7109375" bestFit="1" customWidth="1"/>
    <col min="3" max="3" width="10.42578125" customWidth="1"/>
    <col min="4" max="4" width="18.5703125" bestFit="1" customWidth="1"/>
    <col min="5" max="5" width="15.42578125" bestFit="1" customWidth="1"/>
    <col min="6" max="6" width="9.7109375" bestFit="1" customWidth="1"/>
    <col min="7" max="7" width="13.7109375" bestFit="1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55</v>
      </c>
      <c r="E1" t="s">
        <v>1</v>
      </c>
      <c r="F1" t="s">
        <v>2</v>
      </c>
      <c r="G1" t="s">
        <v>56</v>
      </c>
    </row>
    <row r="2" spans="1:10" x14ac:dyDescent="0.25">
      <c r="A2" s="2" t="s">
        <v>10</v>
      </c>
      <c r="C2">
        <v>50</v>
      </c>
      <c r="D2">
        <v>4503</v>
      </c>
      <c r="E2" s="20">
        <f t="shared" ref="E2:E41" si="0">D2/3600000/24</f>
        <v>5.2118055555555556E-5</v>
      </c>
      <c r="F2">
        <v>2016</v>
      </c>
      <c r="G2">
        <v>1331</v>
      </c>
    </row>
    <row r="3" spans="1:10" x14ac:dyDescent="0.25">
      <c r="A3" s="2" t="s">
        <v>11</v>
      </c>
      <c r="C3">
        <v>51</v>
      </c>
      <c r="D3">
        <v>4376</v>
      </c>
      <c r="E3" s="20">
        <f t="shared" si="0"/>
        <v>5.0648148148148155E-5</v>
      </c>
      <c r="F3">
        <v>2078</v>
      </c>
      <c r="G3">
        <v>1191</v>
      </c>
      <c r="I3" t="s">
        <v>72</v>
      </c>
    </row>
    <row r="4" spans="1:10" x14ac:dyDescent="0.25">
      <c r="A4" s="2" t="s">
        <v>12</v>
      </c>
      <c r="C4">
        <v>52</v>
      </c>
      <c r="D4">
        <v>4708</v>
      </c>
      <c r="E4" s="20">
        <f t="shared" si="0"/>
        <v>5.449074074074074E-5</v>
      </c>
      <c r="F4">
        <v>2214</v>
      </c>
      <c r="G4">
        <v>1434</v>
      </c>
      <c r="I4" t="s">
        <v>60</v>
      </c>
      <c r="J4" t="s">
        <v>61</v>
      </c>
    </row>
    <row r="5" spans="1:10" x14ac:dyDescent="0.25">
      <c r="A5" s="2" t="s">
        <v>13</v>
      </c>
      <c r="C5">
        <v>53</v>
      </c>
      <c r="D5">
        <v>4827</v>
      </c>
      <c r="E5" s="20">
        <f t="shared" si="0"/>
        <v>5.5868055555555559E-5</v>
      </c>
      <c r="F5">
        <v>2272</v>
      </c>
      <c r="G5">
        <v>1372</v>
      </c>
      <c r="I5" s="8">
        <f>D5/(1079 * EXP(0.0282*C5))</f>
        <v>1.0035969238625546</v>
      </c>
      <c r="J5" s="8">
        <v>1.0595570000000001</v>
      </c>
    </row>
    <row r="6" spans="1:10" x14ac:dyDescent="0.25">
      <c r="A6" s="22" t="s">
        <v>3</v>
      </c>
      <c r="B6" s="23"/>
      <c r="C6" s="23">
        <v>54</v>
      </c>
      <c r="D6" s="23">
        <v>128225</v>
      </c>
      <c r="E6" s="24">
        <f t="shared" si="0"/>
        <v>1.4840856481481482E-3</v>
      </c>
      <c r="F6" s="23">
        <v>9312</v>
      </c>
      <c r="G6" s="23">
        <v>114744</v>
      </c>
      <c r="H6" s="23"/>
      <c r="I6" s="25">
        <f>D6/(0.000000000004 * EXP(0.6796*C6))</f>
        <v>3.698282664108667</v>
      </c>
      <c r="J6" s="25">
        <v>3.6800220000000001</v>
      </c>
    </row>
    <row r="7" spans="1:10" x14ac:dyDescent="0.25">
      <c r="A7" s="2" t="s">
        <v>14</v>
      </c>
      <c r="B7">
        <v>54</v>
      </c>
      <c r="C7">
        <v>54</v>
      </c>
      <c r="D7" s="12">
        <v>5130</v>
      </c>
      <c r="E7" s="20">
        <f t="shared" si="0"/>
        <v>5.9375E-5</v>
      </c>
      <c r="F7" s="12">
        <v>2340</v>
      </c>
      <c r="G7" s="12">
        <v>1391</v>
      </c>
      <c r="I7" s="8">
        <f>D7/(0.0000008 * EXP(0.4401*C7))</f>
        <v>0.30608729113694755</v>
      </c>
      <c r="J7" s="8">
        <v>0.30199300000000001</v>
      </c>
    </row>
    <row r="8" spans="1:10" x14ac:dyDescent="0.25">
      <c r="A8" s="1" t="s">
        <v>15</v>
      </c>
      <c r="B8">
        <v>54</v>
      </c>
      <c r="C8">
        <v>55</v>
      </c>
      <c r="D8" s="12">
        <v>5225</v>
      </c>
      <c r="E8" s="20">
        <f t="shared" si="0"/>
        <v>6.047453703703703E-5</v>
      </c>
      <c r="F8" s="12">
        <v>2480</v>
      </c>
      <c r="G8" s="12">
        <v>1460</v>
      </c>
      <c r="I8" s="8">
        <f>D8/(0.0147 * EXP(0.2497*C8))</f>
        <v>0.38582084940405598</v>
      </c>
      <c r="J8" s="8">
        <v>0.38574467000000001</v>
      </c>
    </row>
    <row r="9" spans="1:10" x14ac:dyDescent="0.25">
      <c r="A9" s="1" t="s">
        <v>16</v>
      </c>
      <c r="B9">
        <v>54</v>
      </c>
      <c r="C9">
        <v>56</v>
      </c>
      <c r="D9" s="12">
        <v>12440</v>
      </c>
      <c r="E9" s="20">
        <f t="shared" si="0"/>
        <v>1.4398148148148148E-4</v>
      </c>
      <c r="F9" s="12">
        <v>4612</v>
      </c>
      <c r="G9" s="12">
        <v>5243</v>
      </c>
      <c r="I9" s="8">
        <f>D9/(0.083 * EXP(0.2163*C9))</f>
        <v>0.82265944377033384</v>
      </c>
      <c r="J9" s="8">
        <v>0.82123365999999998</v>
      </c>
    </row>
    <row r="10" spans="1:10" x14ac:dyDescent="0.25">
      <c r="A10" s="22" t="s">
        <v>17</v>
      </c>
      <c r="B10" s="23">
        <v>54</v>
      </c>
      <c r="C10" s="23">
        <v>57</v>
      </c>
      <c r="D10" s="23">
        <v>25661</v>
      </c>
      <c r="E10" s="24">
        <f t="shared" si="0"/>
        <v>2.9700231481481483E-4</v>
      </c>
      <c r="F10" s="23">
        <v>6526</v>
      </c>
      <c r="G10" s="23">
        <v>15369</v>
      </c>
      <c r="H10" s="23"/>
      <c r="I10" s="25">
        <f>D10/(0.0221 * EXP(0.2417*C10))</f>
        <v>1.2068398862768051</v>
      </c>
      <c r="J10" s="25">
        <v>1.2078285</v>
      </c>
    </row>
    <row r="11" spans="1:10" x14ac:dyDescent="0.25">
      <c r="A11" s="1" t="s">
        <v>18</v>
      </c>
      <c r="B11" s="5" t="s">
        <v>62</v>
      </c>
      <c r="C11">
        <v>57</v>
      </c>
      <c r="D11" s="12">
        <v>18288</v>
      </c>
      <c r="E11" s="20">
        <f t="shared" si="0"/>
        <v>2.1166666666666667E-4</v>
      </c>
      <c r="F11" s="12">
        <v>5296</v>
      </c>
      <c r="G11" s="12">
        <v>10054</v>
      </c>
      <c r="I11" s="8">
        <f>D11/(0.0349 * EXP(0.2329*C11))</f>
        <v>0.89939661867057397</v>
      </c>
      <c r="J11" s="8">
        <v>0.89793926000000002</v>
      </c>
    </row>
    <row r="12" spans="1:10" x14ac:dyDescent="0.25">
      <c r="A12" s="22" t="s">
        <v>19</v>
      </c>
      <c r="B12" s="26" t="s">
        <v>62</v>
      </c>
      <c r="C12" s="23">
        <v>58</v>
      </c>
      <c r="D12" s="23">
        <v>32198</v>
      </c>
      <c r="E12" s="24">
        <f t="shared" si="0"/>
        <v>3.7266203703703702E-4</v>
      </c>
      <c r="F12" s="23">
        <v>6208</v>
      </c>
      <c r="G12" s="23">
        <v>22080</v>
      </c>
      <c r="H12" s="23"/>
      <c r="I12" s="25">
        <f>D12/(0.0183 * EXP(0.2452*C12))</f>
        <v>1.1722369388039982</v>
      </c>
      <c r="J12" s="25">
        <v>1.1720268</v>
      </c>
    </row>
    <row r="13" spans="1:10" x14ac:dyDescent="0.25">
      <c r="A13" s="1" t="s">
        <v>20</v>
      </c>
      <c r="B13" s="5" t="s">
        <v>63</v>
      </c>
      <c r="C13">
        <v>58</v>
      </c>
      <c r="D13" s="12">
        <v>23507</v>
      </c>
      <c r="E13" s="20">
        <f t="shared" si="0"/>
        <v>2.7207175925925928E-4</v>
      </c>
      <c r="F13" s="12">
        <v>5882</v>
      </c>
      <c r="G13" s="12">
        <v>14043</v>
      </c>
      <c r="I13" s="8">
        <f>D13/(0.0259 * EXP(0.2386*C13))</f>
        <v>0.88671277831720663</v>
      </c>
      <c r="J13" s="8">
        <v>0.88659100000000002</v>
      </c>
    </row>
    <row r="14" spans="1:10" x14ac:dyDescent="0.25">
      <c r="A14" s="10" t="s">
        <v>23</v>
      </c>
      <c r="B14" s="11" t="s">
        <v>63</v>
      </c>
      <c r="C14" s="12">
        <v>59</v>
      </c>
      <c r="D14" s="12">
        <v>30272</v>
      </c>
      <c r="E14" s="20">
        <f t="shared" si="0"/>
        <v>3.5037037037037041E-4</v>
      </c>
      <c r="F14" s="12">
        <v>6740</v>
      </c>
      <c r="G14" s="12">
        <v>20186</v>
      </c>
      <c r="H14" s="12"/>
      <c r="I14" s="27">
        <f>D14/(0.0326 * EXP(0.2343*C14))</f>
        <v>0.92101538560657426</v>
      </c>
      <c r="J14" s="8">
        <v>0.92299399999999998</v>
      </c>
    </row>
    <row r="15" spans="1:10" x14ac:dyDescent="0.25">
      <c r="A15" s="1" t="s">
        <v>24</v>
      </c>
      <c r="B15" s="11" t="s">
        <v>63</v>
      </c>
      <c r="C15" s="12">
        <v>60</v>
      </c>
      <c r="D15" s="12">
        <v>37470</v>
      </c>
      <c r="E15" s="20">
        <f t="shared" si="0"/>
        <v>4.3368055555555559E-4</v>
      </c>
      <c r="F15" s="12">
        <v>7938</v>
      </c>
      <c r="G15" s="12">
        <v>25513</v>
      </c>
      <c r="I15" s="27">
        <f>D15/(0.0401 * EXP(0.2304*C15))</f>
        <v>0.92651488870971366</v>
      </c>
      <c r="J15" s="8">
        <v>0.92720789000000003</v>
      </c>
    </row>
    <row r="16" spans="1:10" x14ac:dyDescent="0.25">
      <c r="A16" s="1" t="s">
        <v>25</v>
      </c>
      <c r="B16" s="11" t="s">
        <v>63</v>
      </c>
      <c r="C16" s="12">
        <v>61</v>
      </c>
      <c r="D16" s="12">
        <v>44229</v>
      </c>
      <c r="E16" s="20">
        <f t="shared" si="0"/>
        <v>5.1190972222222219E-4</v>
      </c>
      <c r="F16" s="12">
        <v>8598</v>
      </c>
      <c r="G16" s="12">
        <v>30884</v>
      </c>
      <c r="I16" s="27">
        <f>D16/(0.0521 * EXP(0.2255*C16))</f>
        <v>0.90142926033925375</v>
      </c>
      <c r="J16" s="8">
        <v>0.90052667900000005</v>
      </c>
    </row>
    <row r="17" spans="1:10" x14ac:dyDescent="0.25">
      <c r="A17" s="1" t="s">
        <v>26</v>
      </c>
      <c r="B17" s="11" t="s">
        <v>63</v>
      </c>
      <c r="C17" s="12">
        <v>62</v>
      </c>
      <c r="D17" s="12">
        <v>57789</v>
      </c>
      <c r="E17" s="20">
        <f t="shared" si="0"/>
        <v>6.6885416666666666E-4</v>
      </c>
      <c r="F17" s="12">
        <v>10040</v>
      </c>
      <c r="G17" s="12">
        <v>41864</v>
      </c>
      <c r="I17" s="27">
        <f>D17/(0.0579 * EXP(0.2236*C17))</f>
        <v>0.95160201747672868</v>
      </c>
      <c r="J17" s="8">
        <v>0.95376260000000002</v>
      </c>
    </row>
    <row r="18" spans="1:10" x14ac:dyDescent="0.25">
      <c r="A18" s="1" t="s">
        <v>27</v>
      </c>
      <c r="B18" s="11" t="s">
        <v>63</v>
      </c>
      <c r="C18" s="12">
        <v>63</v>
      </c>
      <c r="D18" s="12">
        <v>79732</v>
      </c>
      <c r="E18" s="20">
        <f t="shared" si="0"/>
        <v>9.2282407407407406E-4</v>
      </c>
      <c r="F18" s="12">
        <v>12034</v>
      </c>
      <c r="G18" s="12">
        <v>61432</v>
      </c>
      <c r="I18" s="27">
        <f>D18/(0.0537 * EXP(0.225*C18))</f>
        <v>1.0364159581998058</v>
      </c>
      <c r="J18" s="8">
        <v>1.0395300000000001</v>
      </c>
    </row>
    <row r="19" spans="1:10" x14ac:dyDescent="0.25">
      <c r="A19" s="1" t="s">
        <v>28</v>
      </c>
      <c r="B19" s="11" t="s">
        <v>63</v>
      </c>
      <c r="C19" s="12">
        <v>64</v>
      </c>
      <c r="D19" s="12">
        <v>96510</v>
      </c>
      <c r="E19" s="20">
        <f t="shared" si="0"/>
        <v>1.117013888888889E-3</v>
      </c>
      <c r="F19" s="12">
        <v>12962</v>
      </c>
      <c r="G19" s="12">
        <v>77098</v>
      </c>
      <c r="I19" s="27">
        <f>D19/(0.0533 * EXP(0.2251*C19))</f>
        <v>1.0028248390714889</v>
      </c>
      <c r="J19" s="8">
        <v>1.0036700000000001</v>
      </c>
    </row>
    <row r="20" spans="1:10" x14ac:dyDescent="0.25">
      <c r="A20" s="1" t="s">
        <v>29</v>
      </c>
      <c r="B20" s="11" t="s">
        <v>63</v>
      </c>
      <c r="C20" s="12">
        <v>65</v>
      </c>
      <c r="D20" s="12">
        <v>99013</v>
      </c>
      <c r="E20" s="20">
        <f t="shared" si="0"/>
        <v>1.1459837962962962E-3</v>
      </c>
      <c r="F20" s="12">
        <v>13060</v>
      </c>
      <c r="G20" s="12">
        <v>77310</v>
      </c>
      <c r="I20" s="27">
        <f>D20/(0.0674 * EXP(0.2208*C20))</f>
        <v>0.8590885259621327</v>
      </c>
      <c r="J20" s="8">
        <v>0.85840556999999995</v>
      </c>
    </row>
    <row r="21" spans="1:10" x14ac:dyDescent="0.25">
      <c r="A21" s="22" t="s">
        <v>30</v>
      </c>
      <c r="B21" s="26" t="s">
        <v>63</v>
      </c>
      <c r="C21" s="23">
        <v>66</v>
      </c>
      <c r="D21" s="23">
        <v>461014</v>
      </c>
      <c r="E21" s="24">
        <f t="shared" si="0"/>
        <v>5.3358101851851856E-3</v>
      </c>
      <c r="F21" s="23">
        <v>21628</v>
      </c>
      <c r="G21" s="23">
        <v>428326</v>
      </c>
      <c r="H21" s="23"/>
      <c r="I21" s="25">
        <f>D21/(0.0193 * EXP(0.2435*C21))</f>
        <v>2.5038608318346411</v>
      </c>
      <c r="J21" s="25">
        <v>2.5077432000000002</v>
      </c>
    </row>
    <row r="22" spans="1:10" x14ac:dyDescent="0.25">
      <c r="A22" s="22" t="s">
        <v>31</v>
      </c>
      <c r="B22" s="26" t="s">
        <v>64</v>
      </c>
      <c r="C22" s="23">
        <v>66</v>
      </c>
      <c r="D22" s="23">
        <v>323497</v>
      </c>
      <c r="E22" s="24">
        <f t="shared" si="0"/>
        <v>3.7441782407407406E-3</v>
      </c>
      <c r="F22" s="23">
        <v>16480</v>
      </c>
      <c r="G22" s="23">
        <v>296885</v>
      </c>
      <c r="H22" s="23"/>
      <c r="I22" s="25">
        <f>D22/(0.0117 * EXP(0.2526*C22))</f>
        <v>1.5896463283474409</v>
      </c>
      <c r="J22" s="25">
        <v>1.5949186</v>
      </c>
    </row>
    <row r="23" spans="1:10" x14ac:dyDescent="0.25">
      <c r="A23" s="22" t="s">
        <v>32</v>
      </c>
      <c r="B23" s="26" t="s">
        <v>65</v>
      </c>
      <c r="C23" s="23">
        <v>66</v>
      </c>
      <c r="D23" s="23">
        <v>600242</v>
      </c>
      <c r="E23" s="24">
        <f t="shared" si="0"/>
        <v>6.9472453703703701E-3</v>
      </c>
      <c r="F23" s="23">
        <v>19013</v>
      </c>
      <c r="G23" s="23">
        <v>569389</v>
      </c>
      <c r="H23" s="23"/>
      <c r="I23" s="25">
        <f>D23/(0.0051 * EXP(0.2674*C23))</f>
        <v>2.5477304046671336</v>
      </c>
      <c r="J23" s="25">
        <v>2.5197980000000002</v>
      </c>
    </row>
    <row r="24" spans="1:10" x14ac:dyDescent="0.25">
      <c r="A24" s="22" t="s">
        <v>33</v>
      </c>
      <c r="B24" s="26" t="s">
        <v>66</v>
      </c>
      <c r="C24" s="23">
        <v>66</v>
      </c>
      <c r="D24" s="23">
        <v>2039310</v>
      </c>
      <c r="E24" s="24">
        <f t="shared" si="0"/>
        <v>2.3603124999999999E-2</v>
      </c>
      <c r="F24" s="23">
        <v>21769</v>
      </c>
      <c r="G24" s="23">
        <v>2006519</v>
      </c>
      <c r="H24" s="23"/>
      <c r="I24" s="25">
        <f>D24/(0.0013 * EXP(0.2931*C24))</f>
        <v>6.2271146521818901</v>
      </c>
      <c r="J24" s="25">
        <v>6.4888070000000004</v>
      </c>
    </row>
    <row r="25" spans="1:10" x14ac:dyDescent="0.25">
      <c r="A25" s="10" t="s">
        <v>34</v>
      </c>
      <c r="B25" s="11" t="s">
        <v>67</v>
      </c>
      <c r="C25" s="12">
        <v>66</v>
      </c>
      <c r="D25" s="12">
        <v>102443</v>
      </c>
      <c r="E25" s="20">
        <f t="shared" si="0"/>
        <v>1.1856828703703704E-3</v>
      </c>
      <c r="F25" s="12">
        <v>13436</v>
      </c>
      <c r="G25" s="12">
        <v>82194</v>
      </c>
      <c r="H25" s="12"/>
      <c r="I25" s="27">
        <f>D25/(0.0024 * EXP(0.2812*C25))</f>
        <v>0.37163182481165397</v>
      </c>
      <c r="J25" s="27">
        <v>0.37052360000000001</v>
      </c>
    </row>
    <row r="26" spans="1:10" x14ac:dyDescent="0.25">
      <c r="A26" s="10" t="s">
        <v>35</v>
      </c>
      <c r="B26" s="11" t="s">
        <v>67</v>
      </c>
      <c r="C26" s="12">
        <v>67</v>
      </c>
      <c r="D26" s="12">
        <v>197416</v>
      </c>
      <c r="E26" s="20">
        <f t="shared" si="0"/>
        <v>2.2849074074074074E-3</v>
      </c>
      <c r="F26" s="12">
        <v>19382</v>
      </c>
      <c r="G26" s="12">
        <v>165738</v>
      </c>
      <c r="H26" s="12"/>
      <c r="I26" s="27">
        <f>D26/(0.0035 * EXP(0.2746*C26))</f>
        <v>0.57686948545135364</v>
      </c>
      <c r="J26" s="27">
        <v>0.58065900000000004</v>
      </c>
    </row>
    <row r="27" spans="1:10" x14ac:dyDescent="0.25">
      <c r="A27" s="10" t="s">
        <v>36</v>
      </c>
      <c r="B27" s="11" t="s">
        <v>67</v>
      </c>
      <c r="C27" s="12">
        <v>68</v>
      </c>
      <c r="D27" s="12">
        <v>478511</v>
      </c>
      <c r="E27" s="20">
        <f t="shared" si="0"/>
        <v>5.5383217592592593E-3</v>
      </c>
      <c r="F27" s="12">
        <v>22334</v>
      </c>
      <c r="G27" s="12">
        <v>443436</v>
      </c>
      <c r="H27" s="12"/>
      <c r="I27" s="27">
        <f>D27/(0.0033 * EXP(0.2753*C27))</f>
        <v>1.074512734540082</v>
      </c>
      <c r="J27" s="27">
        <v>1.0604889</v>
      </c>
    </row>
    <row r="28" spans="1:10" x14ac:dyDescent="0.25">
      <c r="A28" s="10" t="s">
        <v>37</v>
      </c>
      <c r="B28" s="11" t="s">
        <v>67</v>
      </c>
      <c r="C28" s="12">
        <v>69</v>
      </c>
      <c r="D28" s="12">
        <v>577750</v>
      </c>
      <c r="E28" s="20">
        <f t="shared" si="0"/>
        <v>6.6869212962962958E-3</v>
      </c>
      <c r="F28" s="12">
        <v>23049</v>
      </c>
      <c r="G28" s="12">
        <v>542312</v>
      </c>
      <c r="H28" s="12"/>
      <c r="I28" s="27">
        <f>D28/(0.0034 * EXP(0.2751*C28))</f>
        <v>0.96945266996763946</v>
      </c>
      <c r="J28" s="27">
        <v>0.97576700000000005</v>
      </c>
    </row>
    <row r="29" spans="1:10" x14ac:dyDescent="0.25">
      <c r="A29" s="10" t="s">
        <v>38</v>
      </c>
      <c r="B29" s="11" t="s">
        <v>67</v>
      </c>
      <c r="C29" s="12">
        <v>70</v>
      </c>
      <c r="D29" s="12">
        <v>646910</v>
      </c>
      <c r="E29" s="20">
        <f t="shared" si="0"/>
        <v>7.4873842592592596E-3</v>
      </c>
      <c r="F29" s="12">
        <v>23723</v>
      </c>
      <c r="G29" s="12">
        <v>608292</v>
      </c>
      <c r="H29" s="12"/>
      <c r="I29" s="27">
        <f>D29/(0.0038 * EXP(0.2732*C29))</f>
        <v>0.84258281276942482</v>
      </c>
      <c r="J29" s="27">
        <v>0.85032468000000005</v>
      </c>
    </row>
    <row r="30" spans="1:10" x14ac:dyDescent="0.25">
      <c r="A30" s="22" t="s">
        <v>39</v>
      </c>
      <c r="B30" s="26" t="s">
        <v>67</v>
      </c>
      <c r="C30" s="23">
        <v>71</v>
      </c>
      <c r="D30" s="23">
        <v>1336053</v>
      </c>
      <c r="E30" s="24">
        <f t="shared" si="0"/>
        <v>1.5463576388888888E-2</v>
      </c>
      <c r="F30" s="23">
        <v>28787</v>
      </c>
      <c r="G30" s="23">
        <v>1289560</v>
      </c>
      <c r="H30" s="23"/>
      <c r="I30" s="25">
        <f>D30/(0.0032 * EXP(0.276*C30))</f>
        <v>1.2889588147490498</v>
      </c>
      <c r="J30" s="25">
        <v>1.2862548</v>
      </c>
    </row>
    <row r="31" spans="1:10" x14ac:dyDescent="0.25">
      <c r="A31" s="22" t="s">
        <v>40</v>
      </c>
      <c r="B31" s="26" t="s">
        <v>68</v>
      </c>
      <c r="C31" s="23">
        <v>71</v>
      </c>
      <c r="D31" s="23">
        <v>1819359</v>
      </c>
      <c r="E31" s="24">
        <f t="shared" si="0"/>
        <v>2.1057395833333336E-2</v>
      </c>
      <c r="F31" s="23">
        <v>31196</v>
      </c>
      <c r="G31" s="23">
        <v>1768305</v>
      </c>
      <c r="H31" s="23"/>
      <c r="I31" s="25">
        <f>D31/(0.0025 * EXP(0.2807*C31))</f>
        <v>1.6092357008666069</v>
      </c>
      <c r="J31" s="25">
        <v>1.640938</v>
      </c>
    </row>
    <row r="32" spans="1:10" x14ac:dyDescent="0.25">
      <c r="A32" s="10" t="s">
        <v>45</v>
      </c>
      <c r="B32" s="11" t="s">
        <v>69</v>
      </c>
      <c r="C32" s="12">
        <v>71</v>
      </c>
      <c r="D32" s="12">
        <v>1099992</v>
      </c>
      <c r="E32" s="20">
        <f t="shared" si="0"/>
        <v>1.2731388888888889E-2</v>
      </c>
      <c r="F32" s="12">
        <v>28259</v>
      </c>
      <c r="G32" s="12">
        <v>1053339</v>
      </c>
      <c r="I32" s="27">
        <f>D32/(0.0025 * EXP(0.2806*C32))</f>
        <v>0.97988311202294121</v>
      </c>
      <c r="J32" s="27">
        <v>0.99296366599999997</v>
      </c>
    </row>
    <row r="33" spans="1:10" x14ac:dyDescent="0.25">
      <c r="A33" s="10" t="s">
        <v>46</v>
      </c>
      <c r="B33" s="11" t="s">
        <v>69</v>
      </c>
      <c r="C33" s="12">
        <v>72</v>
      </c>
      <c r="D33" s="12">
        <v>1477043</v>
      </c>
      <c r="E33" s="20">
        <f t="shared" si="0"/>
        <v>1.7095405092592591E-2</v>
      </c>
      <c r="F33" s="12">
        <v>31079</v>
      </c>
      <c r="G33" s="12">
        <v>1425694</v>
      </c>
      <c r="I33" s="27">
        <f>D33/(0.0025 * EXP(0.2807*C33))</f>
        <v>0.98670637250783955</v>
      </c>
      <c r="J33" s="27">
        <v>1.006275</v>
      </c>
    </row>
    <row r="34" spans="1:10" x14ac:dyDescent="0.25">
      <c r="A34" s="22" t="s">
        <v>47</v>
      </c>
      <c r="B34" s="26" t="s">
        <v>69</v>
      </c>
      <c r="C34" s="23">
        <v>73</v>
      </c>
      <c r="D34" s="23">
        <v>3875593</v>
      </c>
      <c r="E34" s="24">
        <f t="shared" si="0"/>
        <v>4.4856400462962964E-2</v>
      </c>
      <c r="F34" s="23">
        <v>43977</v>
      </c>
      <c r="G34" s="23">
        <v>3802535</v>
      </c>
      <c r="H34" s="23"/>
      <c r="I34" s="25">
        <f>D34/(0.0018 * EXP(0.2857*C34))</f>
        <v>1.8852828362485301</v>
      </c>
      <c r="J34" s="25">
        <v>1.84900077</v>
      </c>
    </row>
    <row r="35" spans="1:10" x14ac:dyDescent="0.25">
      <c r="A35" s="10" t="s">
        <v>48</v>
      </c>
      <c r="B35" s="11" t="s">
        <v>70</v>
      </c>
      <c r="C35" s="12">
        <v>73</v>
      </c>
      <c r="D35" s="12">
        <v>1815057</v>
      </c>
      <c r="E35" s="20">
        <f t="shared" si="0"/>
        <v>2.1007604166666666E-2</v>
      </c>
      <c r="F35" s="12">
        <v>33242</v>
      </c>
      <c r="G35" s="12">
        <v>1759961</v>
      </c>
      <c r="H35" s="12"/>
      <c r="I35" s="27">
        <f>D35/(0.0019 * EXP(0.2848*C35))</f>
        <v>0.89326572583594244</v>
      </c>
      <c r="J35" s="27">
        <v>0.87833018900000004</v>
      </c>
    </row>
    <row r="36" spans="1:10" x14ac:dyDescent="0.25">
      <c r="A36" s="10" t="s">
        <v>49</v>
      </c>
      <c r="B36" s="11" t="s">
        <v>70</v>
      </c>
      <c r="C36" s="12">
        <v>74</v>
      </c>
      <c r="D36" s="12">
        <v>1815360</v>
      </c>
      <c r="E36" s="20">
        <f t="shared" si="0"/>
        <v>2.1011111111111109E-2</v>
      </c>
      <c r="F36" s="12">
        <v>35868</v>
      </c>
      <c r="G36" s="12">
        <v>1755591</v>
      </c>
      <c r="I36" s="27">
        <f>D36/(0.0023 * EXP(0.2821*C36))</f>
        <v>0.67789729092217588</v>
      </c>
      <c r="J36" s="27">
        <v>0.68903499000000001</v>
      </c>
    </row>
    <row r="37" spans="1:10" x14ac:dyDescent="0.25">
      <c r="A37" s="10" t="s">
        <v>50</v>
      </c>
      <c r="B37" s="11" t="s">
        <v>70</v>
      </c>
      <c r="C37" s="12">
        <v>75</v>
      </c>
      <c r="D37" s="12">
        <v>3221309</v>
      </c>
      <c r="E37" s="20">
        <f t="shared" si="0"/>
        <v>3.7283668981481478E-2</v>
      </c>
      <c r="F37" s="12">
        <v>38494</v>
      </c>
      <c r="G37" s="12">
        <v>3159256</v>
      </c>
      <c r="I37" s="27">
        <f>D37/(0.0023 * EXP(0.2816*C37))</f>
        <v>0.94190064035332888</v>
      </c>
      <c r="J37" s="27">
        <v>0.92985499999999999</v>
      </c>
    </row>
    <row r="38" spans="1:10" x14ac:dyDescent="0.25">
      <c r="A38" s="10" t="s">
        <v>51</v>
      </c>
      <c r="B38" s="11" t="s">
        <v>70</v>
      </c>
      <c r="C38" s="12">
        <v>76</v>
      </c>
      <c r="D38" s="12">
        <v>3787043</v>
      </c>
      <c r="E38" s="20">
        <f t="shared" si="0"/>
        <v>4.3831516203703708E-2</v>
      </c>
      <c r="F38" s="12">
        <v>41120</v>
      </c>
      <c r="G38" s="12">
        <v>3720180</v>
      </c>
      <c r="I38" s="27">
        <f>D38/(0.0025 * EXP(0.2804*C38))</f>
        <v>0.8421144130925613</v>
      </c>
      <c r="J38" s="27">
        <v>0.84155429999999998</v>
      </c>
    </row>
    <row r="39" spans="1:10" x14ac:dyDescent="0.25">
      <c r="A39" s="10" t="s">
        <v>52</v>
      </c>
      <c r="B39" s="11" t="s">
        <v>70</v>
      </c>
      <c r="C39" s="12">
        <v>77</v>
      </c>
      <c r="D39" s="12">
        <v>3994613</v>
      </c>
      <c r="E39" s="20">
        <f t="shared" si="0"/>
        <v>4.6233946759259258E-2</v>
      </c>
      <c r="F39" s="12">
        <v>42315</v>
      </c>
      <c r="G39" s="12">
        <v>3918822</v>
      </c>
      <c r="I39" s="27">
        <f>D39/(0.0029 * EXP(0.278*C39))</f>
        <v>0.69593556872148665</v>
      </c>
      <c r="J39" s="27">
        <v>0.69922756900000005</v>
      </c>
    </row>
    <row r="40" spans="1:10" x14ac:dyDescent="0.25">
      <c r="A40" s="10" t="s">
        <v>53</v>
      </c>
      <c r="B40" s="11" t="s">
        <v>70</v>
      </c>
      <c r="C40" s="12">
        <v>78</v>
      </c>
      <c r="D40" s="12">
        <v>3971849</v>
      </c>
      <c r="E40" s="20">
        <f t="shared" si="0"/>
        <v>4.5970474537037037E-2</v>
      </c>
      <c r="F40" s="12">
        <v>47927</v>
      </c>
      <c r="G40" s="12">
        <v>3929634</v>
      </c>
      <c r="I40" s="27">
        <f>D40/(0.0036 * EXP(0.2744*C40))</f>
        <v>0.55898296566186878</v>
      </c>
      <c r="J40" s="27">
        <v>0.56305070000000002</v>
      </c>
    </row>
    <row r="41" spans="1:10" x14ac:dyDescent="0.25">
      <c r="A41" s="10" t="s">
        <v>54</v>
      </c>
      <c r="B41" s="11" t="s">
        <v>70</v>
      </c>
      <c r="C41" s="12">
        <v>79</v>
      </c>
      <c r="D41" s="12">
        <v>5258059</v>
      </c>
      <c r="E41" s="20">
        <f t="shared" si="0"/>
        <v>6.0857164351851852E-2</v>
      </c>
      <c r="F41" s="12">
        <v>53497</v>
      </c>
      <c r="G41" s="12">
        <v>5209173</v>
      </c>
      <c r="I41" s="27">
        <f>D41/(0.0043 * EXP(0.2712*C41))</f>
        <v>0.60629583315248625</v>
      </c>
      <c r="J41" s="27">
        <v>0.60114999999999996</v>
      </c>
    </row>
    <row r="42" spans="1:10" x14ac:dyDescent="0.25">
      <c r="D42" t="s">
        <v>71</v>
      </c>
      <c r="E42" s="14">
        <f>SUM(E2:E41)</f>
        <v>0.45847831018518515</v>
      </c>
      <c r="G42">
        <f>SUM(G2:G41)</f>
        <v>38459140</v>
      </c>
      <c r="H42" s="20">
        <f>G42/3600000/24</f>
        <v>0.4451289351851852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Forest1 Processing Manual</vt:lpstr>
      <vt:lpstr>Sheet1</vt:lpstr>
      <vt:lpstr>Forest1 Processing Automated</vt:lpstr>
      <vt:lpstr>Chart Manual</vt:lpstr>
      <vt:lpstr>Chart 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2018-03-06T14:54:05Z</dcterms:modified>
</cp:coreProperties>
</file>