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5598" windowHeight="15998" tabRatio="500" activeTab="1"/>
  </bookViews>
  <sheets>
    <sheet name="工作表2" sheetId="2" r:id="rId1"/>
    <sheet name="工作表1" sheetId="5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5" l="1"/>
  <c r="B39" i="5"/>
  <c r="H40" i="5"/>
  <c r="H41" i="5"/>
  <c r="B38" i="5"/>
  <c r="H38" i="5"/>
  <c r="E40" i="5"/>
  <c r="B40" i="5"/>
  <c r="A29" i="5"/>
  <c r="A30" i="5"/>
  <c r="A31" i="5"/>
  <c r="A32" i="5"/>
  <c r="A28" i="5"/>
  <c r="C17" i="5"/>
  <c r="D17" i="5"/>
  <c r="E17" i="5"/>
  <c r="F17" i="5"/>
  <c r="G17" i="5"/>
  <c r="H17" i="5"/>
  <c r="I17" i="5"/>
  <c r="B17" i="5"/>
  <c r="I14" i="5"/>
  <c r="I15" i="5"/>
  <c r="I16" i="5"/>
  <c r="H14" i="5"/>
  <c r="H15" i="5"/>
  <c r="H16" i="5"/>
  <c r="G14" i="5"/>
  <c r="G15" i="5"/>
  <c r="G16" i="5"/>
  <c r="F14" i="5"/>
  <c r="F15" i="5"/>
  <c r="F16" i="5"/>
  <c r="E14" i="5"/>
  <c r="E15" i="5"/>
  <c r="E16" i="5"/>
  <c r="D14" i="5"/>
  <c r="D15" i="5"/>
  <c r="D16" i="5"/>
  <c r="D13" i="5"/>
  <c r="E13" i="5"/>
  <c r="F13" i="5"/>
  <c r="G13" i="5"/>
  <c r="H13" i="5"/>
  <c r="I13" i="5"/>
  <c r="C14" i="5"/>
  <c r="C15" i="5"/>
  <c r="C16" i="5"/>
  <c r="C13" i="5"/>
  <c r="B14" i="5"/>
  <c r="B15" i="5"/>
  <c r="B16" i="5"/>
  <c r="B13" i="5"/>
  <c r="B22" i="2"/>
  <c r="C7" i="2"/>
  <c r="B35" i="2"/>
  <c r="C22" i="2"/>
  <c r="B7" i="2"/>
  <c r="B34" i="2"/>
  <c r="C8" i="2"/>
  <c r="C11" i="2"/>
  <c r="C13" i="2"/>
  <c r="C14" i="2"/>
  <c r="D8" i="2"/>
  <c r="D11" i="2"/>
  <c r="D13" i="2"/>
  <c r="D14" i="2"/>
  <c r="D7" i="2"/>
  <c r="E8" i="2"/>
  <c r="E11" i="2"/>
  <c r="E13" i="2"/>
  <c r="E14" i="2"/>
  <c r="E7" i="2"/>
  <c r="B23" i="2"/>
  <c r="B26" i="2"/>
  <c r="B28" i="2"/>
  <c r="B29" i="2"/>
  <c r="C23" i="2"/>
  <c r="C26" i="2"/>
  <c r="C28" i="2"/>
  <c r="C29" i="2"/>
  <c r="D23" i="2"/>
  <c r="D26" i="2"/>
  <c r="D28" i="2"/>
  <c r="D29" i="2"/>
  <c r="D22" i="2"/>
  <c r="E23" i="2"/>
  <c r="E26" i="2"/>
  <c r="E28" i="2"/>
  <c r="E29" i="2"/>
  <c r="E22" i="2"/>
  <c r="B8" i="2"/>
  <c r="B13" i="2"/>
  <c r="B11" i="2"/>
  <c r="B14" i="2"/>
</calcChain>
</file>

<file path=xl/sharedStrings.xml><?xml version="1.0" encoding="utf-8"?>
<sst xmlns="http://schemas.openxmlformats.org/spreadsheetml/2006/main" count="52" uniqueCount="42">
  <si>
    <t>置信概率</t>
    <rPh sb="0" eb="1">
      <t>zhi'xin'gai'lv</t>
    </rPh>
    <phoneticPr fontId="1" type="noConversion"/>
  </si>
  <si>
    <t>仪器误差 mm</t>
    <rPh sb="0" eb="1">
      <t>yi'qi'wu'cha</t>
    </rPh>
    <phoneticPr fontId="1" type="noConversion"/>
  </si>
  <si>
    <t>ΔB</t>
    <phoneticPr fontId="1" type="noConversion"/>
  </si>
  <si>
    <t>ΔA</t>
    <phoneticPr fontId="1" type="noConversion"/>
  </si>
  <si>
    <t>次数</t>
  </si>
  <si>
    <t>圆环质量/g</t>
    <rPh sb="0" eb="1">
      <t>yuan'huan</t>
    </rPh>
    <phoneticPr fontId="1" type="noConversion"/>
  </si>
  <si>
    <t>砝码1质量/g</t>
    <rPh sb="0" eb="1">
      <t>fa'ma</t>
    </rPh>
    <phoneticPr fontId="1" type="noConversion"/>
  </si>
  <si>
    <t>砝码2质量/g</t>
    <phoneticPr fontId="1" type="noConversion"/>
  </si>
  <si>
    <t>砝码直径/cm</t>
    <rPh sb="0" eb="1">
      <t>fa'm</t>
    </rPh>
    <rPh sb="2" eb="3">
      <t>zhi'jing</t>
    </rPh>
    <phoneticPr fontId="1" type="noConversion"/>
  </si>
  <si>
    <t>圆环内径/cm</t>
    <rPh sb="0" eb="1">
      <t>yu'na'huan</t>
    </rPh>
    <rPh sb="2" eb="3">
      <t>nei'jing</t>
    </rPh>
    <phoneticPr fontId="1" type="noConversion"/>
  </si>
  <si>
    <t>圆环外径/cm</t>
    <rPh sb="2" eb="3">
      <t>wai</t>
    </rPh>
    <phoneticPr fontId="1" type="noConversion"/>
  </si>
  <si>
    <t>钩码质量/g</t>
    <rPh sb="0" eb="1">
      <t>gou'ma'zhi'liang</t>
    </rPh>
    <phoneticPr fontId="1" type="noConversion"/>
  </si>
  <si>
    <t>绕线塔轮直径/cm</t>
    <rPh sb="0" eb="1">
      <t>rao'xian'ta'lun</t>
    </rPh>
    <rPh sb="4" eb="5">
      <t>zhi'jing</t>
    </rPh>
    <phoneticPr fontId="1" type="noConversion"/>
  </si>
  <si>
    <t>什么都不带</t>
    <rPh sb="0" eb="1">
      <t>shen'me'dou'bu'dai</t>
    </rPh>
    <phoneticPr fontId="1" type="noConversion"/>
  </si>
  <si>
    <t>带圆环</t>
    <rPh sb="0" eb="1">
      <t>dai</t>
    </rPh>
    <rPh sb="1" eb="2">
      <t>yuan'huan</t>
    </rPh>
    <phoneticPr fontId="1" type="noConversion"/>
  </si>
  <si>
    <t>砝码在中心</t>
    <rPh sb="0" eb="1">
      <t>fa'ma</t>
    </rPh>
    <rPh sb="2" eb="3">
      <t>zai</t>
    </rPh>
    <rPh sb="3" eb="4">
      <t>zhong'xin</t>
    </rPh>
    <phoneticPr fontId="1" type="noConversion"/>
  </si>
  <si>
    <t>两砝码在两侧</t>
    <rPh sb="3" eb="4">
      <t>zai</t>
    </rPh>
    <rPh sb="4" eb="5">
      <t>liang'ce</t>
    </rPh>
    <phoneticPr fontId="1" type="noConversion"/>
  </si>
  <si>
    <t>仅带钩码</t>
    <rPh sb="0" eb="1">
      <t>jin</t>
    </rPh>
    <rPh sb="1" eb="2">
      <t>dai</t>
    </rPh>
    <rPh sb="2" eb="3">
      <t>gou'ma</t>
    </rPh>
    <phoneticPr fontId="1" type="noConversion"/>
  </si>
  <si>
    <t>带圆盘钩码</t>
    <rPh sb="0" eb="1">
      <t>dai</t>
    </rPh>
    <rPh sb="1" eb="2">
      <t>yuan'pan</t>
    </rPh>
    <rPh sb="3" eb="4">
      <t>gou'ma</t>
    </rPh>
    <phoneticPr fontId="1" type="noConversion"/>
  </si>
  <si>
    <t>带砝码钩码</t>
    <rPh sb="0" eb="1">
      <t>dai</t>
    </rPh>
    <rPh sb="1" eb="2">
      <t>fa'ma</t>
    </rPh>
    <rPh sb="3" eb="4">
      <t>gou'ma</t>
    </rPh>
    <phoneticPr fontId="1" type="noConversion"/>
  </si>
  <si>
    <t>两砝码在两侧带钩码</t>
    <rPh sb="0" eb="1">
      <t>liang'fa'ma'zai'liang'ce</t>
    </rPh>
    <rPh sb="6" eb="7">
      <t>dai'gou'ma</t>
    </rPh>
    <phoneticPr fontId="1" type="noConversion"/>
  </si>
  <si>
    <t>转动惯量理论值</t>
    <phoneticPr fontId="1" type="noConversion"/>
  </si>
  <si>
    <t>圆环</t>
    <phoneticPr fontId="1" type="noConversion"/>
  </si>
  <si>
    <t>砝码</t>
    <phoneticPr fontId="1" type="noConversion"/>
  </si>
  <si>
    <t>角加速度</t>
    <phoneticPr fontId="1" type="noConversion"/>
  </si>
  <si>
    <t>角加速度平均值</t>
    <phoneticPr fontId="1" type="noConversion"/>
  </si>
  <si>
    <t>m</t>
    <phoneticPr fontId="1" type="noConversion"/>
  </si>
  <si>
    <t>r</t>
    <phoneticPr fontId="1" type="noConversion"/>
  </si>
  <si>
    <t>g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</si>
  <si>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</si>
  <si>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</si>
  <si>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</si>
  <si>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j砝码</t>
    <phoneticPr fontId="1" type="noConversion"/>
  </si>
  <si>
    <t>j平行轴</t>
    <phoneticPr fontId="1" type="noConversion"/>
  </si>
  <si>
    <t>m砝码</t>
    <phoneticPr fontId="1" type="noConversion"/>
  </si>
  <si>
    <t>d</t>
    <phoneticPr fontId="1" type="noConversion"/>
  </si>
  <si>
    <t>差</t>
    <phoneticPr fontId="1" type="noConversion"/>
  </si>
  <si>
    <t>平均值</t>
    <phoneticPr fontId="1" type="noConversion"/>
  </si>
  <si>
    <t>标准差</t>
    <phoneticPr fontId="1" type="noConversion"/>
  </si>
  <si>
    <t>不确定度</t>
    <phoneticPr fontId="1" type="noConversion"/>
  </si>
  <si>
    <t>理论值计算</t>
    <phoneticPr fontId="1" type="noConversion"/>
  </si>
  <si>
    <r>
      <t>t</t>
    </r>
    <r>
      <rPr>
        <vertAlign val="subscript"/>
        <sz val="12"/>
        <color theme="1"/>
        <rFont val="DengXian"/>
        <family val="3"/>
        <charset val="134"/>
        <scheme val="minor"/>
      </rPr>
      <t>0.95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</si>
</sst>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 "/>
    <numFmt numFmtId="180" formatCode="0.00_ "/>
    <numFmt numFmtId="182" formatCode="0.0000_);[Red]\(0.0000\)"/>
  </numFmts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vertAlign val="subscript"/>
      <sz val="12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Fill="1" applyBorder="1"/>
    <xf numFmtId="182" fontId="4" fillId="0" borderId="0" xfId="0" applyNumberFormat="1" applyFont="1" applyFill="1" applyBorder="1"/>
    <xf numFmtId="0" fontId="5" fillId="0" borderId="0" xfId="0" applyFont="1"/>
    <xf numFmtId="0" fontId="0" fillId="0" borderId="1" xfId="0" applyBorder="1"/>
    <xf numFmtId="177" fontId="0" fillId="0" borderId="1" xfId="0" applyNumberFormat="1" applyBorder="1"/>
    <xf numFmtId="180" fontId="0" fillId="0" borderId="1" xfId="0" applyNumberFormat="1" applyBorder="1"/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2" zoomScale="125" workbookViewId="0">
      <selection activeCell="A30" sqref="A30"/>
    </sheetView>
  </sheetViews>
  <sheetFormatPr defaultColWidth="10.8203125" defaultRowHeight="15"/>
  <cols>
    <col min="1" max="1" width="20.46875" style="1" bestFit="1" customWidth="1"/>
    <col min="2" max="4" width="12.46875" style="1" bestFit="1" customWidth="1"/>
    <col min="5" max="5" width="16.46875" style="1" bestFit="1" customWidth="1"/>
    <col min="6" max="6" width="13.46875" style="1" bestFit="1" customWidth="1"/>
    <col min="7" max="16384" width="10.8203125" style="1"/>
  </cols>
  <sheetData>
    <row r="1" spans="1:5" ht="15.4" thickBot="1">
      <c r="A1" s="5" t="s">
        <v>4</v>
      </c>
      <c r="B1" s="5" t="s">
        <v>5</v>
      </c>
      <c r="C1" s="5" t="s">
        <v>6</v>
      </c>
      <c r="D1" s="5" t="s">
        <v>7</v>
      </c>
      <c r="E1" s="5" t="s">
        <v>11</v>
      </c>
    </row>
    <row r="2" spans="1:5" ht="15.4" thickBot="1">
      <c r="A2" s="5">
        <v>1</v>
      </c>
      <c r="B2" s="7">
        <v>423.31</v>
      </c>
      <c r="C2" s="7">
        <v>165.97</v>
      </c>
      <c r="D2" s="7">
        <v>165.95</v>
      </c>
      <c r="E2" s="7">
        <v>43.42</v>
      </c>
    </row>
    <row r="3" spans="1:5" ht="15.4" thickBot="1">
      <c r="A3" s="5">
        <v>2</v>
      </c>
      <c r="B3" s="7">
        <v>423.22</v>
      </c>
      <c r="C3" s="7">
        <v>165.95</v>
      </c>
      <c r="D3" s="7">
        <v>165.94</v>
      </c>
      <c r="E3" s="7">
        <v>43.42</v>
      </c>
    </row>
    <row r="4" spans="1:5" ht="15.4" thickBot="1">
      <c r="A4" s="5">
        <v>3</v>
      </c>
      <c r="B4" s="7">
        <v>423.48</v>
      </c>
      <c r="C4" s="7">
        <v>165.93</v>
      </c>
      <c r="D4" s="7">
        <v>165.94</v>
      </c>
      <c r="E4" s="7">
        <v>43.43</v>
      </c>
    </row>
    <row r="5" spans="1:5" ht="15.4" thickBot="1">
      <c r="A5" s="5">
        <v>4</v>
      </c>
      <c r="B5" s="7">
        <v>423.22</v>
      </c>
      <c r="C5" s="7">
        <v>165.93</v>
      </c>
      <c r="D5" s="7">
        <v>165.94</v>
      </c>
      <c r="E5" s="7">
        <v>43.42</v>
      </c>
    </row>
    <row r="6" spans="1:5" ht="15.4" thickBot="1">
      <c r="A6" s="5">
        <v>5</v>
      </c>
      <c r="B6" s="7">
        <v>423.44</v>
      </c>
      <c r="C6" s="7">
        <v>165.94</v>
      </c>
      <c r="D6" s="7">
        <v>165.96</v>
      </c>
      <c r="E6" s="7">
        <v>43.42</v>
      </c>
    </row>
    <row r="7" spans="1:5" ht="15.4" thickBot="1">
      <c r="A7" s="5" t="s">
        <v>37</v>
      </c>
      <c r="B7" s="7">
        <f>AVERAGE(B2:B6)</f>
        <v>423.334</v>
      </c>
      <c r="C7" s="7">
        <f>AVERAGE(C2:C6)</f>
        <v>165.94400000000002</v>
      </c>
      <c r="D7" s="7">
        <f>AVERAGE(D2:D6)</f>
        <v>165.946</v>
      </c>
      <c r="E7" s="7">
        <f>AVERAGE(E2:E6)</f>
        <v>43.422000000000004</v>
      </c>
    </row>
    <row r="8" spans="1:5" ht="15.4" thickBot="1">
      <c r="A8" s="5" t="s">
        <v>38</v>
      </c>
      <c r="B8" s="5">
        <f>STDEV(B2:B6)</f>
        <v>0.12157302332342514</v>
      </c>
      <c r="C8" s="5">
        <f t="shared" ref="C8:E8" si="0">STDEV(C2:C6)</f>
        <v>1.6733200530677332E-2</v>
      </c>
      <c r="D8" s="5">
        <f t="shared" si="0"/>
        <v>8.9442719100021467E-3</v>
      </c>
      <c r="E8" s="5">
        <f t="shared" si="0"/>
        <v>4.4721359549986898E-3</v>
      </c>
    </row>
    <row r="9" spans="1:5" ht="15.4" thickBot="1">
      <c r="A9" s="5" t="s">
        <v>0</v>
      </c>
      <c r="B9" s="5">
        <v>0.95</v>
      </c>
      <c r="C9" s="5">
        <v>0.95</v>
      </c>
      <c r="D9" s="5">
        <v>0.95</v>
      </c>
      <c r="E9" s="5">
        <v>0.95</v>
      </c>
    </row>
    <row r="10" spans="1:5" ht="18.399999999999999" thickBot="1">
      <c r="A10" s="5" t="s">
        <v>41</v>
      </c>
      <c r="B10" s="5">
        <v>2.78</v>
      </c>
      <c r="C10" s="5">
        <v>2.78</v>
      </c>
      <c r="D10" s="5">
        <v>2.78</v>
      </c>
      <c r="E10" s="5">
        <v>2.78</v>
      </c>
    </row>
    <row r="11" spans="1:5" ht="15.4" thickBot="1">
      <c r="A11" s="5" t="s">
        <v>3</v>
      </c>
      <c r="B11" s="5">
        <f>B8*B10</f>
        <v>0.33797300483912185</v>
      </c>
      <c r="C11" s="5">
        <f t="shared" ref="C11:E11" si="1">C8*C10</f>
        <v>4.651829747528298E-2</v>
      </c>
      <c r="D11" s="5">
        <f t="shared" si="1"/>
        <v>2.4865075909805967E-2</v>
      </c>
      <c r="E11" s="5">
        <f t="shared" si="1"/>
        <v>1.2432537954896357E-2</v>
      </c>
    </row>
    <row r="12" spans="1:5" ht="15.4" thickBot="1">
      <c r="A12" s="5" t="s">
        <v>1</v>
      </c>
      <c r="B12" s="5">
        <v>0.01</v>
      </c>
      <c r="C12" s="5">
        <v>0.01</v>
      </c>
      <c r="D12" s="5">
        <v>0.01</v>
      </c>
      <c r="E12" s="5">
        <v>0.01</v>
      </c>
    </row>
    <row r="13" spans="1:5" ht="15.4" thickBot="1">
      <c r="A13" s="5" t="s">
        <v>2</v>
      </c>
      <c r="B13" s="5">
        <f>B12*B9</f>
        <v>9.4999999999999998E-3</v>
      </c>
      <c r="C13" s="5">
        <f t="shared" ref="C13:E13" si="2">C12*C9</f>
        <v>9.4999999999999998E-3</v>
      </c>
      <c r="D13" s="5">
        <f t="shared" si="2"/>
        <v>9.4999999999999998E-3</v>
      </c>
      <c r="E13" s="5">
        <f t="shared" si="2"/>
        <v>9.4999999999999998E-3</v>
      </c>
    </row>
    <row r="14" spans="1:5" ht="15.4" thickBot="1">
      <c r="A14" s="5" t="s">
        <v>39</v>
      </c>
      <c r="B14" s="5">
        <f>((B11)^2+(B13)^2)^0.5</f>
        <v>0.33810649505737844</v>
      </c>
      <c r="C14" s="5">
        <f t="shared" ref="C14:E14" si="3">((C11)^2+(C13)^2)^0.5</f>
        <v>4.7478437211000521E-2</v>
      </c>
      <c r="D14" s="5">
        <f t="shared" si="3"/>
        <v>2.6618076564628279E-2</v>
      </c>
      <c r="E14" s="5">
        <f t="shared" si="3"/>
        <v>1.5646660985652448E-2</v>
      </c>
    </row>
    <row r="15" spans="1:5" ht="15.4" thickBot="1">
      <c r="A15" s="5"/>
      <c r="B15" s="5"/>
      <c r="C15" s="5"/>
      <c r="D15" s="5"/>
      <c r="E15" s="5"/>
    </row>
    <row r="16" spans="1:5" ht="15.4" thickBot="1">
      <c r="A16" s="5" t="s">
        <v>4</v>
      </c>
      <c r="B16" s="5" t="s">
        <v>8</v>
      </c>
      <c r="C16" s="5" t="s">
        <v>9</v>
      </c>
      <c r="D16" s="5" t="s">
        <v>10</v>
      </c>
      <c r="E16" s="5" t="s">
        <v>12</v>
      </c>
    </row>
    <row r="17" spans="1:7" ht="15.4" thickBot="1">
      <c r="A17" s="5">
        <v>1</v>
      </c>
      <c r="B17" s="6">
        <v>3.004</v>
      </c>
      <c r="C17" s="6">
        <v>20.981999999999999</v>
      </c>
      <c r="D17" s="6">
        <v>23.995999999999999</v>
      </c>
      <c r="E17" s="6">
        <v>6</v>
      </c>
    </row>
    <row r="18" spans="1:7" ht="15.4" thickBot="1">
      <c r="A18" s="5">
        <v>2</v>
      </c>
      <c r="B18" s="6">
        <v>3.0019999999999998</v>
      </c>
      <c r="C18" s="6">
        <v>20.986000000000001</v>
      </c>
      <c r="D18" s="6">
        <v>24</v>
      </c>
      <c r="E18" s="6">
        <v>5.9980000000000002</v>
      </c>
      <c r="F18" s="2"/>
    </row>
    <row r="19" spans="1:7" ht="15.4" thickBot="1">
      <c r="A19" s="5">
        <v>3</v>
      </c>
      <c r="B19" s="6">
        <v>3.008</v>
      </c>
      <c r="C19" s="6">
        <v>20.984000000000002</v>
      </c>
      <c r="D19" s="6">
        <v>24.001999999999999</v>
      </c>
      <c r="E19" s="6">
        <v>6.0039999999999996</v>
      </c>
    </row>
    <row r="20" spans="1:7" ht="15.4" thickBot="1">
      <c r="A20" s="5">
        <v>4</v>
      </c>
      <c r="B20" s="6">
        <v>3.0019999999999998</v>
      </c>
      <c r="C20" s="6">
        <v>20.98</v>
      </c>
      <c r="D20" s="6">
        <v>24.001999999999999</v>
      </c>
      <c r="E20" s="6">
        <v>6.0019999999999998</v>
      </c>
      <c r="F20" s="4"/>
      <c r="G20" s="4"/>
    </row>
    <row r="21" spans="1:7" ht="15.4" thickBot="1">
      <c r="A21" s="5">
        <v>5</v>
      </c>
      <c r="B21" s="6">
        <v>3.004</v>
      </c>
      <c r="C21" s="6">
        <v>20.981999999999999</v>
      </c>
      <c r="D21" s="6">
        <v>23.995999999999999</v>
      </c>
      <c r="E21" s="6">
        <v>5.9980000000000002</v>
      </c>
      <c r="F21" s="4"/>
      <c r="G21" s="4"/>
    </row>
    <row r="22" spans="1:7" ht="15.4" thickBot="1">
      <c r="A22" s="5" t="s">
        <v>37</v>
      </c>
      <c r="B22" s="6">
        <f>AVERAGE(B17:B21)</f>
        <v>3.0039999999999996</v>
      </c>
      <c r="C22" s="6">
        <f>AVERAGE(C17:C21)</f>
        <v>20.982800000000001</v>
      </c>
      <c r="D22" s="6">
        <f>AVERAGE(D17:D21)</f>
        <v>23.999199999999995</v>
      </c>
      <c r="E22" s="6">
        <f>AVERAGE(E17:E21)</f>
        <v>6.0004000000000008</v>
      </c>
      <c r="F22" s="4"/>
      <c r="G22" s="4"/>
    </row>
    <row r="23" spans="1:7" ht="15.4" thickBot="1">
      <c r="A23" s="5" t="s">
        <v>38</v>
      </c>
      <c r="B23" s="5">
        <f>STDEV(B17:B21)</f>
        <v>2.4494897427832707E-3</v>
      </c>
      <c r="C23" s="5">
        <f>STDEV(C17:C21)</f>
        <v>2.2803508501987257E-3</v>
      </c>
      <c r="D23" s="5">
        <f>STDEV(D17:D21)</f>
        <v>3.0331501776208131E-3</v>
      </c>
      <c r="E23" s="5">
        <f>STDEV(E17:E21)</f>
        <v>2.6076809620807721E-3</v>
      </c>
      <c r="F23" s="4"/>
      <c r="G23" s="4"/>
    </row>
    <row r="24" spans="1:7" ht="15.4" thickBot="1">
      <c r="A24" s="5" t="s">
        <v>0</v>
      </c>
      <c r="B24" s="5">
        <v>0.95</v>
      </c>
      <c r="C24" s="5">
        <v>0.95</v>
      </c>
      <c r="D24" s="5">
        <v>0.95</v>
      </c>
      <c r="E24" s="5">
        <v>0.95</v>
      </c>
      <c r="F24" s="4"/>
      <c r="G24" s="4"/>
    </row>
    <row r="25" spans="1:7" ht="18.399999999999999" thickBot="1">
      <c r="A25" s="5" t="s">
        <v>41</v>
      </c>
      <c r="B25" s="5">
        <v>2.78</v>
      </c>
      <c r="C25" s="5">
        <v>2.78</v>
      </c>
      <c r="D25" s="5">
        <v>2.78</v>
      </c>
      <c r="E25" s="5">
        <v>2.78</v>
      </c>
      <c r="F25" s="4"/>
      <c r="G25" s="4"/>
    </row>
    <row r="26" spans="1:7" ht="15.4" thickBot="1">
      <c r="A26" s="5" t="s">
        <v>3</v>
      </c>
      <c r="B26" s="5">
        <f>B23*B25</f>
        <v>6.8095814849374924E-3</v>
      </c>
      <c r="C26" s="5">
        <f>C23*C25</f>
        <v>6.3393753635524568E-3</v>
      </c>
      <c r="D26" s="5">
        <f>D23*D25</f>
        <v>8.4321574937858603E-3</v>
      </c>
      <c r="E26" s="5">
        <f>E23*E25</f>
        <v>7.2493530745845461E-3</v>
      </c>
      <c r="F26" s="4"/>
      <c r="G26" s="4"/>
    </row>
    <row r="27" spans="1:7" ht="15.4" thickBot="1">
      <c r="A27" s="5" t="s">
        <v>1</v>
      </c>
      <c r="B27" s="5">
        <v>2E-3</v>
      </c>
      <c r="C27" s="5">
        <v>2E-3</v>
      </c>
      <c r="D27" s="5">
        <v>2E-3</v>
      </c>
      <c r="E27" s="5">
        <v>2E-3</v>
      </c>
      <c r="F27" s="4"/>
      <c r="G27" s="4"/>
    </row>
    <row r="28" spans="1:7" ht="15.4" thickBot="1">
      <c r="A28" s="5" t="s">
        <v>2</v>
      </c>
      <c r="B28" s="5">
        <f>B27*B24</f>
        <v>1.9E-3</v>
      </c>
      <c r="C28" s="5">
        <f>C27*C24</f>
        <v>1.9E-3</v>
      </c>
      <c r="D28" s="5">
        <f>D27*D24</f>
        <v>1.9E-3</v>
      </c>
      <c r="E28" s="5">
        <f>E27*E24</f>
        <v>1.9E-3</v>
      </c>
      <c r="F28" s="4"/>
      <c r="G28" s="4"/>
    </row>
    <row r="29" spans="1:7" ht="15.4" thickBot="1">
      <c r="A29" s="5" t="s">
        <v>39</v>
      </c>
      <c r="B29" s="5">
        <f>((B26)^2+(B28)^2)^0.5</f>
        <v>7.0696817467268995E-3</v>
      </c>
      <c r="C29" s="5">
        <f>((C26)^2+(C28)^2)^0.5</f>
        <v>6.6179815654031438E-3</v>
      </c>
      <c r="D29" s="5">
        <f>((D26)^2+(D28)^2)^0.5</f>
        <v>8.6435687074268713E-3</v>
      </c>
      <c r="E29" s="5">
        <f>((E26)^2+(E28)^2)^0.5</f>
        <v>7.4942057617861284E-3</v>
      </c>
      <c r="F29" s="4"/>
      <c r="G29" s="4"/>
    </row>
    <row r="30" spans="1:7" ht="15.4" thickBot="1">
      <c r="A30" s="5"/>
      <c r="B30" s="5"/>
      <c r="C30" s="5"/>
      <c r="D30" s="5"/>
      <c r="E30" s="5"/>
      <c r="F30" s="4"/>
      <c r="G30" s="4"/>
    </row>
    <row r="31" spans="1:7" ht="15.4" thickBot="1">
      <c r="A31" s="5"/>
      <c r="B31" s="5"/>
      <c r="C31" s="5"/>
      <c r="D31" s="5"/>
      <c r="E31" s="5"/>
      <c r="F31" s="4"/>
      <c r="G31" s="4"/>
    </row>
    <row r="32" spans="1:7" ht="15.4" thickBot="1">
      <c r="A32" s="5" t="s">
        <v>40</v>
      </c>
      <c r="B32" s="5"/>
      <c r="C32" s="5"/>
      <c r="D32" s="5"/>
      <c r="E32" s="5"/>
      <c r="F32" s="4"/>
      <c r="G32" s="4"/>
    </row>
    <row r="33" spans="1:7" ht="15.4" thickBot="1">
      <c r="A33" s="5" t="s">
        <v>21</v>
      </c>
      <c r="B33" s="5"/>
      <c r="C33" s="5"/>
      <c r="D33" s="5"/>
      <c r="E33" s="5"/>
      <c r="F33" s="4"/>
      <c r="G33" s="4"/>
    </row>
    <row r="34" spans="1:7" ht="15.4" thickBot="1">
      <c r="A34" s="5" t="s">
        <v>22</v>
      </c>
      <c r="B34" s="5">
        <f>B7*((B22/100)^2+(C22/100)^2)/8000</f>
        <v>2.3775596943359321E-3</v>
      </c>
      <c r="C34" s="5"/>
      <c r="D34" s="5"/>
      <c r="E34" s="5"/>
      <c r="F34" s="4"/>
      <c r="G34" s="4"/>
    </row>
    <row r="35" spans="1:7" ht="15.4" thickBot="1">
      <c r="A35" s="5" t="s">
        <v>23</v>
      </c>
      <c r="B35" s="5">
        <f>0.5*C7*(B22/200)^2/1000</f>
        <v>1.8718516388799996E-5</v>
      </c>
      <c r="C35" s="5"/>
      <c r="D35" s="5"/>
      <c r="E35" s="5"/>
    </row>
    <row r="39" spans="1:7">
      <c r="A39" s="2"/>
      <c r="B39" s="3"/>
      <c r="C39" s="3"/>
      <c r="D39" s="3"/>
      <c r="E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abSelected="1" topLeftCell="A11" zoomScale="106" zoomScaleNormal="106" workbookViewId="0">
      <selection activeCell="I36" sqref="I36"/>
    </sheetView>
  </sheetViews>
  <sheetFormatPr defaultColWidth="10.8203125" defaultRowHeight="15"/>
  <cols>
    <col min="1" max="1" width="13.52734375" customWidth="1"/>
    <col min="2" max="2" width="12.46875" customWidth="1"/>
    <col min="3" max="3" width="11.46875" bestFit="1" customWidth="1"/>
    <col min="4" max="4" width="13.46875" bestFit="1" customWidth="1"/>
    <col min="5" max="5" width="13.5859375" customWidth="1"/>
    <col min="9" max="9" width="17.29296875" customWidth="1"/>
  </cols>
  <sheetData>
    <row r="4" spans="1:9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</row>
    <row r="5" spans="1:9">
      <c r="A5">
        <v>1</v>
      </c>
      <c r="B5">
        <v>1.6001000000000001</v>
      </c>
      <c r="C5">
        <v>1.2289000000000001</v>
      </c>
      <c r="D5">
        <v>1.2947</v>
      </c>
      <c r="E5">
        <v>0.66339999999999999</v>
      </c>
      <c r="F5">
        <v>1.1747000000000001</v>
      </c>
      <c r="G5">
        <v>1.1314</v>
      </c>
      <c r="H5">
        <v>0.92290000000000005</v>
      </c>
      <c r="I5">
        <v>0.96089999999999998</v>
      </c>
    </row>
    <row r="6" spans="1:9">
      <c r="A6">
        <v>2</v>
      </c>
      <c r="B6">
        <v>3.2913000000000001</v>
      </c>
      <c r="C6">
        <v>2.4843000000000002</v>
      </c>
      <c r="D6">
        <v>2.6431</v>
      </c>
      <c r="E6">
        <v>1.3345</v>
      </c>
      <c r="F6">
        <v>1.85</v>
      </c>
      <c r="G6">
        <v>1.9476</v>
      </c>
      <c r="H6">
        <v>1.5468</v>
      </c>
      <c r="I6">
        <v>1.613</v>
      </c>
    </row>
    <row r="7" spans="1:9">
      <c r="A7">
        <v>3</v>
      </c>
      <c r="B7">
        <v>5.0856000000000003</v>
      </c>
      <c r="C7">
        <v>3.7677</v>
      </c>
      <c r="D7">
        <v>4.0483000000000002</v>
      </c>
      <c r="E7">
        <v>2.0139999999999998</v>
      </c>
      <c r="F7">
        <v>2.3803999999999998</v>
      </c>
      <c r="G7">
        <v>2.6217999999999999</v>
      </c>
      <c r="H7">
        <v>2.0514999999999999</v>
      </c>
      <c r="I7">
        <v>2.1415000000000002</v>
      </c>
    </row>
    <row r="8" spans="1:9">
      <c r="A8">
        <v>4</v>
      </c>
      <c r="B8">
        <v>6.9968000000000004</v>
      </c>
      <c r="C8">
        <v>5.0796999999999999</v>
      </c>
      <c r="D8">
        <v>5.5179</v>
      </c>
      <c r="E8">
        <v>2.7016</v>
      </c>
      <c r="F8">
        <v>2.8325</v>
      </c>
      <c r="G8">
        <v>3.2090999999999998</v>
      </c>
      <c r="H8">
        <v>2.4878</v>
      </c>
      <c r="I8">
        <v>2.5988000000000002</v>
      </c>
    </row>
    <row r="9" spans="1:9">
      <c r="A9">
        <v>5</v>
      </c>
      <c r="B9">
        <v>9.0488999999999997</v>
      </c>
      <c r="C9">
        <v>6.4231999999999996</v>
      </c>
      <c r="D9">
        <v>7.0603999999999996</v>
      </c>
      <c r="E9">
        <v>3.3988</v>
      </c>
      <c r="F9">
        <v>3.2330999999999999</v>
      </c>
      <c r="G9">
        <v>3.7364999999999999</v>
      </c>
      <c r="H9">
        <v>2.8774000000000002</v>
      </c>
      <c r="I9">
        <v>3.0081000000000002</v>
      </c>
    </row>
    <row r="10" spans="1:9">
      <c r="A10">
        <v>6</v>
      </c>
      <c r="B10">
        <v>11.2798</v>
      </c>
      <c r="C10">
        <v>7.7991999999999999</v>
      </c>
      <c r="D10">
        <v>8.6876999999999995</v>
      </c>
      <c r="E10">
        <v>4.1048</v>
      </c>
      <c r="F10">
        <v>3.5966999999999998</v>
      </c>
      <c r="G10">
        <v>4.2186000000000003</v>
      </c>
      <c r="H10">
        <v>3.2332999999999998</v>
      </c>
      <c r="I10">
        <v>3.3822999999999999</v>
      </c>
    </row>
    <row r="11" spans="1:9">
      <c r="A11">
        <v>7</v>
      </c>
      <c r="B11">
        <v>13.752800000000001</v>
      </c>
      <c r="C11">
        <v>9.2101000000000006</v>
      </c>
      <c r="D11">
        <v>10.408300000000001</v>
      </c>
      <c r="E11">
        <v>4.82</v>
      </c>
      <c r="F11">
        <v>3.9315000000000002</v>
      </c>
      <c r="G11">
        <v>4.6662999999999997</v>
      </c>
      <c r="H11">
        <v>3.5626000000000002</v>
      </c>
      <c r="I11">
        <v>3.7290000000000001</v>
      </c>
    </row>
    <row r="12" spans="1:9">
      <c r="A12">
        <v>8</v>
      </c>
      <c r="B12">
        <v>16.537400000000002</v>
      </c>
      <c r="C12">
        <v>10.6578</v>
      </c>
      <c r="D12">
        <v>12.241300000000001</v>
      </c>
      <c r="E12">
        <v>5.5439999999999996</v>
      </c>
      <c r="F12">
        <v>4.2438000000000002</v>
      </c>
      <c r="G12">
        <v>5.0858999999999996</v>
      </c>
      <c r="H12">
        <v>3.871</v>
      </c>
      <c r="I12">
        <v>4.0537999999999998</v>
      </c>
    </row>
    <row r="13" spans="1:9">
      <c r="A13" t="s">
        <v>24</v>
      </c>
      <c r="B13">
        <f>2*3.1416*($A$9*B5-$A$5*B9)/(B9^2*B5-B5^2*B9)</f>
        <v>-6.1077136617934936E-2</v>
      </c>
      <c r="C13">
        <f>2*3.1416*(C23*C5-C19*C9)/(C9^2*C5-C5^2*C9)</f>
        <v>-4.2709337477119205E-2</v>
      </c>
      <c r="D13">
        <f t="shared" ref="D13:I13" si="0">2*3.1416*(D23*D5-D19*D9)/(D9^2*D5-D5^2*D9)</f>
        <v>-6.996720053638418E-2</v>
      </c>
      <c r="E13">
        <f t="shared" si="0"/>
        <v>-8.3332088852025268E-2</v>
      </c>
      <c r="F13">
        <f t="shared" si="0"/>
        <v>2.1221434061263662</v>
      </c>
      <c r="G13">
        <f t="shared" si="0"/>
        <v>1.0956948882609272</v>
      </c>
      <c r="H13">
        <f t="shared" si="0"/>
        <v>2.102883164951864</v>
      </c>
      <c r="I13">
        <f t="shared" si="0"/>
        <v>1.9074501395863159</v>
      </c>
    </row>
    <row r="14" spans="1:9">
      <c r="B14">
        <f>2*3.1416*(A10*B6-A6*B10)/(B10^2*B6-B6^2*B10)</f>
        <v>-5.9570494042009696E-2</v>
      </c>
      <c r="C14">
        <f t="shared" ref="C14:I16" si="1">2*3.1416*(C24*C6-C20*C10)/(C10^2*C6-C6^2*C10)</f>
        <v>-4.2258509669145128E-2</v>
      </c>
      <c r="D14">
        <f t="shared" si="1"/>
        <v>-6.8663071499403927E-2</v>
      </c>
      <c r="E14">
        <f t="shared" si="1"/>
        <v>-8.3884736210761493E-2</v>
      </c>
      <c r="F14">
        <f t="shared" si="1"/>
        <v>2.111959404675722</v>
      </c>
      <c r="G14">
        <f t="shared" si="1"/>
        <v>1.0938685532590329</v>
      </c>
      <c r="H14">
        <f t="shared" si="1"/>
        <v>2.0963767353037666</v>
      </c>
      <c r="I14">
        <f t="shared" si="1"/>
        <v>1.896413460880672</v>
      </c>
    </row>
    <row r="15" spans="1:9">
      <c r="B15">
        <f>2*3.1416*(A11*B7-A7*B11)/(B11^2*B7-B7^2*B11)</f>
        <v>-5.8657531488784442E-2</v>
      </c>
      <c r="C15">
        <f t="shared" si="1"/>
        <v>-4.1800135818663847E-2</v>
      </c>
      <c r="D15">
        <f t="shared" si="1"/>
        <v>-6.7684305173895731E-2</v>
      </c>
      <c r="E15">
        <f t="shared" si="1"/>
        <v>-8.350169346158634E-2</v>
      </c>
      <c r="F15">
        <f t="shared" si="1"/>
        <v>2.1072215422814411</v>
      </c>
      <c r="G15">
        <f t="shared" si="1"/>
        <v>1.0936542708722925</v>
      </c>
      <c r="H15">
        <f t="shared" si="1"/>
        <v>2.0894623425772361</v>
      </c>
      <c r="I15">
        <f t="shared" si="1"/>
        <v>1.8851248068565734</v>
      </c>
    </row>
    <row r="16" spans="1:9">
      <c r="B16">
        <f t="shared" ref="B16" si="2">2*3.1416*(A12*B8-A8*B12)/(B12^2*B8-B8^2*B12)</f>
        <v>-5.7913719617413643E-2</v>
      </c>
      <c r="C16">
        <f t="shared" si="1"/>
        <v>-4.1478876333468161E-2</v>
      </c>
      <c r="D16">
        <f t="shared" si="1"/>
        <v>-6.6714121749882629E-2</v>
      </c>
      <c r="E16">
        <f t="shared" si="1"/>
        <v>-8.3121632924478592E-2</v>
      </c>
      <c r="F16">
        <f t="shared" si="1"/>
        <v>2.1054838063684294</v>
      </c>
      <c r="G16">
        <f t="shared" si="1"/>
        <v>1.0931351040741204</v>
      </c>
      <c r="H16">
        <f t="shared" si="1"/>
        <v>2.0841179739508311</v>
      </c>
      <c r="I16">
        <f t="shared" si="1"/>
        <v>1.8753951895822314</v>
      </c>
    </row>
    <row r="17" spans="1:9">
      <c r="A17" t="s">
        <v>25</v>
      </c>
      <c r="B17">
        <f>AVERAGE(B13:B16)</f>
        <v>-5.9304720441535681E-2</v>
      </c>
      <c r="C17">
        <f t="shared" ref="C17:I17" si="3">AVERAGE(C13:C16)</f>
        <v>-4.206171482459909E-2</v>
      </c>
      <c r="D17">
        <f t="shared" si="3"/>
        <v>-6.825717473989161E-2</v>
      </c>
      <c r="E17">
        <f t="shared" si="3"/>
        <v>-8.3460037862212927E-2</v>
      </c>
      <c r="F17">
        <f t="shared" si="3"/>
        <v>2.1117020398629895</v>
      </c>
      <c r="G17">
        <f t="shared" si="3"/>
        <v>1.0940882041165931</v>
      </c>
      <c r="H17">
        <f t="shared" si="3"/>
        <v>2.0932100541959242</v>
      </c>
      <c r="I17">
        <f t="shared" si="3"/>
        <v>1.8910958992264484</v>
      </c>
    </row>
    <row r="19" spans="1:9"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</row>
    <row r="22" spans="1:9"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</row>
    <row r="23" spans="1:9"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</row>
    <row r="25" spans="1:9"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</row>
    <row r="26" spans="1:9"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</row>
    <row r="27" spans="1:9">
      <c r="A27" t="s">
        <v>26</v>
      </c>
      <c r="B27" t="s">
        <v>27</v>
      </c>
      <c r="C27" t="s">
        <v>28</v>
      </c>
    </row>
    <row r="28" spans="1:9">
      <c r="A28">
        <f>0.04332</f>
        <v>4.3319999999999997E-2</v>
      </c>
      <c r="B28">
        <v>0.03</v>
      </c>
      <c r="C28">
        <v>9.7940000000000005</v>
      </c>
    </row>
    <row r="29" spans="1:9">
      <c r="A29">
        <f t="shared" ref="A29:A32" si="4">0.04332</f>
        <v>4.3319999999999997E-2</v>
      </c>
      <c r="B29">
        <v>0.03</v>
      </c>
      <c r="C29">
        <v>9.7940000000000005</v>
      </c>
    </row>
    <row r="30" spans="1:9">
      <c r="A30">
        <f t="shared" si="4"/>
        <v>4.3319999999999997E-2</v>
      </c>
      <c r="B30">
        <v>0.03</v>
      </c>
      <c r="C30">
        <v>9.7940000000000005</v>
      </c>
    </row>
    <row r="31" spans="1:9">
      <c r="A31">
        <f t="shared" si="4"/>
        <v>4.3319999999999997E-2</v>
      </c>
      <c r="B31">
        <v>0.03</v>
      </c>
      <c r="C31">
        <v>9.7940000000000005</v>
      </c>
    </row>
    <row r="32" spans="1:9">
      <c r="A32">
        <f t="shared" si="4"/>
        <v>4.3319999999999997E-2</v>
      </c>
      <c r="B32">
        <v>0.03</v>
      </c>
      <c r="C32">
        <v>9.7940000000000005</v>
      </c>
    </row>
    <row r="33" spans="1:8">
      <c r="A33" t="s">
        <v>34</v>
      </c>
      <c r="B33">
        <v>0.16594</v>
      </c>
    </row>
    <row r="34" spans="1:8">
      <c r="A34" t="s">
        <v>35</v>
      </c>
      <c r="B34">
        <v>4.4999999999999998E-2</v>
      </c>
    </row>
    <row r="38" spans="1:8">
      <c r="A38" t="s">
        <v>29</v>
      </c>
      <c r="B38">
        <f>A28*B28*(C28-B28*F17)/(F17-B17)</f>
        <v>5.8249249113788955E-3</v>
      </c>
      <c r="D38" t="s">
        <v>32</v>
      </c>
      <c r="E38">
        <f>A28*B28*(C28-B32*H17)/(H17-D17)</f>
        <v>5.8509664903101562E-3</v>
      </c>
      <c r="G38" t="s">
        <v>33</v>
      </c>
      <c r="H38">
        <f>A28*B28*(C28-B28*I17)/(I17-E17)</f>
        <v>6.4088092494047916E-3</v>
      </c>
    </row>
    <row r="39" spans="1:8">
      <c r="A39" t="s">
        <v>30</v>
      </c>
      <c r="B39">
        <f>A29*B29*(C29-B29*G17)/(G17-C17)</f>
        <v>1.116545085961892E-2</v>
      </c>
    </row>
    <row r="40" spans="1:8">
      <c r="A40" t="s">
        <v>31</v>
      </c>
      <c r="B40">
        <f>B39-B38</f>
        <v>5.3405259482400243E-3</v>
      </c>
      <c r="D40" t="s">
        <v>31</v>
      </c>
      <c r="E40">
        <f>E38-B38</f>
        <v>2.6041578931260655E-5</v>
      </c>
      <c r="G40" t="s">
        <v>36</v>
      </c>
      <c r="H40">
        <f>H38-B38</f>
        <v>5.8388433802589613E-4</v>
      </c>
    </row>
    <row r="41" spans="1:8">
      <c r="H41">
        <f>2*(E40+B33*B34^2)</f>
        <v>7.241401578625213E-4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吴天元</cp:lastModifiedBy>
  <dcterms:created xsi:type="dcterms:W3CDTF">2017-11-27T05:27:04Z</dcterms:created>
  <dcterms:modified xsi:type="dcterms:W3CDTF">2017-12-11T08:18:14Z</dcterms:modified>
</cp:coreProperties>
</file>