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天元\Desktop\"/>
    </mc:Choice>
  </mc:AlternateContent>
  <xr:revisionPtr revIDLastSave="0" documentId="10_ncr:8100000_{BADFB8BF-3F1A-4F34-8E02-A115B988E9B1}" xr6:coauthVersionLast="32" xr6:coauthVersionMax="32" xr10:uidLastSave="{00000000-0000-0000-0000-000000000000}"/>
  <bookViews>
    <workbookView xWindow="0" yWindow="0" windowWidth="20520" windowHeight="11018" xr2:uid="{E3E43C05-9643-42BB-996E-2F8E58F318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" i="1" l="1"/>
  <c r="C67" i="1"/>
  <c r="C47" i="1"/>
  <c r="C42" i="1"/>
  <c r="C46" i="1"/>
  <c r="C45" i="1"/>
  <c r="C43" i="1"/>
  <c r="G61" i="1"/>
  <c r="K61" i="1"/>
  <c r="D60" i="1"/>
  <c r="D61" i="1" s="1"/>
  <c r="E60" i="1"/>
  <c r="E61" i="1" s="1"/>
  <c r="F60" i="1"/>
  <c r="F61" i="1" s="1"/>
  <c r="G60" i="1"/>
  <c r="H60" i="1"/>
  <c r="H61" i="1" s="1"/>
  <c r="I60" i="1"/>
  <c r="I61" i="1" s="1"/>
  <c r="J60" i="1"/>
  <c r="J61" i="1" s="1"/>
  <c r="K60" i="1"/>
  <c r="L60" i="1"/>
  <c r="L61" i="1" s="1"/>
  <c r="C60" i="1"/>
  <c r="C61" i="1" s="1"/>
  <c r="D59" i="1"/>
  <c r="E59" i="1"/>
  <c r="F59" i="1"/>
  <c r="G59" i="1"/>
  <c r="H59" i="1"/>
  <c r="I59" i="1"/>
  <c r="J59" i="1"/>
  <c r="K59" i="1"/>
  <c r="L59" i="1"/>
  <c r="C59" i="1"/>
  <c r="H38" i="1"/>
  <c r="D38" i="1"/>
  <c r="E38" i="1"/>
  <c r="F38" i="1"/>
  <c r="G38" i="1"/>
  <c r="I38" i="1"/>
  <c r="C38" i="1"/>
  <c r="C11" i="1"/>
  <c r="C12" i="1"/>
  <c r="H39" i="1"/>
  <c r="I39" i="1"/>
  <c r="J39" i="1" s="1"/>
  <c r="J35" i="1"/>
  <c r="J34" i="1"/>
  <c r="I35" i="1"/>
  <c r="I37" i="1"/>
  <c r="I34" i="1"/>
  <c r="H35" i="1"/>
  <c r="H34" i="1"/>
  <c r="F37" i="1"/>
  <c r="G37" i="1"/>
  <c r="D36" i="1"/>
  <c r="D37" i="1" s="1"/>
  <c r="E36" i="1"/>
  <c r="E37" i="1" s="1"/>
  <c r="F36" i="1"/>
  <c r="G36" i="1"/>
  <c r="C36" i="1"/>
  <c r="C37" i="1" s="1"/>
  <c r="H37" i="1" s="1"/>
  <c r="H33" i="1"/>
  <c r="H32" i="1"/>
  <c r="F33" i="1"/>
  <c r="G33" i="1"/>
  <c r="D32" i="1"/>
  <c r="D33" i="1" s="1"/>
  <c r="E32" i="1"/>
  <c r="E33" i="1" s="1"/>
  <c r="F32" i="1"/>
  <c r="G32" i="1"/>
  <c r="C32" i="1"/>
  <c r="C33" i="1" s="1"/>
  <c r="B29" i="1"/>
  <c r="D7" i="1"/>
  <c r="E7" i="1"/>
  <c r="F7" i="1"/>
  <c r="G7" i="1"/>
  <c r="H7" i="1"/>
  <c r="I7" i="1"/>
  <c r="J7" i="1"/>
  <c r="K7" i="1"/>
  <c r="L7" i="1"/>
  <c r="C7" i="1"/>
  <c r="D6" i="1"/>
  <c r="E6" i="1"/>
  <c r="E5" i="1" s="1"/>
  <c r="F6" i="1"/>
  <c r="G6" i="1"/>
  <c r="H6" i="1"/>
  <c r="H5" i="1" s="1"/>
  <c r="I6" i="1"/>
  <c r="I5" i="1" s="1"/>
  <c r="J6" i="1"/>
  <c r="K6" i="1"/>
  <c r="K5" i="1" s="1"/>
  <c r="L6" i="1"/>
  <c r="L5" i="1" s="1"/>
  <c r="C6" i="1"/>
  <c r="C5" i="1" s="1"/>
  <c r="G5" i="1"/>
  <c r="D5" i="1"/>
  <c r="F5" i="1"/>
  <c r="J5" i="1"/>
  <c r="H36" i="1" l="1"/>
</calcChain>
</file>

<file path=xl/sharedStrings.xml><?xml version="1.0" encoding="utf-8"?>
<sst xmlns="http://schemas.openxmlformats.org/spreadsheetml/2006/main" count="48" uniqueCount="34">
  <si>
    <t>f=16kHz</t>
    <phoneticPr fontId="1" type="noConversion"/>
  </si>
  <si>
    <t>千分尺读数/mm</t>
    <phoneticPr fontId="1" type="noConversion"/>
  </si>
  <si>
    <r>
      <t>V</t>
    </r>
    <r>
      <rPr>
        <sz val="9"/>
        <color theme="1"/>
        <rFont val="等线"/>
        <family val="3"/>
        <charset val="134"/>
        <scheme val="minor"/>
      </rPr>
      <t>cpp</t>
    </r>
    <r>
      <rPr>
        <sz val="11"/>
        <color theme="1"/>
        <rFont val="等线"/>
        <family val="2"/>
        <charset val="134"/>
        <scheme val="minor"/>
      </rPr>
      <t>/V</t>
    </r>
    <phoneticPr fontId="1" type="noConversion"/>
  </si>
  <si>
    <t>零位x0=7.349mm</t>
    <phoneticPr fontId="1" type="noConversion"/>
  </si>
  <si>
    <t>Vi/V</t>
    <phoneticPr fontId="1" type="noConversion"/>
  </si>
  <si>
    <t>ω/Hz</t>
    <phoneticPr fontId="1" type="noConversion"/>
  </si>
  <si>
    <t>C/F</t>
    <phoneticPr fontId="1" type="noConversion"/>
  </si>
  <si>
    <t>选择d=7.949mm</t>
    <phoneticPr fontId="1" type="noConversion"/>
  </si>
  <si>
    <r>
      <t>C</t>
    </r>
    <r>
      <rPr>
        <sz val="8"/>
        <color theme="1"/>
        <rFont val="等线"/>
        <family val="3"/>
        <charset val="134"/>
        <scheme val="minor"/>
      </rPr>
      <t>空气</t>
    </r>
    <r>
      <rPr>
        <sz val="11"/>
        <color theme="1"/>
        <rFont val="等线"/>
        <family val="3"/>
        <charset val="134"/>
        <scheme val="minor"/>
      </rPr>
      <t>/F</t>
    </r>
    <phoneticPr fontId="1" type="noConversion"/>
  </si>
  <si>
    <r>
      <t>C</t>
    </r>
    <r>
      <rPr>
        <sz val="8"/>
        <color theme="1"/>
        <rFont val="等线"/>
        <family val="3"/>
        <charset val="134"/>
        <scheme val="minor"/>
      </rPr>
      <t>介质</t>
    </r>
    <r>
      <rPr>
        <sz val="11"/>
        <color theme="1"/>
        <rFont val="等线"/>
        <family val="2"/>
        <charset val="134"/>
        <scheme val="minor"/>
      </rPr>
      <t>/F</t>
    </r>
    <phoneticPr fontId="1" type="noConversion"/>
  </si>
  <si>
    <t>测量次数</t>
    <phoneticPr fontId="1" type="noConversion"/>
  </si>
  <si>
    <t xml:space="preserve">          Ave</t>
    <phoneticPr fontId="1" type="noConversion"/>
  </si>
  <si>
    <t>dx/mm</t>
    <phoneticPr fontId="1" type="noConversion"/>
  </si>
  <si>
    <t>1/dx (m^-1)</t>
    <phoneticPr fontId="1" type="noConversion"/>
  </si>
  <si>
    <t>纸张厚度/mm</t>
    <phoneticPr fontId="1" type="noConversion"/>
  </si>
  <si>
    <t xml:space="preserve">     标准差</t>
    <phoneticPr fontId="1" type="noConversion"/>
  </si>
  <si>
    <t>不确定度</t>
    <phoneticPr fontId="1" type="noConversion"/>
  </si>
  <si>
    <t>结果表示</t>
    <phoneticPr fontId="1" type="noConversion"/>
  </si>
  <si>
    <t>1/dx(m^-1)</t>
    <phoneticPr fontId="1" type="noConversion"/>
  </si>
  <si>
    <t>0.401±0.004</t>
    <phoneticPr fontId="1" type="noConversion"/>
  </si>
  <si>
    <t>10.600±0.001</t>
    <phoneticPr fontId="1" type="noConversion"/>
  </si>
  <si>
    <t>0.1084±0.0018</t>
    <phoneticPr fontId="1" type="noConversion"/>
  </si>
  <si>
    <t>0.600±0.001</t>
    <phoneticPr fontId="1" type="noConversion"/>
  </si>
  <si>
    <t>S/m^2</t>
    <phoneticPr fontId="1" type="noConversion"/>
  </si>
  <si>
    <t>介电常数计算</t>
    <phoneticPr fontId="1" type="noConversion"/>
  </si>
  <si>
    <t>C0/F</t>
    <phoneticPr fontId="1" type="noConversion"/>
  </si>
  <si>
    <t>共振频率/kHz</t>
    <phoneticPr fontId="1" type="noConversion"/>
  </si>
  <si>
    <t>X0/mm</t>
    <phoneticPr fontId="1" type="noConversion"/>
  </si>
  <si>
    <r>
      <t>ε</t>
    </r>
    <r>
      <rPr>
        <sz val="8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2"/>
        <charset val="134"/>
        <scheme val="minor"/>
      </rPr>
      <t>的计算</t>
    </r>
    <phoneticPr fontId="1" type="noConversion"/>
  </si>
  <si>
    <t>D/m</t>
    <phoneticPr fontId="1" type="noConversion"/>
  </si>
  <si>
    <t>纸张厚度/m</t>
    <phoneticPr fontId="1" type="noConversion"/>
  </si>
  <si>
    <t>C3/F</t>
    <phoneticPr fontId="1" type="noConversion"/>
  </si>
  <si>
    <t>ε0/(F/m)</t>
    <phoneticPr fontId="1" type="noConversion"/>
  </si>
  <si>
    <r>
      <t>ε</t>
    </r>
    <r>
      <rPr>
        <sz val="8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/(F/m)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</si>
</sst>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阻容分压法</a:t>
            </a:r>
            <a:r>
              <a:rPr lang="en-US" altLang="zh-CN"/>
              <a:t>——C</a:t>
            </a:r>
            <a:r>
              <a:rPr lang="zh-CN" altLang="en-US"/>
              <a:t>与</a:t>
            </a:r>
            <a:r>
              <a:rPr lang="en-US" altLang="zh-CN"/>
              <a:t>1/dx</a:t>
            </a:r>
            <a:r>
              <a:rPr lang="zh-CN" altLang="en-US"/>
              <a:t>的关系曲线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557602799650044"/>
          <c:y val="0.18039370078740158"/>
          <c:w val="0.85575730533683292"/>
          <c:h val="0.6821157083874058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Sheet1!$C$7:$L$7</c:f>
              <c:numCache>
                <c:formatCode>General</c:formatCode>
                <c:ptCount val="10"/>
                <c:pt idx="0">
                  <c:v>10000.000000000036</c:v>
                </c:pt>
                <c:pt idx="1">
                  <c:v>4999.9999999999955</c:v>
                </c:pt>
                <c:pt idx="2">
                  <c:v>3333.3333333333353</c:v>
                </c:pt>
                <c:pt idx="3">
                  <c:v>2500.0000000000032</c:v>
                </c:pt>
                <c:pt idx="4">
                  <c:v>2000</c:v>
                </c:pt>
                <c:pt idx="5">
                  <c:v>1666.6666666666677</c:v>
                </c:pt>
                <c:pt idx="6">
                  <c:v>1428.57142857143</c:v>
                </c:pt>
                <c:pt idx="7">
                  <c:v>1250.0000000000016</c:v>
                </c:pt>
                <c:pt idx="8">
                  <c:v>1111.1111111111106</c:v>
                </c:pt>
                <c:pt idx="9">
                  <c:v>999.99999999998931</c:v>
                </c:pt>
              </c:numCache>
            </c:numRef>
          </c:xVal>
          <c:yVal>
            <c:numRef>
              <c:f>Sheet1!$C$5:$L$5</c:f>
              <c:numCache>
                <c:formatCode>General</c:formatCode>
                <c:ptCount val="10"/>
                <c:pt idx="0">
                  <c:v>1.4090576932022893E-9</c:v>
                </c:pt>
                <c:pt idx="1">
                  <c:v>8.8813747018156997E-10</c:v>
                </c:pt>
                <c:pt idx="2">
                  <c:v>7.2942219321310025E-10</c:v>
                </c:pt>
                <c:pt idx="3">
                  <c:v>6.5174138997223863E-10</c:v>
                </c:pt>
                <c:pt idx="4">
                  <c:v>6.0651216628171123E-10</c:v>
                </c:pt>
                <c:pt idx="5">
                  <c:v>5.7245119103298517E-10</c:v>
                </c:pt>
                <c:pt idx="6">
                  <c:v>5.4200452263198341E-10</c:v>
                </c:pt>
                <c:pt idx="7">
                  <c:v>5.1680125220181448E-10</c:v>
                </c:pt>
                <c:pt idx="8">
                  <c:v>4.978552854479773E-10</c:v>
                </c:pt>
                <c:pt idx="9">
                  <c:v>4.8987226274201462E-10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2E-433A-9003-390BE7E64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55008"/>
        <c:axId val="245556976"/>
      </c:scatterChart>
      <c:valAx>
        <c:axId val="24555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1/dx(m^-1)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5556976"/>
        <c:crosses val="autoZero"/>
        <c:crossBetween val="midCat"/>
      </c:valAx>
      <c:valAx>
        <c:axId val="2455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C/F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555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LC</a:t>
            </a:r>
            <a:r>
              <a:rPr lang="zh-CN" altLang="en-US"/>
              <a:t>谐振电路法</a:t>
            </a:r>
            <a:r>
              <a:rPr lang="en-US" altLang="zh-CN"/>
              <a:t>——C</a:t>
            </a:r>
            <a:r>
              <a:rPr lang="zh-CN" altLang="en-US"/>
              <a:t>与</a:t>
            </a:r>
            <a:r>
              <a:rPr lang="en-US" altLang="zh-CN"/>
              <a:t>1/dx</a:t>
            </a:r>
            <a:r>
              <a:rPr lang="zh-CN" altLang="en-US"/>
              <a:t>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Sheet1!$C$59:$L$59</c:f>
              <c:numCache>
                <c:formatCode>General</c:formatCode>
                <c:ptCount val="10"/>
                <c:pt idx="0">
                  <c:v>868.80973066898366</c:v>
                </c:pt>
                <c:pt idx="1">
                  <c:v>799.36051159072781</c:v>
                </c:pt>
                <c:pt idx="2">
                  <c:v>740.19245003701008</c:v>
                </c:pt>
                <c:pt idx="3">
                  <c:v>689.17987594762212</c:v>
                </c:pt>
                <c:pt idx="4">
                  <c:v>644.74532559638931</c:v>
                </c:pt>
                <c:pt idx="5">
                  <c:v>605.69351907934595</c:v>
                </c:pt>
                <c:pt idx="6">
                  <c:v>571.10222729868667</c:v>
                </c:pt>
                <c:pt idx="7">
                  <c:v>540.2485143165859</c:v>
                </c:pt>
                <c:pt idx="8">
                  <c:v>512.55766273705774</c:v>
                </c:pt>
                <c:pt idx="9">
                  <c:v>487.56704046806431</c:v>
                </c:pt>
              </c:numCache>
            </c:numRef>
          </c:xVal>
          <c:yVal>
            <c:numRef>
              <c:f>Sheet1!$C$61:$L$61</c:f>
              <c:numCache>
                <c:formatCode>General</c:formatCode>
                <c:ptCount val="10"/>
                <c:pt idx="0">
                  <c:v>7.1743848905904374E-11</c:v>
                </c:pt>
                <c:pt idx="1">
                  <c:v>7.091116554547496E-11</c:v>
                </c:pt>
                <c:pt idx="2">
                  <c:v>7.0166696522158195E-11</c:v>
                </c:pt>
                <c:pt idx="3">
                  <c:v>6.9506652874734703E-11</c:v>
                </c:pt>
                <c:pt idx="4">
                  <c:v>6.89277348091306E-11</c:v>
                </c:pt>
                <c:pt idx="5">
                  <c:v>6.8427094034050417E-11</c:v>
                </c:pt>
                <c:pt idx="6">
                  <c:v>6.7931887950177318E-11</c:v>
                </c:pt>
                <c:pt idx="7">
                  <c:v>6.7511691713068806E-11</c:v>
                </c:pt>
                <c:pt idx="8">
                  <c:v>6.7095382170816043E-11</c:v>
                </c:pt>
                <c:pt idx="9">
                  <c:v>6.6819978122081876E-11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E4-4930-AF6B-B1CE2DEF1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941936"/>
        <c:axId val="549940952"/>
      </c:scatterChart>
      <c:valAx>
        <c:axId val="5499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1/dx(m^-1)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940952"/>
        <c:crosses val="autoZero"/>
        <c:crossBetween val="midCat"/>
      </c:valAx>
      <c:valAx>
        <c:axId val="54994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C/F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94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716308</xdr:colOff>
      <xdr:row>8</xdr:row>
      <xdr:rowOff>136505</xdr:rowOff>
    </xdr:from>
    <xdr:to>
      <xdr:col>11</xdr:col>
      <xdr:colOff>35271</xdr:colOff>
      <xdr:row>25</xdr:row>
      <xdr:rowOff>95250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A975BDA-6114-4A11-BCDF-DA09A9CF6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50007</xdr:colOff>
      <xdr:row>64</xdr:row>
      <xdr:rowOff>135730</xdr:rowOff>
    </xdr:from>
    <xdr:to>
      <xdr:col>11</xdr:col>
      <xdr:colOff>7145</xdr:colOff>
      <xdr:row>80</xdr:row>
      <xdr:rowOff>59530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7802D52-7B5A-4EF6-88E7-40B0A6B11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A4C7-E402-4EB7-9D86-2F4A2C31FF8F}">
  <dimension ref="A1:L68"/>
  <sheetViews>
    <sheetView tabSelected="1" topLeftCell="A52" zoomScale="86" workbookViewId="0">
      <selection activeCell="K85" sqref="K85"/>
    </sheetView>
  </sheetViews>
  <sheetFormatPr defaultRowHeight="13.9" x14ac:dyDescent="0.4"/>
  <cols>
    <col min="2" max="2" width="9.46484375" bestFit="1" customWidth="1"/>
    <col min="3" max="8" width="12.46484375" bestFit="1" customWidth="1"/>
  </cols>
  <sheetData>
    <row r="1" spans="1:12" x14ac:dyDescent="0.4">
      <c r="A1" s="1" t="s">
        <v>3</v>
      </c>
      <c r="B1" s="1"/>
      <c r="D1" s="1" t="s">
        <v>0</v>
      </c>
      <c r="E1" s="1"/>
    </row>
    <row r="2" spans="1:12" x14ac:dyDescent="0.4">
      <c r="A2" s="1" t="s">
        <v>1</v>
      </c>
      <c r="B2" s="1"/>
      <c r="C2">
        <v>7.4489999999999998</v>
      </c>
      <c r="D2">
        <v>7.5490000000000004</v>
      </c>
      <c r="E2">
        <v>7.649</v>
      </c>
      <c r="F2">
        <v>7.7489999999999997</v>
      </c>
      <c r="G2">
        <v>7.8490000000000002</v>
      </c>
      <c r="H2">
        <v>7.9489999999999998</v>
      </c>
      <c r="I2">
        <v>8.0489999999999995</v>
      </c>
      <c r="J2">
        <v>8.1489999999999991</v>
      </c>
      <c r="K2">
        <v>8.2490000000000006</v>
      </c>
      <c r="L2">
        <v>8.3490000000000109</v>
      </c>
    </row>
    <row r="3" spans="1:12" x14ac:dyDescent="0.4">
      <c r="A3" s="1" t="s">
        <v>2</v>
      </c>
      <c r="B3" s="1"/>
      <c r="C3">
        <v>0.17399999999999999</v>
      </c>
      <c r="D3">
        <v>0.27600000000000002</v>
      </c>
      <c r="E3">
        <v>0.33600000000000002</v>
      </c>
      <c r="F3">
        <v>0.376</v>
      </c>
      <c r="G3">
        <v>0.40400000000000003</v>
      </c>
      <c r="H3">
        <v>0.42799999999999999</v>
      </c>
      <c r="I3">
        <v>0.45200000000000001</v>
      </c>
      <c r="J3">
        <v>0.47399999999999998</v>
      </c>
      <c r="K3">
        <v>0.49199999999999999</v>
      </c>
      <c r="L3">
        <v>0.5</v>
      </c>
    </row>
    <row r="4" spans="1:12" x14ac:dyDescent="0.4">
      <c r="A4" s="1" t="s">
        <v>4</v>
      </c>
      <c r="B4" s="1"/>
      <c r="C4">
        <v>10.6</v>
      </c>
      <c r="D4">
        <v>10.6</v>
      </c>
      <c r="E4">
        <v>10.6</v>
      </c>
      <c r="F4">
        <v>10.6</v>
      </c>
      <c r="G4">
        <v>10.6</v>
      </c>
      <c r="H4">
        <v>10.6</v>
      </c>
      <c r="I4">
        <v>10.6</v>
      </c>
      <c r="J4">
        <v>10.6</v>
      </c>
      <c r="K4">
        <v>10.6</v>
      </c>
      <c r="L4">
        <v>10.6</v>
      </c>
    </row>
    <row r="5" spans="1:12" x14ac:dyDescent="0.4">
      <c r="A5" s="1" t="s">
        <v>6</v>
      </c>
      <c r="B5" s="1"/>
      <c r="C5">
        <f>(SQRT(C4^2-C3^2))/(C6*430000*C3)</f>
        <v>1.4090576932022893E-9</v>
      </c>
      <c r="D5">
        <f t="shared" ref="D5:L5" si="0">(SQRT(D4^2-D3^2))/(D6*430000*D3)</f>
        <v>8.8813747018156997E-10</v>
      </c>
      <c r="E5">
        <f t="shared" si="0"/>
        <v>7.2942219321310025E-10</v>
      </c>
      <c r="F5">
        <f t="shared" si="0"/>
        <v>6.5174138997223863E-10</v>
      </c>
      <c r="G5">
        <f t="shared" si="0"/>
        <v>6.0651216628171123E-10</v>
      </c>
      <c r="H5">
        <f t="shared" si="0"/>
        <v>5.7245119103298517E-10</v>
      </c>
      <c r="I5">
        <f t="shared" si="0"/>
        <v>5.4200452263198341E-10</v>
      </c>
      <c r="J5">
        <f t="shared" si="0"/>
        <v>5.1680125220181448E-10</v>
      </c>
      <c r="K5">
        <f t="shared" si="0"/>
        <v>4.978552854479773E-10</v>
      </c>
      <c r="L5">
        <f t="shared" si="0"/>
        <v>4.8987226274201462E-10</v>
      </c>
    </row>
    <row r="6" spans="1:12" x14ac:dyDescent="0.4">
      <c r="A6" s="1" t="s">
        <v>5</v>
      </c>
      <c r="B6" s="1"/>
      <c r="C6">
        <f>1000*16*2*3.1416</f>
        <v>100531.2</v>
      </c>
      <c r="D6">
        <f t="shared" ref="D6:L6" si="1">1000*16*2*3.1416</f>
        <v>100531.2</v>
      </c>
      <c r="E6">
        <f t="shared" si="1"/>
        <v>100531.2</v>
      </c>
      <c r="F6">
        <f t="shared" si="1"/>
        <v>100531.2</v>
      </c>
      <c r="G6">
        <f t="shared" si="1"/>
        <v>100531.2</v>
      </c>
      <c r="H6">
        <f t="shared" si="1"/>
        <v>100531.2</v>
      </c>
      <c r="I6">
        <f t="shared" si="1"/>
        <v>100531.2</v>
      </c>
      <c r="J6">
        <f t="shared" si="1"/>
        <v>100531.2</v>
      </c>
      <c r="K6">
        <f t="shared" si="1"/>
        <v>100531.2</v>
      </c>
      <c r="L6">
        <f t="shared" si="1"/>
        <v>100531.2</v>
      </c>
    </row>
    <row r="7" spans="1:12" x14ac:dyDescent="0.4">
      <c r="A7" s="1" t="s">
        <v>18</v>
      </c>
      <c r="B7" s="1"/>
      <c r="C7">
        <f>1000/(C2-7.349)</f>
        <v>10000.000000000036</v>
      </c>
      <c r="D7">
        <f t="shared" ref="D7:L7" si="2">1000/(D2-7.349)</f>
        <v>4999.9999999999955</v>
      </c>
      <c r="E7">
        <f t="shared" si="2"/>
        <v>3333.3333333333353</v>
      </c>
      <c r="F7">
        <f t="shared" si="2"/>
        <v>2500.0000000000032</v>
      </c>
      <c r="G7">
        <f t="shared" si="2"/>
        <v>2000</v>
      </c>
      <c r="H7">
        <f t="shared" si="2"/>
        <v>1666.6666666666677</v>
      </c>
      <c r="I7">
        <f t="shared" si="2"/>
        <v>1428.57142857143</v>
      </c>
      <c r="J7">
        <f t="shared" si="2"/>
        <v>1250.0000000000016</v>
      </c>
      <c r="K7">
        <f t="shared" si="2"/>
        <v>1111.1111111111106</v>
      </c>
      <c r="L7">
        <f t="shared" si="2"/>
        <v>999.99999999998931</v>
      </c>
    </row>
    <row r="8" spans="1:12" x14ac:dyDescent="0.4">
      <c r="A8" s="1"/>
      <c r="B8" s="1"/>
    </row>
    <row r="9" spans="1:12" x14ac:dyDescent="0.4">
      <c r="A9" s="1" t="s">
        <v>24</v>
      </c>
      <c r="B9" s="1"/>
    </row>
    <row r="10" spans="1:12" x14ac:dyDescent="0.4">
      <c r="A10" s="1" t="s">
        <v>23</v>
      </c>
      <c r="B10" s="1"/>
      <c r="C10">
        <v>2E-3</v>
      </c>
    </row>
    <row r="11" spans="1:12" x14ac:dyDescent="0.4">
      <c r="A11" s="1" t="s">
        <v>32</v>
      </c>
      <c r="B11" s="1"/>
      <c r="C11">
        <f>(10^(-13))/0.002</f>
        <v>5.0000000000000002E-11</v>
      </c>
    </row>
    <row r="12" spans="1:12" x14ac:dyDescent="0.4">
      <c r="A12" s="1" t="s">
        <v>25</v>
      </c>
      <c r="B12" s="1"/>
      <c r="C12">
        <f>4*10^(-10)</f>
        <v>4.0000000000000001E-10</v>
      </c>
    </row>
    <row r="28" spans="1:12" x14ac:dyDescent="0.4">
      <c r="A28" s="1" t="s">
        <v>7</v>
      </c>
      <c r="B28" s="1"/>
    </row>
    <row r="29" spans="1:12" x14ac:dyDescent="0.4">
      <c r="A29" t="s">
        <v>8</v>
      </c>
      <c r="B29">
        <f>5.72*10^(-10)</f>
        <v>5.7199999999999999E-10</v>
      </c>
    </row>
    <row r="31" spans="1:12" x14ac:dyDescent="0.4">
      <c r="A31" s="1" t="s">
        <v>10</v>
      </c>
      <c r="B31" s="1"/>
      <c r="C31">
        <v>1</v>
      </c>
      <c r="D31">
        <v>2</v>
      </c>
      <c r="E31">
        <v>3</v>
      </c>
      <c r="F31">
        <v>4</v>
      </c>
      <c r="G31">
        <v>5</v>
      </c>
      <c r="H31" t="s">
        <v>11</v>
      </c>
      <c r="I31" t="s">
        <v>15</v>
      </c>
      <c r="J31" t="s">
        <v>16</v>
      </c>
      <c r="K31" s="1" t="s">
        <v>17</v>
      </c>
      <c r="L31" s="1"/>
    </row>
    <row r="32" spans="1:12" x14ac:dyDescent="0.4">
      <c r="A32" s="1" t="s">
        <v>12</v>
      </c>
      <c r="B32" s="1"/>
      <c r="C32" s="2">
        <f>7.949-7.349</f>
        <v>0.59999999999999964</v>
      </c>
      <c r="D32" s="2">
        <f t="shared" ref="D32:H32" si="3">7.949-7.349</f>
        <v>0.59999999999999964</v>
      </c>
      <c r="E32" s="2">
        <f t="shared" si="3"/>
        <v>0.59999999999999964</v>
      </c>
      <c r="F32" s="2">
        <f t="shared" si="3"/>
        <v>0.59999999999999964</v>
      </c>
      <c r="G32" s="2">
        <f t="shared" si="3"/>
        <v>0.59999999999999964</v>
      </c>
      <c r="H32" s="2">
        <f t="shared" si="3"/>
        <v>0.59999999999999964</v>
      </c>
      <c r="I32">
        <v>0</v>
      </c>
      <c r="J32">
        <v>1.24E-3</v>
      </c>
      <c r="K32" s="1" t="s">
        <v>22</v>
      </c>
      <c r="L32" s="1"/>
    </row>
    <row r="33" spans="1:12" x14ac:dyDescent="0.4">
      <c r="A33" s="1" t="s">
        <v>13</v>
      </c>
      <c r="B33" s="1"/>
      <c r="C33" s="2">
        <f>1000/C32</f>
        <v>1666.6666666666677</v>
      </c>
      <c r="D33" s="2">
        <f t="shared" ref="D33:H33" si="4">1000/D32</f>
        <v>1666.6666666666677</v>
      </c>
      <c r="E33" s="2">
        <f t="shared" si="4"/>
        <v>1666.6666666666677</v>
      </c>
      <c r="F33" s="2">
        <f t="shared" si="4"/>
        <v>1666.6666666666677</v>
      </c>
      <c r="G33" s="2">
        <f t="shared" si="4"/>
        <v>1666.6666666666677</v>
      </c>
      <c r="H33" s="2">
        <f t="shared" si="4"/>
        <v>1666.6666666666677</v>
      </c>
      <c r="K33" s="1"/>
      <c r="L33" s="1"/>
    </row>
    <row r="34" spans="1:12" x14ac:dyDescent="0.4">
      <c r="A34" s="1" t="s">
        <v>2</v>
      </c>
      <c r="B34" s="1"/>
      <c r="C34" s="2">
        <v>0.4</v>
      </c>
      <c r="D34" s="2">
        <v>0.39600000000000002</v>
      </c>
      <c r="E34" s="2">
        <v>0.40400000000000003</v>
      </c>
      <c r="F34" s="2">
        <v>0.4</v>
      </c>
      <c r="G34" s="2">
        <v>0.40400000000000003</v>
      </c>
      <c r="H34" s="2">
        <f>AVERAGE(C34:G34)</f>
        <v>0.40079999999999999</v>
      </c>
      <c r="I34">
        <f>_xlfn.STDEV.P(C34:G34)</f>
        <v>2.9933259094191557E-3</v>
      </c>
      <c r="J34">
        <f>1.24*SQRT(0.001^2+I34^2)</f>
        <v>3.9133739918387591E-3</v>
      </c>
      <c r="K34" s="1" t="s">
        <v>19</v>
      </c>
      <c r="L34" s="1"/>
    </row>
    <row r="35" spans="1:12" x14ac:dyDescent="0.4">
      <c r="A35" s="1" t="s">
        <v>4</v>
      </c>
      <c r="B35" s="1"/>
      <c r="C35" s="2">
        <v>10.6</v>
      </c>
      <c r="D35" s="2">
        <v>10.6</v>
      </c>
      <c r="E35" s="2">
        <v>10.6</v>
      </c>
      <c r="F35" s="2">
        <v>10.6</v>
      </c>
      <c r="G35" s="2">
        <v>10.6</v>
      </c>
      <c r="H35" s="2">
        <f t="shared" ref="H35:H38" si="5">AVERAGE(C35:G35)</f>
        <v>10.6</v>
      </c>
      <c r="I35">
        <f>_xlfn.STDEV.P(C35:G35)</f>
        <v>0</v>
      </c>
      <c r="J35">
        <f t="shared" ref="J35:J38" si="6">1.24*SQRT(0.001^2+I35^2)</f>
        <v>1.24E-3</v>
      </c>
      <c r="K35" s="1" t="s">
        <v>20</v>
      </c>
      <c r="L35" s="1"/>
    </row>
    <row r="36" spans="1:12" x14ac:dyDescent="0.4">
      <c r="A36" s="1" t="s">
        <v>5</v>
      </c>
      <c r="B36" s="1"/>
      <c r="C36" s="2">
        <f>1000*16*2*3.1416</f>
        <v>100531.2</v>
      </c>
      <c r="D36" s="2">
        <f t="shared" ref="D36:I36" si="7">1000*16*2*3.1416</f>
        <v>100531.2</v>
      </c>
      <c r="E36" s="2">
        <f t="shared" si="7"/>
        <v>100531.2</v>
      </c>
      <c r="F36" s="2">
        <f t="shared" si="7"/>
        <v>100531.2</v>
      </c>
      <c r="G36" s="2">
        <f t="shared" si="7"/>
        <v>100531.2</v>
      </c>
      <c r="H36" s="2">
        <f t="shared" si="5"/>
        <v>100531.2</v>
      </c>
      <c r="K36" s="1"/>
      <c r="L36" s="1"/>
    </row>
    <row r="37" spans="1:12" x14ac:dyDescent="0.4">
      <c r="A37" s="1" t="s">
        <v>9</v>
      </c>
      <c r="B37" s="1"/>
      <c r="C37" s="3">
        <f>(SQRT(C35^2-C34^2))/(430000*C36*C34)</f>
        <v>6.1258606731578425E-10</v>
      </c>
      <c r="D37" s="3">
        <f t="shared" ref="D37:H37" si="8">(SQRT(D35^2-D34^2))/(430000*D36*D34)</f>
        <v>6.1878258505672995E-10</v>
      </c>
      <c r="E37" s="3">
        <f t="shared" si="8"/>
        <v>6.0651216628171123E-10</v>
      </c>
      <c r="F37" s="3">
        <f t="shared" si="8"/>
        <v>6.1258606731578425E-10</v>
      </c>
      <c r="G37" s="3">
        <f t="shared" si="8"/>
        <v>6.0651216628171123E-10</v>
      </c>
      <c r="H37" s="3">
        <f t="shared" si="5"/>
        <v>6.1139581045034414E-10</v>
      </c>
      <c r="I37">
        <f>_xlfn.STDEV.P(C37:G37)</f>
        <v>4.5847098627643921E-12</v>
      </c>
      <c r="K37" s="1"/>
      <c r="L37" s="1"/>
    </row>
    <row r="38" spans="1:12" x14ac:dyDescent="0.4">
      <c r="A38" s="1" t="s">
        <v>8</v>
      </c>
      <c r="B38" s="1"/>
      <c r="C38">
        <f>5.72*10^(-10)</f>
        <v>5.7199999999999999E-10</v>
      </c>
      <c r="D38">
        <f t="shared" ref="D38:I38" si="9">5.72*10^(-10)</f>
        <v>5.7199999999999999E-10</v>
      </c>
      <c r="E38">
        <f t="shared" si="9"/>
        <v>5.7199999999999999E-10</v>
      </c>
      <c r="F38">
        <f t="shared" si="9"/>
        <v>5.7199999999999999E-10</v>
      </c>
      <c r="G38">
        <f t="shared" si="9"/>
        <v>5.7199999999999999E-10</v>
      </c>
      <c r="H38" s="3">
        <f t="shared" si="5"/>
        <v>5.7199999999999999E-10</v>
      </c>
      <c r="I38">
        <f t="shared" si="9"/>
        <v>5.7199999999999999E-10</v>
      </c>
    </row>
    <row r="39" spans="1:12" x14ac:dyDescent="0.4">
      <c r="A39" s="1" t="s">
        <v>14</v>
      </c>
      <c r="B39" s="1"/>
      <c r="C39">
        <v>0.108</v>
      </c>
      <c r="D39">
        <v>0.11</v>
      </c>
      <c r="E39">
        <v>0.108</v>
      </c>
      <c r="F39">
        <v>0.107</v>
      </c>
      <c r="G39">
        <v>0.109</v>
      </c>
      <c r="H39" s="3">
        <f>AVERAGE(C39:G39)</f>
        <v>0.10840000000000001</v>
      </c>
      <c r="I39">
        <f>_xlfn.STDEV.P(C39:G39)</f>
        <v>1.0198039027185578E-3</v>
      </c>
      <c r="J39">
        <f>1.24*SQRT(0.001^2+I39^2)</f>
        <v>1.7710742502786273E-3</v>
      </c>
      <c r="K39" s="1" t="s">
        <v>21</v>
      </c>
      <c r="L39" s="1"/>
    </row>
    <row r="41" spans="1:12" x14ac:dyDescent="0.4">
      <c r="A41" s="1" t="s">
        <v>28</v>
      </c>
      <c r="B41" s="1"/>
    </row>
    <row r="42" spans="1:12" x14ac:dyDescent="0.4">
      <c r="A42" t="s">
        <v>30</v>
      </c>
      <c r="C42">
        <f>H39/1000</f>
        <v>1.0840000000000001E-4</v>
      </c>
    </row>
    <row r="43" spans="1:12" x14ac:dyDescent="0.4">
      <c r="A43" s="1" t="s">
        <v>32</v>
      </c>
      <c r="B43" s="1"/>
      <c r="C43">
        <f>5*10^(-11)</f>
        <v>4.9999999999999995E-11</v>
      </c>
    </row>
    <row r="44" spans="1:12" x14ac:dyDescent="0.4">
      <c r="A44" s="1" t="s">
        <v>23</v>
      </c>
      <c r="B44" s="1"/>
      <c r="C44">
        <v>2E-3</v>
      </c>
    </row>
    <row r="45" spans="1:12" x14ac:dyDescent="0.4">
      <c r="A45" s="1" t="s">
        <v>29</v>
      </c>
      <c r="B45" s="1"/>
      <c r="C45">
        <f>7.949/1000</f>
        <v>7.9489999999999995E-3</v>
      </c>
    </row>
    <row r="46" spans="1:12" x14ac:dyDescent="0.4">
      <c r="A46" s="1" t="s">
        <v>31</v>
      </c>
      <c r="B46" s="1"/>
      <c r="C46">
        <f>H37-H38</f>
        <v>3.939581045034415E-11</v>
      </c>
    </row>
    <row r="47" spans="1:12" x14ac:dyDescent="0.4">
      <c r="A47" s="1" t="s">
        <v>33</v>
      </c>
      <c r="B47" s="1"/>
      <c r="C47">
        <f>C42*(C45*C46+C43*C44)/(-C43*C42*C44+C46*C45*(C45-C42))</f>
        <v>1.8321223472930533E-2</v>
      </c>
    </row>
    <row r="56" spans="1:12" x14ac:dyDescent="0.4">
      <c r="A56" s="1" t="s">
        <v>27</v>
      </c>
      <c r="B56" s="1"/>
      <c r="C56">
        <v>7.3490000000000002</v>
      </c>
      <c r="D56">
        <v>7.3490000000000002</v>
      </c>
      <c r="E56">
        <v>7.3490000000000002</v>
      </c>
      <c r="F56">
        <v>7.3490000000000002</v>
      </c>
      <c r="G56">
        <v>7.3490000000000002</v>
      </c>
      <c r="H56">
        <v>7.3490000000000002</v>
      </c>
      <c r="I56">
        <v>7.3490000000000002</v>
      </c>
      <c r="J56">
        <v>7.3490000000000002</v>
      </c>
      <c r="K56">
        <v>7.3490000000000002</v>
      </c>
      <c r="L56">
        <v>7.3490000000000002</v>
      </c>
    </row>
    <row r="57" spans="1:12" x14ac:dyDescent="0.4">
      <c r="A57" s="1" t="s">
        <v>1</v>
      </c>
      <c r="B57" s="1"/>
      <c r="C57">
        <v>8.5</v>
      </c>
      <c r="D57">
        <v>8.6</v>
      </c>
      <c r="E57">
        <v>8.6999999999999993</v>
      </c>
      <c r="F57">
        <v>8.8000000000000007</v>
      </c>
      <c r="G57">
        <v>8.9</v>
      </c>
      <c r="H57">
        <v>9</v>
      </c>
      <c r="I57">
        <v>9.1</v>
      </c>
      <c r="J57">
        <v>9.1999999999999993</v>
      </c>
      <c r="K57">
        <v>9.3000000000000007</v>
      </c>
      <c r="L57">
        <v>9.4</v>
      </c>
    </row>
    <row r="58" spans="1:12" x14ac:dyDescent="0.4">
      <c r="A58" s="1" t="s">
        <v>26</v>
      </c>
      <c r="B58" s="1"/>
      <c r="C58">
        <v>1879</v>
      </c>
      <c r="D58">
        <v>1890</v>
      </c>
      <c r="E58">
        <v>1900</v>
      </c>
      <c r="F58">
        <v>1909</v>
      </c>
      <c r="G58">
        <v>1917</v>
      </c>
      <c r="H58">
        <v>1924</v>
      </c>
      <c r="I58">
        <v>1931</v>
      </c>
      <c r="J58">
        <v>1937</v>
      </c>
      <c r="K58">
        <v>1943</v>
      </c>
      <c r="L58">
        <v>1947</v>
      </c>
    </row>
    <row r="59" spans="1:12" x14ac:dyDescent="0.4">
      <c r="A59" s="1" t="s">
        <v>13</v>
      </c>
      <c r="B59" s="1"/>
      <c r="C59">
        <f>1000/(C57-C56)</f>
        <v>868.80973066898366</v>
      </c>
      <c r="D59">
        <f t="shared" ref="D59:L59" si="10">1000/(D57-D56)</f>
        <v>799.36051159072781</v>
      </c>
      <c r="E59">
        <f t="shared" si="10"/>
        <v>740.19245003701008</v>
      </c>
      <c r="F59">
        <f t="shared" si="10"/>
        <v>689.17987594762212</v>
      </c>
      <c r="G59">
        <f t="shared" si="10"/>
        <v>644.74532559638931</v>
      </c>
      <c r="H59">
        <f t="shared" si="10"/>
        <v>605.69351907934595</v>
      </c>
      <c r="I59">
        <f t="shared" si="10"/>
        <v>571.10222729868667</v>
      </c>
      <c r="J59">
        <f t="shared" si="10"/>
        <v>540.2485143165859</v>
      </c>
      <c r="K59">
        <f t="shared" si="10"/>
        <v>512.55766273705774</v>
      </c>
      <c r="L59">
        <f t="shared" si="10"/>
        <v>487.56704046806431</v>
      </c>
    </row>
    <row r="60" spans="1:12" x14ac:dyDescent="0.4">
      <c r="A60" s="1" t="s">
        <v>5</v>
      </c>
      <c r="B60" s="1"/>
      <c r="C60">
        <f>2*3.1416*C58*1000</f>
        <v>11806132.799999999</v>
      </c>
      <c r="D60">
        <f t="shared" ref="D60:L60" si="11">2*3.1416*D58*1000</f>
        <v>11875248</v>
      </c>
      <c r="E60">
        <f t="shared" si="11"/>
        <v>11938080</v>
      </c>
      <c r="F60">
        <f t="shared" si="11"/>
        <v>11994628.800000001</v>
      </c>
      <c r="G60">
        <f t="shared" si="11"/>
        <v>12044894.399999999</v>
      </c>
      <c r="H60">
        <f t="shared" si="11"/>
        <v>12088876.800000001</v>
      </c>
      <c r="I60">
        <f t="shared" si="11"/>
        <v>12132859.199999999</v>
      </c>
      <c r="J60">
        <f t="shared" si="11"/>
        <v>12170558.4</v>
      </c>
      <c r="K60">
        <f t="shared" si="11"/>
        <v>12208257.6</v>
      </c>
      <c r="L60">
        <f t="shared" si="11"/>
        <v>12233390.4</v>
      </c>
    </row>
    <row r="61" spans="1:12" x14ac:dyDescent="0.4">
      <c r="A61" s="1" t="s">
        <v>6</v>
      </c>
      <c r="B61" s="1"/>
      <c r="C61">
        <f>1/(C60*C60*0.1/1000)</f>
        <v>7.1743848905904374E-11</v>
      </c>
      <c r="D61">
        <f t="shared" ref="D61:L61" si="12">1/(D60*D60*0.1/1000)</f>
        <v>7.091116554547496E-11</v>
      </c>
      <c r="E61">
        <f t="shared" si="12"/>
        <v>7.0166696522158195E-11</v>
      </c>
      <c r="F61">
        <f t="shared" si="12"/>
        <v>6.9506652874734703E-11</v>
      </c>
      <c r="G61">
        <f t="shared" si="12"/>
        <v>6.89277348091306E-11</v>
      </c>
      <c r="H61">
        <f t="shared" si="12"/>
        <v>6.8427094034050417E-11</v>
      </c>
      <c r="I61">
        <f t="shared" si="12"/>
        <v>6.7931887950177318E-11</v>
      </c>
      <c r="J61">
        <f t="shared" si="12"/>
        <v>6.7511691713068806E-11</v>
      </c>
      <c r="K61">
        <f t="shared" si="12"/>
        <v>6.7095382170816043E-11</v>
      </c>
      <c r="L61">
        <f t="shared" si="12"/>
        <v>6.6819978122081876E-11</v>
      </c>
    </row>
    <row r="65" spans="1:3" x14ac:dyDescent="0.4">
      <c r="A65" s="1" t="s">
        <v>24</v>
      </c>
      <c r="B65" s="1"/>
    </row>
    <row r="66" spans="1:3" x14ac:dyDescent="0.4">
      <c r="A66" s="1" t="s">
        <v>23</v>
      </c>
      <c r="B66" s="1"/>
      <c r="C66">
        <v>2E-3</v>
      </c>
    </row>
    <row r="67" spans="1:3" x14ac:dyDescent="0.4">
      <c r="A67" s="1" t="s">
        <v>32</v>
      </c>
      <c r="B67" s="1"/>
      <c r="C67">
        <f>(10^(-14))/0.002</f>
        <v>4.9999999999999997E-12</v>
      </c>
    </row>
    <row r="68" spans="1:3" x14ac:dyDescent="0.4">
      <c r="A68" s="1" t="s">
        <v>25</v>
      </c>
      <c r="B68" s="1"/>
      <c r="C68">
        <f>6*10^(-11)</f>
        <v>6E-11</v>
      </c>
    </row>
  </sheetData>
  <mergeCells count="47">
    <mergeCell ref="A65:B65"/>
    <mergeCell ref="A66:B66"/>
    <mergeCell ref="A67:B67"/>
    <mergeCell ref="A68:B68"/>
    <mergeCell ref="A60:B60"/>
    <mergeCell ref="A61:B61"/>
    <mergeCell ref="A41:B41"/>
    <mergeCell ref="A43:B43"/>
    <mergeCell ref="A44:B44"/>
    <mergeCell ref="A45:B45"/>
    <mergeCell ref="A46:B46"/>
    <mergeCell ref="A47:B47"/>
    <mergeCell ref="A38:B38"/>
    <mergeCell ref="A57:B57"/>
    <mergeCell ref="A59:B59"/>
    <mergeCell ref="A56:B56"/>
    <mergeCell ref="A58:B58"/>
    <mergeCell ref="K39:L39"/>
    <mergeCell ref="A39:B39"/>
    <mergeCell ref="A8:B8"/>
    <mergeCell ref="A9:B9"/>
    <mergeCell ref="A10:B10"/>
    <mergeCell ref="A11:B11"/>
    <mergeCell ref="A12:B12"/>
    <mergeCell ref="A36:B36"/>
    <mergeCell ref="A37:B37"/>
    <mergeCell ref="K31:L31"/>
    <mergeCell ref="K32:L32"/>
    <mergeCell ref="K33:L33"/>
    <mergeCell ref="K34:L34"/>
    <mergeCell ref="K35:L35"/>
    <mergeCell ref="K36:L36"/>
    <mergeCell ref="K37:L37"/>
    <mergeCell ref="A31:B31"/>
    <mergeCell ref="A32:B32"/>
    <mergeCell ref="A33:B33"/>
    <mergeCell ref="A34:B34"/>
    <mergeCell ref="A35:B35"/>
    <mergeCell ref="A2:B2"/>
    <mergeCell ref="A3:B3"/>
    <mergeCell ref="A1:B1"/>
    <mergeCell ref="D1:E1"/>
    <mergeCell ref="A4:B4"/>
    <mergeCell ref="A28:B28"/>
    <mergeCell ref="A7:B7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  <ignoredErrors>
    <ignoredError sqref="H38:I3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吴天元</dc:creator>
  <cp:lastModifiedBy>吴天元</cp:lastModifiedBy>
  <dcterms:created xsi:type="dcterms:W3CDTF">2018-05-07T04:56:09Z</dcterms:created>
  <dcterms:modified xsi:type="dcterms:W3CDTF">2018-05-07T07:20:39Z</dcterms:modified>
</cp:coreProperties>
</file>