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ork\论文\TaHe_nnip\rawdata\"/>
    </mc:Choice>
  </mc:AlternateContent>
  <xr:revisionPtr revIDLastSave="0" documentId="13_ncr:1_{10412DC2-DA59-4980-8EC5-E5D9DC3F44C9}" xr6:coauthVersionLast="47" xr6:coauthVersionMax="47" xr10:uidLastSave="{00000000-0000-0000-0000-000000000000}"/>
  <bookViews>
    <workbookView xWindow="8420" yWindow="840" windowWidth="32260" windowHeight="15260" xr2:uid="{00000000-000D-0000-FFFF-FFFF00000000}"/>
  </bookViews>
  <sheets>
    <sheet name="01.properties of pure Ta" sheetId="1" r:id="rId1"/>
    <sheet name="02.point defects in BCC Ta" sheetId="3" r:id="rId2"/>
    <sheet name="03.HexV1&amp;Hex" sheetId="4" r:id="rId3"/>
    <sheet name="04.NEB" sheetId="5" r:id="rId4"/>
    <sheet name="05.landscap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5" l="1"/>
  <c r="F2" i="5"/>
  <c r="E3" i="5"/>
  <c r="F3" i="5" s="1"/>
  <c r="E4" i="5"/>
  <c r="F4" i="5" s="1"/>
  <c r="E5" i="5"/>
  <c r="F5" i="5" s="1"/>
  <c r="E6" i="5"/>
  <c r="E7" i="5"/>
  <c r="F7" i="5" s="1"/>
  <c r="E8" i="5"/>
  <c r="F8" i="5" s="1"/>
  <c r="E9" i="5"/>
  <c r="F9" i="5" s="1"/>
  <c r="E2" i="5"/>
  <c r="C11" i="3"/>
  <c r="K27" i="4"/>
  <c r="L3" i="3"/>
  <c r="O4" i="4" s="1"/>
  <c r="K3" i="3"/>
  <c r="J3" i="3"/>
  <c r="K2" i="3"/>
  <c r="M5" i="3"/>
  <c r="N3" i="3"/>
  <c r="O2" i="4" s="1"/>
  <c r="F18" i="4" s="1"/>
  <c r="C19" i="3"/>
  <c r="I20" i="4"/>
  <c r="I19" i="4"/>
  <c r="I18" i="4"/>
  <c r="I17" i="4"/>
  <c r="I16" i="4"/>
  <c r="I15" i="4"/>
  <c r="P5" i="4"/>
  <c r="P4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N4" i="4"/>
  <c r="N2" i="4"/>
  <c r="E29" i="4" s="1"/>
  <c r="N2" i="3"/>
  <c r="C13" i="3" s="1"/>
  <c r="L2" i="3"/>
  <c r="M2" i="3" s="1"/>
  <c r="J2" i="3"/>
  <c r="I2" i="3"/>
  <c r="I8" i="3" s="1"/>
  <c r="F10" i="5" l="1"/>
  <c r="E10" i="5"/>
  <c r="M27" i="4"/>
  <c r="J18" i="4"/>
  <c r="J16" i="4"/>
  <c r="J17" i="4"/>
  <c r="M3" i="3"/>
  <c r="F17" i="4"/>
  <c r="F14" i="3"/>
  <c r="F13" i="3"/>
  <c r="F16" i="4"/>
  <c r="L27" i="4"/>
  <c r="F11" i="3"/>
  <c r="F12" i="3"/>
  <c r="F3" i="4"/>
  <c r="F9" i="4"/>
  <c r="F20" i="4"/>
  <c r="F19" i="4"/>
  <c r="F15" i="4"/>
  <c r="J19" i="4"/>
  <c r="J20" i="4"/>
  <c r="C15" i="4"/>
  <c r="E27" i="4"/>
  <c r="F4" i="4"/>
  <c r="F7" i="4"/>
  <c r="F5" i="4"/>
  <c r="F8" i="4"/>
  <c r="F6" i="4"/>
  <c r="K38" i="4"/>
  <c r="K39" i="4"/>
  <c r="K32" i="4"/>
  <c r="K40" i="4"/>
  <c r="K33" i="4"/>
  <c r="K41" i="4"/>
  <c r="K31" i="4"/>
  <c r="L31" i="4" s="1"/>
  <c r="K34" i="4"/>
  <c r="K42" i="4"/>
  <c r="K35" i="4"/>
  <c r="K28" i="4"/>
  <c r="K36" i="4"/>
  <c r="K29" i="4"/>
  <c r="K37" i="4"/>
  <c r="K30" i="4"/>
  <c r="C14" i="3"/>
  <c r="C12" i="3"/>
  <c r="C5" i="4"/>
  <c r="C19" i="4"/>
  <c r="C6" i="4"/>
  <c r="C20" i="4"/>
  <c r="C7" i="4"/>
  <c r="C9" i="4"/>
  <c r="C3" i="4"/>
  <c r="C16" i="4"/>
  <c r="E31" i="4"/>
  <c r="F31" i="4" s="1"/>
  <c r="E33" i="4"/>
  <c r="E35" i="4"/>
  <c r="E37" i="4"/>
  <c r="E39" i="4"/>
  <c r="E41" i="4"/>
  <c r="C4" i="4"/>
  <c r="E28" i="4"/>
  <c r="E30" i="4"/>
  <c r="E32" i="4"/>
  <c r="E34" i="4"/>
  <c r="E36" i="4"/>
  <c r="E38" i="4"/>
  <c r="C17" i="4"/>
  <c r="E40" i="4"/>
  <c r="E42" i="4"/>
  <c r="C8" i="4"/>
  <c r="C18" i="4"/>
  <c r="F34" i="4" l="1"/>
  <c r="G16" i="4"/>
  <c r="G31" i="4"/>
  <c r="F27" i="4"/>
  <c r="F28" i="4"/>
  <c r="G27" i="4"/>
  <c r="D3" i="4"/>
  <c r="D4" i="4"/>
  <c r="M38" i="4"/>
  <c r="G9" i="4"/>
  <c r="G6" i="4"/>
  <c r="G8" i="4"/>
  <c r="M40" i="4"/>
  <c r="L37" i="4"/>
  <c r="M42" i="4"/>
  <c r="L32" i="4"/>
  <c r="M35" i="4"/>
  <c r="L38" i="4"/>
  <c r="M41" i="4"/>
  <c r="M29" i="4"/>
  <c r="L30" i="4"/>
  <c r="M33" i="4"/>
  <c r="L41" i="4"/>
  <c r="M32" i="4"/>
  <c r="M28" i="4"/>
  <c r="L29" i="4"/>
  <c r="L33" i="4"/>
  <c r="M36" i="4"/>
  <c r="M31" i="4"/>
  <c r="M30" i="4"/>
  <c r="M34" i="4"/>
  <c r="L42" i="4"/>
  <c r="L34" i="4"/>
  <c r="M37" i="4"/>
  <c r="L35" i="4"/>
  <c r="M39" i="4"/>
  <c r="L36" i="4"/>
  <c r="L40" i="4"/>
  <c r="L39" i="4"/>
  <c r="L28" i="4"/>
  <c r="G5" i="4"/>
  <c r="G20" i="4"/>
  <c r="G7" i="4"/>
  <c r="G4" i="4"/>
  <c r="G19" i="4"/>
  <c r="D16" i="4"/>
  <c r="D20" i="4"/>
  <c r="D19" i="4"/>
  <c r="G29" i="4"/>
  <c r="D18" i="4"/>
  <c r="D17" i="4"/>
  <c r="G17" i="4"/>
  <c r="G18" i="4"/>
  <c r="G30" i="4"/>
  <c r="F41" i="4"/>
  <c r="G42" i="4"/>
  <c r="F40" i="4"/>
  <c r="F39" i="4"/>
  <c r="F38" i="4"/>
  <c r="G41" i="4"/>
  <c r="G39" i="4"/>
  <c r="F36" i="4"/>
  <c r="G37" i="4"/>
  <c r="D9" i="4"/>
  <c r="F35" i="4"/>
  <c r="F29" i="4"/>
  <c r="G32" i="4"/>
  <c r="G28" i="4"/>
  <c r="G40" i="4"/>
  <c r="F37" i="4"/>
  <c r="G38" i="4"/>
  <c r="F33" i="4"/>
  <c r="G36" i="4"/>
  <c r="F32" i="4"/>
  <c r="G35" i="4"/>
  <c r="G33" i="4"/>
  <c r="G34" i="4"/>
  <c r="F42" i="4"/>
  <c r="F30" i="4"/>
  <c r="D6" i="4"/>
  <c r="D5" i="4"/>
  <c r="D7" i="4"/>
  <c r="D8" i="4"/>
  <c r="I3" i="4" l="1"/>
  <c r="J3" i="4" s="1"/>
  <c r="I9" i="4"/>
  <c r="I8" i="4"/>
  <c r="I7" i="4"/>
  <c r="I6" i="4"/>
  <c r="I5" i="4"/>
  <c r="I4" i="4"/>
  <c r="J8" i="4" l="1"/>
  <c r="J5" i="4"/>
  <c r="J7" i="4"/>
  <c r="J6" i="4"/>
  <c r="J9" i="4"/>
  <c r="J4" i="4"/>
  <c r="I4" i="3"/>
  <c r="G3" i="4"/>
</calcChain>
</file>

<file path=xl/sharedStrings.xml><?xml version="1.0" encoding="utf-8"?>
<sst xmlns="http://schemas.openxmlformats.org/spreadsheetml/2006/main" count="100" uniqueCount="45">
  <si>
    <t>lattice</t>
    <phoneticPr fontId="1" type="noConversion"/>
  </si>
  <si>
    <t>DFT</t>
    <phoneticPr fontId="1" type="noConversion"/>
  </si>
  <si>
    <t>NNP</t>
    <phoneticPr fontId="1" type="noConversion"/>
  </si>
  <si>
    <t>MEAM</t>
    <phoneticPr fontId="1" type="noConversion"/>
  </si>
  <si>
    <t>C11</t>
    <phoneticPr fontId="1" type="noConversion"/>
  </si>
  <si>
    <t>C12</t>
    <phoneticPr fontId="1" type="noConversion"/>
  </si>
  <si>
    <t>C44</t>
    <phoneticPr fontId="1" type="noConversion"/>
  </si>
  <si>
    <t>B</t>
    <phoneticPr fontId="1" type="noConversion"/>
  </si>
  <si>
    <t>sub</t>
  </si>
  <si>
    <t>oct</t>
  </si>
  <si>
    <t>vac</t>
  </si>
  <si>
    <t>perf</t>
  </si>
  <si>
    <t>tet</t>
  </si>
  <si>
    <t>None</t>
  </si>
  <si>
    <t>性质</t>
    <phoneticPr fontId="1" type="noConversion"/>
  </si>
  <si>
    <t>Vac.</t>
    <phoneticPr fontId="1" type="noConversion"/>
  </si>
  <si>
    <t>Sub.</t>
    <phoneticPr fontId="1" type="noConversion"/>
  </si>
  <si>
    <t>Octa.</t>
    <phoneticPr fontId="1" type="noConversion"/>
  </si>
  <si>
    <t>Tetra.</t>
    <phoneticPr fontId="1" type="noConversion"/>
  </si>
  <si>
    <t>Duan</t>
    <phoneticPr fontId="1" type="noConversion"/>
  </si>
  <si>
    <t>Etot</t>
  </si>
  <si>
    <t>Ef</t>
  </si>
  <si>
    <t>Eb</t>
    <phoneticPr fontId="1" type="noConversion"/>
  </si>
  <si>
    <t>HexV1</t>
    <phoneticPr fontId="1" type="noConversion"/>
  </si>
  <si>
    <t>path</t>
    <phoneticPr fontId="1" type="noConversion"/>
  </si>
  <si>
    <t>Wilson</t>
    <phoneticPr fontId="1" type="noConversion"/>
  </si>
  <si>
    <t>Hex</t>
    <phoneticPr fontId="1" type="noConversion"/>
  </si>
  <si>
    <t>HemVn</t>
    <phoneticPr fontId="1" type="noConversion"/>
  </si>
  <si>
    <t>He_num</t>
    <phoneticPr fontId="1" type="noConversion"/>
  </si>
  <si>
    <t>Vac_nm</t>
    <phoneticPr fontId="1" type="noConversion"/>
  </si>
  <si>
    <t>Etot</t>
    <phoneticPr fontId="1" type="noConversion"/>
  </si>
  <si>
    <t>Ef</t>
    <phoneticPr fontId="1" type="noConversion"/>
  </si>
  <si>
    <t>Eb_He</t>
    <phoneticPr fontId="1" type="noConversion"/>
  </si>
  <si>
    <t>Eb_Vac</t>
    <phoneticPr fontId="1" type="noConversion"/>
  </si>
  <si>
    <t>Ef_He</t>
    <phoneticPr fontId="1" type="noConversion"/>
  </si>
  <si>
    <t>Ef_Vac</t>
    <phoneticPr fontId="1" type="noConversion"/>
  </si>
  <si>
    <t>E_ta</t>
    <phoneticPr fontId="1" type="noConversion"/>
  </si>
  <si>
    <r>
      <t>E_</t>
    </r>
    <r>
      <rPr>
        <sz val="11"/>
        <color theme="1"/>
        <rFont val="等线"/>
        <family val="3"/>
        <charset val="134"/>
        <scheme val="minor"/>
      </rPr>
      <t>Ta</t>
    </r>
    <phoneticPr fontId="1" type="noConversion"/>
  </si>
  <si>
    <t>E_He</t>
    <phoneticPr fontId="1" type="noConversion"/>
  </si>
  <si>
    <t>Ef_Vac2</t>
    <phoneticPr fontId="1" type="noConversion"/>
  </si>
  <si>
    <t>Ef_Vac3</t>
    <phoneticPr fontId="1" type="noConversion"/>
  </si>
  <si>
    <t>Ef_Vac4</t>
    <phoneticPr fontId="1" type="noConversion"/>
  </si>
  <si>
    <t>Vx</t>
    <phoneticPr fontId="1" type="noConversion"/>
  </si>
  <si>
    <t>NN-LIP</t>
    <phoneticPr fontId="1" type="noConversion"/>
  </si>
  <si>
    <t>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</si>
</sst>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00000_ "/>
    <numFmt numFmtId="178" formatCode="0_ "/>
    <numFmt numFmtId="179" formatCode="0.00000_ "/>
    <numFmt numFmtId="180" formatCode="0.000_ "/>
    <numFmt numFmtId="181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178" fontId="0" fillId="0" borderId="0" xfId="0" applyNumberFormat="1"/>
    <xf numFmtId="179" fontId="0" fillId="0" borderId="0" xfId="0" applyNumberFormat="1"/>
    <xf numFmtId="179" fontId="0" fillId="0" borderId="0" xfId="0" applyNumberFormat="1" applyAlignment="1">
      <alignment vertical="center"/>
    </xf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1" fontId="0" fillId="0" borderId="0" xfId="0" applyNumberFormat="1"/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'02.point defects in BCC Ta'!$I$2:$L$2</c:f>
              <c:numCache>
                <c:formatCode>0.000000_ </c:formatCode>
                <c:ptCount val="4"/>
                <c:pt idx="0">
                  <c:v>3.1980449802342719</c:v>
                </c:pt>
                <c:pt idx="1">
                  <c:v>4.6815716402341501</c:v>
                </c:pt>
                <c:pt idx="2">
                  <c:v>3.8218412899998384</c:v>
                </c:pt>
                <c:pt idx="3">
                  <c:v>3.5635977099998399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B-4B8A-BAAA-E9143BF992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'02.point defects in BCC Ta'!$I$3:$L$3</c:f>
              <c:numCache>
                <c:formatCode>0.000000_ </c:formatCode>
                <c:ptCount val="4"/>
                <c:pt idx="0">
                  <c:v>3.2152939814320689</c:v>
                </c:pt>
                <c:pt idx="1">
                  <c:v>4.6632445482167064</c:v>
                </c:pt>
                <c:pt idx="2">
                  <c:v>3.8120819633099927</c:v>
                </c:pt>
                <c:pt idx="3">
                  <c:v>3.5401278300400918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B-4B8A-BAAA-E9143BF992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'02.point defects in BCC Ta'!$I$5:$L$5</c:f>
              <c:numCache>
                <c:formatCode>0.000000_ </c:formatCode>
                <c:ptCount val="4"/>
                <c:pt idx="0">
                  <c:v>2.98</c:v>
                </c:pt>
                <c:pt idx="1">
                  <c:v>4.68</c:v>
                </c:pt>
                <c:pt idx="2">
                  <c:v>3.57</c:v>
                </c:pt>
                <c:pt idx="3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B-4B8A-BAAA-E9143BF9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0975"/>
        <c:axId val="473472895"/>
      </c:barChart>
      <c:catAx>
        <c:axId val="47347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72895"/>
        <c:crosses val="autoZero"/>
        <c:auto val="1"/>
        <c:lblAlgn val="ctr"/>
        <c:lblOffset val="100"/>
        <c:noMultiLvlLbl val="0"/>
      </c:catAx>
      <c:valAx>
        <c:axId val="4734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HexV1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213831367164517E-2"/>
          <c:y val="0.1051223021582734"/>
          <c:w val="0.88899613304564684"/>
          <c:h val="0.69614841669971106"/>
        </c:manualLayout>
      </c:layout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'03.HexV1&amp;Hex'!$A$3:$A$9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'03.HexV1&amp;Hex'!$D$3:$D$9</c:f>
              <c:numCache>
                <c:formatCode>General</c:formatCode>
                <c:ptCount val="7"/>
                <c:pt idx="0">
                  <c:v>2.0803169799997905</c:v>
                </c:pt>
                <c:pt idx="1">
                  <c:v>1.758527309999975</c:v>
                </c:pt>
                <c:pt idx="2">
                  <c:v>1.4538629499996851</c:v>
                </c:pt>
                <c:pt idx="3">
                  <c:v>1.5247483399999719</c:v>
                </c:pt>
                <c:pt idx="4">
                  <c:v>1.4569125999997787</c:v>
                </c:pt>
                <c:pt idx="5">
                  <c:v>1.4276435299997239</c:v>
                </c:pt>
                <c:pt idx="6">
                  <c:v>1.2705112499999096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A-4C81-9B9C-A6F373328B79}"/>
            </c:ext>
          </c:extLst>
        </c:ser>
        <c:ser>
          <c:idx val="1"/>
          <c:order val="1"/>
          <c:tx>
            <c:v>NNP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'03.HexV1&amp;Hex'!$A$3:$A$9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'03.HexV1&amp;Hex'!$G$3:$G$9</c:f>
              <c:numCache>
                <c:formatCode>General</c:formatCode>
                <c:ptCount val="7"/>
                <c:pt idx="0">
                  <c:v>2.0937404994153894</c:v>
                </c:pt>
                <c:pt idx="1">
                  <c:v>1.7557841214099881</c:v>
                </c:pt>
                <c:pt idx="2">
                  <c:v>1.4036281669600612</c:v>
                </c:pt>
                <c:pt idx="3">
                  <c:v>1.5460743245901085</c:v>
                </c:pt>
                <c:pt idx="4">
                  <c:v>1.3826281657402433</c:v>
                </c:pt>
                <c:pt idx="5">
                  <c:v>1.4314239895400078</c:v>
                </c:pt>
                <c:pt idx="6">
                  <c:v>1.2355893541800924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4-4A01-AE91-9F8D8A79B0AE}"/>
            </c:ext>
          </c:extLst>
        </c:ser>
        <c:ser>
          <c:idx val="2"/>
          <c:order val="2"/>
          <c:tx>
            <c:v>Duan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'03.HexV1&amp;Hex'!$A$3:$A$9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'03.HexV1&amp;Hex'!$J$3:$J$9</c:f>
              <c:numCache>
                <c:formatCode>General</c:formatCode>
                <c:ptCount val="7"/>
                <c:pt idx="0">
                  <c:v>1.3575508475933602</c:v>
                </c:pt>
                <c:pt idx="1">
                  <c:v>0.84982875107999511</c:v>
                </c:pt>
                <c:pt idx="2">
                  <c:v>0.86095617361996624</c:v>
                </c:pt>
                <c:pt idx="3">
                  <c:v>0.84247313975998672</c:v>
                </c:pt>
                <c:pt idx="4">
                  <c:v>0.62713962509002208</c:v>
                </c:pt>
                <c:pt idx="5">
                  <c:v>0.75592158503997098</c:v>
                </c:pt>
                <c:pt idx="6">
                  <c:v>0.42509828983003217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4-4A01-AE91-9F8D8A79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96159"/>
        <c:axId val="1413919423"/>
      </c:scatterChart>
      <c:valAx>
        <c:axId val="13387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He atoms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919423"/>
        <c:crosses val="autoZero"/>
        <c:crossBetween val="midCat"/>
      </c:valAx>
      <c:valAx>
        <c:axId val="14139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9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81074340796369"/>
          <c:y val="0.48460522290828756"/>
          <c:w val="0.40429241698061735"/>
          <c:h val="7.361011171313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不同</a:t>
            </a:r>
            <a:r>
              <a:rPr lang="en-US" altLang="zh-CN" sz="1400" b="0" i="0" u="none" strike="noStrike" baseline="0">
                <a:effectLst/>
              </a:rPr>
              <a:t>n/m</a:t>
            </a:r>
            <a:r>
              <a:rPr lang="zh-CN" altLang="zh-CN" sz="1400" b="0" i="0" u="none" strike="noStrike" baseline="0">
                <a:effectLst/>
              </a:rPr>
              <a:t>比例的</a:t>
            </a:r>
            <a:r>
              <a:rPr lang="en-US" altLang="zh-CN" sz="1400" b="0" i="0" u="none" strike="noStrike" baseline="0">
                <a:effectLst/>
              </a:rPr>
              <a:t>He</a:t>
            </a:r>
            <a:r>
              <a:rPr lang="en-US" altLang="zh-CN" sz="1400" b="0" i="0" u="none" strike="noStrike" baseline="-25000">
                <a:effectLst/>
              </a:rPr>
              <a:t>n</a:t>
            </a:r>
            <a:r>
              <a:rPr lang="en-US" altLang="zh-CN" sz="1400" b="0" i="0" u="none" strike="noStrike" baseline="0">
                <a:effectLst/>
              </a:rPr>
              <a:t>V</a:t>
            </a:r>
            <a:r>
              <a:rPr lang="en-US" altLang="zh-CN" sz="1400" b="0" i="0" u="none" strike="noStrike" baseline="-25000">
                <a:effectLst/>
              </a:rPr>
              <a:t>m</a:t>
            </a:r>
            <a:r>
              <a:rPr lang="zh-CN" altLang="zh-CN" sz="1400" b="0" i="0" u="none" strike="noStrike" baseline="0">
                <a:effectLst/>
              </a:rPr>
              <a:t>团簇中的解离能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827019217764135"/>
          <c:y val="0.18123274125618019"/>
          <c:w val="0.77777931696981895"/>
          <c:h val="0.60351876945614358"/>
        </c:manualLayout>
      </c:layout>
      <c:scatterChart>
        <c:scatterStyle val="lineMarker"/>
        <c:varyColors val="0"/>
        <c:ser>
          <c:idx val="0"/>
          <c:order val="0"/>
          <c:tx>
            <c:v>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'03.HexV1&amp;Hex'!$A$27:$A$42</c:f>
              <c:numCache>
                <c:formatCode>0.000_ 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  <c:pt idx="7" formatCode="General">
                  <c:v>2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</c:v>
                </c:pt>
                <c:pt idx="11">
                  <c:v>1.3333333333333333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</c:numCache>
            </c:numRef>
          </c:xVal>
          <c:yVal>
            <c:numRef>
              <c:f>'03.HexV1&amp;Hex'!$F$27:$F$42</c:f>
              <c:numCache>
                <c:formatCode>0.00000_ </c:formatCode>
                <c:ptCount val="16"/>
                <c:pt idx="0">
                  <c:v>2.0747044399998886</c:v>
                </c:pt>
                <c:pt idx="1">
                  <c:v>1.5830619799997958</c:v>
                </c:pt>
                <c:pt idx="2">
                  <c:v>1.6279706899998665</c:v>
                </c:pt>
                <c:pt idx="3">
                  <c:v>1.5068100799998074</c:v>
                </c:pt>
                <c:pt idx="4">
                  <c:v>2.4823577099997438</c:v>
                </c:pt>
                <c:pt idx="5">
                  <c:v>1.5502691799998711</c:v>
                </c:pt>
                <c:pt idx="6" formatCode="General">
                  <c:v>1.9710334299999168</c:v>
                </c:pt>
                <c:pt idx="7" formatCode="General">
                  <c:v>1.4780238299998683</c:v>
                </c:pt>
                <c:pt idx="8">
                  <c:v>2.4495618999998179</c:v>
                </c:pt>
                <c:pt idx="9">
                  <c:v>2.333620399999857</c:v>
                </c:pt>
                <c:pt idx="10">
                  <c:v>2.4663160399999207</c:v>
                </c:pt>
                <c:pt idx="11">
                  <c:v>2.1613298399996648</c:v>
                </c:pt>
                <c:pt idx="12">
                  <c:v>2.8103330199997991</c:v>
                </c:pt>
                <c:pt idx="13">
                  <c:v>2.3224203899998184</c:v>
                </c:pt>
                <c:pt idx="14">
                  <c:v>2.4817504199999103</c:v>
                </c:pt>
                <c:pt idx="15">
                  <c:v>2.4707960699998885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F-4F3C-A429-D289843D2551}"/>
            </c:ext>
          </c:extLst>
        </c:ser>
        <c:ser>
          <c:idx val="1"/>
          <c:order val="1"/>
          <c:tx>
            <c:v>Vacancy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'03.HexV1&amp;Hex'!$A$27:$A$42</c:f>
              <c:numCache>
                <c:formatCode>0.000_ 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  <c:pt idx="7" formatCode="General">
                  <c:v>2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</c:v>
                </c:pt>
                <c:pt idx="11">
                  <c:v>1.3333333333333333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</c:numCache>
            </c:numRef>
          </c:xVal>
          <c:yVal>
            <c:numRef>
              <c:f>'03.HexV1&amp;Hex'!$G$27:$G$42</c:f>
              <c:numCache>
                <c:formatCode>0.00000_ </c:formatCode>
                <c:ptCount val="16"/>
                <c:pt idx="0">
                  <c:v>2.074652369999967</c:v>
                </c:pt>
                <c:pt idx="1">
                  <c:v>3.3927682199998799</c:v>
                </c:pt>
                <c:pt idx="2">
                  <c:v>4.5688660099999652</c:v>
                </c:pt>
                <c:pt idx="3">
                  <c:v>5.5716803799998615</c:v>
                </c:pt>
                <c:pt idx="4">
                  <c:v>0.78994630999955007</c:v>
                </c:pt>
                <c:pt idx="5">
                  <c:v>0.75715350999962538</c:v>
                </c:pt>
                <c:pt idx="6" formatCode="General">
                  <c:v>1.1002162499996757</c:v>
                </c:pt>
                <c:pt idx="7" formatCode="General">
                  <c:v>1.0714299999997365</c:v>
                </c:pt>
                <c:pt idx="8">
                  <c:v>0.42611196999996537</c:v>
                </c:pt>
                <c:pt idx="9">
                  <c:v>1.2094631899999513</c:v>
                </c:pt>
                <c:pt idx="10">
                  <c:v>1.7047457999999551</c:v>
                </c:pt>
                <c:pt idx="11">
                  <c:v>2.3880518099997516</c:v>
                </c:pt>
                <c:pt idx="12">
                  <c:v>1.3501892499998576</c:v>
                </c:pt>
                <c:pt idx="13">
                  <c:v>1.3389892399998189</c:v>
                </c:pt>
                <c:pt idx="14">
                  <c:v>1.3544236199998068</c:v>
                </c:pt>
                <c:pt idx="15">
                  <c:v>1.6638898500000323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F-4F3C-A429-D289843D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51952"/>
        <c:axId val="251848208"/>
      </c:scatterChart>
      <c:valAx>
        <c:axId val="25185195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He-to-vacancy ratio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292533606089358"/>
              <c:y val="0.8973015931148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848208"/>
        <c:crosses val="autoZero"/>
        <c:crossBetween val="midCat"/>
      </c:valAx>
      <c:valAx>
        <c:axId val="2518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Dissociation energy (eV)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8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333002966750681"/>
          <c:y val="0.20058084599890125"/>
          <c:w val="0.23030110542253718"/>
          <c:h val="7.8488921442959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'03.HexV1&amp;Hex'!$A$15:$A$20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'03.HexV1&amp;Hex'!$D$15:$D$20</c:f>
              <c:numCache>
                <c:formatCode>General</c:formatCode>
                <c:ptCount val="6"/>
                <c:pt idx="0">
                  <c:v>0</c:v>
                </c:pt>
                <c:pt idx="1">
                  <c:v>0.2649461299998821</c:v>
                </c:pt>
                <c:pt idx="2">
                  <c:v>0.4518728999997812</c:v>
                </c:pt>
                <c:pt idx="3">
                  <c:v>0.50399570999991106</c:v>
                </c:pt>
                <c:pt idx="4">
                  <c:v>0.14586113999973449</c:v>
                </c:pt>
                <c:pt idx="5">
                  <c:v>0.87181366999982046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1-4FA0-AEC2-240E53FD51E1}"/>
            </c:ext>
          </c:extLst>
        </c:ser>
        <c:ser>
          <c:idx val="1"/>
          <c:order val="1"/>
          <c:tx>
            <c:v>NNP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'03.HexV1&amp;Hex'!$A$15:$A$20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'03.HexV1&amp;Hex'!$G$15:$G$20</c:f>
              <c:numCache>
                <c:formatCode>General</c:formatCode>
                <c:ptCount val="6"/>
                <c:pt idx="0">
                  <c:v>0</c:v>
                </c:pt>
                <c:pt idx="1">
                  <c:v>0.25719172640015131</c:v>
                </c:pt>
                <c:pt idx="2">
                  <c:v>0.43270823031002692</c:v>
                </c:pt>
                <c:pt idx="3">
                  <c:v>0.43125694731020303</c:v>
                </c:pt>
                <c:pt idx="4">
                  <c:v>0.14398663193014727</c:v>
                </c:pt>
                <c:pt idx="5">
                  <c:v>0.86052839767012301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1-4FA0-AEC2-240E53FD51E1}"/>
            </c:ext>
          </c:extLst>
        </c:ser>
        <c:ser>
          <c:idx val="2"/>
          <c:order val="2"/>
          <c:tx>
            <c:v>JN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'03.HexV1&amp;Hex'!$A$15:$A$20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'03.HexV1&amp;Hex'!$J$15:$J$20</c:f>
              <c:numCache>
                <c:formatCode>General</c:formatCode>
                <c:ptCount val="6"/>
                <c:pt idx="0">
                  <c:v>0</c:v>
                </c:pt>
                <c:pt idx="1">
                  <c:v>0.13006999999939595</c:v>
                </c:pt>
                <c:pt idx="2">
                  <c:v>0.27918999999943495</c:v>
                </c:pt>
                <c:pt idx="3">
                  <c:v>0.33128000000047919</c:v>
                </c:pt>
                <c:pt idx="4">
                  <c:v>0.52226999999962587</c:v>
                </c:pt>
                <c:pt idx="5">
                  <c:v>0.55981000000079817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1-4FA0-AEC2-240E53FD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61104"/>
        <c:axId val="526961584"/>
      </c:scatterChart>
      <c:valAx>
        <c:axId val="526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1584"/>
        <c:crosses val="autoZero"/>
        <c:crossBetween val="midCat"/>
      </c:valAx>
      <c:valAx>
        <c:axId val="526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'03.HexV1&amp;Hex'!$A$27:$A$42</c:f>
              <c:numCache>
                <c:formatCode>0.000_ 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  <c:pt idx="7" formatCode="General">
                  <c:v>2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</c:v>
                </c:pt>
                <c:pt idx="11">
                  <c:v>1.3333333333333333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</c:numCache>
            </c:numRef>
          </c:xVal>
          <c:yVal>
            <c:numRef>
              <c:f>'03.HexV1&amp;Hex'!$L$27:$L$42</c:f>
              <c:numCache>
                <c:formatCode>0.00000_ </c:formatCode>
                <c:ptCount val="16"/>
                <c:pt idx="0">
                  <c:v>2.0908648107854333</c:v>
                </c:pt>
                <c:pt idx="1">
                  <c:v>1.5206230206599685</c:v>
                </c:pt>
                <c:pt idx="2">
                  <c:v>1.5844677673601382</c:v>
                </c:pt>
                <c:pt idx="3">
                  <c:v>1.6067691456601096</c:v>
                </c:pt>
                <c:pt idx="4">
                  <c:v>2.6353567064311392</c:v>
                </c:pt>
                <c:pt idx="5">
                  <c:v>1.36664263751004</c:v>
                </c:pt>
                <c:pt idx="6" formatCode="General">
                  <c:v>2.0266733691498757</c:v>
                </c:pt>
                <c:pt idx="7" formatCode="General">
                  <c:v>1.4568062119499245</c:v>
                </c:pt>
                <c:pt idx="8">
                  <c:v>2.663486177866389</c:v>
                </c:pt>
                <c:pt idx="9">
                  <c:v>2.3282623040897761</c:v>
                </c:pt>
                <c:pt idx="10">
                  <c:v>2.4374293528298949</c:v>
                </c:pt>
                <c:pt idx="11">
                  <c:v>2.1902029930097342</c:v>
                </c:pt>
                <c:pt idx="12">
                  <c:v>3.1075479736819034</c:v>
                </c:pt>
                <c:pt idx="13">
                  <c:v>2.2749559137996584</c:v>
                </c:pt>
                <c:pt idx="14">
                  <c:v>2.4925004198898932</c:v>
                </c:pt>
                <c:pt idx="15">
                  <c:v>2.4850062654898011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D-4628-80B7-F199292B29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'03.HexV1&amp;Hex'!$A$27:$A$42</c:f>
              <c:numCache>
                <c:formatCode>0.000_ 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  <c:pt idx="7" formatCode="General">
                  <c:v>2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</c:v>
                </c:pt>
                <c:pt idx="11">
                  <c:v>1.3333333333333333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</c:numCache>
            </c:numRef>
          </c:xVal>
          <c:yVal>
            <c:numRef>
              <c:f>'03.HexV1&amp;Hex'!$M$27:$M$42</c:f>
              <c:numCache>
                <c:formatCode>0.00000_ </c:formatCode>
                <c:ptCount val="16"/>
                <c:pt idx="0">
                  <c:v>1.2561704741854101</c:v>
                </c:pt>
                <c:pt idx="1">
                  <c:v>2.5165956648058909</c:v>
                </c:pt>
                <c:pt idx="2">
                  <c:v>3.6917456021265025</c:v>
                </c:pt>
                <c:pt idx="3">
                  <c:v>4.8371069177460413</c:v>
                </c:pt>
                <c:pt idx="4">
                  <c:v>0.94356129787752252</c:v>
                </c:pt>
                <c:pt idx="5">
                  <c:v>0.8122116559254664</c:v>
                </c:pt>
                <c:pt idx="6" formatCode="General">
                  <c:v>1.2309473777554558</c:v>
                </c:pt>
                <c:pt idx="7" formatCode="General">
                  <c:v>1.0575145640855226</c:v>
                </c:pt>
                <c:pt idx="8">
                  <c:v>0.3016245317553512</c:v>
                </c:pt>
                <c:pt idx="9">
                  <c:v>1.2397743183753391</c:v>
                </c:pt>
                <c:pt idx="10">
                  <c:v>1.6505303020553583</c:v>
                </c:pt>
                <c:pt idx="11">
                  <c:v>2.383927083115168</c:v>
                </c:pt>
                <c:pt idx="12">
                  <c:v>1.3809213274353169</c:v>
                </c:pt>
                <c:pt idx="13">
                  <c:v>1.3276149371451993</c:v>
                </c:pt>
                <c:pt idx="14">
                  <c:v>1.3826860042051976</c:v>
                </c:pt>
                <c:pt idx="15">
                  <c:v>1.6774892766852645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D-4628-80B7-F199292B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58752"/>
        <c:axId val="346760192"/>
      </c:scatterChart>
      <c:valAx>
        <c:axId val="3467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60192"/>
        <c:crosses val="autoZero"/>
        <c:crossBetween val="midCat"/>
      </c:valAx>
      <c:valAx>
        <c:axId val="346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5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5336832895888"/>
          <c:y val="0.16976851851851851"/>
          <c:w val="0.79354374453193355"/>
          <c:h val="0.68585629921259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'04.NEB'!$B$1</c:f>
              <c:strCache>
                <c:ptCount val="1"/>
                <c:pt idx="0">
                  <c:v>DFT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'04.NEB'!$A$2:$A$9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'04.NEB'!$B$2:$B$9</c:f>
              <c:numCache>
                <c:formatCode>General</c:formatCode>
                <c:ptCount val="8"/>
                <c:pt idx="0">
                  <c:v>0</c:v>
                </c:pt>
                <c:pt idx="1">
                  <c:v>8.6840000000000001E-2</c:v>
                </c:pt>
                <c:pt idx="2">
                  <c:v>0.26296000000000003</c:v>
                </c:pt>
                <c:pt idx="3">
                  <c:v>0.35071000000000002</c:v>
                </c:pt>
                <c:pt idx="4">
                  <c:v>0.29992000000000002</c:v>
                </c:pt>
                <c:pt idx="5">
                  <c:v>0.17573</c:v>
                </c:pt>
                <c:pt idx="6">
                  <c:v>5.0180000000000002E-2</c:v>
                </c:pt>
                <c:pt idx="7" formatCode="0.00E+00">
                  <c:v>-5.7899999999999996E-6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A-4ACC-941D-AF826094D729}"/>
            </c:ext>
          </c:extLst>
        </c:ser>
        <c:ser>
          <c:idx val="1"/>
          <c:order val="1"/>
          <c:tx>
            <c:strRef>
              <c:f>'04.NEB'!$C$1</c:f>
              <c:strCache>
                <c:ptCount val="1"/>
                <c:pt idx="0">
                  <c:v>NNP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'04.NEB'!$A$2:$A$9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'04.NEB'!$C$2:$C$9</c:f>
              <c:numCache>
                <c:formatCode>General</c:formatCode>
                <c:ptCount val="8"/>
                <c:pt idx="0">
                  <c:v>0</c:v>
                </c:pt>
                <c:pt idx="1">
                  <c:v>0.11584</c:v>
                </c:pt>
                <c:pt idx="2">
                  <c:v>0.32012000000000002</c:v>
                </c:pt>
                <c:pt idx="3">
                  <c:v>0.42279</c:v>
                </c:pt>
                <c:pt idx="4">
                  <c:v>0.33844000000000002</c:v>
                </c:pt>
                <c:pt idx="5">
                  <c:v>0.22581999999999999</c:v>
                </c:pt>
                <c:pt idx="6">
                  <c:v>5.8560000000000001E-2</c:v>
                </c:pt>
                <c:pt idx="7" formatCode="0.00E+00">
                  <c:v>-1.7841100000000001E-5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5A-4ACC-941D-AF826094D729}"/>
            </c:ext>
          </c:extLst>
        </c:ser>
        <c:ser>
          <c:idx val="2"/>
          <c:order val="2"/>
          <c:tx>
            <c:strRef>
              <c:f>'04.NEB'!$D$1</c:f>
              <c:strCache>
                <c:ptCount val="1"/>
                <c:pt idx="0">
                  <c:v>Duan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'04.NEB'!$A$2:$A$9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'04.NEB'!$D$2:$D$9</c:f>
              <c:numCache>
                <c:formatCode>General</c:formatCode>
                <c:ptCount val="8"/>
                <c:pt idx="0">
                  <c:v>0</c:v>
                </c:pt>
                <c:pt idx="1">
                  <c:v>9.4890000000000002E-2</c:v>
                </c:pt>
                <c:pt idx="2">
                  <c:v>0.22670999999999999</c:v>
                </c:pt>
                <c:pt idx="3">
                  <c:v>0.28534999999999999</c:v>
                </c:pt>
                <c:pt idx="4">
                  <c:v>0.25058999999999998</c:v>
                </c:pt>
                <c:pt idx="5">
                  <c:v>0.16866999999999999</c:v>
                </c:pt>
                <c:pt idx="6">
                  <c:v>5.6140000000000002E-2</c:v>
                </c:pt>
                <c:pt idx="7" formatCode="0.00E+00">
                  <c:v>9.2386900000000001E-5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5A-4ACC-941D-AF826094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21600"/>
        <c:axId val="1758408432"/>
      </c:scatterChart>
      <c:valAx>
        <c:axId val="14250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Reaction coordinate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408432"/>
        <c:crosses val="autoZero"/>
        <c:crossBetween val="midCat"/>
      </c:valAx>
      <c:valAx>
        <c:axId val="1758408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4155730533698"/>
          <c:y val="0.21306612715077286"/>
          <c:w val="0.1369584426946631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'05.landscape'!$B$1</c:f>
              <c:strCache>
                <c:ptCount val="1"/>
                <c:pt idx="0">
                  <c:v>DFT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'05.landscape'!$A$2:$A$24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'05.landscape'!$B$2:$B$24</c:f>
              <c:numCache>
                <c:formatCode>General</c:formatCode>
                <c:ptCount val="23"/>
                <c:pt idx="0">
                  <c:v>0.67527000000000004</c:v>
                </c:pt>
                <c:pt idx="1">
                  <c:v>0.80330999999999997</c:v>
                </c:pt>
                <c:pt idx="2">
                  <c:v>1.11372</c:v>
                </c:pt>
                <c:pt idx="3">
                  <c:v>1.3953100000000001</c:v>
                </c:pt>
                <c:pt idx="4">
                  <c:v>1.30209</c:v>
                </c:pt>
                <c:pt idx="5">
                  <c:v>0.79796</c:v>
                </c:pt>
                <c:pt idx="6">
                  <c:v>0.25625999999999999</c:v>
                </c:pt>
                <c:pt idx="7">
                  <c:v>0</c:v>
                </c:pt>
                <c:pt idx="8">
                  <c:v>0.30475999999999998</c:v>
                </c:pt>
                <c:pt idx="9">
                  <c:v>1.06342</c:v>
                </c:pt>
                <c:pt idx="10">
                  <c:v>3.0171999999999999</c:v>
                </c:pt>
                <c:pt idx="11">
                  <c:v>3.9316300000000002</c:v>
                </c:pt>
                <c:pt idx="12">
                  <c:v>1.96709</c:v>
                </c:pt>
                <c:pt idx="13">
                  <c:v>0.52759</c:v>
                </c:pt>
                <c:pt idx="14">
                  <c:v>8.2809999999999995E-2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4-4381-B04B-B1B591BFC7C9}"/>
            </c:ext>
          </c:extLst>
        </c:ser>
        <c:ser>
          <c:idx val="1"/>
          <c:order val="1"/>
          <c:tx>
            <c:strRef>
              <c:f>'05.landscape'!$C$1</c:f>
              <c:strCache>
                <c:ptCount val="1"/>
                <c:pt idx="0">
                  <c:v>NNP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'05.landscape'!$A$2:$A$24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'05.landscape'!$C$2:$C$24</c:f>
              <c:numCache>
                <c:formatCode>General</c:formatCode>
                <c:ptCount val="23"/>
                <c:pt idx="0">
                  <c:v>0.66293000000000002</c:v>
                </c:pt>
                <c:pt idx="1">
                  <c:v>0.79791000000000001</c:v>
                </c:pt>
                <c:pt idx="2">
                  <c:v>1.1073200000000001</c:v>
                </c:pt>
                <c:pt idx="3">
                  <c:v>1.3987499999999999</c:v>
                </c:pt>
                <c:pt idx="4">
                  <c:v>1.2990299999999999</c:v>
                </c:pt>
                <c:pt idx="5">
                  <c:v>0.79944000000000004</c:v>
                </c:pt>
                <c:pt idx="6">
                  <c:v>0.25623000000000001</c:v>
                </c:pt>
                <c:pt idx="7">
                  <c:v>0</c:v>
                </c:pt>
                <c:pt idx="8">
                  <c:v>0.31533</c:v>
                </c:pt>
                <c:pt idx="9">
                  <c:v>1.05629</c:v>
                </c:pt>
                <c:pt idx="10">
                  <c:v>3.0140500000000001</c:v>
                </c:pt>
                <c:pt idx="11">
                  <c:v>3.9275799999999998</c:v>
                </c:pt>
                <c:pt idx="12">
                  <c:v>1.9704600000000001</c:v>
                </c:pt>
                <c:pt idx="13">
                  <c:v>0.52185999999999999</c:v>
                </c:pt>
                <c:pt idx="14">
                  <c:v>9.6960000000000005E-2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4-4381-B04B-B1B591BFC7C9}"/>
            </c:ext>
          </c:extLst>
        </c:ser>
        <c:ser>
          <c:idx val="2"/>
          <c:order val="2"/>
          <c:tx>
            <c:strRef>
              <c:f>'05.landscape'!$D$1</c:f>
              <c:strCache>
                <c:ptCount val="1"/>
                <c:pt idx="0">
                  <c:v>Duan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'05.landscape'!$A$2:$A$24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'05.landscape'!$D$2:$D$24</c:f>
              <c:numCache>
                <c:formatCode>General</c:formatCode>
                <c:ptCount val="23"/>
                <c:pt idx="0">
                  <c:v>0.73028000000000004</c:v>
                </c:pt>
                <c:pt idx="1">
                  <c:v>1.0274799999999999</c:v>
                </c:pt>
                <c:pt idx="2">
                  <c:v>1.65768</c:v>
                </c:pt>
                <c:pt idx="3">
                  <c:v>1.5900099999999999</c:v>
                </c:pt>
                <c:pt idx="4">
                  <c:v>1.3128299999999999</c:v>
                </c:pt>
                <c:pt idx="5">
                  <c:v>0.60723000000000005</c:v>
                </c:pt>
                <c:pt idx="6">
                  <c:v>8.1699999999999995E-2</c:v>
                </c:pt>
                <c:pt idx="7">
                  <c:v>0</c:v>
                </c:pt>
                <c:pt idx="8">
                  <c:v>0.30097000000000002</c:v>
                </c:pt>
                <c:pt idx="9">
                  <c:v>1.3972800000000001</c:v>
                </c:pt>
                <c:pt idx="10">
                  <c:v>1.7795399999999999</c:v>
                </c:pt>
                <c:pt idx="11">
                  <c:v>1.4903900000000001</c:v>
                </c:pt>
                <c:pt idx="12">
                  <c:v>0.60948999999999998</c:v>
                </c:pt>
                <c:pt idx="13">
                  <c:v>0.34021000000000001</c:v>
                </c:pt>
                <c:pt idx="14">
                  <c:v>0.51997000000000004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4-4381-B04B-B1B591B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733056"/>
        <c:axId val="2049740192"/>
      </c:lineChart>
      <c:catAx>
        <c:axId val="2036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740192"/>
        <c:crosses val="autoZero"/>
        <c:auto val="1"/>
        <c:lblAlgn val="ctr"/>
        <c:lblOffset val="100"/>
        <c:noMultiLvlLbl val="0"/>
      </c:catAx>
      <c:valAx>
        <c:axId val="2049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109536</xdr:colOff>
      <xdr:row>7</xdr:row>
      <xdr:rowOff>136525</xdr:rowOff>
    </xdr:from>
    <xdr:to>
      <xdr:col>22</xdr:col>
      <xdr:colOff>139699</xdr:colOff>
      <xdr:row>29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1ECD5D-784B-41D5-D837-5B6453DF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247649</xdr:colOff>
      <xdr:row>1</xdr:row>
      <xdr:rowOff>101600</xdr:rowOff>
    </xdr:from>
    <xdr:to>
      <xdr:col>27</xdr:col>
      <xdr:colOff>422275</xdr:colOff>
      <xdr:row>22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F4959A-D91A-C7EB-053B-DDDB9E5E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293688</xdr:colOff>
      <xdr:row>45</xdr:row>
      <xdr:rowOff>0</xdr:rowOff>
    </xdr:from>
    <xdr:to>
      <xdr:col>16</xdr:col>
      <xdr:colOff>587375</xdr:colOff>
      <xdr:row>60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2AFC85-A140-AE74-E60A-C8EC3491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577850</xdr:colOff>
      <xdr:row>23</xdr:row>
      <xdr:rowOff>76200</xdr:rowOff>
    </xdr:from>
    <xdr:to>
      <xdr:col>27</xdr:col>
      <xdr:colOff>603250</xdr:colOff>
      <xdr:row>45</xdr:row>
      <xdr:rowOff>111125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6A83E5-8C63-543A-0C02-0517E86B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44</xdr:row>
      <xdr:rowOff>165100</xdr:rowOff>
    </xdr:from>
    <xdr:to>
      <xdr:col>23</xdr:col>
      <xdr:colOff>584200</xdr:colOff>
      <xdr:row>60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7BAE9-0099-1321-6D16-059B9429A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</xdr:row>
      <xdr:rowOff>155574</xdr:rowOff>
    </xdr:from>
    <xdr:to>
      <xdr:col>17</xdr:col>
      <xdr:colOff>292100</xdr:colOff>
      <xdr:row>33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F6941C-0DBD-0F7D-B79E-368D3764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6</xdr:row>
      <xdr:rowOff>123824</xdr:rowOff>
    </xdr:from>
    <xdr:to>
      <xdr:col>16</xdr:col>
      <xdr:colOff>152400</xdr:colOff>
      <xdr:row>30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A0590-80E9-59C9-3A96-54448ADAB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11" sqref="H11"/>
    </sheetView>
  </sheetViews>
  <sheetFormatPr defaultRowHeight="14" x14ac:dyDescent="0.3"/>
  <cols>
    <col min="1" max="1" width="8.6640625" style="1"/>
    <col min="2" max="2" width="9" style="11"/>
    <col min="3" max="3" width="9" style="12"/>
    <col min="4" max="4" width="9" style="14"/>
    <col min="5" max="6" width="9" style="12"/>
  </cols>
  <sheetData>
    <row r="1" spans="1:6" x14ac:dyDescent="0.3">
      <c r="B1" s="11" t="s">
        <v>0</v>
      </c>
      <c r="C1" s="12" t="s">
        <v>4</v>
      </c>
      <c r="D1" s="14" t="s">
        <v>5</v>
      </c>
      <c r="E1" s="12" t="s">
        <v>6</v>
      </c>
      <c r="F1" s="12" t="s">
        <v>7</v>
      </c>
    </row>
    <row r="2" spans="1:6" x14ac:dyDescent="0.3">
      <c r="A2" s="1" t="s">
        <v>1</v>
      </c>
      <c r="B2" s="11">
        <v>3.31</v>
      </c>
      <c r="C2" s="12">
        <v>269.44</v>
      </c>
      <c r="D2" s="14">
        <v>175.71</v>
      </c>
      <c r="E2" s="12">
        <v>84.14</v>
      </c>
      <c r="F2" s="12">
        <v>206.96</v>
      </c>
    </row>
    <row r="3" spans="1:6" x14ac:dyDescent="0.3">
      <c r="A3" s="1" t="s">
        <v>2</v>
      </c>
      <c r="B3" s="11">
        <v>3.31</v>
      </c>
      <c r="C3" s="12">
        <v>268.66000000000003</v>
      </c>
      <c r="D3" s="14">
        <v>174.88</v>
      </c>
      <c r="E3" s="12">
        <v>75.400000000000006</v>
      </c>
      <c r="F3" s="12">
        <v>206.14</v>
      </c>
    </row>
    <row r="4" spans="1:6" x14ac:dyDescent="0.3">
      <c r="A4" s="1" t="s">
        <v>44</v>
      </c>
      <c r="B4" s="11">
        <v>3.3029999999999999</v>
      </c>
      <c r="C4" s="12">
        <v>264.38</v>
      </c>
      <c r="D4" s="14">
        <v>159.54</v>
      </c>
      <c r="E4" s="12">
        <v>80.88</v>
      </c>
      <c r="F4" s="12">
        <v>194.48</v>
      </c>
    </row>
    <row r="5" spans="1:6" x14ac:dyDescent="0.3">
      <c r="A5" s="1" t="s">
        <v>3</v>
      </c>
      <c r="B5" s="11">
        <v>3.3029999999999999</v>
      </c>
      <c r="C5" s="12">
        <v>266.42</v>
      </c>
      <c r="D5" s="14">
        <v>158.06</v>
      </c>
      <c r="E5" s="12">
        <v>87.46</v>
      </c>
      <c r="F5" s="12">
        <v>194.18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29BC-25A7-4998-B7EA-850C80212098}">
  <dimension ref="A1:O19"/>
  <sheetViews>
    <sheetView workbookViewId="0">
      <selection activeCell="C19" sqref="C19"/>
    </sheetView>
  </sheetViews>
  <sheetFormatPr defaultRowHeight="14" x14ac:dyDescent="0.3"/>
  <cols>
    <col min="1" max="1" width="9.83203125" style="5" customWidth="1"/>
    <col min="2" max="6" width="13.75" style="5" bestFit="1" customWidth="1"/>
    <col min="7" max="8" width="9" style="5"/>
    <col min="9" max="9" width="10.33203125" style="5" bestFit="1" customWidth="1"/>
    <col min="10" max="10" width="9.5" style="5" bestFit="1" customWidth="1"/>
    <col min="11" max="12" width="9.33203125" style="5" bestFit="1" customWidth="1"/>
    <col min="13" max="13" width="9" style="5"/>
    <col min="14" max="14" width="11.5" style="5" bestFit="1" customWidth="1"/>
    <col min="15" max="15" width="9" style="5"/>
  </cols>
  <sheetData>
    <row r="1" spans="1:14" x14ac:dyDescent="0.3"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N1" s="6" t="s">
        <v>36</v>
      </c>
    </row>
    <row r="2" spans="1:14" x14ac:dyDescent="0.3">
      <c r="A2" s="5" t="s">
        <v>1</v>
      </c>
      <c r="B2" s="6">
        <v>-1501.6075381200001</v>
      </c>
      <c r="C2" s="6">
        <v>-1514.3294252400001</v>
      </c>
      <c r="D2" s="6">
        <v>-1503.09266478</v>
      </c>
      <c r="E2" s="6">
        <v>-1518.1512665299999</v>
      </c>
      <c r="F2" s="6">
        <v>-1514.5876688200001</v>
      </c>
      <c r="H2" s="5" t="s">
        <v>1</v>
      </c>
      <c r="I2" s="5">
        <f>D2-127*E2/128</f>
        <v>3.1980449802342719</v>
      </c>
      <c r="J2" s="5">
        <f>B2-127*E2/128-0.0016</f>
        <v>4.6815716402341501</v>
      </c>
      <c r="K2" s="5">
        <f>C2-E2</f>
        <v>3.8218412899998384</v>
      </c>
      <c r="L2" s="5">
        <f>F2-E2</f>
        <v>3.5635977099998399</v>
      </c>
      <c r="M2" s="5">
        <f>K2-L2</f>
        <v>0.25824357999999847</v>
      </c>
      <c r="N2" s="5">
        <f>E2/128</f>
        <v>-11.860556769765624</v>
      </c>
    </row>
    <row r="3" spans="1:14" x14ac:dyDescent="0.3">
      <c r="A3" s="5" t="s">
        <v>2</v>
      </c>
      <c r="B3" s="2">
        <v>-1216.8007743144001</v>
      </c>
      <c r="C3" s="2">
        <v>-1227.27137641791</v>
      </c>
      <c r="D3" s="2">
        <v>-1218.3030439614699</v>
      </c>
      <c r="E3" s="2">
        <v>-1231.08345838122</v>
      </c>
      <c r="F3" s="2">
        <v>-1227.5433305511799</v>
      </c>
      <c r="H3" s="5" t="s">
        <v>2</v>
      </c>
      <c r="I3" s="5">
        <v>3.2152939814320689</v>
      </c>
      <c r="J3" s="5">
        <f>B3-127*E3/128-0.0016</f>
        <v>4.6632445482167064</v>
      </c>
      <c r="K3" s="5">
        <f>C3-E3</f>
        <v>3.8120819633099927</v>
      </c>
      <c r="L3" s="5">
        <f>F3-E3</f>
        <v>3.5401278300400918</v>
      </c>
      <c r="M3" s="5">
        <f>K3-L3</f>
        <v>0.27195413326990092</v>
      </c>
      <c r="N3" s="5">
        <f>E3/128</f>
        <v>-9.6178395186032812</v>
      </c>
    </row>
    <row r="4" spans="1:14" x14ac:dyDescent="0.3">
      <c r="A4" s="5" t="s">
        <v>3</v>
      </c>
      <c r="B4" s="6" t="s">
        <v>13</v>
      </c>
      <c r="C4" s="6" t="s">
        <v>13</v>
      </c>
      <c r="D4" s="6">
        <v>-1024.2641490000001</v>
      </c>
      <c r="E4" s="6">
        <v>-1035.472207</v>
      </c>
      <c r="F4" s="6" t="s">
        <v>13</v>
      </c>
      <c r="H4" s="5" t="s">
        <v>3</v>
      </c>
      <c r="I4" s="5">
        <f>D4-127*E4/128</f>
        <v>3.1184313828123322</v>
      </c>
    </row>
    <row r="5" spans="1:14" x14ac:dyDescent="0.3">
      <c r="A5" s="5" t="s">
        <v>19</v>
      </c>
      <c r="H5" s="5" t="s">
        <v>19</v>
      </c>
      <c r="I5" s="5">
        <v>2.98</v>
      </c>
      <c r="J5" s="5">
        <v>4.68</v>
      </c>
      <c r="K5" s="5">
        <v>3.57</v>
      </c>
      <c r="L5" s="5">
        <v>3.41</v>
      </c>
      <c r="M5" s="5">
        <f>K5-L5</f>
        <v>0.1599999999999997</v>
      </c>
    </row>
    <row r="6" spans="1:14" x14ac:dyDescent="0.3">
      <c r="A6" s="5" t="s">
        <v>25</v>
      </c>
      <c r="H6" s="5" t="s">
        <v>25</v>
      </c>
      <c r="K6" s="5">
        <v>4.2300000000000004</v>
      </c>
      <c r="L6" s="5">
        <v>4.22</v>
      </c>
    </row>
    <row r="8" spans="1:14" x14ac:dyDescent="0.3">
      <c r="I8" s="5">
        <f>I2-I3</f>
        <v>-1.7249001197797043E-2</v>
      </c>
    </row>
    <row r="9" spans="1:14" x14ac:dyDescent="0.3">
      <c r="A9" s="5" t="s">
        <v>42</v>
      </c>
      <c r="B9" s="16" t="s">
        <v>1</v>
      </c>
      <c r="C9" s="17"/>
      <c r="D9" s="17"/>
      <c r="E9" s="17" t="s">
        <v>43</v>
      </c>
      <c r="F9" s="17"/>
      <c r="G9" s="17"/>
    </row>
    <row r="10" spans="1:14" x14ac:dyDescent="0.3">
      <c r="B10" s="5" t="s">
        <v>30</v>
      </c>
      <c r="C10" s="5" t="s">
        <v>31</v>
      </c>
      <c r="D10" s="5" t="s">
        <v>22</v>
      </c>
      <c r="E10" s="5" t="s">
        <v>30</v>
      </c>
      <c r="F10" s="5" t="s">
        <v>31</v>
      </c>
      <c r="G10" s="5" t="s">
        <v>22</v>
      </c>
    </row>
    <row r="11" spans="1:14" x14ac:dyDescent="0.3">
      <c r="A11" s="7">
        <v>1</v>
      </c>
      <c r="B11" s="6">
        <v>-1503.09804652</v>
      </c>
      <c r="C11" s="5">
        <f>B11-(128-A11)*$N$2</f>
        <v>3.1926632402341966</v>
      </c>
      <c r="D11" s="6"/>
      <c r="E11" s="6">
        <v>-1218.5089622118201</v>
      </c>
      <c r="F11" s="5">
        <f>E11-(128-A11)*$N$3</f>
        <v>2.9566566507967309</v>
      </c>
      <c r="H11" s="6"/>
      <c r="I11" s="6"/>
      <c r="J11" s="6"/>
      <c r="K11" s="6"/>
      <c r="L11" s="6"/>
    </row>
    <row r="12" spans="1:14" x14ac:dyDescent="0.3">
      <c r="A12" s="7">
        <v>2</v>
      </c>
      <c r="B12" s="5">
        <v>-1488.42711955</v>
      </c>
      <c r="C12" s="5">
        <f t="shared" ref="C12:C14" si="0">B12-(128-A12)*$N$2</f>
        <v>6.0030334404686982</v>
      </c>
      <c r="E12" s="5">
        <v>-1206.0954923408001</v>
      </c>
      <c r="F12" s="5">
        <f t="shared" ref="F12:F14" si="1">E12-(128-A12)*$N$3</f>
        <v>5.7522870032132687</v>
      </c>
    </row>
    <row r="13" spans="1:14" x14ac:dyDescent="0.3">
      <c r="A13" s="7">
        <v>3</v>
      </c>
      <c r="B13" s="5">
        <v>-1473.83280732</v>
      </c>
      <c r="C13" s="5">
        <f t="shared" si="0"/>
        <v>8.7367889007030044</v>
      </c>
      <c r="D13" s="6"/>
      <c r="E13" s="2">
        <v>-1193.5572872666301</v>
      </c>
      <c r="F13" s="5">
        <f t="shared" si="1"/>
        <v>8.6726525587801007</v>
      </c>
    </row>
    <row r="14" spans="1:14" x14ac:dyDescent="0.3">
      <c r="A14" s="7">
        <v>4</v>
      </c>
      <c r="B14" s="5">
        <v>-1459.76900544</v>
      </c>
      <c r="C14" s="5">
        <f t="shared" si="0"/>
        <v>10.940034010937325</v>
      </c>
      <c r="D14" s="6"/>
      <c r="E14" s="2">
        <v>-1181.6589767838</v>
      </c>
      <c r="F14" s="5">
        <f t="shared" si="1"/>
        <v>10.95312352300698</v>
      </c>
    </row>
    <row r="19" spans="2:3" x14ac:dyDescent="0.3">
      <c r="B19" s="5">
        <v>-19242.0939874336</v>
      </c>
      <c r="C19" s="5">
        <f>B19/2000</f>
        <v>-9.6210469937167993</v>
      </c>
    </row>
  </sheetData>
  <mergeCells count="2">
    <mergeCell ref="B9:D9"/>
    <mergeCell ref="E9:G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61EC-F95B-4BF7-A7DD-EBD207A87732}">
  <dimension ref="A1:P42"/>
  <sheetViews>
    <sheetView workbookViewId="0">
      <selection activeCell="D45" sqref="D45"/>
    </sheetView>
  </sheetViews>
  <sheetFormatPr defaultRowHeight="14" x14ac:dyDescent="0.3"/>
  <cols>
    <col min="4" max="4" width="12.58203125" bestFit="1" customWidth="1"/>
    <col min="5" max="5" width="9.33203125" bestFit="1" customWidth="1"/>
    <col min="6" max="6" width="9.08203125" bestFit="1" customWidth="1"/>
    <col min="12" max="12" width="11.25" bestFit="1" customWidth="1"/>
    <col min="13" max="13" width="11" bestFit="1" customWidth="1"/>
  </cols>
  <sheetData>
    <row r="1" spans="1:16" x14ac:dyDescent="0.3">
      <c r="A1" s="18" t="s">
        <v>23</v>
      </c>
      <c r="B1" s="17" t="s">
        <v>1</v>
      </c>
      <c r="C1" s="17"/>
      <c r="D1" s="17"/>
      <c r="E1" s="19" t="s">
        <v>2</v>
      </c>
      <c r="F1" s="19"/>
      <c r="G1" s="19"/>
      <c r="H1" s="17" t="s">
        <v>19</v>
      </c>
      <c r="I1" s="17"/>
      <c r="J1" s="17"/>
      <c r="N1" t="s">
        <v>1</v>
      </c>
      <c r="O1" t="s">
        <v>2</v>
      </c>
      <c r="P1" t="s">
        <v>19</v>
      </c>
    </row>
    <row r="2" spans="1:16" x14ac:dyDescent="0.3">
      <c r="A2" s="18"/>
      <c r="B2" s="1" t="s">
        <v>20</v>
      </c>
      <c r="C2" s="1" t="s">
        <v>21</v>
      </c>
      <c r="D2" s="1" t="s">
        <v>22</v>
      </c>
      <c r="E2" t="s">
        <v>20</v>
      </c>
      <c r="F2" t="s">
        <v>21</v>
      </c>
      <c r="G2" t="s">
        <v>22</v>
      </c>
      <c r="H2" s="1" t="s">
        <v>20</v>
      </c>
      <c r="I2" s="1" t="s">
        <v>21</v>
      </c>
      <c r="J2" s="1" t="s">
        <v>22</v>
      </c>
      <c r="M2" s="1" t="s">
        <v>37</v>
      </c>
      <c r="N2">
        <f>'02.point defects in BCC Ta'!E2/128</f>
        <v>-11.860556769765624</v>
      </c>
      <c r="O2">
        <f>'02.point defects in BCC Ta'!N3</f>
        <v>-9.6178395186032812</v>
      </c>
      <c r="P2">
        <v>8.08964187674672</v>
      </c>
    </row>
    <row r="3" spans="1:16" x14ac:dyDescent="0.3">
      <c r="A3">
        <v>1</v>
      </c>
      <c r="B3">
        <v>-1501.613077</v>
      </c>
      <c r="C3">
        <f>B3-127*$N$2-A3*$N$3</f>
        <v>4.675943970234246</v>
      </c>
      <c r="D3">
        <f>$N$5+$N$4-C3</f>
        <v>2.0803169799997905</v>
      </c>
      <c r="E3">
        <v>-1216.80393755056</v>
      </c>
      <c r="F3">
        <f>E3-127*$O$2-A3*$O$3</f>
        <v>4.6616813120567713</v>
      </c>
      <c r="G3">
        <f>O$5+O$4-F3</f>
        <v>2.0937404994153894</v>
      </c>
      <c r="H3">
        <v>-1022.61596749924</v>
      </c>
      <c r="I3">
        <f>H3-127*-8.08964187674672</f>
        <v>4.7685508475933602</v>
      </c>
      <c r="J3">
        <f>I3-3.411</f>
        <v>1.3575508475933602</v>
      </c>
      <c r="M3" s="1" t="s">
        <v>38</v>
      </c>
      <c r="N3">
        <v>1.6887899999999999E-3</v>
      </c>
      <c r="O3">
        <v>0</v>
      </c>
      <c r="P3">
        <v>0</v>
      </c>
    </row>
    <row r="4" spans="1:16" x14ac:dyDescent="0.3">
      <c r="A4">
        <v>2</v>
      </c>
      <c r="B4">
        <v>-1499.8063178100001</v>
      </c>
      <c r="C4">
        <f t="shared" ref="C4:C9" si="0">B4-127*$N$2-A4*$N$3</f>
        <v>6.4810143702341119</v>
      </c>
      <c r="D4">
        <f>C3+$N$4-C4</f>
        <v>1.758527309999975</v>
      </c>
      <c r="E4">
        <v>-1215.0195938419299</v>
      </c>
      <c r="F4">
        <f t="shared" ref="F4:F9" si="1">E4-127*$O$2-A4*$O$3</f>
        <v>6.446025020686875</v>
      </c>
      <c r="G4">
        <f>F3+O$4-F4</f>
        <v>1.7557841214099881</v>
      </c>
      <c r="H4">
        <v>-1020.05479625032</v>
      </c>
      <c r="I4">
        <f t="shared" ref="I4:I9" si="2">H4-127*-8.08964187674672</f>
        <v>7.3297220965133647</v>
      </c>
      <c r="J4">
        <f>I3+3.411-I4</f>
        <v>0.84982875107999511</v>
      </c>
      <c r="M4" s="1" t="s">
        <v>34</v>
      </c>
      <c r="N4">
        <f>'02.point defects in BCC Ta'!F2-'02.point defects in BCC Ta'!E2</f>
        <v>3.5635977099998399</v>
      </c>
      <c r="O4">
        <f>'02.point defects in BCC Ta'!L3</f>
        <v>3.5401278300400918</v>
      </c>
      <c r="P4">
        <f>'02.point defects in BCC Ta'!L5</f>
        <v>3.41</v>
      </c>
    </row>
    <row r="5" spans="1:16" x14ac:dyDescent="0.3">
      <c r="A5">
        <v>3</v>
      </c>
      <c r="B5">
        <v>-1497.69489426</v>
      </c>
      <c r="C5">
        <f t="shared" si="0"/>
        <v>8.5907491302342667</v>
      </c>
      <c r="D5">
        <f t="shared" ref="D5:D9" si="3">C4+$N$4-C5</f>
        <v>1.4538629499996851</v>
      </c>
      <c r="E5">
        <v>-1212.8830941788499</v>
      </c>
      <c r="F5">
        <f t="shared" si="1"/>
        <v>8.5825246837669056</v>
      </c>
      <c r="G5">
        <f t="shared" ref="G5:G9" si="4">F4+O$4-F5</f>
        <v>1.4036281669600612</v>
      </c>
      <c r="H5">
        <v>-1017.50475242394</v>
      </c>
      <c r="I5">
        <f t="shared" si="2"/>
        <v>9.8797659228933981</v>
      </c>
      <c r="J5">
        <f t="shared" ref="J5:J9" si="5">I4+3.411-I5</f>
        <v>0.86095617361996624</v>
      </c>
      <c r="M5" s="1" t="s">
        <v>35</v>
      </c>
      <c r="N5">
        <v>3.1926632402341966</v>
      </c>
      <c r="O5">
        <v>3.2152939814320689</v>
      </c>
      <c r="P5">
        <f>'02.point defects in BCC Ta'!I5</f>
        <v>2.98</v>
      </c>
    </row>
    <row r="6" spans="1:16" x14ac:dyDescent="0.3">
      <c r="A6">
        <v>4</v>
      </c>
      <c r="B6">
        <v>-1495.6543561000001</v>
      </c>
      <c r="C6">
        <f t="shared" si="0"/>
        <v>10.629598500234135</v>
      </c>
      <c r="D6">
        <f t="shared" si="3"/>
        <v>1.5247483399999719</v>
      </c>
      <c r="E6">
        <v>-1210.8890406733999</v>
      </c>
      <c r="F6">
        <f t="shared" si="1"/>
        <v>10.576578189216889</v>
      </c>
      <c r="G6">
        <f t="shared" si="4"/>
        <v>1.5460743245901085</v>
      </c>
      <c r="H6">
        <v>-1014.9362255637</v>
      </c>
      <c r="I6">
        <f t="shared" si="2"/>
        <v>12.448292783133411</v>
      </c>
      <c r="J6">
        <f t="shared" si="5"/>
        <v>0.84247313975998672</v>
      </c>
      <c r="M6" s="1" t="s">
        <v>39</v>
      </c>
      <c r="N6">
        <v>6.0030334404686982</v>
      </c>
      <c r="O6">
        <v>6.0088878194344488</v>
      </c>
    </row>
    <row r="7" spans="1:16" x14ac:dyDescent="0.3">
      <c r="A7">
        <v>5</v>
      </c>
      <c r="B7">
        <v>-1493.5459822</v>
      </c>
      <c r="C7">
        <f t="shared" si="0"/>
        <v>12.736283610234196</v>
      </c>
      <c r="D7">
        <f t="shared" si="3"/>
        <v>1.4569125999997787</v>
      </c>
      <c r="E7">
        <v>-1208.7315410091001</v>
      </c>
      <c r="F7">
        <f t="shared" si="1"/>
        <v>12.734077853516737</v>
      </c>
      <c r="G7">
        <f t="shared" si="4"/>
        <v>1.3826281657402433</v>
      </c>
      <c r="H7">
        <v>-1012.15236518879</v>
      </c>
      <c r="I7">
        <f t="shared" si="2"/>
        <v>15.232153158043388</v>
      </c>
      <c r="J7">
        <f t="shared" si="5"/>
        <v>0.62713962509002208</v>
      </c>
      <c r="M7" s="1" t="s">
        <v>40</v>
      </c>
      <c r="N7">
        <v>8.7367889007030044</v>
      </c>
      <c r="O7">
        <v>8.9272168605866682</v>
      </c>
    </row>
    <row r="8" spans="1:16" x14ac:dyDescent="0.3">
      <c r="A8">
        <v>6</v>
      </c>
      <c r="B8">
        <v>-1491.4083392299999</v>
      </c>
      <c r="C8">
        <f t="shared" si="0"/>
        <v>14.872237790234312</v>
      </c>
      <c r="D8">
        <f>C7+$N$4-C8</f>
        <v>1.4276435299997239</v>
      </c>
      <c r="E8">
        <v>-1206.6228371686</v>
      </c>
      <c r="F8">
        <f t="shared" si="1"/>
        <v>14.842781694016821</v>
      </c>
      <c r="G8">
        <f t="shared" si="4"/>
        <v>1.4314239895400078</v>
      </c>
      <c r="H8">
        <v>-1009.49728677383</v>
      </c>
      <c r="I8">
        <f t="shared" si="2"/>
        <v>17.887231573003419</v>
      </c>
      <c r="J8">
        <f t="shared" si="5"/>
        <v>0.75592158503997098</v>
      </c>
      <c r="M8" s="1" t="s">
        <v>41</v>
      </c>
      <c r="N8">
        <v>10.940034010937325</v>
      </c>
      <c r="O8">
        <v>11.205651310398935</v>
      </c>
    </row>
    <row r="9" spans="1:16" x14ac:dyDescent="0.3">
      <c r="A9">
        <v>7</v>
      </c>
      <c r="B9">
        <v>-1489.11356398</v>
      </c>
      <c r="C9">
        <f t="shared" si="0"/>
        <v>17.165324250234242</v>
      </c>
      <c r="D9">
        <f t="shared" si="3"/>
        <v>1.2705112499999096</v>
      </c>
      <c r="E9">
        <v>-1204.31829869274</v>
      </c>
      <c r="F9">
        <f t="shared" si="1"/>
        <v>17.147320169876821</v>
      </c>
      <c r="G9">
        <f t="shared" si="4"/>
        <v>1.2355893541800924</v>
      </c>
      <c r="H9">
        <v>-1006.51138506366</v>
      </c>
      <c r="I9">
        <f t="shared" si="2"/>
        <v>20.873133283173388</v>
      </c>
      <c r="J9">
        <f t="shared" si="5"/>
        <v>0.42509828983003217</v>
      </c>
    </row>
    <row r="12" spans="1:16" x14ac:dyDescent="0.3">
      <c r="A12" s="18" t="s">
        <v>26</v>
      </c>
      <c r="B12" s="17" t="s">
        <v>1</v>
      </c>
      <c r="C12" s="17"/>
      <c r="D12" s="17"/>
      <c r="E12" s="17" t="s">
        <v>2</v>
      </c>
      <c r="F12" s="17"/>
      <c r="G12" s="17"/>
      <c r="H12" s="17" t="s">
        <v>19</v>
      </c>
      <c r="I12" s="17"/>
      <c r="J12" s="17"/>
    </row>
    <row r="13" spans="1:16" x14ac:dyDescent="0.3">
      <c r="A13" s="18"/>
      <c r="B13" s="1" t="s">
        <v>20</v>
      </c>
      <c r="C13" s="1" t="s">
        <v>21</v>
      </c>
      <c r="D13" s="1" t="s">
        <v>22</v>
      </c>
      <c r="E13" s="1" t="s">
        <v>20</v>
      </c>
      <c r="F13" s="1" t="s">
        <v>21</v>
      </c>
      <c r="G13" s="1" t="s">
        <v>22</v>
      </c>
      <c r="H13" s="1" t="s">
        <v>20</v>
      </c>
      <c r="I13" s="1" t="s">
        <v>21</v>
      </c>
      <c r="J13" s="1" t="s">
        <v>22</v>
      </c>
    </row>
    <row r="14" spans="1:16" x14ac:dyDescent="0.3">
      <c r="A14" s="3"/>
    </row>
    <row r="15" spans="1:16" x14ac:dyDescent="0.3">
      <c r="A15">
        <v>1</v>
      </c>
      <c r="B15">
        <v>-1514.5860321</v>
      </c>
      <c r="C15">
        <f>B15-128*$N$2-A15*$N$3</f>
        <v>3.5635456399999184</v>
      </c>
      <c r="D15">
        <v>0</v>
      </c>
      <c r="E15">
        <v>-1227.5421940860399</v>
      </c>
      <c r="F15">
        <f>E15-128*$O$2-A15*$O$3</f>
        <v>3.541264295180099</v>
      </c>
      <c r="G15">
        <v>0</v>
      </c>
      <c r="H15">
        <v>-16176.578320000001</v>
      </c>
      <c r="I15">
        <f>H15+2000*$P$2</f>
        <v>2.7054334934400686</v>
      </c>
      <c r="J15">
        <v>0</v>
      </c>
    </row>
    <row r="16" spans="1:16" x14ac:dyDescent="0.3">
      <c r="A16">
        <v>2</v>
      </c>
      <c r="B16">
        <v>-1511.2856917300001</v>
      </c>
      <c r="C16">
        <f t="shared" ref="C16:C20" si="6">B16-128*$N$2-A16*$N$3</f>
        <v>6.8621972199998762</v>
      </c>
      <c r="D16">
        <f>C15+$N$4-C16</f>
        <v>0.2649461299998821</v>
      </c>
      <c r="E16">
        <v>-1224.2592579824</v>
      </c>
      <c r="F16">
        <f t="shared" ref="F16:F20" si="7">E16-128*$O$2-A16*$O$3</f>
        <v>6.8242003988200395</v>
      </c>
      <c r="G16">
        <f>F15+$O$4-F16</f>
        <v>0.25719172640015131</v>
      </c>
      <c r="H16">
        <v>-16173.29839</v>
      </c>
      <c r="I16">
        <f t="shared" ref="I16:I20" si="8">H16+2000*$P$2</f>
        <v>5.9853634934406728</v>
      </c>
      <c r="J16">
        <f>I15+$P$4-I16</f>
        <v>0.13006999999939595</v>
      </c>
    </row>
    <row r="17" spans="1:13" x14ac:dyDescent="0.3">
      <c r="A17">
        <v>3</v>
      </c>
      <c r="B17">
        <v>-1508.17227813</v>
      </c>
      <c r="C17">
        <f t="shared" si="6"/>
        <v>9.9739220299999349</v>
      </c>
      <c r="D17">
        <f t="shared" ref="D17:D20" si="9">C16+$N$4-C17</f>
        <v>0.4518728999997812</v>
      </c>
      <c r="E17">
        <v>-1221.1518383826699</v>
      </c>
      <c r="F17">
        <f t="shared" si="7"/>
        <v>9.9316199985501044</v>
      </c>
      <c r="G17">
        <f t="shared" ref="G17:G20" si="10">F16+$O$4-F17</f>
        <v>0.43270823031002692</v>
      </c>
      <c r="H17">
        <v>-16170.167579999999</v>
      </c>
      <c r="I17">
        <f t="shared" si="8"/>
        <v>9.116173493441238</v>
      </c>
      <c r="J17">
        <f t="shared" ref="J17:J20" si="11">I16+$P$4-I17</f>
        <v>0.27918999999943495</v>
      </c>
    </row>
    <row r="18" spans="1:13" x14ac:dyDescent="0.3">
      <c r="A18">
        <v>4</v>
      </c>
      <c r="B18">
        <v>-1505.1109873400001</v>
      </c>
      <c r="C18">
        <f t="shared" si="6"/>
        <v>13.033524029999864</v>
      </c>
      <c r="D18">
        <f t="shared" si="9"/>
        <v>0.50399570999991106</v>
      </c>
      <c r="E18">
        <v>-1218.04296749994</v>
      </c>
      <c r="F18">
        <f t="shared" si="7"/>
        <v>13.040490881279993</v>
      </c>
      <c r="G18">
        <f t="shared" si="10"/>
        <v>0.43125694731020303</v>
      </c>
      <c r="H18">
        <v>-16167.08886</v>
      </c>
      <c r="I18">
        <f t="shared" si="8"/>
        <v>12.194893493440759</v>
      </c>
      <c r="J18">
        <f t="shared" si="11"/>
        <v>0.33128000000047919</v>
      </c>
    </row>
    <row r="19" spans="1:13" x14ac:dyDescent="0.3">
      <c r="A19">
        <v>5</v>
      </c>
      <c r="B19">
        <v>-1501.69156198</v>
      </c>
      <c r="C19">
        <f t="shared" si="6"/>
        <v>16.451260599999969</v>
      </c>
      <c r="D19">
        <f t="shared" si="9"/>
        <v>0.14586113999973449</v>
      </c>
      <c r="E19">
        <v>-1214.6468263018301</v>
      </c>
      <c r="F19">
        <f t="shared" si="7"/>
        <v>16.436632079389938</v>
      </c>
      <c r="G19">
        <f t="shared" si="10"/>
        <v>0.14398663193014727</v>
      </c>
      <c r="H19">
        <v>-16164.201129999999</v>
      </c>
      <c r="I19">
        <f t="shared" si="8"/>
        <v>15.082623493441133</v>
      </c>
      <c r="J19">
        <f t="shared" si="11"/>
        <v>0.52226999999962587</v>
      </c>
    </row>
    <row r="20" spans="1:13" x14ac:dyDescent="0.3">
      <c r="A20">
        <v>6</v>
      </c>
      <c r="B20">
        <v>-1498.9980891499999</v>
      </c>
      <c r="C20">
        <f t="shared" si="6"/>
        <v>19.143044639999989</v>
      </c>
      <c r="D20">
        <f t="shared" si="9"/>
        <v>0.87181366999982046</v>
      </c>
      <c r="E20">
        <v>-1211.9672268694601</v>
      </c>
      <c r="F20">
        <f t="shared" si="7"/>
        <v>19.116231511759906</v>
      </c>
      <c r="G20">
        <f t="shared" si="10"/>
        <v>0.86052839767012301</v>
      </c>
      <c r="H20">
        <v>-16161.35094</v>
      </c>
      <c r="I20">
        <f t="shared" si="8"/>
        <v>17.932813493440335</v>
      </c>
      <c r="J20">
        <f t="shared" si="11"/>
        <v>0.55981000000079817</v>
      </c>
    </row>
    <row r="25" spans="1:13" x14ac:dyDescent="0.3">
      <c r="A25" s="18" t="s">
        <v>27</v>
      </c>
      <c r="B25" s="17" t="s">
        <v>1</v>
      </c>
      <c r="C25" s="17"/>
      <c r="D25" s="17"/>
      <c r="E25" s="17"/>
      <c r="F25" s="17"/>
      <c r="G25" s="17"/>
      <c r="H25" s="17" t="s">
        <v>2</v>
      </c>
      <c r="I25" s="17"/>
      <c r="J25" s="17"/>
      <c r="K25" s="17"/>
      <c r="L25" s="17"/>
      <c r="M25" s="17"/>
    </row>
    <row r="26" spans="1:13" x14ac:dyDescent="0.3">
      <c r="A26" s="18"/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</row>
    <row r="27" spans="1:13" x14ac:dyDescent="0.3">
      <c r="A27" s="10">
        <f>B27/C27</f>
        <v>1</v>
      </c>
      <c r="B27">
        <v>1</v>
      </c>
      <c r="C27">
        <v>1</v>
      </c>
      <c r="D27" s="8">
        <v>-1501.6074644600001</v>
      </c>
      <c r="E27" s="8">
        <f>D27-(128-C27)*$N$2-B27*$N$3</f>
        <v>4.6815565102341479</v>
      </c>
      <c r="F27" s="8">
        <f>N5+$N$4-E27</f>
        <v>2.0747044399998886</v>
      </c>
      <c r="G27" s="8">
        <f>C15+$N$5-E27</f>
        <v>2.074652369999967</v>
      </c>
      <c r="H27">
        <v>1</v>
      </c>
      <c r="I27">
        <v>1</v>
      </c>
      <c r="J27">
        <v>-1216.8010618619301</v>
      </c>
      <c r="K27">
        <f>J27-(128-I27)*$O$2-H27*$O$3</f>
        <v>4.6645570006867274</v>
      </c>
      <c r="L27" s="8">
        <f>O5+$O$4-K27</f>
        <v>2.0908648107854333</v>
      </c>
      <c r="M27" s="8">
        <f>I15+$O$5-K27</f>
        <v>1.2561704741854101</v>
      </c>
    </row>
    <row r="28" spans="1:13" x14ac:dyDescent="0.3">
      <c r="A28" s="10">
        <f t="shared" ref="A28:A42" si="12">B28/C28</f>
        <v>2</v>
      </c>
      <c r="B28">
        <v>2</v>
      </c>
      <c r="C28">
        <v>1</v>
      </c>
      <c r="D28" s="8">
        <v>-1499.62523994</v>
      </c>
      <c r="E28" s="8">
        <f t="shared" ref="E28:E42" si="13">D28-(128-C28)*$N$2-B28*$N$3</f>
        <v>6.6620922402341929</v>
      </c>
      <c r="F28" s="8">
        <f>E27+$N$4-E28</f>
        <v>1.5830619799997958</v>
      </c>
      <c r="G28" s="8">
        <f>C16+$N$5-E28</f>
        <v>3.3927682199998799</v>
      </c>
      <c r="H28">
        <v>2</v>
      </c>
      <c r="I28">
        <v>1</v>
      </c>
      <c r="J28">
        <v>-1214.7815570525499</v>
      </c>
      <c r="K28">
        <f t="shared" ref="K28:K42" si="14">J28-(128-I28)*$O$2-H28*$O$3</f>
        <v>6.6840618100668507</v>
      </c>
      <c r="L28" s="8">
        <f>K27+$O$4-K28</f>
        <v>1.5206230206599685</v>
      </c>
      <c r="M28" s="8">
        <f>I16+$O$5-K28</f>
        <v>2.5165956648058909</v>
      </c>
    </row>
    <row r="29" spans="1:13" x14ac:dyDescent="0.3">
      <c r="A29" s="10">
        <f t="shared" si="12"/>
        <v>3</v>
      </c>
      <c r="B29">
        <v>3</v>
      </c>
      <c r="C29">
        <v>1</v>
      </c>
      <c r="D29" s="8">
        <v>-1497.6879241300001</v>
      </c>
      <c r="E29" s="8">
        <f t="shared" si="13"/>
        <v>8.5977192602341663</v>
      </c>
      <c r="F29" s="8">
        <f t="shared" ref="F29:F30" si="15">E28+$N$4-E29</f>
        <v>1.6279706899998665</v>
      </c>
      <c r="G29" s="8">
        <f t="shared" ref="G29:G30" si="16">C17+$N$5-E29</f>
        <v>4.5688660099999652</v>
      </c>
      <c r="H29">
        <v>3</v>
      </c>
      <c r="I29">
        <v>1</v>
      </c>
      <c r="J29">
        <v>-1212.82589698987</v>
      </c>
      <c r="K29">
        <f t="shared" si="14"/>
        <v>8.6397218727468044</v>
      </c>
      <c r="L29" s="8">
        <f>K28+$O$4-K29</f>
        <v>1.5844677673601382</v>
      </c>
      <c r="M29" s="8">
        <f>I17+$O$5-K29</f>
        <v>3.6917456021265025</v>
      </c>
    </row>
    <row r="30" spans="1:13" x14ac:dyDescent="0.3">
      <c r="A30" s="10">
        <f t="shared" si="12"/>
        <v>4</v>
      </c>
      <c r="B30">
        <v>4</v>
      </c>
      <c r="C30">
        <v>1</v>
      </c>
      <c r="D30" s="8">
        <v>-1495.62944771</v>
      </c>
      <c r="E30" s="8">
        <f t="shared" si="13"/>
        <v>10.654506890234199</v>
      </c>
      <c r="F30" s="8">
        <f t="shared" si="15"/>
        <v>1.5068100799998074</v>
      </c>
      <c r="G30" s="8">
        <f t="shared" si="16"/>
        <v>5.5716803799998615</v>
      </c>
      <c r="H30">
        <v>4</v>
      </c>
      <c r="I30">
        <v>1</v>
      </c>
      <c r="J30">
        <v>-1210.89253830549</v>
      </c>
      <c r="K30">
        <f t="shared" si="14"/>
        <v>10.573080557126787</v>
      </c>
      <c r="L30" s="8">
        <f>K29+$O$4-K30</f>
        <v>1.6067691456601096</v>
      </c>
      <c r="M30" s="8">
        <f>I18+$O$5-K30</f>
        <v>4.8371069177460413</v>
      </c>
    </row>
    <row r="31" spans="1:13" x14ac:dyDescent="0.3">
      <c r="A31" s="10">
        <f t="shared" si="12"/>
        <v>0.5</v>
      </c>
      <c r="B31">
        <v>1</v>
      </c>
      <c r="C31">
        <v>2</v>
      </c>
      <c r="D31" s="9">
        <v>-1487.3441907599999</v>
      </c>
      <c r="E31" s="8">
        <f t="shared" si="13"/>
        <v>7.0842734404687944</v>
      </c>
      <c r="F31" s="8">
        <f>N6+$N$4-E31</f>
        <v>2.4823577099997438</v>
      </c>
      <c r="G31" s="8">
        <f>E27+$N$5-E31</f>
        <v>0.78994630999955007</v>
      </c>
      <c r="H31">
        <v>1</v>
      </c>
      <c r="I31">
        <v>2</v>
      </c>
      <c r="J31">
        <v>-1204.93412040097</v>
      </c>
      <c r="K31">
        <f t="shared" si="14"/>
        <v>6.9136589430434015</v>
      </c>
      <c r="L31" s="8">
        <f>O6+$O$4-K31</f>
        <v>2.6353567064311392</v>
      </c>
      <c r="M31" s="8">
        <f>K27+$N$5-K31</f>
        <v>0.94356129787752252</v>
      </c>
    </row>
    <row r="32" spans="1:13" x14ac:dyDescent="0.3">
      <c r="A32" s="10">
        <f t="shared" si="12"/>
        <v>1</v>
      </c>
      <c r="B32">
        <v>2</v>
      </c>
      <c r="C32">
        <v>2</v>
      </c>
      <c r="D32" s="8">
        <v>-1485.32917344</v>
      </c>
      <c r="E32" s="8">
        <f t="shared" si="13"/>
        <v>9.0976019704687641</v>
      </c>
      <c r="F32" s="8">
        <f>E31+$N$4-E32</f>
        <v>1.5502691799998711</v>
      </c>
      <c r="G32" s="8">
        <f>E28+$N$5-E32</f>
        <v>0.75715350999962538</v>
      </c>
      <c r="H32">
        <v>2</v>
      </c>
      <c r="I32">
        <v>2</v>
      </c>
      <c r="J32">
        <v>-1202.7606352084399</v>
      </c>
      <c r="K32">
        <f t="shared" si="14"/>
        <v>9.0871441355734532</v>
      </c>
      <c r="L32" s="8">
        <f>K31+$O$4-K32</f>
        <v>1.36664263751004</v>
      </c>
      <c r="M32" s="8">
        <f t="shared" ref="M32:M42" si="17">K28+$O$5-K32</f>
        <v>0.8122116559254664</v>
      </c>
    </row>
    <row r="33" spans="1:13" x14ac:dyDescent="0.3">
      <c r="A33">
        <f t="shared" si="12"/>
        <v>1.5</v>
      </c>
      <c r="B33">
        <v>3</v>
      </c>
      <c r="C33">
        <v>2</v>
      </c>
      <c r="D33">
        <v>-1483.7349203700001</v>
      </c>
      <c r="E33">
        <f t="shared" si="13"/>
        <v>10.690166250468687</v>
      </c>
      <c r="F33">
        <f t="shared" ref="F33" si="18">E32+$N$4-E33</f>
        <v>1.9710334299999168</v>
      </c>
      <c r="G33">
        <f t="shared" ref="G33:G34" si="19">E29+$N$5-E33</f>
        <v>1.1002162499996757</v>
      </c>
      <c r="H33">
        <v>3</v>
      </c>
      <c r="I33">
        <v>2</v>
      </c>
      <c r="J33">
        <v>-1201.2237108675899</v>
      </c>
      <c r="K33">
        <f t="shared" si="14"/>
        <v>10.624068476423417</v>
      </c>
      <c r="L33">
        <f t="shared" ref="L33:L34" si="20">K32+$N$4-K33</f>
        <v>2.0266733691498757</v>
      </c>
      <c r="M33">
        <f t="shared" si="17"/>
        <v>1.2309473777554558</v>
      </c>
    </row>
    <row r="34" spans="1:13" x14ac:dyDescent="0.3">
      <c r="A34">
        <f t="shared" si="12"/>
        <v>2</v>
      </c>
      <c r="B34">
        <v>4</v>
      </c>
      <c r="C34">
        <v>2</v>
      </c>
      <c r="D34">
        <v>-1481.6476577000001</v>
      </c>
      <c r="E34">
        <f t="shared" si="13"/>
        <v>12.775740130468659</v>
      </c>
      <c r="F34">
        <f>E33+$N$4-E34</f>
        <v>1.4780238299998683</v>
      </c>
      <c r="G34">
        <f t="shared" si="19"/>
        <v>1.0714299999997365</v>
      </c>
      <c r="H34">
        <v>4</v>
      </c>
      <c r="I34">
        <v>2</v>
      </c>
      <c r="J34">
        <v>-1199.11691936954</v>
      </c>
      <c r="K34">
        <f t="shared" si="14"/>
        <v>12.730859974473333</v>
      </c>
      <c r="L34">
        <f t="shared" si="20"/>
        <v>1.4568062119499245</v>
      </c>
      <c r="M34">
        <f t="shared" si="17"/>
        <v>1.0575145640855226</v>
      </c>
    </row>
    <row r="35" spans="1:13" x14ac:dyDescent="0.3">
      <c r="A35" s="10">
        <f t="shared" si="12"/>
        <v>0.33333333333333331</v>
      </c>
      <c r="B35">
        <v>1</v>
      </c>
      <c r="C35">
        <v>3</v>
      </c>
      <c r="D35" s="9">
        <v>-1472.71708272</v>
      </c>
      <c r="E35" s="8">
        <f t="shared" si="13"/>
        <v>9.8508247107030265</v>
      </c>
      <c r="F35" s="8">
        <f>N7+$N$4-E35</f>
        <v>2.4495618999998179</v>
      </c>
      <c r="G35" s="8">
        <f>E31+$N$5-E35</f>
        <v>0.42611196999996537</v>
      </c>
      <c r="H35">
        <v>1</v>
      </c>
      <c r="I35">
        <v>3</v>
      </c>
      <c r="J35">
        <v>-1192.40261143269</v>
      </c>
      <c r="K35">
        <f t="shared" si="14"/>
        <v>9.8273283927201192</v>
      </c>
      <c r="L35" s="8">
        <f>O7+$N$4-K35</f>
        <v>2.663486177866389</v>
      </c>
      <c r="M35" s="8">
        <f t="shared" si="17"/>
        <v>0.3016245317553512</v>
      </c>
    </row>
    <row r="36" spans="1:13" x14ac:dyDescent="0.3">
      <c r="A36" s="10">
        <f t="shared" si="12"/>
        <v>0.66666666666666663</v>
      </c>
      <c r="B36">
        <v>2</v>
      </c>
      <c r="C36">
        <v>3</v>
      </c>
      <c r="D36" s="9">
        <v>-1471.48541662</v>
      </c>
      <c r="E36" s="8">
        <f t="shared" si="13"/>
        <v>11.080802020703009</v>
      </c>
      <c r="F36" s="8">
        <f t="shared" ref="F36:F42" si="21">E35+$N$4-E36</f>
        <v>2.333620399999857</v>
      </c>
      <c r="G36" s="8">
        <f t="shared" ref="G36:G38" si="22">E32+$N$5-E36</f>
        <v>1.2094631899999513</v>
      </c>
      <c r="H36">
        <v>2</v>
      </c>
      <c r="I36">
        <v>3</v>
      </c>
      <c r="J36">
        <v>-1191.16727602678</v>
      </c>
      <c r="K36">
        <f t="shared" si="14"/>
        <v>11.062663798630183</v>
      </c>
      <c r="L36" s="8">
        <f t="shared" ref="L36:L42" si="23">K35+$N$4-K36</f>
        <v>2.3282623040897761</v>
      </c>
      <c r="M36" s="8">
        <f t="shared" si="17"/>
        <v>1.2397743183753391</v>
      </c>
    </row>
    <row r="37" spans="1:13" x14ac:dyDescent="0.3">
      <c r="A37" s="10">
        <f t="shared" si="12"/>
        <v>1</v>
      </c>
      <c r="B37">
        <v>3</v>
      </c>
      <c r="C37">
        <v>3</v>
      </c>
      <c r="D37" s="9">
        <v>-1470.3864461600001</v>
      </c>
      <c r="E37" s="8">
        <f t="shared" si="13"/>
        <v>12.178083690702929</v>
      </c>
      <c r="F37" s="8">
        <f t="shared" si="21"/>
        <v>2.4663160399999207</v>
      </c>
      <c r="G37" s="8">
        <f t="shared" si="22"/>
        <v>1.7047457999999551</v>
      </c>
      <c r="H37">
        <v>3</v>
      </c>
      <c r="I37">
        <v>3</v>
      </c>
      <c r="J37">
        <v>-1190.04110766961</v>
      </c>
      <c r="K37">
        <f t="shared" si="14"/>
        <v>12.188832155800128</v>
      </c>
      <c r="L37" s="8">
        <f t="shared" si="23"/>
        <v>2.4374293528298949</v>
      </c>
      <c r="M37" s="8">
        <f t="shared" si="17"/>
        <v>1.6505303020553583</v>
      </c>
    </row>
    <row r="38" spans="1:13" x14ac:dyDescent="0.3">
      <c r="A38" s="10">
        <f t="shared" si="12"/>
        <v>1.3333333333333333</v>
      </c>
      <c r="B38">
        <v>4</v>
      </c>
      <c r="C38">
        <v>3</v>
      </c>
      <c r="D38" s="9">
        <v>-1468.9824894999999</v>
      </c>
      <c r="E38" s="8">
        <f t="shared" si="13"/>
        <v>13.580351560703104</v>
      </c>
      <c r="F38" s="8">
        <f t="shared" si="21"/>
        <v>2.1613298399996648</v>
      </c>
      <c r="G38" s="8">
        <f t="shared" si="22"/>
        <v>2.3880518099997516</v>
      </c>
      <c r="H38">
        <v>4</v>
      </c>
      <c r="I38">
        <v>3</v>
      </c>
      <c r="J38">
        <v>-1188.6677129526199</v>
      </c>
      <c r="K38">
        <f t="shared" si="14"/>
        <v>13.562226872790234</v>
      </c>
      <c r="L38" s="8">
        <f t="shared" si="23"/>
        <v>2.1902029930097342</v>
      </c>
      <c r="M38" s="8">
        <f t="shared" si="17"/>
        <v>2.383927083115168</v>
      </c>
    </row>
    <row r="39" spans="1:13" x14ac:dyDescent="0.3">
      <c r="A39" s="10">
        <f t="shared" si="12"/>
        <v>0.25</v>
      </c>
      <c r="B39">
        <v>1</v>
      </c>
      <c r="C39">
        <v>4</v>
      </c>
      <c r="D39" s="9">
        <v>-1459.01405196</v>
      </c>
      <c r="E39" s="8">
        <f t="shared" si="13"/>
        <v>11.693298700937365</v>
      </c>
      <c r="F39" s="8">
        <f>N8+$N$4-E39</f>
        <v>2.8103330199997991</v>
      </c>
      <c r="G39" s="8">
        <f>E35+$N$5-E39</f>
        <v>1.3501892499998576</v>
      </c>
      <c r="H39">
        <v>1</v>
      </c>
      <c r="I39">
        <v>4</v>
      </c>
      <c r="J39">
        <v>-1180.9503992600901</v>
      </c>
      <c r="K39">
        <f t="shared" si="14"/>
        <v>11.661701046716871</v>
      </c>
      <c r="L39" s="8">
        <f>O8+$N$4-K39</f>
        <v>3.1075479736819034</v>
      </c>
      <c r="M39" s="8">
        <f t="shared" si="17"/>
        <v>1.3809213274353169</v>
      </c>
    </row>
    <row r="40" spans="1:13" x14ac:dyDescent="0.3">
      <c r="A40" s="10">
        <f t="shared" si="12"/>
        <v>0.5</v>
      </c>
      <c r="B40">
        <v>2</v>
      </c>
      <c r="C40">
        <v>4</v>
      </c>
      <c r="D40" s="9">
        <v>-1457.7711858499999</v>
      </c>
      <c r="E40" s="8">
        <f t="shared" si="13"/>
        <v>12.934476020937387</v>
      </c>
      <c r="F40" s="8">
        <f t="shared" si="21"/>
        <v>2.3224203899998184</v>
      </c>
      <c r="G40" s="8">
        <f t="shared" ref="G40:G42" si="24">E36+$N$5-E40</f>
        <v>1.3389892399998189</v>
      </c>
      <c r="H40">
        <v>2</v>
      </c>
      <c r="I40">
        <v>4</v>
      </c>
      <c r="J40">
        <v>-1179.6617574638899</v>
      </c>
      <c r="K40">
        <f t="shared" si="14"/>
        <v>12.950342842917053</v>
      </c>
      <c r="L40" s="8">
        <f t="shared" si="23"/>
        <v>2.2749559137996584</v>
      </c>
      <c r="M40" s="8">
        <f t="shared" si="17"/>
        <v>1.3276149371451993</v>
      </c>
    </row>
    <row r="41" spans="1:13" x14ac:dyDescent="0.3">
      <c r="A41" s="10">
        <f t="shared" si="12"/>
        <v>0.75</v>
      </c>
      <c r="B41">
        <v>3</v>
      </c>
      <c r="C41">
        <v>4</v>
      </c>
      <c r="D41" s="9">
        <v>-1456.68764977</v>
      </c>
      <c r="E41" s="8">
        <f t="shared" si="13"/>
        <v>14.016323310937318</v>
      </c>
      <c r="F41" s="8">
        <f t="shared" si="21"/>
        <v>2.4817504199999103</v>
      </c>
      <c r="G41" s="8">
        <f t="shared" si="24"/>
        <v>1.3544236199998068</v>
      </c>
      <c r="H41">
        <v>3</v>
      </c>
      <c r="I41">
        <v>4</v>
      </c>
      <c r="J41">
        <v>-1178.59066017378</v>
      </c>
      <c r="K41">
        <f t="shared" si="14"/>
        <v>14.021440133026999</v>
      </c>
      <c r="L41" s="8">
        <f t="shared" si="23"/>
        <v>2.4925004198898932</v>
      </c>
      <c r="M41" s="8">
        <f t="shared" si="17"/>
        <v>1.3826860042051976</v>
      </c>
    </row>
    <row r="42" spans="1:13" x14ac:dyDescent="0.3">
      <c r="A42" s="10">
        <f t="shared" si="12"/>
        <v>1</v>
      </c>
      <c r="B42">
        <v>4</v>
      </c>
      <c r="C42">
        <v>4</v>
      </c>
      <c r="D42" s="9">
        <v>-1455.5931593400001</v>
      </c>
      <c r="E42" s="8">
        <f t="shared" si="13"/>
        <v>15.109124950937268</v>
      </c>
      <c r="F42" s="8">
        <f t="shared" si="21"/>
        <v>2.4707960699998885</v>
      </c>
      <c r="G42" s="8">
        <f t="shared" si="24"/>
        <v>1.6638898500000323</v>
      </c>
      <c r="H42">
        <v>4</v>
      </c>
      <c r="I42">
        <v>4</v>
      </c>
      <c r="J42">
        <v>-1177.5120687292699</v>
      </c>
      <c r="K42">
        <f t="shared" si="14"/>
        <v>15.100031577537038</v>
      </c>
      <c r="L42" s="8">
        <f t="shared" si="23"/>
        <v>2.4850062654898011</v>
      </c>
      <c r="M42" s="8">
        <f t="shared" si="17"/>
        <v>1.6774892766852645</v>
      </c>
    </row>
  </sheetData>
  <sortState xmlns:xlrd2="http://schemas.microsoft.com/office/spreadsheetml/2017/richdata2" ref="A28:M42">
    <sortCondition ref="C27:C42"/>
  </sortState>
  <mergeCells count="11">
    <mergeCell ref="A25:A26"/>
    <mergeCell ref="B25:G25"/>
    <mergeCell ref="H25:M25"/>
    <mergeCell ref="B1:D1"/>
    <mergeCell ref="E1:G1"/>
    <mergeCell ref="A1:A2"/>
    <mergeCell ref="H1:J1"/>
    <mergeCell ref="A12:A13"/>
    <mergeCell ref="B12:D12"/>
    <mergeCell ref="E12:G12"/>
    <mergeCell ref="H12:J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0593-F563-4161-BF85-4CFAEFE77D40}">
  <dimension ref="A1:F10"/>
  <sheetViews>
    <sheetView workbookViewId="0">
      <selection activeCell="H13" sqref="H13"/>
    </sheetView>
  </sheetViews>
  <sheetFormatPr defaultRowHeight="14" x14ac:dyDescent="0.3"/>
  <sheetData>
    <row r="1" spans="1:6" x14ac:dyDescent="0.3">
      <c r="A1" t="s">
        <v>24</v>
      </c>
      <c r="B1" t="s">
        <v>1</v>
      </c>
      <c r="C1" t="s">
        <v>2</v>
      </c>
      <c r="D1" t="s">
        <v>19</v>
      </c>
    </row>
    <row r="2" spans="1:6" x14ac:dyDescent="0.3">
      <c r="A2" s="2">
        <v>0</v>
      </c>
      <c r="B2" s="2">
        <v>0</v>
      </c>
      <c r="C2">
        <v>0</v>
      </c>
      <c r="D2">
        <v>0</v>
      </c>
      <c r="E2">
        <f>ABS(B2-C2)</f>
        <v>0</v>
      </c>
      <c r="F2">
        <f>ABS(B2-E2)</f>
        <v>0</v>
      </c>
    </row>
    <row r="3" spans="1:6" x14ac:dyDescent="0.3">
      <c r="A3" s="2">
        <v>1</v>
      </c>
      <c r="B3" s="2">
        <v>8.6840000000000001E-2</v>
      </c>
      <c r="C3">
        <v>0.11584</v>
      </c>
      <c r="D3">
        <v>9.4890000000000002E-2</v>
      </c>
      <c r="E3">
        <f t="shared" ref="E3:E9" si="0">ABS(B3-C3)</f>
        <v>2.8999999999999998E-2</v>
      </c>
      <c r="F3">
        <f t="shared" ref="F3:F9" si="1">ABS(B3-E3)</f>
        <v>5.7840000000000003E-2</v>
      </c>
    </row>
    <row r="4" spans="1:6" x14ac:dyDescent="0.3">
      <c r="A4" s="2">
        <v>2</v>
      </c>
      <c r="B4" s="2">
        <v>0.26296000000000003</v>
      </c>
      <c r="C4">
        <v>0.32012000000000002</v>
      </c>
      <c r="D4">
        <v>0.22670999999999999</v>
      </c>
      <c r="E4">
        <f t="shared" si="0"/>
        <v>5.7159999999999989E-2</v>
      </c>
      <c r="F4">
        <f t="shared" si="1"/>
        <v>0.20580000000000004</v>
      </c>
    </row>
    <row r="5" spans="1:6" x14ac:dyDescent="0.3">
      <c r="A5" s="2">
        <v>3</v>
      </c>
      <c r="B5" s="2">
        <v>0.35071000000000002</v>
      </c>
      <c r="C5">
        <v>0.42279</v>
      </c>
      <c r="D5">
        <v>0.28534999999999999</v>
      </c>
      <c r="E5">
        <f t="shared" si="0"/>
        <v>7.2079999999999977E-2</v>
      </c>
      <c r="F5">
        <f t="shared" si="1"/>
        <v>0.27863000000000004</v>
      </c>
    </row>
    <row r="6" spans="1:6" x14ac:dyDescent="0.3">
      <c r="A6" s="2">
        <v>4</v>
      </c>
      <c r="B6" s="2">
        <v>0.29992000000000002</v>
      </c>
      <c r="C6">
        <v>0.33844000000000002</v>
      </c>
      <c r="D6">
        <v>0.25058999999999998</v>
      </c>
      <c r="E6">
        <f t="shared" si="0"/>
        <v>3.8519999999999999E-2</v>
      </c>
      <c r="F6">
        <f t="shared" si="1"/>
        <v>0.26140000000000002</v>
      </c>
    </row>
    <row r="7" spans="1:6" x14ac:dyDescent="0.3">
      <c r="A7" s="2">
        <v>5</v>
      </c>
      <c r="B7" s="2">
        <v>0.17573</v>
      </c>
      <c r="C7">
        <v>0.22581999999999999</v>
      </c>
      <c r="D7">
        <v>0.16866999999999999</v>
      </c>
      <c r="E7">
        <f t="shared" si="0"/>
        <v>5.0089999999999996E-2</v>
      </c>
      <c r="F7">
        <f t="shared" si="1"/>
        <v>0.12564</v>
      </c>
    </row>
    <row r="8" spans="1:6" x14ac:dyDescent="0.3">
      <c r="A8" s="2">
        <v>6</v>
      </c>
      <c r="B8" s="2">
        <v>5.0180000000000002E-2</v>
      </c>
      <c r="C8">
        <v>5.8560000000000001E-2</v>
      </c>
      <c r="D8">
        <v>5.6140000000000002E-2</v>
      </c>
      <c r="E8">
        <f t="shared" si="0"/>
        <v>8.3799999999999986E-3</v>
      </c>
      <c r="F8">
        <f t="shared" si="1"/>
        <v>4.1800000000000004E-2</v>
      </c>
    </row>
    <row r="9" spans="1:6" x14ac:dyDescent="0.3">
      <c r="A9" s="2">
        <v>7</v>
      </c>
      <c r="B9" s="4">
        <v>-5.7899999999999996E-6</v>
      </c>
      <c r="C9" s="13">
        <v>-1.7841100000000001E-5</v>
      </c>
      <c r="D9" s="13">
        <v>9.2386900000000001E-5</v>
      </c>
      <c r="E9">
        <f t="shared" si="0"/>
        <v>1.2051100000000001E-5</v>
      </c>
      <c r="F9">
        <f t="shared" si="1"/>
        <v>1.7841100000000001E-5</v>
      </c>
    </row>
    <row r="10" spans="1:6" x14ac:dyDescent="0.3">
      <c r="E10">
        <f>AVERAGE(E2:E9)</f>
        <v>3.1905256387499997E-2</v>
      </c>
      <c r="F10">
        <f>AVERAGE(F2:F9)</f>
        <v>0.12139098013750002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753A-914A-4289-BAF5-B7AFAA609115}">
  <dimension ref="A1:D23"/>
  <sheetViews>
    <sheetView workbookViewId="0">
      <selection activeCell="D29" sqref="D29"/>
    </sheetView>
  </sheetViews>
  <sheetFormatPr defaultRowHeight="14" x14ac:dyDescent="0.3"/>
  <cols>
    <col min="1" max="4" width="8.6640625" style="15"/>
  </cols>
  <sheetData>
    <row r="1" spans="1:4" x14ac:dyDescent="0.3">
      <c r="B1" s="15" t="s">
        <v>1</v>
      </c>
      <c r="C1" s="15" t="s">
        <v>2</v>
      </c>
      <c r="D1" s="15" t="s">
        <v>19</v>
      </c>
    </row>
    <row r="2" spans="1:4" x14ac:dyDescent="0.3">
      <c r="A2" s="15">
        <v>1</v>
      </c>
      <c r="B2" s="15">
        <v>0.67527000000000004</v>
      </c>
      <c r="C2" s="15">
        <v>0.66293000000000002</v>
      </c>
      <c r="D2" s="15">
        <v>0.73028000000000004</v>
      </c>
    </row>
    <row r="3" spans="1:4" x14ac:dyDescent="0.3">
      <c r="A3" s="15">
        <v>2</v>
      </c>
      <c r="B3" s="15">
        <v>0.80330999999999997</v>
      </c>
      <c r="C3" s="15">
        <v>0.79791000000000001</v>
      </c>
      <c r="D3" s="15">
        <v>1.0274799999999999</v>
      </c>
    </row>
    <row r="4" spans="1:4" x14ac:dyDescent="0.3">
      <c r="A4" s="15">
        <v>3</v>
      </c>
      <c r="B4" s="15">
        <v>1.11372</v>
      </c>
      <c r="C4" s="15">
        <v>1.1073200000000001</v>
      </c>
      <c r="D4" s="15">
        <v>1.65768</v>
      </c>
    </row>
    <row r="5" spans="1:4" x14ac:dyDescent="0.3">
      <c r="A5" s="15">
        <v>4</v>
      </c>
      <c r="B5" s="15">
        <v>1.3953100000000001</v>
      </c>
      <c r="C5" s="15">
        <v>1.3987499999999999</v>
      </c>
      <c r="D5" s="15">
        <v>1.5900099999999999</v>
      </c>
    </row>
    <row r="6" spans="1:4" x14ac:dyDescent="0.3">
      <c r="A6" s="15">
        <v>5</v>
      </c>
      <c r="B6" s="15">
        <v>1.30209</v>
      </c>
      <c r="C6" s="15">
        <v>1.2990299999999999</v>
      </c>
      <c r="D6" s="15">
        <v>1.3128299999999999</v>
      </c>
    </row>
    <row r="7" spans="1:4" x14ac:dyDescent="0.3">
      <c r="A7" s="15">
        <v>6</v>
      </c>
      <c r="B7" s="15">
        <v>0.79796</v>
      </c>
      <c r="C7" s="15">
        <v>0.79944000000000004</v>
      </c>
      <c r="D7" s="15">
        <v>0.60723000000000005</v>
      </c>
    </row>
    <row r="8" spans="1:4" x14ac:dyDescent="0.3">
      <c r="A8" s="15">
        <v>7</v>
      </c>
      <c r="B8" s="15">
        <v>0.25625999999999999</v>
      </c>
      <c r="C8" s="15">
        <v>0.25623000000000001</v>
      </c>
      <c r="D8" s="15">
        <v>8.1699999999999995E-2</v>
      </c>
    </row>
    <row r="9" spans="1:4" x14ac:dyDescent="0.3">
      <c r="A9" s="15">
        <v>8</v>
      </c>
      <c r="B9" s="15">
        <v>0</v>
      </c>
      <c r="C9" s="15">
        <v>0</v>
      </c>
      <c r="D9" s="15">
        <v>0</v>
      </c>
    </row>
    <row r="10" spans="1:4" x14ac:dyDescent="0.3">
      <c r="A10" s="15">
        <v>9</v>
      </c>
      <c r="B10" s="15">
        <v>0.30475999999999998</v>
      </c>
      <c r="C10" s="15">
        <v>0.31533</v>
      </c>
      <c r="D10" s="15">
        <v>0.30097000000000002</v>
      </c>
    </row>
    <row r="11" spans="1:4" x14ac:dyDescent="0.3">
      <c r="A11" s="15">
        <v>10</v>
      </c>
      <c r="B11" s="15">
        <v>1.06342</v>
      </c>
      <c r="C11" s="15">
        <v>1.05629</v>
      </c>
      <c r="D11" s="15">
        <v>1.3972800000000001</v>
      </c>
    </row>
    <row r="12" spans="1:4" x14ac:dyDescent="0.3">
      <c r="A12" s="15">
        <v>11</v>
      </c>
      <c r="B12" s="15">
        <v>3.0171999999999999</v>
      </c>
      <c r="C12" s="15">
        <v>3.0140500000000001</v>
      </c>
      <c r="D12" s="15">
        <v>1.7795399999999999</v>
      </c>
    </row>
    <row r="13" spans="1:4" x14ac:dyDescent="0.3">
      <c r="A13" s="15">
        <v>12</v>
      </c>
      <c r="B13" s="15">
        <v>3.9316300000000002</v>
      </c>
      <c r="C13" s="15">
        <v>3.9275799999999998</v>
      </c>
      <c r="D13" s="15">
        <v>1.4903900000000001</v>
      </c>
    </row>
    <row r="14" spans="1:4" x14ac:dyDescent="0.3">
      <c r="A14" s="15">
        <v>13</v>
      </c>
      <c r="B14" s="15">
        <v>1.96709</v>
      </c>
      <c r="C14" s="15">
        <v>1.9704600000000001</v>
      </c>
      <c r="D14" s="15">
        <v>0.60948999999999998</v>
      </c>
    </row>
    <row r="15" spans="1:4" x14ac:dyDescent="0.3">
      <c r="A15" s="15">
        <v>14</v>
      </c>
      <c r="B15" s="15">
        <v>0.52759</v>
      </c>
      <c r="C15" s="15">
        <v>0.52185999999999999</v>
      </c>
      <c r="D15" s="15">
        <v>0.34021000000000001</v>
      </c>
    </row>
    <row r="16" spans="1:4" x14ac:dyDescent="0.3">
      <c r="A16" s="15">
        <v>15</v>
      </c>
      <c r="B16" s="15">
        <v>8.2809999999999995E-2</v>
      </c>
      <c r="C16" s="15">
        <v>9.6960000000000005E-2</v>
      </c>
      <c r="D16" s="15">
        <v>0.51997000000000004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01.properties of pure Ta</vt:lpstr>
      <vt:lpstr>02.point defects in BCC Ta</vt:lpstr>
      <vt:lpstr>03.HexV1&amp;Hex</vt:lpstr>
      <vt:lpstr>04.NEB</vt:lpstr>
      <vt:lpstr>05.landscape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吴妃锋</dc:creator>
  <cp:lastModifiedBy>妃锋 吴</cp:lastModifiedBy>
  <dcterms:created xsi:type="dcterms:W3CDTF">2015-06-05T18:19:34Z</dcterms:created>
  <dcterms:modified xsi:type="dcterms:W3CDTF">2023-09-28T04:36:17Z</dcterms:modified>
</cp:coreProperties>
</file>