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rio/Documents/github/japan-hce-aging/data/"/>
    </mc:Choice>
  </mc:AlternateContent>
  <xr:revisionPtr revIDLastSave="0" documentId="13_ncr:1_{7FF8BD97-3737-654A-850F-F8E750D2276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analysis01-grow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M44" i="1"/>
  <c r="N44" i="1"/>
  <c r="O44" i="1"/>
  <c r="P44" i="1"/>
  <c r="Q44" i="1"/>
  <c r="N41" i="1"/>
  <c r="O41" i="1"/>
  <c r="P41" i="1"/>
  <c r="Q41" i="1"/>
  <c r="N47" i="1"/>
  <c r="O47" i="1"/>
  <c r="P47" i="1"/>
  <c r="Q47" i="1"/>
  <c r="M47" i="1"/>
  <c r="Q46" i="1"/>
  <c r="P46" i="1"/>
  <c r="O46" i="1"/>
  <c r="N46" i="1"/>
  <c r="M46" i="1"/>
  <c r="Q43" i="1"/>
  <c r="P43" i="1"/>
  <c r="O43" i="1"/>
  <c r="N43" i="1"/>
  <c r="M43" i="1"/>
  <c r="Q40" i="1"/>
  <c r="N40" i="1"/>
  <c r="O40" i="1"/>
  <c r="P40" i="1"/>
  <c r="M40" i="1"/>
  <c r="N45" i="1"/>
  <c r="O45" i="1"/>
  <c r="P45" i="1"/>
  <c r="Q45" i="1"/>
  <c r="M45" i="1"/>
  <c r="N42" i="1"/>
  <c r="O42" i="1"/>
  <c r="P42" i="1"/>
  <c r="Q42" i="1"/>
  <c r="M42" i="1"/>
  <c r="N39" i="1"/>
  <c r="O39" i="1"/>
  <c r="P39" i="1"/>
  <c r="Q39" i="1"/>
  <c r="M39" i="1"/>
  <c r="M24" i="1"/>
  <c r="A17" i="2"/>
  <c r="C17" i="2"/>
  <c r="F17" i="2"/>
  <c r="D17" i="2"/>
  <c r="J17" i="2"/>
  <c r="J10" i="2"/>
  <c r="J13" i="2"/>
  <c r="J16" i="2"/>
  <c r="J7" i="2"/>
  <c r="F16" i="2"/>
  <c r="E16" i="2"/>
  <c r="D16" i="2"/>
  <c r="C16" i="2"/>
  <c r="B16" i="2"/>
  <c r="A16" i="2"/>
  <c r="F13" i="2"/>
  <c r="E13" i="2"/>
  <c r="D13" i="2"/>
  <c r="C13" i="2"/>
  <c r="B13" i="2"/>
  <c r="A13" i="2"/>
  <c r="F10" i="2"/>
  <c r="E10" i="2"/>
  <c r="D10" i="2"/>
  <c r="C10" i="2"/>
  <c r="B10" i="2"/>
  <c r="A10" i="2"/>
  <c r="F7" i="2"/>
  <c r="E7" i="2"/>
  <c r="D7" i="2"/>
  <c r="C7" i="2"/>
  <c r="B7" i="2"/>
  <c r="A7" i="2"/>
  <c r="B4" i="2"/>
  <c r="C4" i="2"/>
  <c r="D4" i="2"/>
  <c r="E4" i="2"/>
  <c r="F4" i="2"/>
  <c r="A4" i="2"/>
  <c r="M22" i="1"/>
  <c r="N22" i="1"/>
  <c r="O22" i="1"/>
  <c r="P22" i="1"/>
  <c r="Q22" i="1"/>
  <c r="M23" i="1"/>
  <c r="N23" i="1"/>
  <c r="O23" i="1"/>
  <c r="P23" i="1"/>
  <c r="Q23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N29" i="1"/>
  <c r="O29" i="1"/>
  <c r="M30" i="1"/>
  <c r="N30" i="1"/>
  <c r="O30" i="1"/>
  <c r="P30" i="1"/>
  <c r="Q30" i="1"/>
  <c r="M33" i="1"/>
  <c r="N33" i="1"/>
  <c r="O33" i="1"/>
  <c r="P33" i="1"/>
  <c r="Q33" i="1"/>
  <c r="N21" i="1"/>
  <c r="O21" i="1"/>
  <c r="P21" i="1"/>
  <c r="Q21" i="1"/>
  <c r="M21" i="1"/>
  <c r="Z6" i="1"/>
  <c r="Z5" i="1"/>
  <c r="Z4" i="1"/>
  <c r="Z3" i="1"/>
  <c r="Z2" i="1"/>
  <c r="N16" i="1"/>
  <c r="N35" i="1" s="1"/>
  <c r="M16" i="1"/>
  <c r="M35" i="1" s="1"/>
  <c r="N15" i="1"/>
  <c r="N34" i="1" s="1"/>
  <c r="M15" i="1"/>
  <c r="M34" i="1" s="1"/>
  <c r="Q13" i="1"/>
  <c r="Q32" i="1" s="1"/>
  <c r="P13" i="1"/>
  <c r="P32" i="1" s="1"/>
  <c r="N13" i="1"/>
  <c r="N32" i="1" s="1"/>
  <c r="M13" i="1"/>
  <c r="M32" i="1" s="1"/>
  <c r="N12" i="1"/>
  <c r="N31" i="1" s="1"/>
  <c r="M12" i="1"/>
  <c r="M31" i="1" s="1"/>
  <c r="Q10" i="1"/>
  <c r="Q29" i="1" s="1"/>
  <c r="P10" i="1"/>
  <c r="P29" i="1" s="1"/>
  <c r="O10" i="1"/>
  <c r="N10" i="1"/>
  <c r="M10" i="1"/>
  <c r="M29" i="1" s="1"/>
  <c r="N9" i="1"/>
  <c r="N28" i="1" s="1"/>
  <c r="M9" i="1"/>
  <c r="M28" i="1" s="1"/>
  <c r="Q16" i="1"/>
  <c r="Q35" i="1" s="1"/>
  <c r="P16" i="1"/>
  <c r="P35" i="1" s="1"/>
  <c r="O13" i="1"/>
  <c r="O32" i="1" s="1"/>
  <c r="O15" i="1" l="1"/>
  <c r="O34" i="1" s="1"/>
  <c r="P15" i="1"/>
  <c r="P34" i="1" s="1"/>
  <c r="O12" i="1"/>
  <c r="O31" i="1" s="1"/>
  <c r="Q15" i="1"/>
  <c r="Q34" i="1" s="1"/>
  <c r="P12" i="1"/>
  <c r="P31" i="1" s="1"/>
  <c r="O9" i="1"/>
  <c r="O28" i="1" s="1"/>
  <c r="Q12" i="1"/>
  <c r="Q31" i="1" s="1"/>
  <c r="P9" i="1"/>
  <c r="P28" i="1" s="1"/>
  <c r="O16" i="1"/>
  <c r="O35" i="1" s="1"/>
  <c r="Q9" i="1"/>
  <c r="Q28" i="1" s="1"/>
</calcChain>
</file>

<file path=xl/sharedStrings.xml><?xml version="1.0" encoding="utf-8"?>
<sst xmlns="http://schemas.openxmlformats.org/spreadsheetml/2006/main" count="143" uniqueCount="39">
  <si>
    <t>UHBF</t>
  </si>
  <si>
    <t>MCK</t>
  </si>
  <si>
    <t>UHFK</t>
  </si>
  <si>
    <t>LES</t>
  </si>
  <si>
    <t>HFK</t>
  </si>
  <si>
    <t>ULS</t>
  </si>
  <si>
    <t>year</t>
  </si>
  <si>
    <t>scenario</t>
  </si>
  <si>
    <t>total</t>
  </si>
  <si>
    <t>baseline</t>
  </si>
  <si>
    <t>demographic</t>
  </si>
  <si>
    <t>JG-2040-post</t>
  </si>
  <si>
    <t>JG-2040-ra</t>
  </si>
  <si>
    <t>JG-2050-post</t>
  </si>
  <si>
    <t>JG-2050-ra</t>
  </si>
  <si>
    <t>LED-post</t>
  </si>
  <si>
    <t>LED-ra</t>
  </si>
  <si>
    <t>LINEAR-efce</t>
  </si>
  <si>
    <t>LINEAR-nev</t>
  </si>
  <si>
    <t>ambitious-efce</t>
  </si>
  <si>
    <t>ambitious-nev</t>
  </si>
  <si>
    <t>Baseline</t>
    <phoneticPr fontId="2" type="noConversion"/>
  </si>
  <si>
    <t>Post demographic transition</t>
    <phoneticPr fontId="2" type="noConversion"/>
  </si>
  <si>
    <t>Linear Target: Clean grid + PV</t>
    <phoneticPr fontId="2" type="noConversion"/>
  </si>
  <si>
    <t>Linear Target: NEV</t>
    <phoneticPr fontId="2" type="noConversion"/>
  </si>
  <si>
    <t>Ambitious Target: Clean grid + PV</t>
    <phoneticPr fontId="2" type="noConversion"/>
  </si>
  <si>
    <t>Ambitious Target: NEV</t>
    <phoneticPr fontId="2" type="noConversion"/>
  </si>
  <si>
    <t>LED: Energy efficiency improvement</t>
    <phoneticPr fontId="2" type="noConversion"/>
  </si>
  <si>
    <t>LED + Linear Target</t>
    <phoneticPr fontId="2" type="noConversion"/>
  </si>
  <si>
    <t>LED + Ambitious Target</t>
    <phoneticPr fontId="2" type="noConversion"/>
  </si>
  <si>
    <t>JG2040: Energy efficiency improvement</t>
    <phoneticPr fontId="2" type="noConversion"/>
  </si>
  <si>
    <t>JG2040 + Linear Target</t>
    <phoneticPr fontId="2" type="noConversion"/>
  </si>
  <si>
    <t>JG2040 + Ambitious Target</t>
    <phoneticPr fontId="2" type="noConversion"/>
  </si>
  <si>
    <t>JG2050: Energy efficiency improvement</t>
    <phoneticPr fontId="2" type="noConversion"/>
  </si>
  <si>
    <t>JG2050 + Linear Target</t>
    <phoneticPr fontId="2" type="noConversion"/>
  </si>
  <si>
    <t>JG2050 + Ambitious Target</t>
    <phoneticPr fontId="2" type="noConversion"/>
  </si>
  <si>
    <t>total</t>
    <phoneticPr fontId="2" type="noConversion"/>
  </si>
  <si>
    <t>percap emission</t>
    <phoneticPr fontId="2" type="noConversion"/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</si>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</sst>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3" borderId="0" xfId="0" applyNumberFormat="1" applyFill="1"/>
    <xf numFmtId="177" fontId="0" fillId="0" borderId="0" xfId="0" applyNumberFormat="1"/>
    <xf numFmtId="176" fontId="0" fillId="4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L1" workbookViewId="0">
      <selection activeCell="R19" sqref="R19"/>
    </sheetView>
  </sheetViews>
  <sheetFormatPr baseColWidth="10" defaultColWidth="8.83203125" defaultRowHeight="14"/>
  <cols>
    <col min="8" max="8" width="17.33203125" customWidth="1"/>
    <col min="12" max="12" width="33.1640625" customWidth="1"/>
    <col min="13" max="17" width="15.832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>
        <v>2018</v>
      </c>
      <c r="N1">
        <v>2025</v>
      </c>
      <c r="O1">
        <v>2030</v>
      </c>
      <c r="P1">
        <v>2035</v>
      </c>
      <c r="Q1">
        <v>2040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2" t="s">
        <v>36</v>
      </c>
    </row>
    <row r="2" spans="1:26">
      <c r="A2">
        <v>21936950.557940479</v>
      </c>
      <c r="B2">
        <v>28767502.154864419</v>
      </c>
      <c r="C2">
        <v>28219338.483679421</v>
      </c>
      <c r="D2">
        <v>13393715.42523364</v>
      </c>
      <c r="E2">
        <v>1497519.474710725</v>
      </c>
      <c r="F2">
        <v>11798062.48130841</v>
      </c>
      <c r="G2">
        <v>2018</v>
      </c>
      <c r="H2" t="s">
        <v>9</v>
      </c>
      <c r="I2">
        <v>105613088.57773709</v>
      </c>
      <c r="L2" t="s">
        <v>21</v>
      </c>
      <c r="M2">
        <v>105613088.57773709</v>
      </c>
      <c r="N2">
        <v>105045206.1864689</v>
      </c>
      <c r="O2">
        <v>102279177.21395481</v>
      </c>
      <c r="P2">
        <v>101161643.22519889</v>
      </c>
      <c r="Q2">
        <v>98723845.175517887</v>
      </c>
      <c r="S2">
        <v>8878606.4753003996</v>
      </c>
      <c r="T2">
        <v>14960310.08010681</v>
      </c>
      <c r="U2">
        <v>16877862.149532709</v>
      </c>
      <c r="V2">
        <v>4947057.40987984</v>
      </c>
      <c r="W2">
        <v>374433.24432576768</v>
      </c>
      <c r="X2">
        <v>4952730.6408544723</v>
      </c>
      <c r="Y2">
        <v>2018</v>
      </c>
      <c r="Z2">
        <f>SUM(S2:X2)</f>
        <v>50990999.999999993</v>
      </c>
    </row>
    <row r="3" spans="1:26">
      <c r="A3">
        <v>21936950.557940479</v>
      </c>
      <c r="B3">
        <v>28767502.154864419</v>
      </c>
      <c r="C3">
        <v>28219338.483679421</v>
      </c>
      <c r="D3">
        <v>13393715.425233649</v>
      </c>
      <c r="E3">
        <v>1497519.474710725</v>
      </c>
      <c r="F3">
        <v>11798062.48130841</v>
      </c>
      <c r="G3">
        <v>2018</v>
      </c>
      <c r="H3" t="s">
        <v>10</v>
      </c>
      <c r="I3">
        <v>105613088.57773709</v>
      </c>
      <c r="L3" t="s">
        <v>22</v>
      </c>
      <c r="M3">
        <v>105613088.57773709</v>
      </c>
      <c r="N3">
        <v>112314721.7493743</v>
      </c>
      <c r="O3">
        <v>109985875.3711533</v>
      </c>
      <c r="P3">
        <v>109381357.7409597</v>
      </c>
      <c r="Q3">
        <v>107080192.0603236</v>
      </c>
      <c r="S3">
        <v>5599131.9101346685</v>
      </c>
      <c r="T3">
        <v>14748928.66497709</v>
      </c>
      <c r="U3">
        <v>9037689.6953650415</v>
      </c>
      <c r="V3">
        <v>11593314.202475101</v>
      </c>
      <c r="W3">
        <v>262339.64736862818</v>
      </c>
      <c r="X3">
        <v>9475416.8796794731</v>
      </c>
      <c r="Y3">
        <v>2025</v>
      </c>
      <c r="Z3">
        <f t="shared" ref="Z3:Z6" si="0">SUM(S3:X3)</f>
        <v>50716821</v>
      </c>
    </row>
    <row r="4" spans="1:26">
      <c r="A4">
        <v>21313166.586722981</v>
      </c>
      <c r="B4">
        <v>28692403.505932409</v>
      </c>
      <c r="C4">
        <v>27763359.151909109</v>
      </c>
      <c r="D4">
        <v>13383668.19105524</v>
      </c>
      <c r="E4">
        <v>1297233.785065952</v>
      </c>
      <c r="F4">
        <v>11796398.89925872</v>
      </c>
      <c r="G4">
        <v>2018</v>
      </c>
      <c r="H4" t="s">
        <v>11</v>
      </c>
      <c r="I4">
        <v>104246230.11994439</v>
      </c>
      <c r="L4" t="s">
        <v>23</v>
      </c>
      <c r="M4">
        <v>-985083.34904466639</v>
      </c>
      <c r="N4">
        <v>-2661664.696706424</v>
      </c>
      <c r="O4">
        <v>-3589249.5411225702</v>
      </c>
      <c r="P4">
        <v>-4826714.144087201</v>
      </c>
      <c r="Q4">
        <v>-6376114.8344511129</v>
      </c>
      <c r="S4">
        <v>5281808.0859664334</v>
      </c>
      <c r="T4">
        <v>14472459.315879369</v>
      </c>
      <c r="U4">
        <v>8256909.5598936724</v>
      </c>
      <c r="V4">
        <v>12266628.321636571</v>
      </c>
      <c r="W4">
        <v>250025.00265319101</v>
      </c>
      <c r="X4">
        <v>8853525.7139707599</v>
      </c>
      <c r="Y4">
        <v>2030</v>
      </c>
      <c r="Z4">
        <f t="shared" si="0"/>
        <v>49381355.999999993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2018</v>
      </c>
      <c r="H5" t="s">
        <v>12</v>
      </c>
      <c r="I5">
        <v>0</v>
      </c>
      <c r="L5" t="s">
        <v>24</v>
      </c>
      <c r="M5">
        <v>-111760.0555821801</v>
      </c>
      <c r="N5">
        <v>-2274770.495599126</v>
      </c>
      <c r="O5">
        <v>-4285171.992337794</v>
      </c>
      <c r="P5">
        <v>-5041623.2485824246</v>
      </c>
      <c r="Q5">
        <v>-5783706.0432830751</v>
      </c>
      <c r="S5">
        <v>5053204.3136613499</v>
      </c>
      <c r="T5">
        <v>14420949.254502069</v>
      </c>
      <c r="U5">
        <v>7668849.2339244885</v>
      </c>
      <c r="V5">
        <v>13102732.979456</v>
      </c>
      <c r="W5">
        <v>242482.401505488</v>
      </c>
      <c r="X5">
        <v>8353581.8169505978</v>
      </c>
      <c r="Y5">
        <v>2035</v>
      </c>
      <c r="Z5">
        <f t="shared" si="0"/>
        <v>48841799.999999993</v>
      </c>
    </row>
    <row r="6" spans="1:26">
      <c r="A6">
        <v>21313166.586722981</v>
      </c>
      <c r="B6">
        <v>28692403.505932409</v>
      </c>
      <c r="C6">
        <v>27763359.151909109</v>
      </c>
      <c r="D6">
        <v>13383668.19105524</v>
      </c>
      <c r="E6">
        <v>1297233.785065952</v>
      </c>
      <c r="F6">
        <v>11796398.89925872</v>
      </c>
      <c r="G6">
        <v>2018</v>
      </c>
      <c r="H6" t="s">
        <v>13</v>
      </c>
      <c r="I6">
        <v>104246230.11994439</v>
      </c>
      <c r="L6" t="s">
        <v>25</v>
      </c>
      <c r="M6">
        <v>-985083.34904466639</v>
      </c>
      <c r="N6">
        <v>-2661664.696706424</v>
      </c>
      <c r="O6">
        <v>-3589249.5411225702</v>
      </c>
      <c r="P6">
        <v>-5164559.2845248934</v>
      </c>
      <c r="Q6">
        <v>-7064310.4419750255</v>
      </c>
      <c r="S6">
        <v>4824304.5220956299</v>
      </c>
      <c r="T6">
        <v>14090384.99481825</v>
      </c>
      <c r="U6">
        <v>7242472.7123506609</v>
      </c>
      <c r="V6">
        <v>13358441.94361078</v>
      </c>
      <c r="W6">
        <v>233271.34338369349</v>
      </c>
      <c r="X6">
        <v>7915932.4837409947</v>
      </c>
      <c r="Y6">
        <v>2040</v>
      </c>
      <c r="Z6">
        <f t="shared" si="0"/>
        <v>47664808.000000007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2018</v>
      </c>
      <c r="H7" t="s">
        <v>14</v>
      </c>
      <c r="I7">
        <v>0</v>
      </c>
      <c r="L7" t="s">
        <v>26</v>
      </c>
      <c r="M7">
        <v>-111760.0555821801</v>
      </c>
      <c r="N7">
        <v>-2274770.495599126</v>
      </c>
      <c r="O7">
        <v>-4285171.992337794</v>
      </c>
      <c r="P7">
        <v>-6020649.9911104981</v>
      </c>
      <c r="Q7">
        <v>-7577539.6576387295</v>
      </c>
    </row>
    <row r="8" spans="1:26">
      <c r="A8">
        <v>21313166.586722981</v>
      </c>
      <c r="B8">
        <v>28692403.505932409</v>
      </c>
      <c r="C8">
        <v>27763359.151909109</v>
      </c>
      <c r="D8">
        <v>13383668.19105524</v>
      </c>
      <c r="E8">
        <v>1297233.785065952</v>
      </c>
      <c r="F8">
        <v>11796398.89925872</v>
      </c>
      <c r="G8">
        <v>2018</v>
      </c>
      <c r="H8" t="s">
        <v>15</v>
      </c>
      <c r="I8">
        <v>104246230.11994439</v>
      </c>
      <c r="L8" t="s">
        <v>27</v>
      </c>
      <c r="M8">
        <v>0</v>
      </c>
      <c r="N8">
        <v>-8145236.6469067736</v>
      </c>
      <c r="O8">
        <v>-16025565.995086029</v>
      </c>
      <c r="P8">
        <v>-24013456.96653787</v>
      </c>
      <c r="Q8">
        <v>-31423939.627165001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2018</v>
      </c>
      <c r="H9" t="s">
        <v>16</v>
      </c>
      <c r="I9">
        <v>0</v>
      </c>
      <c r="L9" t="s">
        <v>28</v>
      </c>
      <c r="M9">
        <f t="shared" ref="M9:P9" si="1">M$3+SUM(M$4:M$5)+M8</f>
        <v>104516245.17311025</v>
      </c>
      <c r="N9">
        <f t="shared" si="1"/>
        <v>99233049.910161972</v>
      </c>
      <c r="O9">
        <f t="shared" si="1"/>
        <v>86085887.842606902</v>
      </c>
      <c r="P9">
        <f t="shared" si="1"/>
        <v>75499563.381752223</v>
      </c>
      <c r="Q9">
        <f>Q$3+SUM(Q$4:Q$5)+Q8</f>
        <v>63496431.555424407</v>
      </c>
    </row>
    <row r="10" spans="1:26">
      <c r="A10">
        <v>-367372.39224759053</v>
      </c>
      <c r="B10">
        <v>-54319.833307710483</v>
      </c>
      <c r="C10">
        <v>-394882.40044663771</v>
      </c>
      <c r="D10">
        <v>-10047.234178408949</v>
      </c>
      <c r="E10">
        <v>-158461.48886431879</v>
      </c>
      <c r="F10">
        <v>0</v>
      </c>
      <c r="G10">
        <v>2018</v>
      </c>
      <c r="H10" t="s">
        <v>17</v>
      </c>
      <c r="I10">
        <v>-985083.34904466639</v>
      </c>
      <c r="L10" t="s">
        <v>29</v>
      </c>
      <c r="M10">
        <f t="shared" ref="M10:P10" si="2">M$3+SUM(M$6:M$7)+M8</f>
        <v>104516245.17311025</v>
      </c>
      <c r="N10">
        <f t="shared" si="2"/>
        <v>99233049.910161972</v>
      </c>
      <c r="O10">
        <f t="shared" si="2"/>
        <v>86085887.842606902</v>
      </c>
      <c r="P10">
        <f t="shared" si="2"/>
        <v>74182691.498786449</v>
      </c>
      <c r="Q10">
        <f>Q$3+SUM(Q$6:Q$7)+Q8</f>
        <v>61014402.333544835</v>
      </c>
    </row>
    <row r="11" spans="1:26">
      <c r="A11">
        <v>-79690.953045004469</v>
      </c>
      <c r="B11">
        <v>-12010.568332079991</v>
      </c>
      <c r="C11">
        <v>-21738.38690617965</v>
      </c>
      <c r="D11">
        <v>0</v>
      </c>
      <c r="E11">
        <v>15878.624456466539</v>
      </c>
      <c r="F11">
        <v>-14198.771755382541</v>
      </c>
      <c r="G11">
        <v>2018</v>
      </c>
      <c r="H11" t="s">
        <v>18</v>
      </c>
      <c r="I11">
        <v>-111760.0555821801</v>
      </c>
      <c r="L11" t="s">
        <v>30</v>
      </c>
      <c r="M11">
        <v>0</v>
      </c>
      <c r="N11">
        <v>-4371716.5081182262</v>
      </c>
      <c r="O11">
        <v>-8597217.4300000835</v>
      </c>
      <c r="P11">
        <v>-12876546.1735449</v>
      </c>
      <c r="Q11">
        <v>-16845825.9961631</v>
      </c>
    </row>
    <row r="12" spans="1:26">
      <c r="A12">
        <v>-367372.39224759053</v>
      </c>
      <c r="B12">
        <v>-54319.833307710483</v>
      </c>
      <c r="C12">
        <v>-394882.40044663771</v>
      </c>
      <c r="D12">
        <v>-10047.234178408949</v>
      </c>
      <c r="E12">
        <v>-158461.48886431879</v>
      </c>
      <c r="F12">
        <v>0</v>
      </c>
      <c r="G12">
        <v>2018</v>
      </c>
      <c r="H12" t="s">
        <v>19</v>
      </c>
      <c r="I12">
        <v>-985083.34904466639</v>
      </c>
      <c r="L12" t="s">
        <v>31</v>
      </c>
      <c r="M12">
        <f t="shared" ref="M12:P12" si="3">M$3+SUM(M$4:M$5)+M11</f>
        <v>104516245.17311025</v>
      </c>
      <c r="N12">
        <f t="shared" si="3"/>
        <v>103006570.04895052</v>
      </c>
      <c r="O12">
        <f t="shared" si="3"/>
        <v>93514236.40769285</v>
      </c>
      <c r="P12">
        <f t="shared" si="3"/>
        <v>86636474.174745187</v>
      </c>
      <c r="Q12">
        <f>Q$3+SUM(Q$4:Q$5)+Q11</f>
        <v>78074545.186426312</v>
      </c>
    </row>
    <row r="13" spans="1:26">
      <c r="A13">
        <v>-79690.953045004469</v>
      </c>
      <c r="B13">
        <v>-12010.568332079991</v>
      </c>
      <c r="C13">
        <v>-21738.38690617965</v>
      </c>
      <c r="D13">
        <v>0</v>
      </c>
      <c r="E13">
        <v>15878.624456466539</v>
      </c>
      <c r="F13">
        <v>-14198.771755382541</v>
      </c>
      <c r="G13">
        <v>2018</v>
      </c>
      <c r="H13" t="s">
        <v>20</v>
      </c>
      <c r="I13">
        <v>-111760.0555821801</v>
      </c>
      <c r="L13" t="s">
        <v>32</v>
      </c>
      <c r="M13">
        <f t="shared" ref="M13:P13" si="4">M$3+SUM(M$6:M$7)+M11</f>
        <v>104516245.17311025</v>
      </c>
      <c r="N13">
        <f t="shared" si="4"/>
        <v>103006570.04895052</v>
      </c>
      <c r="O13">
        <f t="shared" si="4"/>
        <v>93514236.40769285</v>
      </c>
      <c r="P13">
        <f t="shared" si="4"/>
        <v>85319602.291779414</v>
      </c>
      <c r="Q13">
        <f>Q$3+SUM(Q$6:Q$7)+Q11</f>
        <v>75592515.96454674</v>
      </c>
    </row>
    <row r="14" spans="1:26">
      <c r="A14">
        <v>21936950.557940479</v>
      </c>
      <c r="B14">
        <v>28767502.154864419</v>
      </c>
      <c r="C14">
        <v>28219338.483679421</v>
      </c>
      <c r="D14">
        <v>13393715.425233649</v>
      </c>
      <c r="E14">
        <v>1497519.474710725</v>
      </c>
      <c r="F14">
        <v>11798062.48130841</v>
      </c>
      <c r="G14">
        <v>2018</v>
      </c>
      <c r="H14" t="s">
        <v>9</v>
      </c>
      <c r="I14">
        <v>105613088.57773709</v>
      </c>
      <c r="L14" t="s">
        <v>33</v>
      </c>
      <c r="M14">
        <v>0</v>
      </c>
      <c r="N14">
        <v>-2914631.743701207</v>
      </c>
      <c r="O14">
        <v>-5731780.0550287552</v>
      </c>
      <c r="P14">
        <v>-8584814.3988585621</v>
      </c>
      <c r="Q14">
        <v>-11231138.461291149</v>
      </c>
    </row>
    <row r="15" spans="1:26">
      <c r="A15">
        <v>21818995.40571703</v>
      </c>
      <c r="B15">
        <v>28612819.074059591</v>
      </c>
      <c r="C15">
        <v>28067602.883159399</v>
      </c>
      <c r="D15">
        <v>13321697.314163551</v>
      </c>
      <c r="E15">
        <v>1489467.3009534599</v>
      </c>
      <c r="F15">
        <v>11734624.208415881</v>
      </c>
      <c r="G15">
        <v>2025</v>
      </c>
      <c r="H15" t="s">
        <v>9</v>
      </c>
      <c r="I15">
        <v>105045206.1864689</v>
      </c>
      <c r="L15" t="s">
        <v>34</v>
      </c>
      <c r="M15">
        <f t="shared" ref="M15:P15" si="5">M$3+SUM(M$4:M$5)+M14</f>
        <v>104516245.17311025</v>
      </c>
      <c r="N15">
        <f t="shared" si="5"/>
        <v>104463654.81336755</v>
      </c>
      <c r="O15">
        <f t="shared" si="5"/>
        <v>96379673.78266418</v>
      </c>
      <c r="P15">
        <f t="shared" si="5"/>
        <v>90928205.949431524</v>
      </c>
      <c r="Q15">
        <f>Q$3+SUM(Q$4:Q$5)+Q14</f>
        <v>83689232.721298262</v>
      </c>
    </row>
    <row r="16" spans="1:26">
      <c r="A16">
        <v>13834139.42511235</v>
      </c>
      <c r="B16">
        <v>28361032.28340577</v>
      </c>
      <c r="C16">
        <v>15110777.796643451</v>
      </c>
      <c r="D16">
        <v>31387861.186563961</v>
      </c>
      <c r="E16">
        <v>1049209.002877604</v>
      </c>
      <c r="F16">
        <v>22571702.054771122</v>
      </c>
      <c r="G16">
        <v>2025</v>
      </c>
      <c r="H16" t="s">
        <v>10</v>
      </c>
      <c r="I16">
        <v>112314721.7493743</v>
      </c>
      <c r="L16" t="s">
        <v>35</v>
      </c>
      <c r="M16">
        <f t="shared" ref="M16:P16" si="6">M$3+SUM(M$6:M$7)+M14</f>
        <v>104516245.17311025</v>
      </c>
      <c r="N16">
        <f t="shared" si="6"/>
        <v>104463654.81336755</v>
      </c>
      <c r="O16">
        <f t="shared" si="6"/>
        <v>96379673.78266418</v>
      </c>
      <c r="P16">
        <f t="shared" si="6"/>
        <v>89611334.06646575</v>
      </c>
      <c r="Q16">
        <f>Q$3+SUM(Q$6:Q$7)+Q14</f>
        <v>81207203.499418691</v>
      </c>
    </row>
    <row r="17" spans="1:19">
      <c r="A17">
        <v>11403291.569678679</v>
      </c>
      <c r="B17">
        <v>25784220.985965341</v>
      </c>
      <c r="C17">
        <v>13325327.64180409</v>
      </c>
      <c r="D17">
        <v>29385613.049016431</v>
      </c>
      <c r="E17">
        <v>695758.1572552087</v>
      </c>
      <c r="F17">
        <v>21258466.85345386</v>
      </c>
      <c r="G17">
        <v>2025</v>
      </c>
      <c r="H17" t="s">
        <v>11</v>
      </c>
      <c r="I17">
        <v>101852678.2571736</v>
      </c>
    </row>
    <row r="18" spans="1:19">
      <c r="A18">
        <v>-499455.70579759253</v>
      </c>
      <c r="B18">
        <v>-1153496.2031546449</v>
      </c>
      <c r="C18">
        <v>-519915.9650808032</v>
      </c>
      <c r="D18">
        <v>-1335961.5227520361</v>
      </c>
      <c r="E18">
        <v>-41748.162906169127</v>
      </c>
      <c r="F18">
        <v>-821138.94842698076</v>
      </c>
      <c r="G18">
        <v>2025</v>
      </c>
      <c r="H18" t="s">
        <v>12</v>
      </c>
      <c r="I18">
        <v>-4371716.5081182262</v>
      </c>
    </row>
    <row r="19" spans="1:19">
      <c r="A19">
        <v>11569758.159956871</v>
      </c>
      <c r="B19">
        <v>26168674.534914449</v>
      </c>
      <c r="C19">
        <v>13498610.300199309</v>
      </c>
      <c r="D19">
        <v>29830892.59628981</v>
      </c>
      <c r="E19">
        <v>709671.95137843501</v>
      </c>
      <c r="F19">
        <v>21532155.478851739</v>
      </c>
      <c r="G19">
        <v>2025</v>
      </c>
      <c r="H19" t="s">
        <v>13</v>
      </c>
      <c r="I19">
        <v>103309763.02159061</v>
      </c>
      <c r="L19" t="s">
        <v>38</v>
      </c>
      <c r="M19">
        <v>50990999.999999993</v>
      </c>
      <c r="N19">
        <v>50716821</v>
      </c>
      <c r="O19">
        <v>49381355.999999993</v>
      </c>
      <c r="P19">
        <v>48841799.999999993</v>
      </c>
      <c r="Q19">
        <v>47664808.000000007</v>
      </c>
    </row>
    <row r="20" spans="1:19">
      <c r="A20">
        <v>-332989.11551939702</v>
      </c>
      <c r="B20">
        <v>-769042.65420552879</v>
      </c>
      <c r="C20">
        <v>-346633.30668557342</v>
      </c>
      <c r="D20">
        <v>-890681.97547866066</v>
      </c>
      <c r="E20">
        <v>-27834.368782942809</v>
      </c>
      <c r="F20">
        <v>-547450.32302910415</v>
      </c>
      <c r="G20">
        <v>2025</v>
      </c>
      <c r="H20" t="s">
        <v>14</v>
      </c>
      <c r="I20">
        <v>-2914631.743701207</v>
      </c>
      <c r="L20" t="s">
        <v>37</v>
      </c>
      <c r="M20">
        <v>2018</v>
      </c>
      <c r="N20">
        <v>2025</v>
      </c>
      <c r="O20">
        <v>2030</v>
      </c>
      <c r="P20">
        <v>2035</v>
      </c>
      <c r="Q20">
        <v>2040</v>
      </c>
    </row>
    <row r="21" spans="1:19">
      <c r="A21">
        <v>10969742.041060699</v>
      </c>
      <c r="B21">
        <v>24789643.563700099</v>
      </c>
      <c r="C21">
        <v>12893319.02710142</v>
      </c>
      <c r="D21">
        <v>28205322.28165292</v>
      </c>
      <c r="E21">
        <v>655304.51776974846</v>
      </c>
      <c r="F21">
        <v>20565826.687100168</v>
      </c>
      <c r="G21">
        <v>2025</v>
      </c>
      <c r="H21" t="s">
        <v>15</v>
      </c>
      <c r="I21">
        <v>98079158.118385062</v>
      </c>
      <c r="L21" t="s">
        <v>21</v>
      </c>
      <c r="M21" s="3">
        <f>M2/M$19</f>
        <v>2.0712103817877097</v>
      </c>
      <c r="N21" s="3">
        <f t="shared" ref="N21:Q21" si="7">N2/N$19</f>
        <v>2.0712103817877092</v>
      </c>
      <c r="O21" s="3">
        <f t="shared" si="7"/>
        <v>2.0712103817877101</v>
      </c>
      <c r="P21" s="3">
        <f t="shared" si="7"/>
        <v>2.0712103817877088</v>
      </c>
      <c r="Q21" s="3">
        <f t="shared" si="7"/>
        <v>2.0712103817877097</v>
      </c>
    </row>
    <row r="22" spans="1:19">
      <c r="A22">
        <v>-933005.2344155733</v>
      </c>
      <c r="B22">
        <v>-2148073.6254198831</v>
      </c>
      <c r="C22">
        <v>-951924.57978346641</v>
      </c>
      <c r="D22">
        <v>-2516252.2901155511</v>
      </c>
      <c r="E22">
        <v>-82201.802391629273</v>
      </c>
      <c r="F22">
        <v>-1513779.11478067</v>
      </c>
      <c r="G22">
        <v>2025</v>
      </c>
      <c r="H22" t="s">
        <v>16</v>
      </c>
      <c r="I22">
        <v>-8145236.6469067736</v>
      </c>
      <c r="L22" t="s">
        <v>22</v>
      </c>
      <c r="M22" s="3">
        <f t="shared" ref="M22:Q22" si="8">M3/M$19</f>
        <v>2.0712103817877097</v>
      </c>
      <c r="N22" s="3">
        <f t="shared" si="8"/>
        <v>2.2145457766245702</v>
      </c>
      <c r="O22" s="3">
        <f t="shared" si="8"/>
        <v>2.2272753176553781</v>
      </c>
      <c r="P22" s="3">
        <f t="shared" si="8"/>
        <v>2.2395030023660003</v>
      </c>
      <c r="Q22" s="3">
        <f t="shared" si="8"/>
        <v>2.2465251944437408</v>
      </c>
      <c r="R22" s="3"/>
    </row>
    <row r="23" spans="1:19">
      <c r="A23">
        <v>-502613.31449916313</v>
      </c>
      <c r="B23">
        <v>-560075.48208272143</v>
      </c>
      <c r="C23">
        <v>-472701.51215506718</v>
      </c>
      <c r="D23">
        <v>-588857.70961295988</v>
      </c>
      <c r="E23">
        <v>-169852.7134964689</v>
      </c>
      <c r="F23">
        <v>-367563.96486004308</v>
      </c>
      <c r="G23">
        <v>2025</v>
      </c>
      <c r="H23" t="s">
        <v>17</v>
      </c>
      <c r="I23">
        <v>-2661664.696706424</v>
      </c>
      <c r="L23" t="s">
        <v>23</v>
      </c>
      <c r="M23" s="5">
        <f t="shared" ref="M23:Q23" si="9">M4/M$19</f>
        <v>-1.9318768979715371E-2</v>
      </c>
      <c r="N23" s="5">
        <f t="shared" si="9"/>
        <v>-5.2480905629050056E-2</v>
      </c>
      <c r="O23" s="5">
        <f t="shared" si="9"/>
        <v>-7.2684305006176231E-2</v>
      </c>
      <c r="P23" s="5">
        <f t="shared" si="9"/>
        <v>-9.8823428786146333E-2</v>
      </c>
      <c r="Q23" s="5">
        <f t="shared" si="9"/>
        <v>-0.13376986296579882</v>
      </c>
    </row>
    <row r="24" spans="1:19">
      <c r="A24">
        <v>-444054.6231180777</v>
      </c>
      <c r="B24">
        <v>-498969.64951144782</v>
      </c>
      <c r="C24">
        <v>-282091.14802017028</v>
      </c>
      <c r="D24">
        <v>-40618.155372253343</v>
      </c>
      <c r="E24">
        <v>53853.566795578387</v>
      </c>
      <c r="F24">
        <v>-1062890.4863727549</v>
      </c>
      <c r="G24">
        <v>2025</v>
      </c>
      <c r="H24" t="s">
        <v>18</v>
      </c>
      <c r="I24">
        <v>-2274770.495599126</v>
      </c>
      <c r="L24" t="s">
        <v>24</v>
      </c>
      <c r="M24" s="5">
        <f t="shared" ref="M24:Q24" si="10">M5/M$19</f>
        <v>-2.1917604201168854E-3</v>
      </c>
      <c r="N24" s="5">
        <f t="shared" si="10"/>
        <v>-4.4852387250358734E-2</v>
      </c>
      <c r="O24" s="5">
        <f t="shared" si="10"/>
        <v>-8.6777122773578644E-2</v>
      </c>
      <c r="P24" s="5">
        <f t="shared" si="10"/>
        <v>-0.10322353493488007</v>
      </c>
      <c r="Q24" s="5">
        <f t="shared" si="10"/>
        <v>-0.12134122187763925</v>
      </c>
      <c r="R24" s="3"/>
      <c r="S24" s="3"/>
    </row>
    <row r="25" spans="1:19">
      <c r="A25">
        <v>-502613.31449916313</v>
      </c>
      <c r="B25">
        <v>-560075.48208272143</v>
      </c>
      <c r="C25">
        <v>-472701.51215506718</v>
      </c>
      <c r="D25">
        <v>-588857.70961295988</v>
      </c>
      <c r="E25">
        <v>-169852.7134964689</v>
      </c>
      <c r="F25">
        <v>-367563.96486004308</v>
      </c>
      <c r="G25">
        <v>2025</v>
      </c>
      <c r="H25" t="s">
        <v>19</v>
      </c>
      <c r="I25">
        <v>-2661664.696706424</v>
      </c>
      <c r="L25" t="s">
        <v>25</v>
      </c>
      <c r="M25" s="5">
        <f t="shared" ref="M25:Q25" si="11">M6/M$19</f>
        <v>-1.9318768979715371E-2</v>
      </c>
      <c r="N25" s="5">
        <f t="shared" si="11"/>
        <v>-5.2480905629050056E-2</v>
      </c>
      <c r="O25" s="5">
        <f t="shared" si="11"/>
        <v>-7.2684305006176231E-2</v>
      </c>
      <c r="P25" s="5">
        <f t="shared" si="11"/>
        <v>-0.10574056002286759</v>
      </c>
      <c r="Q25" s="5">
        <f t="shared" si="11"/>
        <v>-0.14820809604383645</v>
      </c>
    </row>
    <row r="26" spans="1:19">
      <c r="A26">
        <v>-444054.6231180777</v>
      </c>
      <c r="B26">
        <v>-498969.64951144782</v>
      </c>
      <c r="C26">
        <v>-282091.14802017028</v>
      </c>
      <c r="D26">
        <v>-40618.155372253343</v>
      </c>
      <c r="E26">
        <v>53853.566795578387</v>
      </c>
      <c r="F26">
        <v>-1062890.4863727549</v>
      </c>
      <c r="G26">
        <v>2025</v>
      </c>
      <c r="H26" t="s">
        <v>20</v>
      </c>
      <c r="I26">
        <v>-2274770.495599126</v>
      </c>
      <c r="L26" t="s">
        <v>26</v>
      </c>
      <c r="M26" s="5">
        <f t="shared" ref="M26:Q26" si="12">M7/M$19</f>
        <v>-2.1917604201168854E-3</v>
      </c>
      <c r="N26" s="5">
        <f t="shared" si="12"/>
        <v>-4.4852387250358734E-2</v>
      </c>
      <c r="O26" s="5">
        <f t="shared" si="12"/>
        <v>-8.6777122773578644E-2</v>
      </c>
      <c r="P26" s="5">
        <f t="shared" si="12"/>
        <v>-0.12326838877990777</v>
      </c>
      <c r="Q26" s="5">
        <f t="shared" si="12"/>
        <v>-0.15897556238218202</v>
      </c>
    </row>
    <row r="27" spans="1:19">
      <c r="A27">
        <v>13834139.42511235</v>
      </c>
      <c r="B27">
        <v>28361032.28340577</v>
      </c>
      <c r="C27">
        <v>15110777.796643451</v>
      </c>
      <c r="D27">
        <v>31387861.186563961</v>
      </c>
      <c r="E27">
        <v>1049209.002877604</v>
      </c>
      <c r="F27">
        <v>22571702.054771122</v>
      </c>
      <c r="G27">
        <v>2025</v>
      </c>
      <c r="H27" t="s">
        <v>9</v>
      </c>
      <c r="I27">
        <v>112314721.7493743</v>
      </c>
      <c r="L27" t="s">
        <v>27</v>
      </c>
      <c r="M27" s="5">
        <f t="shared" ref="M27:Q27" si="13">M8/M$19</f>
        <v>0</v>
      </c>
      <c r="N27" s="5">
        <f t="shared" si="13"/>
        <v>-0.16060227132348801</v>
      </c>
      <c r="O27" s="5">
        <f t="shared" si="13"/>
        <v>-0.32452664918893748</v>
      </c>
      <c r="P27" s="5">
        <f t="shared" si="13"/>
        <v>-0.49165790299575107</v>
      </c>
      <c r="Q27" s="5">
        <f t="shared" si="13"/>
        <v>-0.6592691955701363</v>
      </c>
    </row>
    <row r="28" spans="1:19">
      <c r="A28">
        <v>21244462.063031849</v>
      </c>
      <c r="B28">
        <v>27859392.150381971</v>
      </c>
      <c r="C28">
        <v>27328532.481164791</v>
      </c>
      <c r="D28">
        <v>12970913.094000001</v>
      </c>
      <c r="E28">
        <v>1450246.9513761899</v>
      </c>
      <c r="F28">
        <v>11425630.473999999</v>
      </c>
      <c r="G28">
        <v>2030</v>
      </c>
      <c r="H28" t="s">
        <v>9</v>
      </c>
      <c r="I28">
        <v>102279177.21395481</v>
      </c>
      <c r="L28" t="s">
        <v>28</v>
      </c>
      <c r="M28" s="5">
        <f t="shared" ref="M28:Q28" si="14">M9/M$19</f>
        <v>2.0496998523878776</v>
      </c>
      <c r="N28" s="5">
        <f t="shared" si="14"/>
        <v>1.9566102124216731</v>
      </c>
      <c r="O28" s="5">
        <f t="shared" si="14"/>
        <v>1.7432872406866857</v>
      </c>
      <c r="P28" s="5">
        <f t="shared" si="14"/>
        <v>1.5457981356492232</v>
      </c>
      <c r="Q28" s="5">
        <f t="shared" si="14"/>
        <v>1.3321449140301667</v>
      </c>
    </row>
    <row r="29" spans="1:19">
      <c r="A29">
        <v>13050106.811323181</v>
      </c>
      <c r="B29">
        <v>27829403.423219349</v>
      </c>
      <c r="C29">
        <v>13805334.09002983</v>
      </c>
      <c r="D29">
        <v>33210798.93655454</v>
      </c>
      <c r="E29">
        <v>999957.44585114985</v>
      </c>
      <c r="F29">
        <v>21090274.664175279</v>
      </c>
      <c r="G29">
        <v>2030</v>
      </c>
      <c r="H29" t="s">
        <v>10</v>
      </c>
      <c r="I29">
        <v>109985875.3711533</v>
      </c>
      <c r="L29" t="s">
        <v>29</v>
      </c>
      <c r="M29" s="5">
        <f t="shared" ref="M29:Q29" si="15">M10/M$19</f>
        <v>2.0496998523878776</v>
      </c>
      <c r="N29" s="5">
        <f t="shared" si="15"/>
        <v>1.9566102124216731</v>
      </c>
      <c r="O29" s="5">
        <f t="shared" si="15"/>
        <v>1.7432872406866857</v>
      </c>
      <c r="P29" s="5">
        <f t="shared" si="15"/>
        <v>1.5188361505674741</v>
      </c>
      <c r="Q29" s="5">
        <f t="shared" si="15"/>
        <v>1.280072340447586</v>
      </c>
    </row>
    <row r="30" spans="1:19">
      <c r="A30">
        <v>9500680.4940207638</v>
      </c>
      <c r="B30">
        <v>22982027.33770464</v>
      </c>
      <c r="C30">
        <v>10874345.422904219</v>
      </c>
      <c r="D30">
        <v>29082442.38947688</v>
      </c>
      <c r="E30">
        <v>519662.20403567638</v>
      </c>
      <c r="F30">
        <v>18816513.173243731</v>
      </c>
      <c r="G30">
        <v>2030</v>
      </c>
      <c r="H30" t="s">
        <v>11</v>
      </c>
      <c r="I30">
        <v>91775671.021385893</v>
      </c>
      <c r="L30" t="s">
        <v>30</v>
      </c>
      <c r="M30" s="5">
        <f t="shared" ref="M30:Q30" si="16">M11/M$19</f>
        <v>0</v>
      </c>
      <c r="N30" s="5">
        <f t="shared" si="16"/>
        <v>-8.6198551524320224E-2</v>
      </c>
      <c r="O30" s="5">
        <f t="shared" si="16"/>
        <v>-0.17409844780285266</v>
      </c>
      <c r="P30" s="5">
        <f t="shared" si="16"/>
        <v>-0.26363783016893116</v>
      </c>
      <c r="Q30" s="5">
        <f t="shared" si="16"/>
        <v>-0.35342271799695696</v>
      </c>
    </row>
    <row r="31" spans="1:19">
      <c r="A31">
        <v>-942299.3520437876</v>
      </c>
      <c r="B31">
        <v>-2263747.727089962</v>
      </c>
      <c r="C31">
        <v>-949999.22482814</v>
      </c>
      <c r="D31">
        <v>-2827102.4429076822</v>
      </c>
      <c r="E31">
        <v>-79576.874072058548</v>
      </c>
      <c r="F31">
        <v>-1534491.8090584539</v>
      </c>
      <c r="G31">
        <v>2030</v>
      </c>
      <c r="H31" t="s">
        <v>12</v>
      </c>
      <c r="I31">
        <v>-8597217.4300000835</v>
      </c>
      <c r="L31" t="s">
        <v>31</v>
      </c>
      <c r="M31" s="5">
        <f t="shared" ref="M31:Q31" si="17">M12/M$19</f>
        <v>2.0496998523878776</v>
      </c>
      <c r="N31" s="5">
        <f t="shared" si="17"/>
        <v>2.0310139322208411</v>
      </c>
      <c r="O31" s="5">
        <f t="shared" si="17"/>
        <v>1.8937154420727706</v>
      </c>
      <c r="P31" s="5">
        <f t="shared" si="17"/>
        <v>1.773818208476043</v>
      </c>
      <c r="Q31" s="5">
        <f t="shared" si="17"/>
        <v>1.6379913916033459</v>
      </c>
    </row>
    <row r="32" spans="1:19">
      <c r="A32">
        <v>9814745.1014229096</v>
      </c>
      <c r="B32">
        <v>23736521.236535922</v>
      </c>
      <c r="C32">
        <v>11190970.420419039</v>
      </c>
      <c r="D32">
        <v>30024723.192055829</v>
      </c>
      <c r="E32">
        <v>546183.52056155691</v>
      </c>
      <c r="F32">
        <v>19327964.92536198</v>
      </c>
      <c r="G32">
        <v>2030</v>
      </c>
      <c r="H32" t="s">
        <v>13</v>
      </c>
      <c r="I32">
        <v>94641108.396357238</v>
      </c>
      <c r="L32" t="s">
        <v>32</v>
      </c>
      <c r="M32" s="5">
        <f t="shared" ref="M32:Q32" si="18">M13/M$19</f>
        <v>2.0496998523878776</v>
      </c>
      <c r="N32" s="5">
        <f t="shared" si="18"/>
        <v>2.0310139322208411</v>
      </c>
      <c r="O32" s="5">
        <f t="shared" si="18"/>
        <v>1.8937154420727706</v>
      </c>
      <c r="P32" s="5">
        <f t="shared" si="18"/>
        <v>1.7468562233942939</v>
      </c>
      <c r="Q32" s="5">
        <f t="shared" si="18"/>
        <v>1.5859188180207655</v>
      </c>
    </row>
    <row r="33" spans="1:17">
      <c r="A33">
        <v>-628234.74464164232</v>
      </c>
      <c r="B33">
        <v>-1509253.8282586769</v>
      </c>
      <c r="C33">
        <v>-633374.22731331398</v>
      </c>
      <c r="D33">
        <v>-1884821.6403287309</v>
      </c>
      <c r="E33">
        <v>-53055.557546178177</v>
      </c>
      <c r="F33">
        <v>-1023040.056940213</v>
      </c>
      <c r="G33">
        <v>2030</v>
      </c>
      <c r="H33" t="s">
        <v>14</v>
      </c>
      <c r="I33">
        <v>-5731780.0550287552</v>
      </c>
      <c r="L33" t="s">
        <v>33</v>
      </c>
      <c r="M33" s="5">
        <f t="shared" ref="M33:Q33" si="19">M14/M$19</f>
        <v>0</v>
      </c>
      <c r="N33" s="5">
        <f t="shared" si="19"/>
        <v>-5.7468738896335934E-2</v>
      </c>
      <c r="O33" s="5">
        <f t="shared" si="19"/>
        <v>-0.11607174284620204</v>
      </c>
      <c r="P33" s="5">
        <f t="shared" si="19"/>
        <v>-0.17576777266314025</v>
      </c>
      <c r="Q33" s="5">
        <f t="shared" si="19"/>
        <v>-0.23562747722158342</v>
      </c>
    </row>
    <row r="34" spans="1:17">
      <c r="A34">
        <v>8682723.1953986231</v>
      </c>
      <c r="B34">
        <v>21030159.292616609</v>
      </c>
      <c r="C34">
        <v>10084971.99209829</v>
      </c>
      <c r="D34">
        <v>26584763.485610642</v>
      </c>
      <c r="E34">
        <v>442552.84278483148</v>
      </c>
      <c r="F34">
        <v>17522151.64779098</v>
      </c>
      <c r="G34">
        <v>2030</v>
      </c>
      <c r="H34" t="s">
        <v>15</v>
      </c>
      <c r="I34">
        <v>84347322.456299961</v>
      </c>
      <c r="L34" t="s">
        <v>34</v>
      </c>
      <c r="M34" s="5">
        <f t="shared" ref="M34:Q34" si="20">M15/M$19</f>
        <v>2.0496998523878776</v>
      </c>
      <c r="N34" s="5">
        <f t="shared" si="20"/>
        <v>2.0597437448488254</v>
      </c>
      <c r="O34" s="5">
        <f t="shared" si="20"/>
        <v>1.9517421470294212</v>
      </c>
      <c r="P34" s="5">
        <f t="shared" si="20"/>
        <v>1.8616882659818339</v>
      </c>
      <c r="Q34" s="5">
        <f t="shared" si="20"/>
        <v>1.7557866323787195</v>
      </c>
    </row>
    <row r="35" spans="1:17">
      <c r="A35">
        <v>-1760256.650665927</v>
      </c>
      <c r="B35">
        <v>-4215615.7721779933</v>
      </c>
      <c r="C35">
        <v>-1739372.655634068</v>
      </c>
      <c r="D35">
        <v>-5324781.3467739206</v>
      </c>
      <c r="E35">
        <v>-156686.23532290341</v>
      </c>
      <c r="F35">
        <v>-2828853.3345112139</v>
      </c>
      <c r="G35">
        <v>2030</v>
      </c>
      <c r="H35" t="s">
        <v>16</v>
      </c>
      <c r="I35">
        <v>-16025565.995086029</v>
      </c>
      <c r="L35" t="s">
        <v>35</v>
      </c>
      <c r="M35" s="5">
        <f t="shared" ref="M35:Q35" si="21">M16/M$19</f>
        <v>2.0496998523878776</v>
      </c>
      <c r="N35" s="5">
        <f t="shared" si="21"/>
        <v>2.0597437448488254</v>
      </c>
      <c r="O35" s="5">
        <f t="shared" si="21"/>
        <v>1.9517421470294212</v>
      </c>
      <c r="P35" s="5">
        <f t="shared" si="21"/>
        <v>1.8347262809000848</v>
      </c>
      <c r="Q35" s="5">
        <f t="shared" si="21"/>
        <v>1.703714058796139</v>
      </c>
    </row>
    <row r="36" spans="1:17">
      <c r="A36">
        <v>-633332.46606384113</v>
      </c>
      <c r="B36">
        <v>-795875.12446335854</v>
      </c>
      <c r="C36">
        <v>-558951.74334678461</v>
      </c>
      <c r="D36">
        <v>-904745.75550569454</v>
      </c>
      <c r="E36">
        <v>-191836.964258672</v>
      </c>
      <c r="F36">
        <v>-504507.48748421838</v>
      </c>
      <c r="G36">
        <v>2030</v>
      </c>
      <c r="H36" t="s">
        <v>17</v>
      </c>
      <c r="I36">
        <v>-3589249.5411225702</v>
      </c>
    </row>
    <row r="37" spans="1:17">
      <c r="A37">
        <v>-613441.73842587008</v>
      </c>
      <c r="B37">
        <v>-1033356.8941375701</v>
      </c>
      <c r="C37">
        <v>-505963.31149910198</v>
      </c>
      <c r="D37">
        <v>-208002.91150279419</v>
      </c>
      <c r="E37">
        <v>79302.157602110805</v>
      </c>
      <c r="F37">
        <v>-2003709.2943745679</v>
      </c>
      <c r="G37">
        <v>2030</v>
      </c>
      <c r="H37" t="s">
        <v>18</v>
      </c>
      <c r="I37">
        <v>-4285171.992337794</v>
      </c>
      <c r="N37" s="6"/>
    </row>
    <row r="38" spans="1:17">
      <c r="A38">
        <v>-633332.46606384113</v>
      </c>
      <c r="B38">
        <v>-795875.12446335854</v>
      </c>
      <c r="C38">
        <v>-558951.74334678461</v>
      </c>
      <c r="D38">
        <v>-904745.75550569454</v>
      </c>
      <c r="E38">
        <v>-191836.964258672</v>
      </c>
      <c r="F38">
        <v>-504507.48748421838</v>
      </c>
      <c r="G38">
        <v>2030</v>
      </c>
      <c r="H38" t="s">
        <v>19</v>
      </c>
      <c r="I38">
        <v>-3589249.5411225702</v>
      </c>
      <c r="L38" t="s">
        <v>22</v>
      </c>
      <c r="M38" s="3">
        <v>2.0712103817877097</v>
      </c>
      <c r="N38" s="3">
        <v>2.2145457766245702</v>
      </c>
      <c r="O38" s="3">
        <v>2.2272753176553781</v>
      </c>
      <c r="P38" s="3">
        <v>2.2395030023660003</v>
      </c>
      <c r="Q38" s="3">
        <v>2.2465251944437408</v>
      </c>
    </row>
    <row r="39" spans="1:17">
      <c r="A39">
        <v>-613441.73842587008</v>
      </c>
      <c r="B39">
        <v>-1033356.8941375701</v>
      </c>
      <c r="C39">
        <v>-505963.31149910198</v>
      </c>
      <c r="D39">
        <v>-208002.91150279419</v>
      </c>
      <c r="E39">
        <v>79302.157602110805</v>
      </c>
      <c r="F39">
        <v>-2003709.2943745679</v>
      </c>
      <c r="G39">
        <v>2030</v>
      </c>
      <c r="H39" t="s">
        <v>20</v>
      </c>
      <c r="I39">
        <v>-4285171.992337794</v>
      </c>
      <c r="L39" t="s">
        <v>27</v>
      </c>
      <c r="M39" s="7">
        <f>M38+M27</f>
        <v>2.0712103817877097</v>
      </c>
      <c r="N39" s="7">
        <f t="shared" ref="N39:Q39" si="22">N38+N27</f>
        <v>2.0539435053010822</v>
      </c>
      <c r="O39" s="7">
        <f t="shared" si="22"/>
        <v>1.9027486684664408</v>
      </c>
      <c r="P39" s="7">
        <f t="shared" si="22"/>
        <v>1.7478450993702492</v>
      </c>
      <c r="Q39" s="7">
        <f t="shared" si="22"/>
        <v>1.5872559988736046</v>
      </c>
    </row>
    <row r="40" spans="1:17">
      <c r="A40">
        <v>13050106.811323181</v>
      </c>
      <c r="B40">
        <v>27829403.423219349</v>
      </c>
      <c r="C40">
        <v>13805334.09002983</v>
      </c>
      <c r="D40">
        <v>33210798.93655454</v>
      </c>
      <c r="E40">
        <v>999957.44585114985</v>
      </c>
      <c r="F40">
        <v>21090274.664175279</v>
      </c>
      <c r="G40">
        <v>2030</v>
      </c>
      <c r="H40" t="s">
        <v>9</v>
      </c>
      <c r="I40">
        <v>109985875.3711533</v>
      </c>
      <c r="L40" t="s">
        <v>28</v>
      </c>
      <c r="M40" s="5">
        <f>M39+M$23+M$24</f>
        <v>2.0496998523878776</v>
      </c>
      <c r="N40" s="5">
        <f t="shared" ref="N40:P40" si="23">N39+N$23+N$24</f>
        <v>1.9566102124216733</v>
      </c>
      <c r="O40" s="5">
        <f t="shared" si="23"/>
        <v>1.7432872406866857</v>
      </c>
      <c r="P40" s="5">
        <f t="shared" si="23"/>
        <v>1.545798135649223</v>
      </c>
      <c r="Q40" s="5">
        <f>Q39+Q$23+Q$24</f>
        <v>1.3321449140301664</v>
      </c>
    </row>
    <row r="41" spans="1:17">
      <c r="A41">
        <v>21012338.48641558</v>
      </c>
      <c r="B41">
        <v>27554991.797522251</v>
      </c>
      <c r="C41">
        <v>27029932.465575758</v>
      </c>
      <c r="D41">
        <v>12829188.877570091</v>
      </c>
      <c r="E41">
        <v>1434401.1037227409</v>
      </c>
      <c r="F41">
        <v>11300790.49439252</v>
      </c>
      <c r="G41">
        <v>2035</v>
      </c>
      <c r="H41" t="s">
        <v>9</v>
      </c>
      <c r="I41">
        <v>101161643.22519889</v>
      </c>
      <c r="L41" t="s">
        <v>29</v>
      </c>
      <c r="M41" s="5">
        <f>M39+M$25+M$26</f>
        <v>2.0496998523878776</v>
      </c>
      <c r="N41" s="5">
        <f t="shared" ref="N41:P41" si="24">N39+N$25+N$26</f>
        <v>1.9566102124216733</v>
      </c>
      <c r="O41" s="5">
        <f t="shared" si="24"/>
        <v>1.7432872406866857</v>
      </c>
      <c r="P41" s="5">
        <f t="shared" si="24"/>
        <v>1.5188361505674739</v>
      </c>
      <c r="Q41" s="5">
        <f>Q39+Q$25+Q$26</f>
        <v>1.2800723404475862</v>
      </c>
    </row>
    <row r="42" spans="1:17">
      <c r="A42">
        <v>12485280.600772429</v>
      </c>
      <c r="B42">
        <v>27730353.617852081</v>
      </c>
      <c r="C42">
        <v>12822112.800489521</v>
      </c>
      <c r="D42">
        <v>35474477.508422539</v>
      </c>
      <c r="E42">
        <v>969791.34206675016</v>
      </c>
      <c r="F42">
        <v>19899341.871356349</v>
      </c>
      <c r="G42">
        <v>2035</v>
      </c>
      <c r="H42" t="s">
        <v>10</v>
      </c>
      <c r="I42">
        <v>109381357.7409597</v>
      </c>
      <c r="L42" t="s">
        <v>30</v>
      </c>
      <c r="M42" s="5">
        <f>M38+M30</f>
        <v>2.0712103817877097</v>
      </c>
      <c r="N42" s="5">
        <f t="shared" ref="N42:Q42" si="25">N38+N30</f>
        <v>2.1283472251002498</v>
      </c>
      <c r="O42" s="5">
        <f t="shared" si="25"/>
        <v>2.0531768698525257</v>
      </c>
      <c r="P42" s="5">
        <f t="shared" si="25"/>
        <v>1.9758651721970693</v>
      </c>
      <c r="Q42" s="5">
        <f t="shared" si="25"/>
        <v>1.8931024764467839</v>
      </c>
    </row>
    <row r="43" spans="1:17">
      <c r="A43">
        <v>8262908.8916457733</v>
      </c>
      <c r="B43">
        <v>21076408.564244449</v>
      </c>
      <c r="C43">
        <v>9245591.7162061743</v>
      </c>
      <c r="D43">
        <v>28977867.79355327</v>
      </c>
      <c r="E43">
        <v>419708.92056605098</v>
      </c>
      <c r="F43">
        <v>16787404.564800929</v>
      </c>
      <c r="G43">
        <v>2035</v>
      </c>
      <c r="H43" t="s">
        <v>11</v>
      </c>
      <c r="I43">
        <v>84769890.451016635</v>
      </c>
      <c r="L43" t="s">
        <v>31</v>
      </c>
      <c r="M43" s="5">
        <f>M42+M$23+M$24</f>
        <v>2.0496998523878776</v>
      </c>
      <c r="N43" s="5">
        <f t="shared" ref="N43" si="26">N42+N$23+N$24</f>
        <v>2.0310139322208411</v>
      </c>
      <c r="O43" s="5">
        <f t="shared" ref="O43" si="27">O42+O$23+O$24</f>
        <v>1.8937154420727706</v>
      </c>
      <c r="P43" s="5">
        <f t="shared" ref="P43" si="28">P42+P$23+P$24</f>
        <v>1.773818208476043</v>
      </c>
      <c r="Q43" s="5">
        <f>Q42+Q$23+Q$24</f>
        <v>1.6379913916033457</v>
      </c>
    </row>
    <row r="44" spans="1:17">
      <c r="A44">
        <v>-1352273.0492119091</v>
      </c>
      <c r="B44">
        <v>-3383535.968369225</v>
      </c>
      <c r="C44">
        <v>-1323509.863110204</v>
      </c>
      <c r="D44">
        <v>-4529700.514726893</v>
      </c>
      <c r="E44">
        <v>-115764.3715100244</v>
      </c>
      <c r="F44">
        <v>-2171762.4066166459</v>
      </c>
      <c r="G44">
        <v>2035</v>
      </c>
      <c r="H44" t="s">
        <v>12</v>
      </c>
      <c r="I44">
        <v>-12876546.1735449</v>
      </c>
      <c r="L44" t="s">
        <v>32</v>
      </c>
      <c r="M44" s="7">
        <f>M42+M$25+M$26</f>
        <v>2.0496998523878776</v>
      </c>
      <c r="N44" s="7">
        <f t="shared" ref="N44:P44" si="29">N42+N$25+N$26</f>
        <v>2.0310139322208411</v>
      </c>
      <c r="O44" s="7">
        <f t="shared" si="29"/>
        <v>1.8937154420727706</v>
      </c>
      <c r="P44" s="7">
        <f t="shared" si="29"/>
        <v>1.7468562233942939</v>
      </c>
      <c r="Q44" s="7">
        <f>Q42+Q$25+Q$26</f>
        <v>1.5859188180207653</v>
      </c>
    </row>
    <row r="45" spans="1:17">
      <c r="A45">
        <v>8713616.0935345273</v>
      </c>
      <c r="B45">
        <v>22204121.345161289</v>
      </c>
      <c r="C45">
        <v>9686703.9783703107</v>
      </c>
      <c r="D45">
        <v>30487629.085425392</v>
      </c>
      <c r="E45">
        <v>458290.77710463299</v>
      </c>
      <c r="F45">
        <v>17511260.946106829</v>
      </c>
      <c r="G45">
        <v>2035</v>
      </c>
      <c r="H45" t="s">
        <v>13</v>
      </c>
      <c r="I45">
        <v>89061622.225702986</v>
      </c>
      <c r="L45" t="s">
        <v>33</v>
      </c>
      <c r="M45" s="5">
        <f>M38+M33</f>
        <v>2.0712103817877097</v>
      </c>
      <c r="N45" s="5">
        <f t="shared" ref="N45:Q45" si="30">N38+N33</f>
        <v>2.1570770377282344</v>
      </c>
      <c r="O45" s="5">
        <f t="shared" si="30"/>
        <v>2.111203574809176</v>
      </c>
      <c r="P45" s="5">
        <f t="shared" si="30"/>
        <v>2.0637352297028602</v>
      </c>
      <c r="Q45" s="5">
        <f t="shared" si="30"/>
        <v>2.0108977172221572</v>
      </c>
    </row>
    <row r="46" spans="1:17">
      <c r="A46">
        <v>-901565.84732315643</v>
      </c>
      <c r="B46">
        <v>-2255823.1874523908</v>
      </c>
      <c r="C46">
        <v>-882397.60094606876</v>
      </c>
      <c r="D46">
        <v>-3019939.222854767</v>
      </c>
      <c r="E46">
        <v>-77182.514971442462</v>
      </c>
      <c r="F46">
        <v>-1447906.0253107371</v>
      </c>
      <c r="G46">
        <v>2035</v>
      </c>
      <c r="H46" t="s">
        <v>14</v>
      </c>
      <c r="I46">
        <v>-8584814.3988585621</v>
      </c>
      <c r="L46" t="s">
        <v>34</v>
      </c>
      <c r="M46" s="5">
        <f>M45+M$23+M$24</f>
        <v>2.0496998523878776</v>
      </c>
      <c r="N46" s="5">
        <f t="shared" ref="N46" si="31">N45+N$23+N$24</f>
        <v>2.0597437448488258</v>
      </c>
      <c r="O46" s="5">
        <f t="shared" ref="O46" si="32">O45+O$23+O$24</f>
        <v>1.9517421470294212</v>
      </c>
      <c r="P46" s="5">
        <f t="shared" ref="P46" si="33">P45+P$23+P$24</f>
        <v>1.8616882659818339</v>
      </c>
      <c r="Q46" s="5">
        <f>Q45+Q$23+Q$24</f>
        <v>1.755786632378719</v>
      </c>
    </row>
    <row r="47" spans="1:17">
      <c r="A47">
        <v>7089076.3850926999</v>
      </c>
      <c r="B47">
        <v>18159027.065840669</v>
      </c>
      <c r="C47">
        <v>8145860.7963859132</v>
      </c>
      <c r="D47">
        <v>24975983.30406544</v>
      </c>
      <c r="E47">
        <v>307534.16066457081</v>
      </c>
      <c r="F47">
        <v>14955497.945974389</v>
      </c>
      <c r="G47">
        <v>2035</v>
      </c>
      <c r="H47" t="s">
        <v>15</v>
      </c>
      <c r="I47">
        <v>73632979.658023685</v>
      </c>
      <c r="L47" t="s">
        <v>35</v>
      </c>
      <c r="M47" s="5">
        <f>M45+M$25+M$26</f>
        <v>2.0496998523878776</v>
      </c>
      <c r="N47" s="5">
        <f t="shared" ref="N47:Q47" si="34">N45+N$25+N$26</f>
        <v>2.0597437448488258</v>
      </c>
      <c r="O47" s="5">
        <f t="shared" si="34"/>
        <v>1.9517421470294212</v>
      </c>
      <c r="P47" s="5">
        <f t="shared" si="34"/>
        <v>1.8347262809000848</v>
      </c>
      <c r="Q47" s="5">
        <f t="shared" si="34"/>
        <v>1.7037140587961388</v>
      </c>
    </row>
    <row r="48" spans="1:17">
      <c r="A48">
        <v>-2526105.5557649829</v>
      </c>
      <c r="B48">
        <v>-6300917.4667730127</v>
      </c>
      <c r="C48">
        <v>-2423240.7829304649</v>
      </c>
      <c r="D48">
        <v>-8531585.0042147245</v>
      </c>
      <c r="E48">
        <v>-227939.13141150461</v>
      </c>
      <c r="F48">
        <v>-4003669.0254431772</v>
      </c>
      <c r="G48">
        <v>2035</v>
      </c>
      <c r="H48" t="s">
        <v>16</v>
      </c>
      <c r="I48">
        <v>-24013456.96653787</v>
      </c>
    </row>
    <row r="49" spans="1:9">
      <c r="A49">
        <v>-801847.93414245103</v>
      </c>
      <c r="B49">
        <v>-1114313.3931804809</v>
      </c>
      <c r="C49">
        <v>-668696.70159020578</v>
      </c>
      <c r="D49">
        <v>-1355404.026440717</v>
      </c>
      <c r="E49">
        <v>-221480.21868499031</v>
      </c>
      <c r="F49">
        <v>-664971.87004835543</v>
      </c>
      <c r="G49">
        <v>2035</v>
      </c>
      <c r="H49" t="s">
        <v>17</v>
      </c>
      <c r="I49">
        <v>-4826714.144087201</v>
      </c>
    </row>
    <row r="50" spans="1:9">
      <c r="A50">
        <v>-642798.08320263959</v>
      </c>
      <c r="B50">
        <v>-1246266.1543458181</v>
      </c>
      <c r="C50">
        <v>-563701.66654216393</v>
      </c>
      <c r="D50">
        <v>-320787.33514048159</v>
      </c>
      <c r="E50">
        <v>80804.221727319557</v>
      </c>
      <c r="F50">
        <v>-2348874.2310786401</v>
      </c>
      <c r="G50">
        <v>2035</v>
      </c>
      <c r="H50" t="s">
        <v>18</v>
      </c>
      <c r="I50">
        <v>-5041623.2485824246</v>
      </c>
    </row>
    <row r="51" spans="1:9">
      <c r="A51">
        <v>-891836.88746250374</v>
      </c>
      <c r="B51">
        <v>-1168722.6286326309</v>
      </c>
      <c r="C51">
        <v>-715862.08744128118</v>
      </c>
      <c r="D51">
        <v>-1477607.0194356469</v>
      </c>
      <c r="E51">
        <v>-243680.8341637234</v>
      </c>
      <c r="F51">
        <v>-666849.82738910732</v>
      </c>
      <c r="G51">
        <v>2035</v>
      </c>
      <c r="H51" t="s">
        <v>19</v>
      </c>
      <c r="I51">
        <v>-5164559.2845248934</v>
      </c>
    </row>
    <row r="52" spans="1:9">
      <c r="A52">
        <v>-683838.81124082196</v>
      </c>
      <c r="B52">
        <v>-1465300.8677808919</v>
      </c>
      <c r="C52">
        <v>-654115.47003541363</v>
      </c>
      <c r="D52">
        <v>-469090.40422210912</v>
      </c>
      <c r="E52">
        <v>81955.734840926321</v>
      </c>
      <c r="F52">
        <v>-2830260.1726721879</v>
      </c>
      <c r="G52">
        <v>2035</v>
      </c>
      <c r="H52" t="s">
        <v>20</v>
      </c>
      <c r="I52">
        <v>-6020649.9911104981</v>
      </c>
    </row>
    <row r="53" spans="1:9">
      <c r="A53">
        <v>12485280.600772429</v>
      </c>
      <c r="B53">
        <v>27730353.617852081</v>
      </c>
      <c r="C53">
        <v>12822112.800489521</v>
      </c>
      <c r="D53">
        <v>35474477.508422539</v>
      </c>
      <c r="E53">
        <v>969791.34206675016</v>
      </c>
      <c r="F53">
        <v>19899341.871356349</v>
      </c>
      <c r="G53">
        <v>2035</v>
      </c>
      <c r="H53" t="s">
        <v>9</v>
      </c>
      <c r="I53">
        <v>109381357.7409597</v>
      </c>
    </row>
    <row r="54" spans="1:9">
      <c r="A54">
        <v>20505982.162533108</v>
      </c>
      <c r="B54">
        <v>26890970.30556763</v>
      </c>
      <c r="C54">
        <v>26378563.87816656</v>
      </c>
      <c r="D54">
        <v>12520030.478915891</v>
      </c>
      <c r="E54">
        <v>1399834.838272393</v>
      </c>
      <c r="F54">
        <v>11028463.5120623</v>
      </c>
      <c r="G54">
        <v>2040</v>
      </c>
      <c r="H54" t="s">
        <v>9</v>
      </c>
      <c r="I54">
        <v>98723845.175517887</v>
      </c>
    </row>
    <row r="55" spans="1:9">
      <c r="A55">
        <v>11919722.996178839</v>
      </c>
      <c r="B55">
        <v>27094704.490136418</v>
      </c>
      <c r="C55">
        <v>12109222.54950954</v>
      </c>
      <c r="D55">
        <v>36166786.655822054</v>
      </c>
      <c r="E55">
        <v>932952.36174352129</v>
      </c>
      <c r="F55">
        <v>18856803.006933261</v>
      </c>
      <c r="G55">
        <v>2040</v>
      </c>
      <c r="H55" t="s">
        <v>10</v>
      </c>
      <c r="I55">
        <v>107080192.0603236</v>
      </c>
    </row>
    <row r="56" spans="1:9">
      <c r="A56">
        <v>7118400.9288866408</v>
      </c>
      <c r="B56">
        <v>18724479.219446771</v>
      </c>
      <c r="C56">
        <v>7896915.5994086666</v>
      </c>
      <c r="D56">
        <v>27112281.235914521</v>
      </c>
      <c r="E56">
        <v>324200.27246203629</v>
      </c>
      <c r="F56">
        <v>14934638.213887259</v>
      </c>
      <c r="G56">
        <v>2040</v>
      </c>
      <c r="H56" t="s">
        <v>11</v>
      </c>
      <c r="I56">
        <v>76110915.470005885</v>
      </c>
    </row>
    <row r="57" spans="1:9">
      <c r="A57">
        <v>-1721357.1380266601</v>
      </c>
      <c r="B57">
        <v>-4407969.1377462596</v>
      </c>
      <c r="C57">
        <v>-1666566.2649357361</v>
      </c>
      <c r="D57">
        <v>-6157467.7021246701</v>
      </c>
      <c r="E57">
        <v>-148489.18404222801</v>
      </c>
      <c r="F57">
        <v>-2743976.5692875511</v>
      </c>
      <c r="G57">
        <v>2040</v>
      </c>
      <c r="H57" t="s">
        <v>12</v>
      </c>
      <c r="I57">
        <v>-16845825.9961631</v>
      </c>
    </row>
    <row r="58" spans="1:9">
      <c r="A58">
        <v>7692122.3822450228</v>
      </c>
      <c r="B58">
        <v>20193629.593787041</v>
      </c>
      <c r="C58">
        <v>8452365.0415795557</v>
      </c>
      <c r="D58">
        <v>29164581.683239151</v>
      </c>
      <c r="E58">
        <v>373688.62817562692</v>
      </c>
      <c r="F58">
        <v>15849215.675851449</v>
      </c>
      <c r="G58">
        <v>2040</v>
      </c>
      <c r="H58" t="s">
        <v>13</v>
      </c>
      <c r="I58">
        <v>81725603.00487785</v>
      </c>
    </row>
    <row r="59" spans="1:9">
      <c r="A59">
        <v>-1147635.6846682781</v>
      </c>
      <c r="B59">
        <v>-2938818.7634059899</v>
      </c>
      <c r="C59">
        <v>-1111116.8227648439</v>
      </c>
      <c r="D59">
        <v>-4105167.2548000361</v>
      </c>
      <c r="E59">
        <v>-99000.82832863745</v>
      </c>
      <c r="F59">
        <v>-1829399.107323362</v>
      </c>
      <c r="G59">
        <v>2040</v>
      </c>
      <c r="H59" t="s">
        <v>14</v>
      </c>
      <c r="I59">
        <v>-11231138.461291149</v>
      </c>
    </row>
    <row r="60" spans="1:9">
      <c r="A60">
        <v>5624187.1935907714</v>
      </c>
      <c r="B60">
        <v>14923802.138365259</v>
      </c>
      <c r="C60">
        <v>6512132.2271319879</v>
      </c>
      <c r="D60">
        <v>21672302.4974657</v>
      </c>
      <c r="E60">
        <v>180315.42818193539</v>
      </c>
      <c r="F60">
        <v>12620062.35426834</v>
      </c>
      <c r="G60">
        <v>2040</v>
      </c>
      <c r="H60" t="s">
        <v>15</v>
      </c>
      <c r="I60">
        <v>61532801.839004003</v>
      </c>
    </row>
    <row r="61" spans="1:9">
      <c r="A61">
        <v>-3215570.8733225288</v>
      </c>
      <c r="B61">
        <v>-8208646.2188277654</v>
      </c>
      <c r="C61">
        <v>-3051349.6372124152</v>
      </c>
      <c r="D61">
        <v>-11597446.440573489</v>
      </c>
      <c r="E61">
        <v>-292374.02832232887</v>
      </c>
      <c r="F61">
        <v>-5058552.4289064724</v>
      </c>
      <c r="G61">
        <v>2040</v>
      </c>
      <c r="H61" t="s">
        <v>16</v>
      </c>
      <c r="I61">
        <v>-31423939.627165001</v>
      </c>
    </row>
    <row r="62" spans="1:9">
      <c r="A62">
        <v>-979331.78587383521</v>
      </c>
      <c r="B62">
        <v>-1485330.036268878</v>
      </c>
      <c r="C62">
        <v>-809527.01322858431</v>
      </c>
      <c r="D62">
        <v>-1985376.694092389</v>
      </c>
      <c r="E62">
        <v>-252592.17601084549</v>
      </c>
      <c r="F62">
        <v>-863957.12897658045</v>
      </c>
      <c r="G62">
        <v>2040</v>
      </c>
      <c r="H62" t="s">
        <v>17</v>
      </c>
      <c r="I62">
        <v>-6376114.8344511129</v>
      </c>
    </row>
    <row r="63" spans="1:9">
      <c r="A63">
        <v>-652862.31560727058</v>
      </c>
      <c r="B63">
        <v>-1431712.503518336</v>
      </c>
      <c r="C63">
        <v>-617747.63043992792</v>
      </c>
      <c r="D63">
        <v>-478245.03032543068</v>
      </c>
      <c r="E63">
        <v>78842.523191968503</v>
      </c>
      <c r="F63">
        <v>-2681981.0865840791</v>
      </c>
      <c r="G63">
        <v>2040</v>
      </c>
      <c r="H63" t="s">
        <v>18</v>
      </c>
      <c r="I63">
        <v>-5783706.0432830751</v>
      </c>
    </row>
    <row r="64" spans="1:9">
      <c r="A64">
        <v>-1141760.0628148641</v>
      </c>
      <c r="B64">
        <v>-1639434.042327954</v>
      </c>
      <c r="C64">
        <v>-885086.26036298939</v>
      </c>
      <c r="D64">
        <v>-2240082.4175339318</v>
      </c>
      <c r="E64">
        <v>-292434.77662675868</v>
      </c>
      <c r="F64">
        <v>-865512.88230852713</v>
      </c>
      <c r="G64">
        <v>2040</v>
      </c>
      <c r="H64" t="s">
        <v>19</v>
      </c>
      <c r="I64">
        <v>-7064310.4419750255</v>
      </c>
    </row>
    <row r="65" spans="1:9">
      <c r="A65">
        <v>-706075.46187015646</v>
      </c>
      <c r="B65">
        <v>-1729709.5638223849</v>
      </c>
      <c r="C65">
        <v>-791293.11927399598</v>
      </c>
      <c r="D65">
        <v>-837272.74478856509</v>
      </c>
      <c r="E65">
        <v>94946.454917819719</v>
      </c>
      <c r="F65">
        <v>-3608135.222801446</v>
      </c>
      <c r="G65">
        <v>2040</v>
      </c>
      <c r="H65" t="s">
        <v>20</v>
      </c>
      <c r="I65">
        <v>-7577539.6576387295</v>
      </c>
    </row>
    <row r="66" spans="1:9">
      <c r="A66">
        <v>11919722.996178839</v>
      </c>
      <c r="B66">
        <v>27094704.490136418</v>
      </c>
      <c r="C66">
        <v>12109222.54950954</v>
      </c>
      <c r="D66">
        <v>36166786.655822054</v>
      </c>
      <c r="E66">
        <v>932952.36174352129</v>
      </c>
      <c r="F66">
        <v>18856803.006933261</v>
      </c>
      <c r="G66">
        <v>2040</v>
      </c>
      <c r="H66" t="s">
        <v>9</v>
      </c>
      <c r="I66">
        <v>107080192.0603236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406B-A82D-AB46-A1D2-367E5CCD101B}">
  <dimension ref="A1:J17"/>
  <sheetViews>
    <sheetView workbookViewId="0">
      <selection activeCell="H3" sqref="H3"/>
    </sheetView>
  </sheetViews>
  <sheetFormatPr baseColWidth="10" defaultRowHeight="14"/>
  <cols>
    <col min="2" max="2" width="1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>
        <v>21936950.557940479</v>
      </c>
      <c r="B2">
        <v>28767502.154864419</v>
      </c>
      <c r="C2">
        <v>28219338.483679421</v>
      </c>
      <c r="D2">
        <v>13393715.42523364</v>
      </c>
      <c r="E2">
        <v>1497519.474710725</v>
      </c>
      <c r="F2">
        <v>11798062.48130841</v>
      </c>
      <c r="G2">
        <v>2018</v>
      </c>
      <c r="H2" t="s">
        <v>9</v>
      </c>
      <c r="I2">
        <v>105613088.57773709</v>
      </c>
    </row>
    <row r="3" spans="1:10">
      <c r="A3">
        <v>21936950.557940479</v>
      </c>
      <c r="B3">
        <v>28767502.154864419</v>
      </c>
      <c r="C3">
        <v>28219338.483679421</v>
      </c>
      <c r="D3">
        <v>13393715.425233649</v>
      </c>
      <c r="E3">
        <v>1497519.474710725</v>
      </c>
      <c r="F3">
        <v>11798062.48130841</v>
      </c>
      <c r="G3">
        <v>2018</v>
      </c>
      <c r="H3" t="s">
        <v>10</v>
      </c>
      <c r="I3">
        <v>105613088.57773709</v>
      </c>
    </row>
    <row r="4" spans="1:10">
      <c r="A4">
        <f>A3-A2</f>
        <v>0</v>
      </c>
      <c r="B4">
        <f t="shared" ref="B4:F4" si="0">B3-B2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</row>
    <row r="5" spans="1:10">
      <c r="A5">
        <v>21818995.40571703</v>
      </c>
      <c r="B5">
        <v>28612819.074059591</v>
      </c>
      <c r="C5">
        <v>28067602.883159399</v>
      </c>
      <c r="D5">
        <v>13321697.314163551</v>
      </c>
      <c r="E5">
        <v>1489467.3009534599</v>
      </c>
      <c r="F5">
        <v>11734624.208415881</v>
      </c>
      <c r="G5">
        <v>2025</v>
      </c>
      <c r="H5" t="s">
        <v>9</v>
      </c>
      <c r="I5">
        <v>105045206.1864689</v>
      </c>
    </row>
    <row r="6" spans="1:10">
      <c r="A6" s="4">
        <v>13834139.42511235</v>
      </c>
      <c r="B6" s="4">
        <v>28361032.28340577</v>
      </c>
      <c r="C6" s="4">
        <v>15110777.796643451</v>
      </c>
      <c r="D6" s="4">
        <v>31387861.186563961</v>
      </c>
      <c r="E6" s="4">
        <v>1049209.002877604</v>
      </c>
      <c r="F6" s="4">
        <v>22571702.054771122</v>
      </c>
      <c r="G6" s="4">
        <v>2025</v>
      </c>
      <c r="H6" s="4" t="s">
        <v>10</v>
      </c>
      <c r="I6">
        <v>112314721.7493743</v>
      </c>
    </row>
    <row r="7" spans="1:10">
      <c r="A7">
        <f>A6-A5</f>
        <v>-7984855.9806046803</v>
      </c>
      <c r="B7">
        <f t="shared" ref="B7" si="1">B6-B5</f>
        <v>-251786.79065382108</v>
      </c>
      <c r="C7">
        <f t="shared" ref="C7" si="2">C6-C5</f>
        <v>-12956825.086515948</v>
      </c>
      <c r="D7">
        <f t="shared" ref="D7" si="3">D6-D5</f>
        <v>18066163.87240041</v>
      </c>
      <c r="E7">
        <f t="shared" ref="E7" si="4">E6-E5</f>
        <v>-440258.29807585594</v>
      </c>
      <c r="F7">
        <f t="shared" ref="F7" si="5">F6-F5</f>
        <v>10837077.846355241</v>
      </c>
      <c r="G7" s="4"/>
      <c r="H7" s="4"/>
      <c r="J7">
        <f>D7/D5</f>
        <v>1.356145800820183</v>
      </c>
    </row>
    <row r="8" spans="1:10">
      <c r="A8">
        <v>21244462.063031849</v>
      </c>
      <c r="B8">
        <v>27859392.150381971</v>
      </c>
      <c r="C8">
        <v>27328532.481164791</v>
      </c>
      <c r="D8">
        <v>12970913.094000001</v>
      </c>
      <c r="E8">
        <v>1450246.9513761899</v>
      </c>
      <c r="F8">
        <v>11425630.473999999</v>
      </c>
      <c r="G8">
        <v>2030</v>
      </c>
      <c r="H8" t="s">
        <v>9</v>
      </c>
      <c r="I8">
        <v>102279177.21395481</v>
      </c>
    </row>
    <row r="9" spans="1:10">
      <c r="A9">
        <v>13050106.811323181</v>
      </c>
      <c r="B9">
        <v>27829403.423219349</v>
      </c>
      <c r="C9">
        <v>13805334.09002983</v>
      </c>
      <c r="D9">
        <v>33210798.93655454</v>
      </c>
      <c r="E9">
        <v>999957.44585114985</v>
      </c>
      <c r="F9">
        <v>21090274.664175279</v>
      </c>
      <c r="G9">
        <v>2030</v>
      </c>
      <c r="H9" t="s">
        <v>10</v>
      </c>
      <c r="I9">
        <v>109985875.3711533</v>
      </c>
    </row>
    <row r="10" spans="1:10">
      <c r="A10">
        <f>A9-A8</f>
        <v>-8194355.2517086677</v>
      </c>
      <c r="B10">
        <f t="shared" ref="B10" si="6">B9-B8</f>
        <v>-29988.727162621915</v>
      </c>
      <c r="C10">
        <f t="shared" ref="C10" si="7">C9-C8</f>
        <v>-13523198.391134961</v>
      </c>
      <c r="D10">
        <f t="shared" ref="D10" si="8">D9-D8</f>
        <v>20239885.842554539</v>
      </c>
      <c r="E10">
        <f t="shared" ref="E10" si="9">E9-E8</f>
        <v>-450289.50552504009</v>
      </c>
      <c r="F10">
        <f t="shared" ref="F10" si="10">F9-F8</f>
        <v>9664644.19017528</v>
      </c>
      <c r="J10">
        <f t="shared" ref="J10:J16" si="11">D10/D8</f>
        <v>1.5604056318839243</v>
      </c>
    </row>
    <row r="11" spans="1:10">
      <c r="A11">
        <v>21012338.48641558</v>
      </c>
      <c r="B11">
        <v>27554991.797522251</v>
      </c>
      <c r="C11">
        <v>27029932.465575758</v>
      </c>
      <c r="D11">
        <v>12829188.877570091</v>
      </c>
      <c r="E11">
        <v>1434401.1037227409</v>
      </c>
      <c r="F11">
        <v>11300790.49439252</v>
      </c>
      <c r="G11">
        <v>2035</v>
      </c>
      <c r="H11" t="s">
        <v>9</v>
      </c>
      <c r="I11">
        <v>101161643.22519889</v>
      </c>
    </row>
    <row r="12" spans="1:10">
      <c r="A12">
        <v>12485280.600772429</v>
      </c>
      <c r="B12">
        <v>27730353.617852081</v>
      </c>
      <c r="C12">
        <v>12822112.800489521</v>
      </c>
      <c r="D12">
        <v>35474477.508422539</v>
      </c>
      <c r="E12">
        <v>969791.34206675016</v>
      </c>
      <c r="F12">
        <v>19899341.871356349</v>
      </c>
      <c r="G12">
        <v>2035</v>
      </c>
      <c r="H12" t="s">
        <v>10</v>
      </c>
      <c r="I12">
        <v>109381357.7409597</v>
      </c>
    </row>
    <row r="13" spans="1:10">
      <c r="A13">
        <f>A12-A11</f>
        <v>-8527057.8856431507</v>
      </c>
      <c r="B13">
        <f t="shared" ref="B13" si="12">B12-B11</f>
        <v>175361.82032983005</v>
      </c>
      <c r="C13">
        <f t="shared" ref="C13" si="13">C12-C11</f>
        <v>-14207819.665086238</v>
      </c>
      <c r="D13">
        <f t="shared" ref="D13" si="14">D12-D11</f>
        <v>22645288.630852446</v>
      </c>
      <c r="E13">
        <f t="shared" ref="E13" si="15">E12-E11</f>
        <v>-464609.76165599073</v>
      </c>
      <c r="F13">
        <f t="shared" ref="F13" si="16">F12-F11</f>
        <v>8598551.3769638296</v>
      </c>
      <c r="J13">
        <f t="shared" si="11"/>
        <v>1.7651379870511013</v>
      </c>
    </row>
    <row r="14" spans="1:10">
      <c r="A14">
        <v>20505982.162533108</v>
      </c>
      <c r="B14">
        <v>26890970.30556763</v>
      </c>
      <c r="C14">
        <v>26378563.87816656</v>
      </c>
      <c r="D14">
        <v>12520030.478915891</v>
      </c>
      <c r="E14">
        <v>1399834.838272393</v>
      </c>
      <c r="F14">
        <v>11028463.5120623</v>
      </c>
      <c r="G14">
        <v>2040</v>
      </c>
      <c r="H14" t="s">
        <v>9</v>
      </c>
      <c r="I14">
        <v>98723845.175517887</v>
      </c>
    </row>
    <row r="15" spans="1:10">
      <c r="A15" s="4">
        <v>11919722.996178839</v>
      </c>
      <c r="B15" s="4">
        <v>27094704.490136418</v>
      </c>
      <c r="C15" s="4">
        <v>12109222.54950954</v>
      </c>
      <c r="D15" s="4">
        <v>36166786.655822054</v>
      </c>
      <c r="E15" s="4">
        <v>932952.36174352129</v>
      </c>
      <c r="F15" s="4">
        <v>18856803.006933261</v>
      </c>
      <c r="G15" s="4">
        <v>2040</v>
      </c>
      <c r="H15" s="4" t="s">
        <v>10</v>
      </c>
      <c r="I15">
        <v>107080192.0603236</v>
      </c>
    </row>
    <row r="16" spans="1:10">
      <c r="A16">
        <f>A15-A14</f>
        <v>-8586259.1663542688</v>
      </c>
      <c r="B16">
        <f t="shared" ref="B16" si="17">B15-B14</f>
        <v>203734.18456878886</v>
      </c>
      <c r="C16">
        <f t="shared" ref="C16" si="18">C15-C14</f>
        <v>-14269341.32865702</v>
      </c>
      <c r="D16">
        <f t="shared" ref="D16" si="19">D15-D14</f>
        <v>23646756.176906161</v>
      </c>
      <c r="E16">
        <f t="shared" ref="E16" si="20">E15-E14</f>
        <v>-466882.47652887169</v>
      </c>
      <c r="F16">
        <f t="shared" ref="F16" si="21">F15-F14</f>
        <v>7828339.4948709607</v>
      </c>
      <c r="J16">
        <f t="shared" si="11"/>
        <v>1.8887139465617127</v>
      </c>
    </row>
    <row r="17" spans="1:10">
      <c r="A17">
        <f>AVERAGE(A16,A13,A10,A7)</f>
        <v>-8323132.0710776914</v>
      </c>
      <c r="C17">
        <f>AVERAGE(C16,C13,C10,C7)</f>
        <v>-13739296.117848542</v>
      </c>
      <c r="D17">
        <f>AVERAGE(D16,D13,D10,D7)</f>
        <v>21149523.630678389</v>
      </c>
      <c r="F17">
        <f>AVERAGE(F16,F13,F10,F7)</f>
        <v>9232153.2270913273</v>
      </c>
      <c r="J17">
        <f>AVERAGE(J7:J16)</f>
        <v>1.6426008415792304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analysis01-growth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2022-11-15T00:18:19Z</dcterms:created>
  <dcterms:modified xsi:type="dcterms:W3CDTF">2022-12-09T16:00:59Z</dcterms:modified>
</cp:coreProperties>
</file>