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  <Override PartName="/xl/worksheets/sheet4.xml" ContentType="application/vnd.openxmlformats-officedocument.spreadsheetml.worksheet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0" Type="http://schemas.openxmlformats.org/officeDocument/2006/relationships/officeDocument" Target="xl/workbook.xml" /><Relationship Id="rId1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数据汇总表" sheetId="1" r:id="rId3"/>
    <sheet name="技术服务费&amp;软件使用许可费" sheetId="2" r:id="rId4"/>
    <sheet name="京外&amp;运维" sheetId="3" r:id="rId5"/>
    <sheet name="其他费用" sheetId="4" r:id="rId6"/>
    <sheet name="外中心调入" sheetId="5" r:id="rId7"/>
  </sheets>
  <calcPr/>
</workbook>
</file>

<file path=xl/sharedStrings.xml><?xml version="1.0" encoding="utf-8"?>
<sst xmlns="http://schemas.openxmlformats.org/spreadsheetml/2006/main" count="165" uniqueCount="165">
  <si>
    <t/>
  </si>
  <si>
    <t>本次不汇报预实，需编制下半年预算，下半年人员预算统一收口至【日常业务外包】预算项</t>
  </si>
  <si>
    <t>汇报人</t>
  </si>
  <si>
    <t>项目段</t>
  </si>
  <si>
    <t>项目负责人</t>
  </si>
  <si>
    <t>预算项</t>
  </si>
  <si>
    <t>25年上半年预算</t>
  </si>
  <si>
    <t>使用率</t>
  </si>
  <si>
    <t>下半年需调整金额</t>
  </si>
  <si>
    <t>调整理由（说明事项、金额计算逻辑）</t>
  </si>
  <si>
    <t>备注</t>
  </si>
  <si>
    <t>孙晓磊</t>
  </si>
  <si>
    <t>广州交付</t>
  </si>
  <si>
    <t>彭自叶</t>
  </si>
  <si>
    <t>日常业务外包</t>
  </si>
  <si>
    <t>上半年从干部人才结余133,865 +从中心本部结余145,635 +外中心转入下半年预算650,000+中心本部原广研部分转移到广州交付3,610,646，减去房租物业391464</t>
  </si>
  <si>
    <t>茶水台</t>
  </si>
  <si>
    <t>年制编制时还没有广州交付，这部分预算由中心本部（非人力线）技术服务费调拨</t>
  </si>
  <si>
    <t>其他办公费</t>
  </si>
  <si>
    <t>物业费</t>
  </si>
  <si>
    <t>物业费用：12431/月</t>
  </si>
  <si>
    <t>装修费</t>
  </si>
  <si>
    <t>广研</t>
  </si>
  <si>
    <t>GR、CSR、花桥等非人力方向的预算，下半年统一转入广州交付FT</t>
  </si>
  <si>
    <t>改制前1,2月费用，分别为145.75+137.8=283.55万</t>
  </si>
  <si>
    <t>不分项目</t>
  </si>
  <si>
    <t>房屋租金</t>
  </si>
  <si>
    <t>房租34184/月，广州交付房屋租金走闪店系统支付，不支持分项目，因此预算为不分项目。预算金额为房屋租金+押金。</t>
  </si>
  <si>
    <t>客户成功</t>
  </si>
  <si>
    <t>肖韡</t>
  </si>
  <si>
    <t>上半年进行了降本举措，实际成本有所下降，同时整装NC转入2.9万预算</t>
  </si>
  <si>
    <t>上半年预算结余+整装NC调拨用于运维人员费用 = 176708 + 29000
1. 上半年调拨预算结余176,708
2. 整装NC调拨运维预算2.9W</t>
  </si>
  <si>
    <t>技术服务费</t>
  </si>
  <si>
    <t>-</t>
  </si>
  <si>
    <t>1. 帆软BI技术维护服务续约13.68W
2. 整装NC技术维护服务续约 6.5W</t>
  </si>
  <si>
    <t>天津交付</t>
  </si>
  <si>
    <t>刘丙飞</t>
  </si>
  <si>
    <t>1. 人员招聘节奏和预期有偏差，导致人力成本差异
2. 资源复用以及供应商优化等提效降本举措推进落地
3. 外中心部分项目采用先调拨形式，成本将在下半年体现</t>
  </si>
  <si>
    <t>中心内项目上半年结余预算：626530；中心外项目上半年结余预算：1161634；共结余预算：1788164，转入下半年用于增量人员招聘及外中心项目交付</t>
  </si>
  <si>
    <t>软件使用及许可费</t>
  </si>
  <si>
    <t>1. 奥哲低代码系统维保+定制开发费用，预算做到了12月期间，共142250，实际维保发生在5月，10.6万</t>
  </si>
  <si>
    <t>奥哲低代码定制开发：142250-106000=36250
RPA许可：400,000</t>
  </si>
  <si>
    <t>FT</t>
  </si>
  <si>
    <t>下半年已调入金额</t>
  </si>
  <si>
    <t>调出中心</t>
  </si>
  <si>
    <t>事项说明</t>
  </si>
  <si>
    <t>如视24万；企业社会发展中心41万</t>
  </si>
  <si>
    <t>如视售后服务系统升级；企业社会发展服务平台建设</t>
  </si>
  <si>
    <t>用户技术中心；Home技术中心；北京链家；贝好家城市；如视</t>
  </si>
  <si>
    <t>心选、贝刻、访客管理、开盘预约等系统交付或迭代</t>
  </si>
  <si>
    <t>天津运维</t>
  </si>
  <si>
    <t>NC运维29000、维保65000</t>
  </si>
  <si>
    <t>整装NC</t>
  </si>
  <si>
    <t>调整理由</t>
  </si>
  <si>
    <t>金额计算逻辑</t>
  </si>
  <si>
    <t>马盛楠</t>
  </si>
  <si>
    <t>采购</t>
  </si>
  <si>
    <t>王圣光</t>
  </si>
  <si>
    <t>25年上半年规划了对接2家电商，每家电商的对接费用预估30万，实际上半年仅完成1家电商（海创）对接，但由供应商（海创）自行付费未使用贝壳预算。综上上半年60万预算差额</t>
  </si>
  <si>
    <t>1. 根据业务需求预估下半年对接5家供应商。
2. 上半年对接海创所节省的30万预算用于在天津交付增加两个RD（5万/月*6个月共30万），以加快需求迭代节奏。</t>
  </si>
  <si>
    <t>天津交付1个RD：2.5万/月，2个RD半年即：2.5*2*6=30万</t>
  </si>
  <si>
    <t>费控</t>
  </si>
  <si>
    <t>林桥</t>
  </si>
  <si>
    <t>技术服务费&amp;软件使用及许可费</t>
  </si>
  <si>
    <t>源码费用190万，其中57万Q2支付，114W从Q3预提至Q2，Q4支付19W。但源表中税差计为160万。因此上半年实际使用金额应为444万，预实差额10万。10万的差异来自：
①招聘周期较长，中间关闭招聘，导致部分差异，-38W未调拨至京外
②元年部分需求调整至7~8月份，费用顺延至7~8月份，减少花费-30W
③基础FT转入预算-30W，
④预计下半年使用25年释放24年的预算-30W
⑤提前预提源码费用+114W</t>
  </si>
  <si>
    <t>1、源码费用、OCR费用、老费控运维费用在上半年做了预提，下半年不用做，总计136W
2、京外交付下半年比年初规划多申请27W，但是比全年预算低
3、北链项目、税费税费模块下半年预计60W</t>
  </si>
  <si>
    <t>汇金</t>
  </si>
  <si>
    <t>朱霜竹</t>
  </si>
  <si>
    <t>1、税务数据管理2.0、自动申报项目未实际启动，上半年预算结余84W
2、税务进项、销项软件服务费，因大象零申报费用在下半年才给供应商结算，结余10W
3、上半年产品外包HC停招，另外有一个外包产品休产假，结余200,406.84
预实差额 = 840,000+100,000+200,406.84 = 1,140,406.84</t>
  </si>
  <si>
    <t>税务相关工作与项目启动、开始外包的招聘；惠居净额法项目，经数委会决策，借调预算30万至数据FT</t>
  </si>
  <si>
    <t>合规</t>
  </si>
  <si>
    <t>申立君</t>
  </si>
  <si>
    <t>1、业务需求开展节奏变化，导致预算少用：审计系统（-15万）、审计自动化（-20）、应用脚本监测（-15万）、职业道德（-13万）、知识产权（-2.5万）、整装工作台借用其他项目资源（-20）。
2、供应商变更合作方式影响需求，产生差异：数据合规供应商出现经营危机，推进购买源代码，合同未谈妥，需求中断（-40万）。
3、临时事项导致上半年预算差异：诉讼系统6月上云，需求有暂缓（-14万）。
4、误操作：冲销（-13万）应为软件许可，误操作入技术服务。</t>
  </si>
  <si>
    <t>1、业务节奏影响，部分系统改造在下半年执行。诉讼（+14万）、审计系统（+15万）、审计自动化（+10万）、投融资（+3万）、数据合规系统（+38万）、应用脚本（+15万）、整装工作台（+20万）、职业道德（+10万）、合规工作台（+6万）、合同审查幂律（+15万）、律师库（+6万）、知识产权（+2.5万）、合规智能化升级（+5万）、京外运维（+1.4万）
2、根据上半年预算情况调减。合同中台（-6万），法螺（-4万）、股权（-5万）、制度（-5.7万）</t>
  </si>
  <si>
    <t>1、报表记录差异：去年Q4购买合同中台源代码，源代码中含有培训费用未转无形资产，费用记录到了今年（+14）。
2、供应商变更合作方式影响需求，产生差异：合同审核供应商付款节奏改变为月支付（-16万）。
3、业务节奏变化：智审大模型未对接（-5万）。
4、误操作：冲销（+13万）应为软件许可，误操作入技术服务。</t>
  </si>
  <si>
    <t>根据上半年使用情况调整整体节奏。</t>
  </si>
  <si>
    <t>财务核算</t>
  </si>
  <si>
    <t>王晶</t>
  </si>
  <si>
    <t>金蝶运维&amp;一名外包人员12月需预提，合同日期均为12月31日，忘记预提了，所以造成6.5w差异</t>
  </si>
  <si>
    <t>上半年EBS一名技术调整至财务分析FT，且与基础技术服务共同推进EBS降本提效项目人员不足，沟通后从基础服务FT调拨20w（半年）用于EBS日常技术运维工作</t>
  </si>
  <si>
    <t>隋志浩</t>
  </si>
  <si>
    <t>智慧办公</t>
  </si>
  <si>
    <t>预算分布不太合理，有一笔100万做到了12月，整体全年预算刚好；</t>
  </si>
  <si>
    <t>上半年预算超支8.4万</t>
  </si>
  <si>
    <t>AI特战队</t>
  </si>
  <si>
    <t>因外包招聘停止，1个外包未入场，导致费用存在剩余</t>
  </si>
  <si>
    <t>多余预算下半年继续使用</t>
  </si>
  <si>
    <t>干部人才</t>
  </si>
  <si>
    <t>刘敏</t>
  </si>
  <si>
    <t>北上链家培训系统迭代未启动，预计下半年使用；</t>
  </si>
  <si>
    <t>北上链家培训系统迭代费用，预计下半年使用；</t>
  </si>
  <si>
    <t>北森做了430万预算，实际花了386万，剩余44万，其余下半年支出；上海链识界预算45万，进行中未结算；</t>
  </si>
  <si>
    <t>北森上半年未用完费用及上海链识界未结算费用；</t>
  </si>
  <si>
    <t>核心人事SaaS HR</t>
  </si>
  <si>
    <t>1、税友平台流量费有20万在2024年12月预提并收货，未计入2025年预算，差值20万
2、现FESCO社保系统，原计划2025年运维1年，但未达成合作，运维费取消，改为对接云生集团社保经办能力，上半年对接中未产生费用，年底统一结算，差值15万
3、人事方向京外招聘原计划Q1招满8人，由于招聘周期较长，新招聘人员较多，人员数量变化较大，预实差31万</t>
  </si>
  <si>
    <t>1.上半年税友流量费结余20万转下半年年底充值
2.上半年运维费用15w转下半年给云生集团社保经办年底支付
3.上半年由于招聘周期较长招聘费用结余31+万转下半年使用</t>
  </si>
  <si>
    <t>上上签因切换协议中台自付费用降低，目前单独调上上签服务平均预算8.9万元/年，目前账户还有余额，暂不需要充值</t>
  </si>
  <si>
    <t>运营绩效</t>
  </si>
  <si>
    <t>陈康</t>
  </si>
  <si>
    <t>3C项目预算264万，上半年规划102.5万，实际没有启动，预计下半年全部投入，此处差值102.5万；
整装提佣线上化，上半年规划79.5万，启动较晚，Q1投入较少，且主要投入正编做前期沟通规划，预计下半年大量投入，此处差值65万
惠居运营绩效线上化，上半年规划43.2万，预计下半年提佣线上化启动后大量投入，此处差值35万
贝壳城市运营绩效线上化及北上链家，上半年投入比预计少40万，其中上海链家房客分离未调整绩效方案，仅投入少量资源做评估</t>
  </si>
  <si>
    <t>3C项目资源投入集中在下半年；惠居和整装运营绩效线上化下半年需要大量投入</t>
  </si>
  <si>
    <t>AI运营</t>
  </si>
  <si>
    <t>范仁纬</t>
  </si>
  <si>
    <t>1、微盘高级功能预算962,000元，由于微盘容量根据实际使用数量付费，因此根据实际使用896,400元，相差65600元；
2、测试账号的认证费用2999.99需要挪到下半年认证支付。
3、全年总预算1907000元（24年花费1870800元），预计25年使用1841400元。</t>
  </si>
  <si>
    <t>不超全年总预算，测试账号的认证费用2999.99需要挪到下半年认证支付</t>
  </si>
  <si>
    <t>刘泓</t>
  </si>
  <si>
    <t>基础技术服务</t>
  </si>
  <si>
    <t>1.硬件维保、运维外包、存储人天支持25年想要更换供应商，年初预估不了具体周期，所以预算都做到了下半年
2.支付13万BPM维保费用
3.硬件维保费用支付95万
4.日立人天和运维外包支付27万</t>
  </si>
  <si>
    <t>1.扣除上半年预实差额1,228,173.41
2.调拨给EBS日常运维20万
3.调拨给费控30万</t>
  </si>
  <si>
    <t>固定资产-IT设备-服务器</t>
  </si>
  <si>
    <t>全年预算15,976,060元，年初平均分布在四个季度，上半年已收货9,597,674元</t>
  </si>
  <si>
    <t>扣除上半年预实差额</t>
  </si>
  <si>
    <t>孙旭</t>
  </si>
  <si>
    <t>数据</t>
  </si>
  <si>
    <t>1、成本分摊系统运维成本未及时调出，预实差影响7.5万；
2、其余22.6万为下半年26年预算编制系统支持。</t>
  </si>
  <si>
    <t>1、上半年未结算成本补充结算。</t>
  </si>
  <si>
    <t>1、合规FT调入到数30万预算，该部分实为全年使用，但被一次性计入到上半年，预实差影响22.5万;
2、项目启动比预计晚和招聘暂停，造成预算使用不及计划，该部分造成预实差影响约44.8万。</t>
  </si>
  <si>
    <t>1、惠居净额法项目，经数委会决策，从原有税务项目中借调预算30万
2、补充外包资源，完成既定项目目标</t>
  </si>
  <si>
    <t>1.帆软FVS大屏插件功能 16W
2. 帆软BI编辑用户数授权 60W</t>
  </si>
  <si>
    <t>1. 帆软BI服务器代运维服务6.8W</t>
  </si>
  <si>
    <t>职能激励-团体</t>
  </si>
  <si>
    <t>年初原计划此预算要做在产研中后台项目，现在调整到中心</t>
  </si>
  <si>
    <t>联合人力，智能，产研三条线举办25年的AI大赛，25年Let's AI创作大赛第二季，我们将从AI应用出发，从创意孵化、产品PK（个人技能）两个维度设置两项赛事，让AI进一步落地并推动组织提效，其核心目标是让公司员工从24年的初步应用AI（使用AI产品和搭建简单智能体）向更进一步的的AI IDE等工具实操跃升，激发创意活力。</t>
  </si>
  <si>
    <t xml:space="preserve"> </t>
  </si>
  <si>
    <t>项目</t>
  </si>
  <si>
    <t>实际使用情况</t>
  </si>
  <si>
    <t>预实差额（预算减实际）</t>
  </si>
  <si>
    <t>预算使用说明（说明预实差异的原因）</t>
  </si>
  <si>
    <t>差旅费</t>
  </si>
  <si>
    <t>调拨30万到AI布道师花桥认证项目</t>
  </si>
  <si>
    <t>上半年结余50,412.52（排除调拨的30万），转入下半年</t>
  </si>
  <si>
    <t>AI布道师花桥认证</t>
  </si>
  <si>
    <t>1. AI中后台提效上半年预算共41200，已使用27,507.66，由于布道师项目节奏调整，将原定上半年、下半年各一批的认证统一调整到上半年完成，因此布道师激励将集中在下半年进行，激励预算需顺延到下半年。
2. 采购项目上半年预算6000，未使用。</t>
  </si>
  <si>
    <t>上半年结余19,692.34，转入下半年</t>
  </si>
  <si>
    <t>会务费</t>
  </si>
  <si>
    <t>交通费</t>
  </si>
  <si>
    <t>餐费</t>
  </si>
  <si>
    <t>邮寄费</t>
  </si>
  <si>
    <t>SSC分摊</t>
  </si>
  <si>
    <t>H1预算（经调整）</t>
  </si>
  <si>
    <t>H1实际数</t>
  </si>
  <si>
    <t>H1预算使用率</t>
  </si>
  <si>
    <t>H1结余</t>
  </si>
  <si>
    <t>H2原有预算总额</t>
  </si>
  <si>
    <t>H2新编制预算总额</t>
  </si>
  <si>
    <t>H2新增</t>
  </si>
  <si>
    <t>全年原有预算（经调整）</t>
  </si>
  <si>
    <t>全年实际使用（H1实际数+H2新编制预算）</t>
  </si>
  <si>
    <t>H2外中心调入</t>
  </si>
  <si>
    <t>减去H2外中心调入后的全年实际使用</t>
  </si>
  <si>
    <t>与年初预算相比增额</t>
  </si>
  <si>
    <t>全部费用</t>
  </si>
  <si>
    <t>技术</t>
  </si>
  <si>
    <t>京外</t>
  </si>
  <si>
    <t>其他</t>
  </si>
  <si>
    <t>财经+合规</t>
  </si>
  <si>
    <t>人力</t>
  </si>
  <si>
    <r>
      <rPr>
        <rFont val="微软雅黑"/>
        <b val="true"/>
        <i val="false"/>
        <strike val="false"/>
        <color rgb="FF000000"/>
        <sz val="10"/>
        <u val="none"/>
      </rPr>
      <t>实际使用金额</t>
    </r>
    <r>
      <rPr>
        <rFont val="微软雅黑"/>
        <b val="true"/>
        <i val="false"/>
        <strike val="false"/>
        <color rgb="FF000000"/>
        <sz val="10"/>
        <u val="none"/>
      </rPr>
      <t xml:space="preserve">
（财务口径数据）</t>
    </r>
  </si>
  <si>
    <r>
      <rPr>
        <rFont val="微软雅黑"/>
        <b val="true"/>
        <i val="false"/>
        <strike val="false"/>
        <color rgb="FF000000"/>
        <sz val="10"/>
        <u val="none"/>
      </rPr>
      <t>预实差额</t>
    </r>
    <r>
      <rPr>
        <rFont val="微软雅黑"/>
        <b val="true"/>
        <i val="false"/>
        <strike val="false"/>
        <color rgb="FF000000"/>
        <sz val="10"/>
        <u val="none"/>
      </rPr>
      <t xml:space="preserve">
（预算减实际）</t>
    </r>
  </si>
  <si>
    <r>
      <rPr>
        <rFont val="微软雅黑"/>
        <b val="true"/>
        <i val="false"/>
        <strike val="false"/>
        <color rgb="FF000000"/>
        <sz val="10"/>
        <u val="none"/>
      </rPr>
      <t>预算使用说明</t>
    </r>
    <r>
      <rPr>
        <rFont val="微软雅黑"/>
        <b val="true"/>
        <i val="false"/>
        <strike val="false"/>
        <color rgb="FF000000"/>
        <sz val="10"/>
        <u val="none"/>
      </rPr>
      <t xml:space="preserve">
（说明预实差异的原因）</t>
    </r>
  </si>
  <si>
    <r>
      <rPr>
        <rFont val="微软雅黑"/>
        <b val="true"/>
        <i val="false"/>
        <strike val="false"/>
        <color rgb="FF000000"/>
        <sz val="10"/>
        <u val="none"/>
      </rPr>
      <t>25年下半年预算</t>
    </r>
    <r>
      <rPr>
        <rFont val="微软雅黑"/>
        <b val="true"/>
        <i val="false"/>
        <strike val="false"/>
        <color rgb="FF000000"/>
        <sz val="10"/>
        <u val="none"/>
      </rPr>
      <t xml:space="preserve">
（年初编制）</t>
    </r>
  </si>
  <si>
    <r>
      <rPr>
        <rFont val="微软雅黑"/>
        <b val="true"/>
        <i val="false"/>
        <strike val="false"/>
        <color rgb="FF000000"/>
        <sz val="10"/>
        <u val="none"/>
      </rPr>
      <t>下半年编制预算</t>
    </r>
    <r>
      <rPr>
        <rFont val="微软雅黑"/>
        <b val="true"/>
        <i val="false"/>
        <strike val="false"/>
        <color rgb="FF000000"/>
        <sz val="10"/>
        <u val="none"/>
      </rPr>
      <t xml:space="preserve">
（本次编制）</t>
    </r>
  </si>
  <si>
    <r>
      <rPr>
        <rFont val="微软雅黑"/>
        <b val="false"/>
        <i val="false"/>
        <strike val="false"/>
        <color rgb="FF000000"/>
        <sz val="10"/>
        <u val="none"/>
      </rPr>
      <t xml:space="preserve">1、因部分项目下半年开启/运维费用结算周期在下半年进行，上半年结余的预算，统一结转到下半年 总共1,140,406.84
2、因净额法项目调转30W预算至大数据FT团队
</t>
    </r>
    <r>
      <rPr>
        <rFont val="微软雅黑"/>
        <b val="true"/>
        <i val="false"/>
        <strike val="false"/>
        <color rgb="FF000000"/>
        <sz val="10"/>
        <u val="none"/>
      </rPr>
      <t>合计：</t>
    </r>
    <r>
      <rPr>
        <rFont val="微软雅黑"/>
        <b val="false"/>
        <i val="false"/>
        <strike val="false"/>
        <color rgb="FF000000"/>
        <sz val="10"/>
        <u val="none"/>
      </rPr>
      <t>下半年需调整金额 = 1,140,406.84-300,000 = 840,406.84</t>
    </r>
  </si>
  <si>
    <r>
      <rPr>
        <rFont val="微软雅黑"/>
        <b val="false"/>
        <i val="false"/>
        <strike val="false"/>
        <color rgb="FF267EF0"/>
        <sz val="10"/>
      </rPr>
      <t>25年企微状况统计</t>
    </r>
  </si>
  <si>
    <r>
      <rPr>
        <rFont val="微软雅黑"/>
        <b val="false"/>
        <i val="false"/>
        <strike val="false"/>
        <color rgb="FF000000"/>
        <sz val="8"/>
        <u val="none"/>
      </rPr>
      <t>1.创新产品大赛（合计10.1万元）</t>
    </r>
    <r>
      <rPr>
        <rFont val="微软雅黑"/>
        <b val="false"/>
        <i val="false"/>
        <strike val="false"/>
        <color rgb="FF000000"/>
        <sz val="8"/>
        <u val="none"/>
      </rPr>
      <t xml:space="preserve">
（1）第一名：2万元</t>
    </r>
    <r>
      <rPr>
        <rFont val="微软雅黑"/>
        <b val="false"/>
        <i val="false"/>
        <strike val="false"/>
        <color rgb="FF000000"/>
        <sz val="8"/>
        <u val="none"/>
      </rPr>
      <t xml:space="preserve">
（2）第二名：1.5万元</t>
    </r>
    <r>
      <rPr>
        <rFont val="微软雅黑"/>
        <b val="false"/>
        <i val="false"/>
        <strike val="false"/>
        <color rgb="FF000000"/>
        <sz val="8"/>
        <u val="none"/>
      </rPr>
      <t xml:space="preserve">
（3）第三名：1万元</t>
    </r>
    <r>
      <rPr>
        <rFont val="微软雅黑"/>
        <b val="false"/>
        <i val="false"/>
        <strike val="false"/>
        <color rgb="FF000000"/>
        <sz val="8"/>
        <u val="none"/>
      </rPr>
      <t xml:space="preserve">
（4）第四名-第十名 每个8千元</t>
    </r>
    <r>
      <rPr>
        <rFont val="微软雅黑"/>
        <b val="false"/>
        <i val="false"/>
        <strike val="false"/>
        <color rgb="FF000000"/>
        <sz val="8"/>
        <u val="none"/>
      </rPr>
      <t xml:space="preserve">
2.AI个人技能持续运营（作为创新产品的补充）：分赛区选拔制（合计15.6万元+城市沟通下能否也给一定激励）</t>
    </r>
    <r>
      <rPr>
        <rFont val="微软雅黑"/>
        <b val="false"/>
        <i val="false"/>
        <strike val="false"/>
        <color rgb="FF000000"/>
        <sz val="8"/>
        <u val="none"/>
      </rPr>
      <t xml:space="preserve">
（1）1-3名:5千元</t>
    </r>
    <r>
      <rPr>
        <rFont val="微软雅黑"/>
        <b val="false"/>
        <i val="false"/>
        <strike val="false"/>
        <color rgb="FF000000"/>
        <sz val="8"/>
        <u val="none"/>
      </rPr>
      <t xml:space="preserve">
（2）4-10名:3千元</t>
    </r>
    <r>
      <rPr>
        <rFont val="微软雅黑"/>
        <b val="false"/>
        <i val="false"/>
        <strike val="false"/>
        <color rgb="FF000000"/>
        <sz val="8"/>
        <u val="none"/>
      </rPr>
      <t xml:space="preserve">
（3）11-20名:2千元</t>
    </r>
    <r>
      <rPr>
        <rFont val="微软雅黑"/>
        <b val="false"/>
        <i val="false"/>
        <strike val="false"/>
        <color rgb="FF000000"/>
        <sz val="8"/>
        <u val="none"/>
      </rPr>
      <t xml:space="preserve">
（4）vibe coding 人才认证1000人*100元奖品=10万元</t>
    </r>
    <r>
      <rPr>
        <rFont val="微软雅黑"/>
        <b val="false"/>
        <i val="false"/>
        <strike val="false"/>
        <color rgb="FF000000"/>
        <sz val="8"/>
        <u val="none"/>
      </rPr>
      <t xml:space="preserve">
3.明星产品大赛（合计10.1万元）</t>
    </r>
    <r>
      <rPr>
        <rFont val="微软雅黑"/>
        <b val="false"/>
        <i val="false"/>
        <strike val="false"/>
        <color rgb="FF000000"/>
        <sz val="8"/>
        <u val="none"/>
      </rPr>
      <t xml:space="preserve">
（1）第一名：2万元</t>
    </r>
    <r>
      <rPr>
        <rFont val="微软雅黑"/>
        <b val="false"/>
        <i val="false"/>
        <strike val="false"/>
        <color rgb="FF000000"/>
        <sz val="8"/>
        <u val="none"/>
      </rPr>
      <t xml:space="preserve">
（2）第二名：1.5万元</t>
    </r>
    <r>
      <rPr>
        <rFont val="微软雅黑"/>
        <b val="false"/>
        <i val="false"/>
        <strike val="false"/>
        <color rgb="FF000000"/>
        <sz val="8"/>
        <u val="none"/>
      </rPr>
      <t xml:space="preserve">
（3）第三名：1万元</t>
    </r>
    <r>
      <rPr>
        <rFont val="微软雅黑"/>
        <b val="false"/>
        <i val="false"/>
        <strike val="false"/>
        <color rgb="FF000000"/>
        <sz val="8"/>
        <u val="none"/>
      </rPr>
      <t xml:space="preserve">
（4）第四名-第10名 每个8千元</t>
    </r>
    <r>
      <rPr>
        <rFont val="微软雅黑"/>
        <b val="false"/>
        <i val="false"/>
        <strike val="false"/>
        <color rgb="FF000000"/>
        <sz val="8"/>
        <u val="none"/>
      </rPr>
      <t xml:space="preserve">
4.会务筹备，场地，视频，物料，路演等10万元</t>
    </r>
  </si>
</sst>
</file>

<file path=xl/styles.xml><?xml version="1.0" encoding="utf-8"?>
<styleSheet xmlns="http://schemas.openxmlformats.org/spreadsheetml/2006/main">
  <numFmts count="4">
    <numFmt numFmtId="300" formatCode="#,##0_ "/>
    <numFmt numFmtId="301" formatCode="0.00_);[Red]\(0.00\)"/>
    <numFmt numFmtId="302" formatCode="#,##0.00_ "/>
    <numFmt numFmtId="303" formatCode="0.00%"/>
  </numFmts>
  <fonts count="16">
    <font>
      <name val="等线"/>
      <charset val="134"/>
      <family val="2"/>
      <color theme="1"/>
      <sz val="10"/>
      <scheme val="minor"/>
    </font>
    <font>
      <name val="等线"/>
      <color rgb="FF175CEB"/>
      <sz val="10"/>
      <u/>
      <scheme val="minor"/>
    </font>
    <font>
      <b val="true"/>
      <color rgb="FFDE3C36"/>
    </font>
    <font>
      <b val="true"/>
    </font>
    <font>
      <sz val="9"/>
    </font>
    <font>
      <sz val="10"/>
    </font>
    <font/>
    <font>
      <b val="true"/>
      <sz val="9"/>
    </font>
    <font>
      <sz val="8"/>
    </font>
    <font>
      <b val="true"/>
      <sz val="10"/>
    </font>
    <font>
      <b val="true"/>
      <sz val="10"/>
    </font>
    <font>
      <b val="true"/>
    </font>
    <font>
      <name val="宋体"/>
      <sz val="11"/>
    </font>
    <font>
      <b val="true"/>
      <color rgb="FF2972F4"/>
      <sz val="11"/>
    </font>
    <font>
      <b val="false"/>
    </font>
    <font/>
  </fonts>
  <fills count="13">
    <fill>
      <patternFill patternType="none"/>
    </fill>
    <fill>
      <patternFill patternType="gray125"/>
    </fill>
    <fill>
      <patternFill/>
    </fill>
    <fill>
      <patternFill patternType="solid">
        <fgColor rgb="FF8CDDFA"/>
        <bgColor auto="true"/>
      </patternFill>
    </fill>
    <fill>
      <patternFill patternType="solid">
        <fgColor rgb="FFFFFF00"/>
        <bgColor auto="true"/>
      </patternFill>
    </fill>
    <fill>
      <patternFill patternType="solid">
        <fgColor rgb="FFFFFFFF"/>
        <bgColor auto="true"/>
      </patternFill>
    </fill>
    <fill>
      <patternFill patternType="solid">
        <fgColor rgb="FF99DDFF"/>
        <bgColor auto="true"/>
      </patternFill>
    </fill>
    <fill>
      <patternFill patternType="solid">
        <fgColor rgb="FFF5C400"/>
        <bgColor auto="true"/>
      </patternFill>
    </fill>
    <fill>
      <patternFill patternType="solid">
        <fgColor rgb="FFE5F6FF"/>
        <bgColor auto="true"/>
      </patternFill>
    </fill>
    <fill>
      <patternFill/>
    </fill>
    <fill>
      <patternFill patternType="solid">
        <fgColor rgb="FFFDEBFF"/>
        <bgColor auto="true"/>
      </patternFill>
    </fill>
    <fill>
      <patternFill patternType="solid">
        <fgColor rgb="FFE5EFFF"/>
        <bgColor auto="true"/>
      </patternFill>
    </fill>
    <fill>
      <patternFill patternType="solid">
        <fgColor rgb="FFFFF3EB"/>
        <bgColor auto="true"/>
      </patternFill>
    </fill>
  </fills>
  <borders count="15">
    <border>
      <left/>
      <right/>
      <top/>
      <bottom/>
      <diagonal/>
    </border>
    <border/>
    <border/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true" diagonalDown="true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>
        <color/>
      </diagonal>
    </border>
    <border diagonalUp="true" diagonalDown="true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true" diagonalDown="true">
      <left/>
      <right/>
      <top/>
      <bottom/>
      <diagonal/>
    </border>
    <border diagonalUp="true" diagonalDown="true">
      <left>
        <color/>
      </left>
      <right>
        <color/>
      </right>
      <top>
        <color/>
      </top>
      <bottom>
        <color/>
      </bottom>
      <diagonal>
        <color/>
      </diagonal>
    </border>
    <border diagonalUp="true" diagonalDown="true">
      <left>
        <color/>
      </left>
      <right>
        <color/>
      </right>
      <top>
        <color/>
      </top>
      <bottom>
        <color/>
      </bottom>
      <diagonal>
        <color/>
      </diagonal>
    </border>
    <border/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</borders>
  <cellStyleXfs>
    <xf numFmtId="0" fontId="0" fillId="0" borderId="0" xfId="0">
      <alignment vertical="center"/>
    </xf>
  </cellStyleXfs>
  <cellXfs count="228">
    <xf numFmtId="0" fontId="0" fillId="0" borderId="0" xfId="0">
      <alignment vertical="center"/>
    </xf>
    <xf numFmtId="0" fontId="1" fillId="0" borderId="0" xfId="0">
      <alignment vertical="center"/>
    </xf>
    <xf fontId="0" fillId="0" borderId="0" xfId="0">
      <alignment vertical="center"/>
    </xf>
    <xf fontId="2" fillId="2" borderId="1" xfId="0">
      <alignment horizontal="center" vertical="center"/>
    </xf>
    <xf fontId="0" fillId="0" borderId="2" xfId="0">
      <alignment vertical="center"/>
    </xf>
    <xf fontId="0" fillId="0" borderId="3" xfId="0">
      <alignment vertical="center"/>
    </xf>
    <xf fontId="3" fillId="2" borderId="0" xfId="0">
      <alignment horizontal="center" vertical="center" wrapText="true"/>
    </xf>
    <xf fontId="3" fillId="2" borderId="0" xfId="0">
      <alignment horizontal="center" vertical="center"/>
    </xf>
    <xf fontId="3" fillId="3" borderId="4" xfId="0">
      <alignment horizontal="center" vertical="center"/>
    </xf>
    <xf fontId="3" fillId="3" borderId="4" xfId="0">
      <alignment horizontal="center" vertical="center" wrapText="true"/>
    </xf>
    <xf numFmtId="10" fontId="3" fillId="3" borderId="4" xfId="0">
      <alignment horizontal="center" vertical="center"/>
    </xf>
    <xf fontId="3" fillId="4" borderId="4" xfId="0">
      <alignment horizontal="center" vertical="center" wrapText="true"/>
    </xf>
    <xf fontId="3" fillId="4" borderId="4" xfId="0">
      <alignment horizontal="center" vertical="center"/>
    </xf>
    <xf fontId="3" fillId="3" borderId="0" xfId="0">
      <alignment horizontal="center" vertical="center"/>
    </xf>
    <xf fontId="0" fillId="5" borderId="5" xfId="0">
      <alignment horizontal="center" vertical="center"/>
    </xf>
    <xf fontId="4" fillId="5" borderId="5" xfId="0">
      <alignment horizontal="center" vertical="center"/>
    </xf>
    <xf fontId="5" fillId="5" borderId="5" xfId="0">
      <alignment horizontal="center" vertical="center"/>
    </xf>
    <xf numFmtId="43" fontId="4" fillId="5" borderId="6" xfId="0">
      <alignment horizontal="center" vertical="center"/>
    </xf>
    <xf numFmtId="10" fontId="5" fillId="5" borderId="4" xfId="0">
      <alignment horizontal="center" vertical="center"/>
    </xf>
    <xf fontId="0" fillId="5" borderId="4" xfId="0">
      <alignment horizontal="center" vertical="center"/>
    </xf>
    <xf numFmtId="300" fontId="5" fillId="5" borderId="4" xfId="0">
      <alignment horizontal="center" vertical="center"/>
    </xf>
    <xf numFmtId="300" fontId="0" fillId="5" borderId="4" xfId="0">
      <alignment horizontal="center" vertical="center"/>
    </xf>
    <xf fontId="0" fillId="5" borderId="4" xfId="0">
      <alignment horizontal="center" vertical="center" wrapText="true"/>
    </xf>
    <xf fontId="0" fillId="5" borderId="0" xfId="0">
      <alignment horizontal="center" vertical="center"/>
    </xf>
    <xf numFmtId="4" fontId="5" fillId="5" borderId="5" xfId="0">
      <alignment horizontal="center" vertical="center"/>
    </xf>
    <xf fontId="0" fillId="0" borderId="5" xfId="0">
      <alignment horizontal="center" vertical="center"/>
    </xf>
    <xf fontId="4" fillId="0" borderId="5" xfId="0">
      <alignment horizontal="center" vertical="center"/>
    </xf>
    <xf fontId="4" fillId="2" borderId="5" xfId="0">
      <alignment horizontal="center" vertical="center"/>
    </xf>
    <xf numFmtId="4" fontId="6" fillId="0" borderId="5" xfId="0">
      <alignment horizontal="center" vertical="center"/>
    </xf>
    <xf fontId="6" fillId="0" borderId="5" xfId="0">
      <alignment horizontal="center" vertical="center"/>
    </xf>
    <xf numFmtId="10" fontId="6" fillId="0" borderId="4" xfId="0">
      <alignment horizontal="center" vertical="center"/>
    </xf>
    <xf fontId="0" fillId="0" borderId="4" xfId="0">
      <alignment horizontal="center" vertical="center"/>
    </xf>
    <xf fontId="0" fillId="0" borderId="4" xfId="0">
      <alignment horizontal="center" vertical="center" wrapText="true"/>
    </xf>
    <xf fontId="0" fillId="5" borderId="4" xfId="0">
      <alignment horizontal="left" vertical="center" wrapText="true"/>
    </xf>
    <xf numFmtId="43" fontId="4" fillId="5" borderId="4" xfId="0">
      <alignment horizontal="center" vertical="center"/>
    </xf>
    <xf numFmtId="0" fontId="0" fillId="5" borderId="4" xfId="0">
      <alignment horizontal="center" vertical="center"/>
    </xf>
    <xf fontId="5" fillId="0" borderId="5" xfId="0">
      <alignment horizontal="center" vertical="center"/>
    </xf>
    <xf numFmtId="43" fontId="5" fillId="0" borderId="5" xfId="0">
      <alignment horizontal="center" vertical="center"/>
    </xf>
    <xf numFmtId="10" fontId="5" fillId="0" borderId="4" xfId="0">
      <alignment horizontal="center" vertical="center"/>
    </xf>
    <xf fontId="0" fillId="0" borderId="4" xfId="0">
      <alignment horizontal="left" vertical="center" wrapText="true"/>
    </xf>
    <xf numFmtId="300" fontId="5" fillId="0" borderId="4" xfId="0">
      <alignment horizontal="center" vertical="center"/>
    </xf>
    <xf numFmtId="0" fontId="0" fillId="0" borderId="4" xfId="0">
      <alignment horizontal="center" vertical="center"/>
    </xf>
    <xf numFmtId="14" fontId="0" fillId="0" borderId="4" xfId="0">
      <alignment horizontal="center" vertical="center" wrapText="true"/>
    </xf>
    <xf fontId="0" fillId="0" borderId="0" xfId="0">
      <alignment horizontal="center" vertical="center"/>
    </xf>
    <xf fontId="3" fillId="0" borderId="5" xfId="0">
      <alignment horizontal="center" vertical="center"/>
    </xf>
    <xf fontId="7" fillId="0" borderId="5" xfId="0">
      <alignment horizontal="center" vertical="center"/>
    </xf>
    <xf fontId="3" fillId="0" borderId="4" xfId="0">
      <alignment horizontal="center" vertical="center"/>
    </xf>
    <xf numFmtId="10" fontId="3" fillId="0" borderId="4" xfId="0">
      <alignment horizontal="center" vertical="center"/>
    </xf>
    <xf fontId="3" fillId="0" borderId="4" xfId="0">
      <alignment horizontal="center" vertical="center" wrapText="true"/>
    </xf>
    <xf fontId="3" fillId="0" borderId="0" xfId="0">
      <alignment horizontal="center" vertical="center"/>
    </xf>
    <xf numFmtId="43" fontId="4" fillId="0" borderId="7" xfId="0">
      <alignment horizontal="center" vertical="center"/>
    </xf>
    <xf fontId="3" fillId="0" borderId="4" xfId="0">
      <alignment vertical="center"/>
    </xf>
    <xf fontId="0" fillId="0" borderId="4" xfId="0">
      <alignment vertical="center"/>
    </xf>
    <xf fontId="3" fillId="6" borderId="0" xfId="0">
      <alignment horizontal="center" vertical="center" wrapText="true"/>
    </xf>
    <xf numFmtId="10" fontId="3" fillId="6" borderId="0" xfId="0">
      <alignment horizontal="center" vertical="center" wrapText="true"/>
    </xf>
    <xf fontId="3" fillId="7" borderId="0" xfId="0">
      <alignment horizontal="center" vertical="center" wrapText="true"/>
    </xf>
    <xf numFmtId="301" fontId="3" fillId="3" borderId="0" xfId="0">
      <alignment horizontal="center" vertical="center" wrapText="true"/>
    </xf>
    <xf numFmtId="302" fontId="3" fillId="4" borderId="0" xfId="0">
      <alignment horizontal="center" vertical="center" wrapText="true"/>
    </xf>
    <xf numFmtId="301" fontId="3" fillId="4" borderId="0" xfId="0">
      <alignment horizontal="center" vertical="center" wrapText="true"/>
    </xf>
    <xf fontId="3" fillId="4" borderId="0" xfId="0">
      <alignment horizontal="left" vertical="center" wrapText="true"/>
    </xf>
    <xf fontId="3" fillId="4" borderId="0" xfId="0">
      <alignment horizontal="center" vertical="center" wrapText="true"/>
    </xf>
    <xf fontId="0" fillId="8" borderId="8" xfId="0">
      <alignment horizontal="center" vertical="center" wrapText="true"/>
    </xf>
    <xf fontId="7" fillId="8" borderId="8" xfId="0">
      <alignment horizontal="center" vertical="center" wrapText="true"/>
    </xf>
    <xf fontId="0" fillId="8" borderId="9" xfId="0">
      <alignment horizontal="center" vertical="center" wrapText="true"/>
    </xf>
    <xf fontId="4" fillId="8" borderId="8" xfId="0">
      <alignment horizontal="center" vertical="center" wrapText="true"/>
    </xf>
    <xf numFmtId="4" fontId="5" fillId="8" borderId="9" xfId="0">
      <alignment horizontal="center" vertical="center" wrapText="true"/>
    </xf>
    <xf numFmtId="43" fontId="5" fillId="8" borderId="8" xfId="0">
      <alignment horizontal="center" vertical="center" wrapText="true"/>
    </xf>
    <xf fontId="5" fillId="8" borderId="9" xfId="0">
      <alignment horizontal="center" vertical="center" wrapText="true"/>
    </xf>
    <xf numFmtId="10" fontId="5" fillId="8" borderId="0" xfId="0">
      <alignment horizontal="center" vertical="center" wrapText="true"/>
    </xf>
    <xf fontId="0" fillId="8" borderId="10" xfId="0">
      <alignment horizontal="left" vertical="top" wrapText="true"/>
    </xf>
    <xf numFmtId="301" fontId="5" fillId="8" borderId="0" xfId="0">
      <alignment horizontal="center" vertical="center"/>
    </xf>
    <xf numFmtId="302" fontId="0" fillId="8" borderId="0" xfId="0">
      <alignment horizontal="center" vertical="center" wrapText="true"/>
    </xf>
    <xf numFmtId="301" fontId="0" fillId="8" borderId="0" xfId="0">
      <alignment horizontal="center" vertical="center" wrapText="true"/>
    </xf>
    <xf fontId="0" fillId="8" borderId="10" xfId="0">
      <alignment horizontal="left" vertical="center" wrapText="true"/>
    </xf>
    <xf fontId="0" fillId="8" borderId="10" xfId="0">
      <alignment horizontal="center" vertical="center" wrapText="true"/>
    </xf>
    <xf fontId="0" fillId="8" borderId="0" xfId="0">
      <alignment horizontal="center" vertical="center"/>
    </xf>
    <xf fontId="0" fillId="0" borderId="11" xfId="0">
      <alignment vertical="center"/>
    </xf>
    <xf fontId="0" fillId="5" borderId="8" xfId="0">
      <alignment horizontal="center" vertical="center" wrapText="true"/>
    </xf>
    <xf fontId="7" fillId="5" borderId="8" xfId="0">
      <alignment horizontal="center" vertical="center" wrapText="true"/>
    </xf>
    <xf fontId="0" fillId="5" borderId="9" xfId="0">
      <alignment horizontal="center" vertical="center" wrapText="true"/>
    </xf>
    <xf fontId="4" fillId="5" borderId="8" xfId="0">
      <alignment horizontal="center" vertical="center" wrapText="true"/>
    </xf>
    <xf numFmtId="4" fontId="5" fillId="5" borderId="9" xfId="0">
      <alignment horizontal="center" vertical="center" wrapText="true"/>
    </xf>
    <xf numFmtId="43" fontId="5" fillId="5" borderId="9" xfId="0">
      <alignment horizontal="center" vertical="center" wrapText="true"/>
    </xf>
    <xf fontId="5" fillId="5" borderId="9" xfId="0">
      <alignment horizontal="center" vertical="center" wrapText="true"/>
    </xf>
    <xf numFmtId="10" fontId="5" fillId="5" borderId="0" xfId="0">
      <alignment horizontal="center" vertical="center" wrapText="true"/>
    </xf>
    <xf fontId="0" fillId="5" borderId="10" xfId="0">
      <alignment horizontal="left" vertical="center" wrapText="true"/>
    </xf>
    <xf numFmtId="301" fontId="5" fillId="5" borderId="0" xfId="0">
      <alignment horizontal="center" vertical="center"/>
    </xf>
    <xf numFmtId="301" fontId="0" fillId="5" borderId="0" xfId="0">
      <alignment horizontal="center" vertical="center" wrapText="true"/>
    </xf>
    <xf fontId="0" fillId="5" borderId="0" xfId="0">
      <alignment horizontal="left" vertical="center" wrapText="true"/>
    </xf>
    <xf fontId="0" fillId="5" borderId="0" xfId="0">
      <alignment horizontal="center" vertical="center" wrapText="true"/>
    </xf>
    <xf fontId="0" fillId="8" borderId="0" xfId="0">
      <alignment horizontal="left" vertical="center" wrapText="true"/>
    </xf>
    <xf numFmtId="43" fontId="5" fillId="5" borderId="8" xfId="0">
      <alignment horizontal="center" vertical="center" wrapText="true"/>
    </xf>
    <xf numFmtId="302" fontId="0" fillId="5" borderId="0" xfId="0">
      <alignment horizontal="center" vertical="center" wrapText="true"/>
    </xf>
    <xf numFmtId="4" fontId="0" fillId="5" borderId="0" xfId="0">
      <alignment horizontal="center" vertical="center" wrapText="true"/>
    </xf>
    <xf fontId="7" fillId="8" borderId="9" xfId="0">
      <alignment horizontal="center" vertical="center" wrapText="true"/>
    </xf>
    <xf fontId="4" fillId="8" borderId="9" xfId="0">
      <alignment horizontal="center" vertical="center" wrapText="true"/>
    </xf>
    <xf numFmtId="43" fontId="5" fillId="8" borderId="9" xfId="0">
      <alignment horizontal="center" vertical="center" wrapText="true"/>
    </xf>
    <xf fontId="0" fillId="8" borderId="0" xfId="0">
      <alignment horizontal="center" vertical="center" wrapText="true"/>
    </xf>
    <xf numFmtId="301" fontId="5" fillId="8" borderId="0" xfId="0">
      <alignment horizontal="center" vertical="center" wrapText="true"/>
    </xf>
    <xf fontId="0" fillId="0" borderId="9" xfId="0">
      <alignment horizontal="center" vertical="center" wrapText="true"/>
    </xf>
    <xf fontId="7" fillId="0" borderId="9" xfId="0">
      <alignment horizontal="center" vertical="center" wrapText="true"/>
    </xf>
    <xf fontId="4" fillId="0" borderId="9" xfId="0">
      <alignment horizontal="center" vertical="center" wrapText="true"/>
    </xf>
    <xf numFmtId="4" fontId="5" fillId="0" borderId="9" xfId="0">
      <alignment horizontal="center" vertical="center" wrapText="true"/>
    </xf>
    <xf numFmtId="43" fontId="5" fillId="0" borderId="9" xfId="0">
      <alignment horizontal="center" vertical="center" wrapText="true"/>
    </xf>
    <xf fontId="5" fillId="0" borderId="9" xfId="0">
      <alignment horizontal="center" vertical="center" wrapText="true"/>
    </xf>
    <xf numFmtId="10" fontId="5" fillId="0" borderId="0" xfId="0">
      <alignment horizontal="center" vertical="center" wrapText="true"/>
    </xf>
    <xf fontId="0" fillId="0" borderId="0" xfId="0">
      <alignment horizontal="center" vertical="center" wrapText="true"/>
    </xf>
    <xf numFmtId="301" fontId="5" fillId="0" borderId="0" xfId="0">
      <alignment horizontal="center" vertical="center" wrapText="true"/>
    </xf>
    <xf numFmtId="302" fontId="0" fillId="0" borderId="0" xfId="0">
      <alignment horizontal="center" vertical="center" wrapText="true"/>
    </xf>
    <xf numFmtId="301" fontId="0" fillId="2" borderId="0" xfId="0">
      <alignment horizontal="center" vertical="center" wrapText="true"/>
    </xf>
    <xf fontId="0" fillId="0" borderId="0" xfId="0">
      <alignment horizontal="left" vertical="center" wrapText="true"/>
    </xf>
    <xf fontId="0" fillId="0" borderId="8" xfId="0">
      <alignment horizontal="center" vertical="center" wrapText="true"/>
    </xf>
    <xf fontId="7" fillId="0" borderId="8" xfId="0">
      <alignment horizontal="center" vertical="center" wrapText="true"/>
    </xf>
    <xf fontId="4" fillId="0" borderId="8" xfId="0">
      <alignment horizontal="center" vertical="center" wrapText="true"/>
    </xf>
    <xf numFmtId="43" fontId="5" fillId="0" borderId="8" xfId="0">
      <alignment horizontal="center" vertical="center" wrapText="true"/>
    </xf>
    <xf numFmtId="301" fontId="5" fillId="0" borderId="0" xfId="0">
      <alignment horizontal="center" vertical="center"/>
    </xf>
    <xf numFmtId="302" fontId="6" fillId="8" borderId="7" xfId="0">
      <alignment horizontal="center" vertical="center" wrapText="true"/>
    </xf>
    <xf numFmtId="4" fontId="0" fillId="0" borderId="0" xfId="0">
      <alignment horizontal="center" vertical="center" wrapText="true"/>
    </xf>
    <xf numFmtId="3" fontId="5" fillId="0" borderId="9" xfId="0">
      <alignment horizontal="center" vertical="center" wrapText="true"/>
    </xf>
    <xf numFmtId="301" fontId="5" fillId="0" borderId="9" xfId="0">
      <alignment horizontal="center" vertical="center" wrapText="true"/>
    </xf>
    <xf numFmtId="3" fontId="0" fillId="0" borderId="0" xfId="0">
      <alignment horizontal="center" vertical="center" wrapText="true"/>
    </xf>
    <xf numFmtId="301" fontId="0" fillId="0" borderId="0" xfId="0">
      <alignment horizontal="center" vertical="center" wrapText="true"/>
    </xf>
    <xf fontId="7" fillId="2" borderId="9" xfId="0">
      <alignment horizontal="center" vertical="center" wrapText="true"/>
    </xf>
    <xf fontId="0" fillId="2" borderId="8" xfId="0">
      <alignment horizontal="center" vertical="center" wrapText="true"/>
    </xf>
    <xf fontId="7" fillId="2" borderId="8" xfId="0">
      <alignment horizontal="center" vertical="center" wrapText="true"/>
    </xf>
    <xf fontId="0" fillId="2" borderId="9" xfId="0">
      <alignment horizontal="center" vertical="center" wrapText="true"/>
    </xf>
    <xf fontId="4" fillId="2" borderId="8" xfId="0">
      <alignment horizontal="center" vertical="center" wrapText="true"/>
    </xf>
    <xf numFmtId="4" fontId="5" fillId="2" borderId="9" xfId="0">
      <alignment horizontal="center" vertical="center" wrapText="true"/>
    </xf>
    <xf numFmtId="43" fontId="5" fillId="2" borderId="8" xfId="0">
      <alignment horizontal="center" vertical="center" wrapText="true"/>
    </xf>
    <xf fontId="5" fillId="2" borderId="9" xfId="0">
      <alignment horizontal="center" vertical="center" wrapText="true"/>
    </xf>
    <xf numFmtId="10" fontId="5" fillId="2" borderId="0" xfId="0">
      <alignment horizontal="center" vertical="center" wrapText="true"/>
    </xf>
    <xf fontId="0" fillId="2" borderId="0" xfId="0">
      <alignment horizontal="left" vertical="center" wrapText="true"/>
    </xf>
    <xf numFmtId="302" fontId="0" fillId="2" borderId="0" xfId="0">
      <alignment horizontal="center" vertical="center" wrapText="true"/>
    </xf>
    <xf fontId="0" fillId="2" borderId="0" xfId="0">
      <alignment horizontal="center" vertical="center" wrapText="true"/>
    </xf>
    <xf fontId="0" fillId="2" borderId="0" xfId="0">
      <alignment horizontal="center" vertical="center"/>
    </xf>
    <xf fontId="4" fillId="5" borderId="9" xfId="0">
      <alignment horizontal="center" vertical="center"/>
    </xf>
    <xf numFmtId="4" fontId="5" fillId="5" borderId="9" xfId="0">
      <alignment horizontal="center" vertical="center"/>
    </xf>
    <xf numFmtId="43" fontId="5" fillId="5" borderId="9" xfId="0">
      <alignment horizontal="center" vertical="center"/>
    </xf>
    <xf fontId="5" fillId="5" borderId="9" xfId="0">
      <alignment horizontal="center" vertical="center"/>
    </xf>
    <xf numFmtId="10" fontId="5" fillId="5" borderId="0" xfId="0">
      <alignment horizontal="center" vertical="center"/>
    </xf>
    <xf numFmtId="300" fontId="5" fillId="5" borderId="0" xfId="0">
      <alignment horizontal="center" vertical="center"/>
    </xf>
    <xf fontId="4" fillId="2" borderId="9" xfId="0">
      <alignment horizontal="center" vertical="center" wrapText="true"/>
    </xf>
    <xf fontId="6" fillId="5" borderId="0" xfId="0">
      <alignment/>
    </xf>
    <xf numFmtId="0" fontId="0" fillId="5" borderId="0" xfId="0">
      <alignment horizontal="left" vertical="center" wrapText="true"/>
    </xf>
    <xf fontId="0" fillId="5" borderId="0" xfId="0">
      <alignment/>
    </xf>
    <xf numFmtId="10" fontId="0" fillId="8" borderId="0" xfId="0">
      <alignment horizontal="center" vertical="center"/>
    </xf>
    <xf numFmtId="301" fontId="0" fillId="8" borderId="0" xfId="0">
      <alignment horizontal="center" vertical="center"/>
    </xf>
    <xf numFmtId="302" fontId="0" fillId="8" borderId="0" xfId="0">
      <alignment horizontal="center" vertical="center"/>
    </xf>
    <xf fontId="8" fillId="8" borderId="0" xfId="0">
      <alignment horizontal="left" vertical="center" wrapText="true"/>
    </xf>
    <xf fontId="3" fillId="0" borderId="0" xfId="0">
      <alignment horizontal="center" vertical="center" wrapText="true"/>
    </xf>
    <xf fontId="9" fillId="0" borderId="0" xfId="0">
      <alignment horizontal="center" vertical="center" wrapText="true"/>
    </xf>
    <xf numFmtId="10" fontId="9" fillId="2" borderId="0" xfId="0">
      <alignment horizontal="center" vertical="center" wrapText="true"/>
    </xf>
    <xf numFmtId="301" fontId="10" fillId="0" borderId="0" xfId="0">
      <alignment horizontal="center" vertical="center" wrapText="true"/>
    </xf>
    <xf numFmtId="301" fontId="9" fillId="0" borderId="0" xfId="0">
      <alignment horizontal="center" vertical="center" wrapText="true"/>
    </xf>
    <xf numFmtId="301" fontId="9" fillId="2" borderId="0" xfId="0">
      <alignment horizontal="center" vertical="center" wrapText="true"/>
    </xf>
    <xf fontId="3" fillId="0" borderId="0" xfId="0">
      <alignment horizontal="left" vertical="center" wrapText="true"/>
    </xf>
    <xf fontId="0" fillId="0" borderId="0" xfId="0">
      <alignment horizontal="left" vertical="center"/>
    </xf>
    <xf fontId="3" fillId="6" borderId="0" xfId="0">
      <alignment vertical="center"/>
    </xf>
    <xf numFmtId="10" fontId="3" fillId="6" borderId="0" xfId="0">
      <alignment horizontal="center" vertical="center"/>
    </xf>
    <xf fontId="11" fillId="6" borderId="0" xfId="0">
      <alignment vertical="center"/>
    </xf>
    <xf fontId="4" fillId="2" borderId="8" xfId="0">
      <alignment vertical="center"/>
    </xf>
    <xf numFmtId="4" fontId="0" fillId="9" borderId="8" xfId="0">
      <alignment vertical="center"/>
    </xf>
    <xf numFmtId="43" fontId="4" fillId="2" borderId="8" xfId="0">
      <alignment vertical="center"/>
    </xf>
    <xf fontId="0" fillId="0" borderId="9" xfId="0">
      <alignment horizontal="center" vertical="center"/>
    </xf>
    <xf numFmtId="10" fontId="0" fillId="0" borderId="0" xfId="0">
      <alignment horizontal="center" vertical="center"/>
    </xf>
    <xf fontId="0" fillId="0" borderId="0" xfId="0">
      <alignment vertical="center" wrapText="true"/>
    </xf>
    <xf numFmtId="4" fontId="0" fillId="2" borderId="8" xfId="0">
      <alignment vertical="center"/>
    </xf>
    <xf fontId="0" fillId="2" borderId="9" xfId="0">
      <alignment horizontal="center" vertical="center"/>
    </xf>
    <xf numFmtId="10" fontId="0" fillId="9" borderId="0" xfId="0">
      <alignment horizontal="center" vertical="center"/>
    </xf>
    <xf fontId="0" fillId="9" borderId="0" xfId="0">
      <alignment horizontal="center" vertical="center" wrapText="true"/>
    </xf>
    <xf fontId="0" fillId="9" borderId="0" xfId="0">
      <alignment vertical="center"/>
    </xf>
    <xf fontId="0" fillId="9" borderId="0" xfId="0">
      <alignment horizontal="center" vertical="center"/>
    </xf>
    <xf fontId="0" fillId="9" borderId="0" xfId="0">
      <alignment vertical="center" wrapText="true"/>
    </xf>
    <xf fontId="0" fillId="2" borderId="0" xfId="0">
      <alignment vertical="center"/>
    </xf>
    <xf fontId="0" fillId="2" borderId="0" xfId="0">
      <alignment vertical="center" wrapText="true"/>
    </xf>
    <xf fontId="4" fillId="0" borderId="9" xfId="0">
      <alignment vertical="center"/>
    </xf>
    <xf numFmtId="4" fontId="0" fillId="0" borderId="9" xfId="0">
      <alignment vertical="center"/>
    </xf>
    <xf numFmtId="43" fontId="4" fillId="0" borderId="9" xfId="0">
      <alignment vertical="center"/>
    </xf>
    <xf fontId="0" fillId="9" borderId="8" xfId="0">
      <alignment vertical="center"/>
    </xf>
    <xf fontId="4" fillId="0" borderId="8" xfId="0">
      <alignment vertical="center"/>
    </xf>
    <xf fontId="0" fillId="0" borderId="8" xfId="0">
      <alignment vertical="center"/>
    </xf>
    <xf numFmtId="43" fontId="4" fillId="0" borderId="8" xfId="0">
      <alignment vertical="center"/>
    </xf>
    <xf fontId="12" fillId="0" borderId="0" xfId="0">
      <alignment vertical="center"/>
    </xf>
    <xf fontId="4" fillId="10" borderId="9" xfId="0">
      <alignment vertical="center"/>
    </xf>
    <xf numFmtId="4" fontId="0" fillId="10" borderId="9" xfId="0">
      <alignment vertical="center"/>
    </xf>
    <xf numFmtId="43" fontId="4" fillId="10" borderId="9" xfId="0">
      <alignment vertical="center"/>
    </xf>
    <xf fontId="0" fillId="10" borderId="9" xfId="0">
      <alignment horizontal="center" vertical="center"/>
    </xf>
    <xf numFmtId="10" fontId="0" fillId="10" borderId="0" xfId="0">
      <alignment horizontal="center" vertical="center"/>
    </xf>
    <xf fontId="0" fillId="10" borderId="0" xfId="0">
      <alignment horizontal="center" vertical="center" wrapText="true"/>
    </xf>
    <xf fontId="0" fillId="10" borderId="0" xfId="0">
      <alignment vertical="center"/>
    </xf>
    <xf fontId="0" fillId="10" borderId="0" xfId="0">
      <alignment/>
    </xf>
    <xf fontId="0" fillId="10" borderId="0" xfId="0">
      <alignment vertical="center" wrapText="true"/>
    </xf>
    <xf fontId="3" fillId="0" borderId="0" xfId="0">
      <alignment vertical="center"/>
    </xf>
    <xf numFmtId="10" fontId="3" fillId="0" borderId="0" xfId="0">
      <alignment horizontal="center" vertical="center"/>
    </xf>
    <xf fontId="3" fillId="0" borderId="0" xfId="0">
      <alignment vertical="center" wrapText="true"/>
    </xf>
    <xf fontId="3" fillId="11" borderId="4" xfId="0">
      <alignment horizontal="center" vertical="center"/>
    </xf>
    <xf numFmtId="10" fontId="3" fillId="11" borderId="4" xfId="0">
      <alignment horizontal="center" vertical="center"/>
    </xf>
    <xf numFmtId="301" fontId="3" fillId="11" borderId="12" xfId="0">
      <alignment horizontal="center" vertical="center"/>
    </xf>
    <xf fontId="3" fillId="12" borderId="13" xfId="0">
      <alignment horizontal="center" vertical="center"/>
    </xf>
    <xf fontId="3" fillId="12" borderId="4" xfId="0">
      <alignment horizontal="center" vertical="center"/>
    </xf>
    <xf numFmtId="301" fontId="3" fillId="12" borderId="12" xfId="0">
      <alignment horizontal="center" vertical="center"/>
    </xf>
    <xf fontId="3" fillId="10" borderId="13" xfId="0">
      <alignment horizontal="center" vertical="center"/>
    </xf>
    <xf fontId="11" fillId="8" borderId="13" xfId="0">
      <alignment horizontal="center" vertical="center"/>
    </xf>
    <xf fontId="11" fillId="8" borderId="4" xfId="0">
      <alignment horizontal="center" vertical="center"/>
    </xf>
    <xf fontId="11" fillId="4" borderId="4" xfId="0">
      <alignment horizontal="center" vertical="center"/>
    </xf>
    <xf fontId="13" fillId="0" borderId="4" xfId="0">
      <alignment horizontal="center" vertical="center" wrapText="true"/>
    </xf>
    <xf fontId="0" fillId="11" borderId="4" xfId="0">
      <alignment horizontal="center" vertical="center"/>
    </xf>
    <xf numFmtId="10" fontId="0" fillId="11" borderId="4" xfId="0">
      <alignment horizontal="center" vertical="center"/>
    </xf>
    <xf numFmtId="301" fontId="0" fillId="11" borderId="12" xfId="0">
      <alignment horizontal="center" vertical="center"/>
    </xf>
    <xf fontId="0" fillId="12" borderId="13" xfId="0">
      <alignment horizontal="center" vertical="center"/>
    </xf>
    <xf fontId="0" fillId="12" borderId="4" xfId="0">
      <alignment horizontal="center" vertical="center"/>
    </xf>
    <xf numFmtId="301" fontId="0" fillId="12" borderId="12" xfId="0">
      <alignment horizontal="center" vertical="center"/>
    </xf>
    <xf fontId="0" fillId="10" borderId="13" xfId="0">
      <alignment horizontal="center" vertical="center"/>
    </xf>
    <xf fontId="0" fillId="8" borderId="13" xfId="0">
      <alignment horizontal="center" vertical="center"/>
    </xf>
    <xf numFmtId="302" fontId="0" fillId="8" borderId="4" xfId="0">
      <alignment horizontal="center" vertical="center"/>
    </xf>
    <xf fontId="0" fillId="4" borderId="4" xfId="0">
      <alignment horizontal="center" vertical="center"/>
    </xf>
    <xf fontId="0" fillId="2" borderId="14" xfId="0">
      <alignment horizontal="center" vertical="center"/>
    </xf>
    <xf fontId="14" fillId="0" borderId="0" xfId="0">
      <alignment horizontal="center" vertical="center" wrapText="true"/>
    </xf>
    <xf numFmtId="301" fontId="0" fillId="0" borderId="0" xfId="0">
      <alignment horizontal="center" vertical="center"/>
    </xf>
    <xf fontId="6" fillId="0" borderId="0" xfId="0">
      <alignment horizontal="center" vertical="center" wrapText="true"/>
    </xf>
    <xf fontId="15" fillId="0" borderId="0" xfId="0">
      <alignment horizontal="center" vertical="center" wrapText="true"/>
    </xf>
    <xf numFmtId="4" fontId="0" fillId="0" borderId="0" xfId="0">
      <alignment horizontal="center" vertical="center"/>
    </xf>
    <xf numFmtId="303" fontId="0" fillId="0" borderId="0" xfId="0">
      <alignment horizontal="center" vertical="center"/>
    </xf>
    <xf fontId="0" fillId="8" borderId="0" xfId="0">
      <alignment vertical="center"/>
    </xf>
    <xf fontId="0" fillId="5" borderId="0" xfId="0">
      <alignment vertical="center"/>
    </xf>
    <xf numFmtId="302" fontId="0" fillId="0" borderId="0" xfId="0">
      <alignment horizontal="center" vertical="center"/>
    </xf>
    <xf fontId="3" fillId="9" borderId="0" xfId="0">
      <alignment vertical="center"/>
    </xf>
    <xf fontId="3" fillId="3" borderId="0" xfId="0">
      <alignment vertical="center"/>
    </xf>
  </cellXfs>
</styleSheet>
</file>

<file path=xl/_rels/workbook.xml.rels><?xml version="1.0" encoding="UTF-8" standalone="yes"?><Relationships xmlns="http://schemas.openxmlformats.org/package/2006/relationships"><Relationship Id="rId7" Type="http://schemas.openxmlformats.org/officeDocument/2006/relationships/worksheet" Target="worksheets/sheet5.xml" /><Relationship Id="rId6" Type="http://schemas.openxmlformats.org/officeDocument/2006/relationships/worksheet" Target="worksheets/sheet4.xml" /><Relationship Id="rId1" Type="http://schemas.openxmlformats.org/officeDocument/2006/relationships/theme" Target="theme/theme1.xml" /><Relationship Id="rId4" Type="http://schemas.openxmlformats.org/officeDocument/2006/relationships/worksheet" Target="worksheets/sheet2.xml" /><Relationship Id="rId0" Type="http://schemas.openxmlformats.org/officeDocument/2006/relationships/sharedStrings" Target="sharedStrings.xml" /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5" Type="http://schemas.openxmlformats.org/officeDocument/2006/relationships/worksheet" Target="worksheets/sheet3.xml" /></Relationships>
</file>

<file path=xl/theme/theme1.xml><?xml version="1.0" encoding="utf-8"?>
<a:theme xmlns:thm15="http://schemas.microsoft.com/office/thememl/2012/main"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0" Type="http://schemas.openxmlformats.org/officeDocument/2006/relationships/hyperlink" Target="https://doc.weixin.qq.com/doc/w3_Af4AHAYkAOICNU7E2O9jURWSr8T1Z?scode=AJMA1Qc4AAws1OfcYEAFEAiQYqAO8" TargetMode="External"/></Relationships>
</file>

<file path=xl/worksheets/sheet1.xml><?xml version="1.0" encoding="utf-8"?>
<worksheet xmlns="http://schemas.openxmlformats.org/spreadsheetml/2006/main">
  <sheetPr codeName="数据汇总表">
    <tabColor rgb="FFFFFFFF"/>
  </sheetPr>
  <dimension ref="J20"/>
  <sheetViews>
    <sheetView showGridLines="true" workbookViewId="0">
      <pane xSplit="1" ySplit="1" topLeftCell="B2" state="frozen"/>
    </sheetView>
  </sheetViews>
  <cols>
    <col min="1" max="1" width="17.1328" style="149" customWidth="true"/>
    <col min="2" max="2" width="16.1914" style="43" customWidth="true"/>
    <col min="6" max="6" width="15.6523" style="43" customWidth="true"/>
    <col min="7" max="7" width="17.1328" style="43" customWidth="true"/>
    <col min="8" max="8" width="17.1328" style="218" customWidth="true"/>
    <col min="9" max="9" width="23.8828" style="43" customWidth="true"/>
    <col min="10" max="10" width="37.3711" style="43" customWidth="true"/>
    <col min="11" max="11" width="17.4023" style="43" customWidth="true"/>
    <col min="12" max="12" width="30.4922" style="43" customWidth="true"/>
    <col min="13" max="13" width="22.2617" style="43" customWidth="true"/>
  </cols>
  <sheetData>
    <row r="1" spans="1:13" s="49" ht="66.75" customHeight="true">
      <c r="A1" s="48" t="s"/>
      <c r="B1" s="195" t="s">
        <v>139</v>
      </c>
      <c r="C1" s="195" t="s">
        <v>140</v>
      </c>
      <c r="D1" s="196" t="s">
        <v>141</v>
      </c>
      <c r="E1" s="197" t="s">
        <v>142</v>
      </c>
      <c r="F1" s="198" t="s">
        <v>143</v>
      </c>
      <c r="G1" s="199" t="s">
        <v>144</v>
      </c>
      <c r="H1" s="200" t="s">
        <v>145</v>
      </c>
      <c r="I1" s="201" t="s">
        <v>146</v>
      </c>
      <c r="J1" s="201" t="s">
        <v>147</v>
      </c>
      <c r="K1" s="202" t="s">
        <v>148</v>
      </c>
      <c r="L1" s="203" t="s">
        <v>149</v>
      </c>
      <c r="M1" s="204" t="s">
        <v>150</v>
      </c>
    </row>
    <row r="2" spans="1:13" ht="65.25" customHeight="true">
      <c r="A2" s="205" t="s">
        <v>63</v>
      </c>
      <c r="B2" s="206">
        <v>58534250</v>
      </c>
      <c r="C2" s="206">
        <v>49347234.625</v>
      </c>
      <c r="D2" s="207">
        <f>=C2/B2</f>
        <v>0.843048892315183</v>
      </c>
      <c r="E2" s="208">
        <f>=B2-C2</f>
        <v>9187015.375</v>
      </c>
      <c r="F2" s="209">
        <v>58994594</v>
      </c>
      <c r="G2" s="210">
        <v>69255194.48</v>
      </c>
      <c r="H2" s="211">
        <f>=G2-F2</f>
        <v>10260600.48</v>
      </c>
      <c r="I2" s="212">
        <f>=B2+F2</f>
        <v>117528844</v>
      </c>
      <c r="J2" s="212">
        <f>=C2+G2</f>
        <v>118602429.105</v>
      </c>
      <c r="K2" s="213">
        <v>2092450</v>
      </c>
      <c r="L2" s="214">
        <f>=J2-K2</f>
        <v>116509979.105</v>
      </c>
      <c r="M2" s="215">
        <f>=L2-I2</f>
        <v>-1018864.895</v>
      </c>
    </row>
    <row r="3" spans="1:13" ht="66" customHeight="true">
      <c r="A3" s="205" t="s">
        <v>151</v>
      </c>
      <c r="B3" s="206">
        <v>65253966.24</v>
      </c>
      <c r="C3" s="206">
        <v>56391272.15</v>
      </c>
      <c r="D3" s="207">
        <f>=C3/B3</f>
        <v>0.864181526416286</v>
      </c>
      <c r="E3" s="208">
        <f>=B3-C3</f>
        <v>8862694.09000001</v>
      </c>
      <c r="F3" s="209">
        <v>68069897.15</v>
      </c>
      <c r="G3" s="210">
        <v>78400602.49</v>
      </c>
      <c r="H3" s="211">
        <f>=G3-F3</f>
        <v>10330705.34</v>
      </c>
      <c r="I3" s="212">
        <f>=B3+F3</f>
        <v>133323863.39</v>
      </c>
      <c r="J3" s="212">
        <f>=C3+G3</f>
        <v>134791874.64</v>
      </c>
      <c r="K3" s="213">
        <f>=300000+K2</f>
        <v>2392450</v>
      </c>
      <c r="L3" s="214">
        <f>=J3-K3</f>
        <v>132399424.64</v>
      </c>
      <c r="M3" s="215">
        <f>=L3-I3</f>
        <v>-924438.75000003</v>
      </c>
    </row>
    <row r="4" spans="2:3">
      <c r="B4" s="216" t="s"/>
      <c r="C4" s="216" t="s"/>
    </row>
    <row r="11" spans="1:10">
      <c r="A11" s="217" t="s">
        <v>152</v>
      </c>
      <c r="B11" s="43">
        <v>38783065</v>
      </c>
      <c r="C11" s="43">
        <v>32070578.955</v>
      </c>
      <c r="F11" s="43">
        <v>53406667</v>
      </c>
      <c r="G11" s="43">
        <v>59125455.09</v>
      </c>
      <c r="H11" s="218">
        <v>5718788.09</v>
      </c>
      <c r="J11" s="43" t="s"/>
    </row>
    <row r="12" spans="1:8">
      <c r="A12" s="217" t="s">
        <v>153</v>
      </c>
      <c r="B12" s="43">
        <v>19751185</v>
      </c>
      <c r="C12" s="43">
        <v>17276655.67</v>
      </c>
      <c r="F12" s="43">
        <v>5587927</v>
      </c>
      <c r="G12" s="43">
        <v>10129739.39</v>
      </c>
      <c r="H12" s="43">
        <v>4541812.39</v>
      </c>
    </row>
    <row r="13" spans="1:8">
      <c r="A13" s="217" t="s">
        <v>154</v>
      </c>
      <c r="B13" s="43">
        <v>6719716.24</v>
      </c>
      <c r="C13" s="43">
        <v>7044037.52</v>
      </c>
      <c r="F13" s="43">
        <v>9075303.1517</v>
      </c>
      <c r="G13" s="43">
        <v>9145408.0117</v>
      </c>
      <c r="H13" s="43">
        <v>70104.86</v>
      </c>
    </row>
    <row r="14" spans="1:1">
      <c r="A14" s="219" t="s"/>
    </row>
    <row r="15" spans="1:1">
      <c r="A15" s="219" t="s"/>
    </row>
    <row r="16" spans="1:10">
      <c r="A16" s="220" t="s">
        <v>155</v>
      </c>
      <c r="B16" s="221">
        <v>12998375</v>
      </c>
      <c r="C16" s="221">
        <v>9368737.36</v>
      </c>
      <c r="D16" s="164" t="s"/>
      <c r="E16" s="218" t="s"/>
      <c r="F16" s="43">
        <v>20165450</v>
      </c>
      <c r="G16" s="43">
        <v>22944989.69</v>
      </c>
      <c r="H16" s="218" t="s"/>
      <c r="I16" s="43">
        <v>33163825</v>
      </c>
      <c r="J16" s="43">
        <v>32313727.05</v>
      </c>
    </row>
    <row r="17" spans="1:10">
      <c r="A17" s="219" t="s">
        <v>156</v>
      </c>
      <c r="B17" s="221">
        <v>14682810</v>
      </c>
      <c r="C17" s="221">
        <v>9503975.41</v>
      </c>
      <c r="F17" s="43">
        <v>18235880</v>
      </c>
      <c r="G17" s="43">
        <v>23078714.59</v>
      </c>
      <c r="I17" s="43">
        <f>=B17+F17</f>
        <v>32918690</v>
      </c>
      <c r="J17" s="43">
        <f>=C17+G17</f>
        <v>32582690</v>
      </c>
    </row>
    <row r="18" spans="1:1">
      <c r="A18" s="219" t="s"/>
    </row>
    <row r="19" spans="1:1">
      <c r="A19" s="219" t="s"/>
    </row>
    <row r="20" spans="10:10">
      <c r="J20" s="43" t="s"/>
    </row>
  </sheetData>
</worksheet>
</file>

<file path=xl/worksheets/sheet2.xml><?xml version="1.0" encoding="utf-8"?>
<worksheet xmlns:r="http://schemas.openxmlformats.org/officeDocument/2006/relationships" xmlns="http://schemas.openxmlformats.org/spreadsheetml/2006/main">
  <sheetPr codeName="技术服务费&amp;软件使用许可费"/>
  <dimension ref="M43"/>
  <sheetViews>
    <sheetView showGridLines="true" workbookViewId="0">
      <pane xSplit="2" ySplit="1" topLeftCell="C2" state="frozen"/>
    </sheetView>
  </sheetViews>
  <cols>
    <col min="1" max="1" width="8.63281" style="43" customWidth="true"/>
    <col min="2" max="2" width="14.0312" style="49" customWidth="true"/>
    <col min="3" max="3" width="11.332" style="43" customWidth="true"/>
    <col min="4" max="4" width="15.2422" style="43" customWidth="true"/>
    <col min="5" max="5" width="14.7031" style="43" customWidth="true"/>
    <col min="6" max="6" width="16.5938" style="43" customWidth="true"/>
    <col min="7" max="7" width="16.8633" style="43" customWidth="true"/>
    <col min="8" max="8" width="11.8711" style="222" customWidth="true"/>
    <col min="9" max="9" width="48.9727" style="43" customWidth="true"/>
    <col min="10" max="10" width="17.4023" style="218" customWidth="true"/>
    <col min="11" max="11" width="19.5625" style="225" customWidth="true"/>
    <col min="12" max="12" width="19.5625" style="218" customWidth="true"/>
    <col min="13" max="13" width="30.7617" style="156" customWidth="true"/>
    <col min="14" max="14" width="46.5312" style="43" customWidth="true"/>
  </cols>
  <sheetData>
    <row r="1" spans="1:30" s="192" ht="31.5" customHeight="true">
      <c r="A1" s="53" t="s">
        <v>2</v>
      </c>
      <c r="B1" s="53" t="s">
        <v>3</v>
      </c>
      <c r="C1" s="53" t="s">
        <v>4</v>
      </c>
      <c r="D1" s="53" t="s">
        <v>5</v>
      </c>
      <c r="E1" s="53" t="s">
        <v>6</v>
      </c>
      <c r="F1" s="53" t="s">
        <v>157</v>
      </c>
      <c r="G1" s="53" t="s">
        <v>158</v>
      </c>
      <c r="H1" s="54" t="s">
        <v>7</v>
      </c>
      <c r="I1" s="55" t="s">
        <v>159</v>
      </c>
      <c r="J1" s="56" t="s">
        <v>160</v>
      </c>
      <c r="K1" s="57" t="s">
        <v>8</v>
      </c>
      <c r="L1" s="58" t="s">
        <v>161</v>
      </c>
      <c r="M1" s="59" t="s">
        <v>53</v>
      </c>
      <c r="N1" s="60" t="s">
        <v>54</v>
      </c>
      <c r="O1" s="49" t="s"/>
      <c r="P1" s="49" t="s"/>
      <c r="Q1" s="49" t="s"/>
      <c r="R1" s="49" t="s"/>
      <c r="S1" s="49" t="s"/>
      <c r="T1" s="49" t="s"/>
      <c r="U1" s="49" t="s"/>
      <c r="V1" s="49" t="s"/>
      <c r="W1" s="49" t="s"/>
      <c r="X1" s="49" t="s"/>
      <c r="Y1" s="49" t="s"/>
      <c r="Z1" s="49" t="s"/>
      <c r="AA1" s="49" t="s"/>
      <c r="AB1" s="49" t="s"/>
      <c r="AC1" s="49" t="s"/>
      <c r="AD1" s="49" t="s"/>
    </row>
    <row r="2" spans="1:30" s="223" ht="34.5" customHeight="true">
      <c r="A2" s="61" t="s">
        <v>55</v>
      </c>
      <c r="B2" s="62" t="s">
        <v>56</v>
      </c>
      <c r="C2" s="63" t="s">
        <v>57</v>
      </c>
      <c r="D2" s="64" t="s">
        <v>32</v>
      </c>
      <c r="E2" s="65">
        <v>1158740</v>
      </c>
      <c r="F2" s="66">
        <f>=-1961548.68+2986548.675</f>
        <v>1024999.995</v>
      </c>
      <c r="G2" s="67">
        <f>=E2-F2</f>
        <v>133740.005</v>
      </c>
      <c r="H2" s="68">
        <f>=F2/E2</f>
        <v>0.884581523896646</v>
      </c>
      <c r="I2" s="69" t="s">
        <v>58</v>
      </c>
      <c r="J2" s="70">
        <v>2363000</v>
      </c>
      <c r="K2" s="71">
        <v>500000</v>
      </c>
      <c r="L2" s="72">
        <f>=J2+K2</f>
        <v>2863000</v>
      </c>
      <c r="M2" s="73" t="s">
        <v>59</v>
      </c>
      <c r="N2" s="74" t="s">
        <v>60</v>
      </c>
      <c r="O2" s="75" t="s"/>
      <c r="P2" s="75" t="s"/>
      <c r="Q2" s="75" t="s"/>
      <c r="R2" s="75" t="s"/>
      <c r="S2" s="75" t="s"/>
      <c r="T2" s="75" t="s"/>
      <c r="U2" s="75" t="s"/>
      <c r="V2" s="75" t="s"/>
      <c r="W2" s="75" t="s"/>
      <c r="X2" s="75" t="s"/>
      <c r="Y2" s="75" t="s"/>
      <c r="Z2" s="75" t="s"/>
      <c r="AA2" s="75" t="s"/>
      <c r="AB2" s="75" t="s"/>
      <c r="AC2" s="75" t="s"/>
      <c r="AD2" s="75" t="s"/>
    </row>
    <row r="3" spans="1:30" s="223" ht="28.5" customHeight="true">
      <c r="A3" s="61" t="s">
        <v>55</v>
      </c>
      <c r="B3" s="62" t="s">
        <v>56</v>
      </c>
      <c r="C3" s="63" t="s">
        <v>57</v>
      </c>
      <c r="D3" s="64" t="s">
        <v>39</v>
      </c>
      <c r="E3" s="65">
        <v>575000</v>
      </c>
      <c r="F3" s="66">
        <v>117505.01</v>
      </c>
      <c r="G3" s="67">
        <f>=E3-F3</f>
        <v>457494.99</v>
      </c>
      <c r="H3" s="68">
        <f>=F3/E3</f>
        <v>0.204356539130435</v>
      </c>
      <c r="I3" s="76" t="s"/>
      <c r="J3" s="70">
        <v>570000</v>
      </c>
      <c r="K3" s="71">
        <v>100000</v>
      </c>
      <c r="L3" s="72">
        <f>=J3+K3</f>
        <v>670000</v>
      </c>
      <c r="M3" s="76" t="s"/>
      <c r="N3" s="76" t="s"/>
      <c r="O3" s="75" t="s"/>
      <c r="P3" s="75" t="s"/>
      <c r="Q3" s="75" t="s"/>
      <c r="R3" s="75" t="s"/>
      <c r="S3" s="75" t="s"/>
      <c r="T3" s="75" t="s"/>
      <c r="U3" s="75" t="s"/>
      <c r="V3" s="75" t="s"/>
      <c r="W3" s="75" t="s"/>
      <c r="X3" s="75" t="s"/>
      <c r="Y3" s="75" t="s"/>
      <c r="Z3" s="75" t="s"/>
      <c r="AA3" s="75" t="s"/>
      <c r="AB3" s="75" t="s"/>
      <c r="AC3" s="75" t="s"/>
      <c r="AD3" s="75" t="s"/>
    </row>
    <row r="4" spans="1:30" s="224" ht="151.5" customHeight="true">
      <c r="A4" s="77" t="s">
        <v>55</v>
      </c>
      <c r="B4" s="78" t="s">
        <v>61</v>
      </c>
      <c r="C4" s="79" t="s">
        <v>62</v>
      </c>
      <c r="D4" s="80" t="s">
        <v>63</v>
      </c>
      <c r="E4" s="81">
        <v>4544295</v>
      </c>
      <c r="F4" s="82">
        <v>4338057.92</v>
      </c>
      <c r="G4" s="83">
        <v>206237.08</v>
      </c>
      <c r="H4" s="84">
        <f>=F4/E4</f>
        <v>0.954616265009204</v>
      </c>
      <c r="I4" s="85" t="s">
        <v>64</v>
      </c>
      <c r="J4" s="86">
        <v>4863950</v>
      </c>
      <c r="K4" s="83">
        <v>-483110</v>
      </c>
      <c r="L4" s="87">
        <f>=J4+K4</f>
        <v>4380840</v>
      </c>
      <c r="M4" s="88" t="s">
        <v>65</v>
      </c>
      <c r="N4" s="89" t="s"/>
      <c r="O4" s="23" t="s"/>
      <c r="P4" s="23" t="s"/>
      <c r="Q4" s="23" t="s"/>
      <c r="R4" s="23" t="s"/>
      <c r="S4" s="23" t="s"/>
      <c r="T4" s="23" t="s"/>
      <c r="U4" s="23" t="s"/>
      <c r="V4" s="23" t="s"/>
      <c r="W4" s="23" t="s"/>
      <c r="X4" s="23" t="s"/>
      <c r="Y4" s="23" t="s"/>
      <c r="Z4" s="23" t="s"/>
      <c r="AA4" s="23" t="s"/>
      <c r="AB4" s="23" t="s"/>
      <c r="AC4" s="23" t="s"/>
      <c r="AD4" s="23" t="s"/>
    </row>
    <row r="5" spans="1:30" s="223">
      <c r="A5" s="61" t="s">
        <v>55</v>
      </c>
      <c r="B5" s="62" t="s">
        <v>66</v>
      </c>
      <c r="C5" s="63" t="s">
        <v>67</v>
      </c>
      <c r="D5" s="64" t="s">
        <v>32</v>
      </c>
      <c r="E5" s="65">
        <v>2224640</v>
      </c>
      <c r="F5" s="66">
        <v>1084233.16</v>
      </c>
      <c r="G5" s="67">
        <f>=E5-F5</f>
        <v>1140406.84</v>
      </c>
      <c r="H5" s="68">
        <f>=F5/E5</f>
        <v>0.487374658371692</v>
      </c>
      <c r="I5" s="90" t="s">
        <v>68</v>
      </c>
      <c r="J5" s="70">
        <v>4006000</v>
      </c>
      <c r="K5" s="71">
        <v>840406.84</v>
      </c>
      <c r="L5" s="72">
        <f>=J5+K5</f>
        <v>4846406.84</v>
      </c>
      <c r="M5" s="90" t="s">
        <v>69</v>
      </c>
      <c r="N5" s="90" t="s">
        <v>162</v>
      </c>
      <c r="O5" s="75" t="s"/>
      <c r="P5" s="75" t="s"/>
      <c r="Q5" s="75" t="s"/>
      <c r="R5" s="75" t="s"/>
      <c r="S5" s="75" t="s"/>
      <c r="T5" s="75" t="s"/>
      <c r="U5" s="75" t="s"/>
      <c r="V5" s="75" t="s"/>
      <c r="W5" s="75" t="s"/>
      <c r="X5" s="75" t="s"/>
      <c r="Y5" s="75" t="s"/>
      <c r="Z5" s="75" t="s"/>
      <c r="AA5" s="75" t="s"/>
      <c r="AB5" s="75" t="s"/>
      <c r="AC5" s="75" t="s"/>
      <c r="AD5" s="75" t="s"/>
    </row>
    <row r="6" spans="1:30" s="224">
      <c r="A6" s="77" t="s">
        <v>55</v>
      </c>
      <c r="B6" s="78" t="s">
        <v>70</v>
      </c>
      <c r="C6" s="79" t="s">
        <v>71</v>
      </c>
      <c r="D6" s="80" t="s">
        <v>32</v>
      </c>
      <c r="E6" s="81">
        <v>2625500</v>
      </c>
      <c r="F6" s="91">
        <v>1103256.01</v>
      </c>
      <c r="G6" s="83">
        <f>=E6-F6</f>
        <v>1522243.99</v>
      </c>
      <c r="H6" s="84">
        <f>=F6/E6</f>
        <v>0.420207964197296</v>
      </c>
      <c r="I6" s="88" t="s">
        <v>72</v>
      </c>
      <c r="J6" s="86">
        <v>5183500</v>
      </c>
      <c r="K6" s="92">
        <v>1387723.99</v>
      </c>
      <c r="L6" s="93">
        <v>6571223.99</v>
      </c>
      <c r="M6" s="88" t="s">
        <v>73</v>
      </c>
      <c r="N6" s="89" t="s"/>
      <c r="O6" s="23" t="s"/>
      <c r="P6" s="23" t="s"/>
      <c r="Q6" s="23" t="s"/>
      <c r="R6" s="23" t="s"/>
      <c r="S6" s="23" t="s"/>
      <c r="T6" s="23" t="s"/>
      <c r="U6" s="23" t="s"/>
      <c r="V6" s="23" t="s"/>
      <c r="W6" s="23" t="s"/>
      <c r="X6" s="23" t="s"/>
      <c r="Y6" s="23" t="s"/>
      <c r="Z6" s="23" t="s"/>
      <c r="AA6" s="23" t="s"/>
      <c r="AB6" s="23" t="s"/>
      <c r="AC6" s="23" t="s"/>
      <c r="AD6" s="23" t="s"/>
    </row>
    <row r="7" spans="1:30" s="224">
      <c r="A7" s="77" t="s">
        <v>55</v>
      </c>
      <c r="B7" s="78" t="s">
        <v>70</v>
      </c>
      <c r="C7" s="79" t="s">
        <v>71</v>
      </c>
      <c r="D7" s="80" t="s">
        <v>39</v>
      </c>
      <c r="E7" s="81">
        <v>250000</v>
      </c>
      <c r="F7" s="91">
        <f>=313081.13</f>
        <v>313081.13</v>
      </c>
      <c r="G7" s="83">
        <f>=E7-F7</f>
        <v>-63081.13</v>
      </c>
      <c r="H7" s="84">
        <f>=F7/E7</f>
        <v>1.25232452</v>
      </c>
      <c r="I7" s="88" t="s">
        <v>74</v>
      </c>
      <c r="J7" s="86">
        <v>480000</v>
      </c>
      <c r="K7" s="92">
        <v>-63081.13</v>
      </c>
      <c r="L7" s="93">
        <v>416918.87</v>
      </c>
      <c r="M7" s="88" t="s">
        <v>75</v>
      </c>
      <c r="N7" s="89" t="s"/>
      <c r="O7" s="23" t="s"/>
      <c r="P7" s="23" t="s"/>
      <c r="Q7" s="23" t="s"/>
      <c r="R7" s="23" t="s"/>
      <c r="S7" s="23" t="s"/>
      <c r="T7" s="23" t="s"/>
      <c r="U7" s="23" t="s"/>
      <c r="V7" s="23" t="s"/>
      <c r="W7" s="23" t="s"/>
      <c r="X7" s="23" t="s"/>
      <c r="Y7" s="23" t="s"/>
      <c r="Z7" s="23" t="s"/>
      <c r="AA7" s="23" t="s"/>
      <c r="AB7" s="23" t="s"/>
      <c r="AC7" s="23" t="s"/>
      <c r="AD7" s="23" t="s"/>
    </row>
    <row r="8" spans="1:30" s="223">
      <c r="A8" s="63" t="s">
        <v>55</v>
      </c>
      <c r="B8" s="94" t="s">
        <v>76</v>
      </c>
      <c r="C8" s="63" t="s">
        <v>77</v>
      </c>
      <c r="D8" s="95" t="s">
        <v>32</v>
      </c>
      <c r="E8" s="65">
        <v>186000</v>
      </c>
      <c r="F8" s="96">
        <v>251004.12</v>
      </c>
      <c r="G8" s="67">
        <f>=E8-F8</f>
        <v>-65004.12</v>
      </c>
      <c r="H8" s="68">
        <f>=F8/E8</f>
        <v>1.34948451612903</v>
      </c>
      <c r="I8" s="97" t="s">
        <v>78</v>
      </c>
      <c r="J8" s="98">
        <v>404000</v>
      </c>
      <c r="K8" s="71">
        <v>200000</v>
      </c>
      <c r="L8" s="72">
        <f>=J8+K8</f>
        <v>604000</v>
      </c>
      <c r="M8" s="90" t="s">
        <v>79</v>
      </c>
      <c r="N8" s="97" t="s"/>
      <c r="O8" s="75" t="s"/>
      <c r="P8" s="75" t="s"/>
      <c r="Q8" s="75" t="s"/>
      <c r="R8" s="75" t="s"/>
      <c r="S8" s="75" t="s"/>
      <c r="T8" s="75" t="s"/>
      <c r="U8" s="75" t="s"/>
      <c r="V8" s="75" t="s"/>
      <c r="W8" s="75" t="s"/>
      <c r="X8" s="75" t="s"/>
      <c r="Y8" s="75" t="s"/>
      <c r="Z8" s="75" t="s"/>
      <c r="AA8" s="75" t="s"/>
      <c r="AB8" s="75" t="s"/>
      <c r="AC8" s="75" t="s"/>
      <c r="AD8" s="75" t="s"/>
    </row>
    <row r="9" spans="1:14">
      <c r="A9" s="99" t="s">
        <v>80</v>
      </c>
      <c r="B9" s="100" t="s">
        <v>81</v>
      </c>
      <c r="C9" s="99" t="s">
        <v>80</v>
      </c>
      <c r="D9" s="101" t="s">
        <v>32</v>
      </c>
      <c r="E9" s="102">
        <v>513850</v>
      </c>
      <c r="F9" s="103">
        <v>598357.32</v>
      </c>
      <c r="G9" s="104">
        <f>=E9-F9</f>
        <v>-84507.32</v>
      </c>
      <c r="H9" s="105">
        <f>=F9/E9</f>
        <v>1.16445912231196</v>
      </c>
      <c r="I9" s="106" t="s">
        <v>82</v>
      </c>
      <c r="J9" s="107">
        <v>2317480</v>
      </c>
      <c r="K9" s="108">
        <v>-84507.32</v>
      </c>
      <c r="L9" s="109">
        <f>=J9+K9</f>
        <v>2232972.68</v>
      </c>
      <c r="M9" s="110" t="s">
        <v>83</v>
      </c>
      <c r="N9" s="106" t="s"/>
    </row>
    <row r="10" spans="1:30" s="223">
      <c r="A10" s="61" t="s">
        <v>80</v>
      </c>
      <c r="B10" s="62" t="s">
        <v>84</v>
      </c>
      <c r="C10" s="63" t="s">
        <v>80</v>
      </c>
      <c r="D10" s="64" t="s">
        <v>32</v>
      </c>
      <c r="E10" s="65">
        <v>180000</v>
      </c>
      <c r="F10" s="66">
        <v>130374.14</v>
      </c>
      <c r="G10" s="67">
        <f>=E10-F10</f>
        <v>49625.86</v>
      </c>
      <c r="H10" s="68">
        <f>=F10/E10</f>
        <v>0.724300777777778</v>
      </c>
      <c r="I10" s="97" t="s">
        <v>85</v>
      </c>
      <c r="J10" s="98">
        <v>560000</v>
      </c>
      <c r="K10" s="71">
        <v>49625.86</v>
      </c>
      <c r="L10" s="72">
        <f>=J10+K10</f>
        <v>609625.86</v>
      </c>
      <c r="M10" s="90" t="s">
        <v>86</v>
      </c>
      <c r="N10" s="97" t="s"/>
      <c r="O10" s="75" t="s"/>
      <c r="P10" s="75" t="s"/>
      <c r="Q10" s="75" t="s"/>
      <c r="R10" s="75" t="s"/>
      <c r="S10" s="75" t="s"/>
      <c r="T10" s="75" t="s"/>
      <c r="U10" s="75" t="s"/>
      <c r="V10" s="75" t="s"/>
      <c r="W10" s="75" t="s"/>
      <c r="X10" s="75" t="s"/>
      <c r="Y10" s="75" t="s"/>
      <c r="Z10" s="75" t="s"/>
      <c r="AA10" s="75" t="s"/>
      <c r="AB10" s="75" t="s"/>
      <c r="AC10" s="75" t="s"/>
      <c r="AD10" s="75" t="s"/>
    </row>
    <row r="11" spans="1:14">
      <c r="A11" s="111" t="s">
        <v>80</v>
      </c>
      <c r="B11" s="112" t="s">
        <v>87</v>
      </c>
      <c r="C11" s="99" t="s">
        <v>88</v>
      </c>
      <c r="D11" s="113" t="s">
        <v>32</v>
      </c>
      <c r="E11" s="102">
        <v>3250960</v>
      </c>
      <c r="F11" s="114">
        <f>=512181.55+1900000</f>
        <v>2412181.55</v>
      </c>
      <c r="G11" s="104">
        <f>=E11-F11</f>
        <v>838778.45</v>
      </c>
      <c r="H11" s="105">
        <f>=F11/E11</f>
        <v>0.741990535103477</v>
      </c>
      <c r="I11" s="106" t="s">
        <v>89</v>
      </c>
      <c r="J11" s="115">
        <v>7440000</v>
      </c>
      <c r="K11" s="108">
        <v>838778.45</v>
      </c>
      <c r="L11" s="109">
        <f>=J11+K11</f>
        <v>8278778.45</v>
      </c>
      <c r="M11" s="110" t="s">
        <v>90</v>
      </c>
      <c r="N11" s="106" t="s"/>
    </row>
    <row r="12" spans="1:14">
      <c r="A12" s="111" t="s">
        <v>80</v>
      </c>
      <c r="B12" s="112" t="s">
        <v>87</v>
      </c>
      <c r="C12" s="99" t="s">
        <v>88</v>
      </c>
      <c r="D12" s="113" t="s">
        <v>39</v>
      </c>
      <c r="E12" s="102">
        <v>5994000</v>
      </c>
      <c r="F12" s="114">
        <v>5049026.55</v>
      </c>
      <c r="G12" s="104">
        <f>=E12-F12</f>
        <v>944973.45</v>
      </c>
      <c r="H12" s="105">
        <f>=F12/E12</f>
        <v>0.842346771771772</v>
      </c>
      <c r="I12" s="106" t="s">
        <v>91</v>
      </c>
      <c r="J12" s="115">
        <v>1233000</v>
      </c>
      <c r="K12" s="108">
        <v>944973.45</v>
      </c>
      <c r="L12" s="109">
        <f>=J12+K12</f>
        <v>2177973.45</v>
      </c>
      <c r="M12" s="110" t="s">
        <v>92</v>
      </c>
      <c r="N12" s="106" t="s"/>
    </row>
    <row r="13" spans="1:30" s="223" ht="107.25" customHeight="true">
      <c r="A13" s="61" t="s">
        <v>80</v>
      </c>
      <c r="B13" s="62" t="s">
        <v>93</v>
      </c>
      <c r="C13" s="63" t="s">
        <v>80</v>
      </c>
      <c r="D13" s="64" t="s">
        <v>32</v>
      </c>
      <c r="E13" s="65">
        <v>1462100</v>
      </c>
      <c r="F13" s="66">
        <f>=-5768.65+800000</f>
        <v>794231.35</v>
      </c>
      <c r="G13" s="67">
        <f>=E13-F13</f>
        <v>667868.65</v>
      </c>
      <c r="H13" s="68">
        <f>=F13/E13</f>
        <v>0.543212741946515</v>
      </c>
      <c r="I13" s="90" t="s">
        <v>94</v>
      </c>
      <c r="J13" s="70">
        <v>2095000</v>
      </c>
      <c r="K13" s="116">
        <v>667868.65</v>
      </c>
      <c r="L13" s="72">
        <f>=J13+K13</f>
        <v>2762868.65</v>
      </c>
      <c r="M13" s="90" t="s">
        <v>95</v>
      </c>
      <c r="N13" s="97" t="s"/>
      <c r="O13" s="75" t="s"/>
      <c r="P13" s="75" t="s"/>
      <c r="Q13" s="75" t="s"/>
      <c r="R13" s="75" t="s"/>
      <c r="S13" s="75" t="s"/>
      <c r="T13" s="75" t="s"/>
      <c r="U13" s="75" t="s"/>
      <c r="V13" s="75" t="s"/>
      <c r="W13" s="75" t="s"/>
      <c r="X13" s="75" t="s"/>
      <c r="Y13" s="75" t="s"/>
      <c r="Z13" s="75" t="s"/>
      <c r="AA13" s="75" t="s"/>
      <c r="AB13" s="75" t="s"/>
      <c r="AC13" s="75" t="s"/>
      <c r="AD13" s="75" t="s"/>
    </row>
    <row r="14" spans="1:30" s="223" ht="34.5" customHeight="true">
      <c r="A14" s="61" t="s">
        <v>80</v>
      </c>
      <c r="B14" s="62" t="s">
        <v>93</v>
      </c>
      <c r="C14" s="63" t="s">
        <v>80</v>
      </c>
      <c r="D14" s="64" t="s">
        <v>39</v>
      </c>
      <c r="E14" s="65">
        <v>336000</v>
      </c>
      <c r="F14" s="66">
        <v>0</v>
      </c>
      <c r="G14" s="67">
        <f>=E14-F14</f>
        <v>336000</v>
      </c>
      <c r="H14" s="68">
        <f>=F14/E14</f>
        <v>0</v>
      </c>
      <c r="I14" s="97" t="s">
        <v>96</v>
      </c>
      <c r="J14" s="98">
        <v>0</v>
      </c>
      <c r="K14" s="71">
        <v>0</v>
      </c>
      <c r="L14" s="72">
        <f>=J14+K14</f>
        <v>0</v>
      </c>
      <c r="M14" s="90" t="s"/>
      <c r="N14" s="97" t="s"/>
      <c r="O14" s="75" t="s"/>
      <c r="P14" s="75" t="s"/>
      <c r="Q14" s="75" t="s"/>
      <c r="R14" s="75" t="s"/>
      <c r="S14" s="75" t="s"/>
      <c r="T14" s="75" t="s"/>
      <c r="U14" s="75" t="s"/>
      <c r="V14" s="75" t="s"/>
      <c r="W14" s="75" t="s"/>
      <c r="X14" s="75" t="s"/>
      <c r="Y14" s="75" t="s"/>
      <c r="Z14" s="75" t="s"/>
      <c r="AA14" s="75" t="s"/>
      <c r="AB14" s="75" t="s"/>
      <c r="AC14" s="75" t="s"/>
      <c r="AD14" s="75" t="s"/>
    </row>
    <row r="15" spans="1:14">
      <c r="A15" s="111" t="s">
        <v>80</v>
      </c>
      <c r="B15" s="112" t="s">
        <v>97</v>
      </c>
      <c r="C15" s="99" t="s">
        <v>98</v>
      </c>
      <c r="D15" s="113" t="s">
        <v>32</v>
      </c>
      <c r="E15" s="102">
        <v>2945900</v>
      </c>
      <c r="F15" s="114">
        <v>519804.5</v>
      </c>
      <c r="G15" s="104">
        <f>=E15-F15</f>
        <v>2426095.5</v>
      </c>
      <c r="H15" s="105">
        <f>=F15/E15</f>
        <v>0.176450151057402</v>
      </c>
      <c r="I15" s="106" t="s">
        <v>99</v>
      </c>
      <c r="J15" s="107">
        <v>4590400</v>
      </c>
      <c r="K15" s="117">
        <v>2426095.5</v>
      </c>
      <c r="L15" s="109">
        <f>=J15+K15</f>
        <v>7016495.5</v>
      </c>
      <c r="M15" s="110" t="s">
        <v>100</v>
      </c>
      <c r="N15" s="106" t="s"/>
    </row>
    <row r="16" spans="1:30" s="223" ht="75" customHeight="true">
      <c r="A16" s="61" t="s">
        <v>11</v>
      </c>
      <c r="B16" s="62" t="s">
        <v>101</v>
      </c>
      <c r="C16" s="63" t="s">
        <v>102</v>
      </c>
      <c r="D16" s="64" t="s">
        <v>63</v>
      </c>
      <c r="E16" s="65">
        <v>1571000</v>
      </c>
      <c r="F16" s="96">
        <v>1502400.01</v>
      </c>
      <c r="G16" s="67">
        <f>=E16-F16</f>
        <v>68599.99</v>
      </c>
      <c r="H16" s="68">
        <f>=F16/E16</f>
        <v>0.956333551877785</v>
      </c>
      <c r="I16" s="90" t="s">
        <v>103</v>
      </c>
      <c r="J16" s="98">
        <v>336000</v>
      </c>
      <c r="K16" s="71">
        <v>2999.99</v>
      </c>
      <c r="L16" s="72">
        <f>=J16+K16</f>
        <v>338999.99</v>
      </c>
      <c r="M16" s="90" t="s">
        <v>104</v>
      </c>
      <c r="N16" s="97" t="s">
        <v>163</v>
      </c>
      <c r="O16" s="75" t="s"/>
      <c r="P16" s="75" t="s"/>
      <c r="Q16" s="75" t="s"/>
      <c r="R16" s="75" t="s"/>
      <c r="S16" s="75" t="s"/>
      <c r="T16" s="75" t="s"/>
      <c r="U16" s="75" t="s"/>
      <c r="V16" s="75" t="s"/>
      <c r="W16" s="75" t="s"/>
      <c r="X16" s="75" t="s"/>
      <c r="Y16" s="75" t="s"/>
      <c r="Z16" s="75" t="s"/>
      <c r="AA16" s="75" t="s"/>
      <c r="AB16" s="75" t="s"/>
      <c r="AC16" s="75" t="s"/>
      <c r="AD16" s="75" t="s"/>
    </row>
    <row r="17" spans="1:14">
      <c r="A17" s="111" t="s">
        <v>105</v>
      </c>
      <c r="B17" s="112" t="s">
        <v>106</v>
      </c>
      <c r="C17" s="99" t="s">
        <v>105</v>
      </c>
      <c r="D17" s="113" t="s">
        <v>32</v>
      </c>
      <c r="E17" s="102">
        <v>130000</v>
      </c>
      <c r="F17" s="114">
        <v>1358173.41</v>
      </c>
      <c r="G17" s="104">
        <f>=E17-F17</f>
        <v>-1228173.41</v>
      </c>
      <c r="H17" s="105">
        <f>=F17/E17</f>
        <v>10.4474877692308</v>
      </c>
      <c r="I17" s="110" t="s">
        <v>107</v>
      </c>
      <c r="J17" s="115">
        <v>4409457</v>
      </c>
      <c r="K17" s="108">
        <v>-1728173.41</v>
      </c>
      <c r="L17" s="109">
        <f>=J17+K17</f>
        <v>2681283.59</v>
      </c>
      <c r="M17" s="110" t="s">
        <v>108</v>
      </c>
      <c r="N17" s="106" t="s"/>
    </row>
    <row r="18" spans="1:14">
      <c r="A18" s="99" t="s">
        <v>105</v>
      </c>
      <c r="B18" s="100" t="s">
        <v>106</v>
      </c>
      <c r="C18" s="99" t="s">
        <v>105</v>
      </c>
      <c r="D18" s="101" t="s">
        <v>109</v>
      </c>
      <c r="E18" s="118">
        <v>7988030</v>
      </c>
      <c r="F18" s="118">
        <v>9597674</v>
      </c>
      <c r="G18" s="104">
        <f>=E18-F18</f>
        <v>-1609644</v>
      </c>
      <c r="H18" s="105">
        <f>=F18/E18</f>
        <v>1.20150700485602</v>
      </c>
      <c r="I18" s="110" t="s">
        <v>110</v>
      </c>
      <c r="J18" s="119">
        <v>7988030</v>
      </c>
      <c r="K18" s="120">
        <v>-1609644</v>
      </c>
      <c r="L18" s="121">
        <f>=J18+K18</f>
        <v>6378386</v>
      </c>
      <c r="M18" s="110" t="s">
        <v>111</v>
      </c>
      <c r="N18" s="106" t="s"/>
    </row>
    <row r="19" spans="1:30" s="223">
      <c r="A19" s="63" t="s">
        <v>112</v>
      </c>
      <c r="B19" s="122" t="s">
        <v>113</v>
      </c>
      <c r="C19" s="63" t="s">
        <v>112</v>
      </c>
      <c r="D19" s="95" t="s">
        <v>32</v>
      </c>
      <c r="E19" s="65">
        <v>1434200</v>
      </c>
      <c r="F19" s="96">
        <v>1136600.01</v>
      </c>
      <c r="G19" s="67">
        <f>=E19-F19</f>
        <v>297599.99</v>
      </c>
      <c r="H19" s="68">
        <f>=F19/E19</f>
        <v>0.792497566587645</v>
      </c>
      <c r="I19" s="90" t="s">
        <v>114</v>
      </c>
      <c r="J19" s="98">
        <v>2295000</v>
      </c>
      <c r="K19" s="71">
        <v>297599.99</v>
      </c>
      <c r="L19" s="72">
        <f>=J19+K19</f>
        <v>2592599.99</v>
      </c>
      <c r="M19" s="90" t="s">
        <v>115</v>
      </c>
      <c r="N19" s="97" t="s"/>
      <c r="O19" s="75" t="s"/>
      <c r="P19" s="75" t="s"/>
      <c r="Q19" s="75" t="s"/>
      <c r="R19" s="75" t="s"/>
      <c r="S19" s="75" t="s"/>
      <c r="T19" s="75" t="s"/>
      <c r="U19" s="75" t="s"/>
      <c r="V19" s="75" t="s"/>
      <c r="W19" s="75" t="s"/>
      <c r="X19" s="75" t="s"/>
      <c r="Y19" s="75" t="s"/>
      <c r="Z19" s="75" t="s"/>
      <c r="AA19" s="75" t="s"/>
      <c r="AB19" s="75" t="s"/>
      <c r="AC19" s="75" t="s"/>
      <c r="AD19" s="75" t="s"/>
    </row>
    <row r="20" spans="1:30" s="170">
      <c r="A20" s="123" t="s">
        <v>112</v>
      </c>
      <c r="B20" s="124" t="s">
        <v>113</v>
      </c>
      <c r="C20" s="125" t="s">
        <v>112</v>
      </c>
      <c r="D20" s="126" t="s">
        <v>32</v>
      </c>
      <c r="E20" s="127">
        <v>1412850</v>
      </c>
      <c r="F20" s="128">
        <v>739618.77</v>
      </c>
      <c r="G20" s="129">
        <f>=E20-F20</f>
        <v>673231.23</v>
      </c>
      <c r="H20" s="130">
        <f>=F20/E20</f>
        <v>0.523494192589447</v>
      </c>
      <c r="I20" s="131" t="s">
        <v>116</v>
      </c>
      <c r="J20" s="107">
        <v>1443850</v>
      </c>
      <c r="K20" s="132">
        <v>973231.23</v>
      </c>
      <c r="L20" s="109">
        <f>=J20+K20</f>
        <v>2417081.23</v>
      </c>
      <c r="M20" s="131" t="s">
        <v>117</v>
      </c>
      <c r="N20" s="133" t="s"/>
      <c r="O20" s="134" t="s"/>
      <c r="P20" s="134" t="s"/>
      <c r="Q20" s="134" t="s"/>
      <c r="R20" s="134" t="s"/>
      <c r="S20" s="134" t="s"/>
      <c r="T20" s="134" t="s"/>
      <c r="U20" s="134" t="s"/>
      <c r="V20" s="134" t="s"/>
      <c r="W20" s="134" t="s"/>
      <c r="X20" s="134" t="s"/>
      <c r="Y20" s="134" t="s"/>
      <c r="Z20" s="134" t="s"/>
      <c r="AA20" s="134" t="s"/>
      <c r="AB20" s="134" t="s"/>
      <c r="AC20" s="134" t="s"/>
      <c r="AD20" s="134" t="s"/>
    </row>
    <row r="21" spans="1:29" s="224">
      <c r="A21" s="125" t="s">
        <v>112</v>
      </c>
      <c r="B21" s="122" t="s">
        <v>113</v>
      </c>
      <c r="C21" s="125" t="s">
        <v>112</v>
      </c>
      <c r="D21" s="135" t="s">
        <v>39</v>
      </c>
      <c r="E21" s="136">
        <v>0</v>
      </c>
      <c r="F21" s="137">
        <v>0</v>
      </c>
      <c r="G21" s="138">
        <f>=E21-F21</f>
        <v>0</v>
      </c>
      <c r="H21" s="139" t="s">
        <v>33</v>
      </c>
      <c r="I21" s="23" t="s"/>
      <c r="J21" s="140">
        <v>760000</v>
      </c>
      <c r="K21" s="23">
        <v>0</v>
      </c>
      <c r="L21" s="140">
        <v>760000</v>
      </c>
      <c r="N21" s="88" t="s">
        <v>118</v>
      </c>
      <c r="O21" s="23" t="s"/>
      <c r="P21" s="23" t="s"/>
      <c r="Q21" s="23" t="s"/>
      <c r="R21" s="23" t="s"/>
      <c r="S21" s="23" t="s"/>
      <c r="T21" s="23" t="s"/>
      <c r="U21" s="23" t="s"/>
      <c r="V21" s="23" t="s"/>
      <c r="W21" s="23" t="s"/>
      <c r="X21" s="23" t="s"/>
      <c r="Y21" s="23" t="s"/>
      <c r="Z21" s="23" t="s"/>
      <c r="AA21" s="23" t="s"/>
      <c r="AB21" s="23" t="s"/>
      <c r="AC21" s="23" t="s"/>
    </row>
    <row r="22" spans="1:30" s="224">
      <c r="A22" s="125" t="s">
        <v>112</v>
      </c>
      <c r="B22" s="122" t="s">
        <v>113</v>
      </c>
      <c r="C22" s="125" t="s">
        <v>112</v>
      </c>
      <c r="D22" s="141" t="s">
        <v>32</v>
      </c>
      <c r="E22" s="136">
        <v>0</v>
      </c>
      <c r="F22" s="137">
        <v>0</v>
      </c>
      <c r="G22" s="138">
        <f>=E22-F22</f>
        <v>0</v>
      </c>
      <c r="H22" s="139" t="s">
        <v>33</v>
      </c>
      <c r="I22" s="23" t="s"/>
      <c r="J22" s="140">
        <v>68000</v>
      </c>
      <c r="K22" s="23">
        <v>0</v>
      </c>
      <c r="L22" s="23">
        <v>68000</v>
      </c>
      <c r="M22" s="142" t="s"/>
      <c r="N22" s="143" t="s">
        <v>119</v>
      </c>
      <c r="O22" s="23" t="s"/>
      <c r="P22" s="23" t="s"/>
      <c r="Q22" s="23" t="s"/>
      <c r="R22" s="23" t="s"/>
      <c r="S22" s="23" t="s"/>
      <c r="T22" s="23" t="s"/>
      <c r="U22" s="23" t="s"/>
      <c r="V22" s="23" t="s"/>
      <c r="W22" s="23" t="s"/>
      <c r="X22" s="23" t="s"/>
      <c r="Y22" s="23" t="s"/>
      <c r="Z22" s="23" t="s"/>
      <c r="AA22" s="23" t="s"/>
      <c r="AB22" s="23" t="s"/>
      <c r="AC22" s="23" t="s"/>
      <c r="AD22" s="144" t="s"/>
    </row>
    <row r="23" spans="1:14">
      <c r="A23" s="63" t="s">
        <v>11</v>
      </c>
      <c r="B23" s="94" t="s">
        <v>101</v>
      </c>
      <c r="C23" s="63" t="s">
        <v>102</v>
      </c>
      <c r="D23" s="75" t="s">
        <v>120</v>
      </c>
      <c r="E23" s="75">
        <v>0</v>
      </c>
      <c r="F23" s="75">
        <v>0</v>
      </c>
      <c r="G23" s="75">
        <v>0</v>
      </c>
      <c r="H23" s="145">
        <v>0</v>
      </c>
      <c r="I23" s="75" t="s">
        <v>121</v>
      </c>
      <c r="J23" s="146">
        <v>0</v>
      </c>
      <c r="K23" s="147">
        <v>458000</v>
      </c>
      <c r="L23" s="147">
        <v>458000</v>
      </c>
      <c r="M23" s="148" t="s">
        <v>122</v>
      </c>
      <c r="N23" s="90" t="s">
        <v>164</v>
      </c>
    </row>
    <row r="24" spans="1:30" s="192">
      <c r="A24" s="149" t="s"/>
      <c r="B24" s="149" t="s"/>
      <c r="C24" s="149" t="s"/>
      <c r="D24" s="149" t="s"/>
      <c r="E24" s="150">
        <f>=SUM(E2:E20)</f>
        <v>38783065</v>
      </c>
      <c r="F24" s="150">
        <f>=SUM(F2:F20)</f>
        <v>32070578.955</v>
      </c>
      <c r="G24" s="150">
        <f>=SUM(G2:G20)</f>
        <v>6712486.045</v>
      </c>
      <c r="H24" s="151">
        <f>=F24/E24</f>
        <v>0.826922239255717</v>
      </c>
      <c r="I24" s="149" t="s"/>
      <c r="J24" s="152">
        <f>=SUM(J2:J23)</f>
        <v>53406667</v>
      </c>
      <c r="K24" s="153">
        <f>=SUM(K2:K23)</f>
        <v>5718788.09</v>
      </c>
      <c r="L24" s="154">
        <f>=SUM(L2:L23)</f>
        <v>59125455.09</v>
      </c>
      <c r="M24" s="155" t="s"/>
      <c r="N24" s="149" t="s"/>
      <c r="O24" s="49" t="s"/>
      <c r="P24" s="49" t="s"/>
      <c r="Q24" s="49" t="s"/>
      <c r="R24" s="49" t="s"/>
      <c r="S24" s="49" t="s"/>
      <c r="T24" s="49" t="s"/>
      <c r="U24" s="49" t="s"/>
      <c r="V24" s="49" t="s"/>
      <c r="W24" s="49" t="s"/>
      <c r="X24" s="49" t="s"/>
      <c r="Y24" s="49" t="s"/>
      <c r="Z24" s="49" t="s"/>
      <c r="AA24" s="49" t="s"/>
      <c r="AB24" s="49" t="s"/>
      <c r="AC24" s="49" t="s"/>
      <c r="AD24" s="49" t="s"/>
    </row>
    <row r="26" spans="5:6">
      <c r="E26" s="43">
        <f>=SUM(E15:E25)</f>
        <v>54265045</v>
      </c>
      <c r="F26" s="43">
        <f>=SUM(F15:F25)</f>
        <v>46924849.655</v>
      </c>
    </row>
    <row r="29" spans="6:6">
      <c r="F29" s="43" t="s"/>
    </row>
    <row r="43" spans="13:13">
      <c r="M43" s="156" t="s">
        <v>123</v>
      </c>
    </row>
  </sheetData>
  <autoFilter ref="A1:N25">
    <sortState ref="A2:N25"/>
  </autoFilter>
  <mergeCells count="3">
    <mergeCell ref="I2:I3"/>
    <mergeCell ref="M2:M3"/>
    <mergeCell ref="N2:N3"/>
  </mergeCells>
  <hyperlinks>
    <hyperlink ref="N16" r:id="rId0"/>
  </hyperlinks>
</worksheet>
</file>

<file path=xl/worksheets/sheet3.xml><?xml version="1.0" encoding="utf-8"?>
<worksheet xmlns="http://schemas.openxmlformats.org/spreadsheetml/2006/main">
  <sheetPr codeName="京外&amp;运维"/>
  <dimension ref="F21"/>
  <sheetViews>
    <sheetView showGridLines="true" workbookViewId="0">
      <pane ySplit="2" topLeftCell="A3" state="frozen"/>
    </sheetView>
  </sheetViews>
  <cols>
    <col min="1" max="1" width="10.2539" style="43" customWidth="true"/>
    <col min="2" max="2" width="11.6016" style="43" customWidth="true"/>
    <col min="4" max="4" width="15.2422" style="43" customWidth="true"/>
    <col min="5" max="5" width="14.7031" style="43" customWidth="true"/>
    <col min="6" max="6" width="17.2734" style="43" customWidth="true"/>
    <col min="7" max="7" width="15.3828" style="43" customWidth="true"/>
    <col min="8" max="8" width="11.8711" style="222" customWidth="true"/>
    <col min="9" max="9" width="33.8633" style="43" customWidth="true"/>
    <col min="10" max="10" width="14.3008" style="43" customWidth="true"/>
    <col min="11" max="11" width="19.5625" style="43" customWidth="true"/>
    <col min="12" max="12" width="32.3828" style="106" customWidth="true"/>
    <col min="13" max="13" width="51.9414" style="106" customWidth="true"/>
  </cols>
  <sheetData>
    <row r="1" spans="1:29" s="226">
      <c r="A1" s="3" t="s">
        <v>1</v>
      </c>
      <c r="B1" s="4" t="s"/>
      <c r="C1" s="4" t="s"/>
      <c r="D1" s="4" t="s"/>
      <c r="E1" s="4" t="s"/>
      <c r="F1" s="4" t="s"/>
      <c r="G1" s="4" t="s"/>
      <c r="H1" s="4" t="s"/>
      <c r="I1" s="5" t="s"/>
      <c r="J1" s="6" t="s"/>
      <c r="K1" s="7" t="s"/>
      <c r="L1" s="6" t="s"/>
      <c r="M1" s="6" t="s"/>
      <c r="N1" s="7" t="s"/>
      <c r="O1" s="7" t="s"/>
      <c r="P1" s="7" t="s"/>
      <c r="Q1" s="7" t="s"/>
      <c r="R1" s="7" t="s"/>
      <c r="S1" s="7" t="s"/>
      <c r="T1" s="7" t="s"/>
      <c r="U1" s="7" t="s"/>
      <c r="V1" s="7" t="s"/>
      <c r="W1" s="7" t="s"/>
      <c r="X1" s="7" t="s"/>
      <c r="Y1" s="7" t="s"/>
      <c r="Z1" s="7" t="s"/>
      <c r="AA1" s="7" t="s"/>
      <c r="AB1" s="7" t="s"/>
      <c r="AC1" s="7" t="s"/>
    </row>
    <row r="2" spans="1:29" s="227">
      <c r="A2" s="8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9" t="s">
        <v>157</v>
      </c>
      <c r="G2" s="9" t="s">
        <v>158</v>
      </c>
      <c r="H2" s="10" t="s">
        <v>7</v>
      </c>
      <c r="I2" s="11" t="s">
        <v>159</v>
      </c>
      <c r="J2" s="9" t="s">
        <v>160</v>
      </c>
      <c r="K2" s="12" t="s">
        <v>8</v>
      </c>
      <c r="L2" s="11" t="s">
        <v>9</v>
      </c>
      <c r="M2" s="9" t="s">
        <v>10</v>
      </c>
      <c r="N2" s="13" t="s"/>
      <c r="O2" s="13" t="s"/>
      <c r="P2" s="13" t="s"/>
      <c r="Q2" s="13" t="s"/>
      <c r="R2" s="13" t="s"/>
      <c r="S2" s="13" t="s"/>
      <c r="T2" s="13" t="s"/>
      <c r="U2" s="13" t="s"/>
      <c r="V2" s="13" t="s"/>
      <c r="W2" s="13" t="s"/>
      <c r="X2" s="13" t="s"/>
      <c r="Y2" s="13" t="s"/>
      <c r="Z2" s="13" t="s"/>
      <c r="AA2" s="13" t="s"/>
      <c r="AB2" s="13" t="s"/>
      <c r="AC2" s="13" t="s"/>
    </row>
    <row r="3" spans="1:29" s="224">
      <c r="A3" s="14" t="s">
        <v>11</v>
      </c>
      <c r="B3" s="15" t="s">
        <v>12</v>
      </c>
      <c r="C3" s="14" t="s">
        <v>13</v>
      </c>
      <c r="D3" s="15" t="s">
        <v>14</v>
      </c>
      <c r="E3" s="16">
        <v>5482000</v>
      </c>
      <c r="F3" s="17">
        <v>4864097.61</v>
      </c>
      <c r="G3" s="16">
        <f>=E3-F3</f>
        <v>617902.39</v>
      </c>
      <c r="H3" s="18">
        <f>=F3/E3</f>
        <v>0.88728522619482</v>
      </c>
      <c r="I3" s="19" t="s"/>
      <c r="J3" s="20">
        <v>0</v>
      </c>
      <c r="K3" s="21">
        <v>4148682</v>
      </c>
      <c r="L3" s="22" t="s">
        <v>15</v>
      </c>
      <c r="M3" s="22" t="s"/>
      <c r="N3" s="23" t="s"/>
      <c r="O3" s="23" t="s"/>
      <c r="P3" s="23" t="s"/>
      <c r="Q3" s="23" t="s"/>
      <c r="R3" s="23" t="s"/>
      <c r="S3" s="23" t="s"/>
      <c r="T3" s="23" t="s"/>
      <c r="U3" s="23" t="s"/>
      <c r="V3" s="23" t="s"/>
      <c r="W3" s="23" t="s"/>
      <c r="X3" s="23" t="s"/>
      <c r="Y3" s="23" t="s"/>
      <c r="Z3" s="23" t="s"/>
      <c r="AA3" s="23" t="s"/>
      <c r="AB3" s="23" t="s"/>
      <c r="AC3" s="23" t="s"/>
    </row>
    <row r="4" spans="1:29" s="224">
      <c r="A4" s="14" t="s">
        <v>11</v>
      </c>
      <c r="B4" s="15" t="s">
        <v>12</v>
      </c>
      <c r="C4" s="14" t="s">
        <v>13</v>
      </c>
      <c r="D4" s="15" t="s">
        <v>16</v>
      </c>
      <c r="E4" s="24">
        <v>8886</v>
      </c>
      <c r="F4" s="16">
        <v>2780.74</v>
      </c>
      <c r="G4" s="16">
        <f>=E4-F4</f>
        <v>6105.26</v>
      </c>
      <c r="H4" s="18">
        <f>=F4/E4</f>
        <v>0.312934953860005</v>
      </c>
      <c r="I4" s="19" t="s"/>
      <c r="J4" s="20">
        <v>0</v>
      </c>
      <c r="K4" s="21">
        <v>8886</v>
      </c>
      <c r="L4" s="22" t="s">
        <v>17</v>
      </c>
      <c r="M4" s="22" t="s"/>
      <c r="N4" s="23" t="s"/>
      <c r="O4" s="23" t="s"/>
      <c r="P4" s="23" t="s"/>
      <c r="Q4" s="23" t="s"/>
      <c r="R4" s="23" t="s"/>
      <c r="S4" s="23" t="s"/>
      <c r="T4" s="23" t="s"/>
      <c r="U4" s="23" t="s"/>
      <c r="V4" s="23" t="s"/>
      <c r="W4" s="23" t="s"/>
      <c r="X4" s="23" t="s"/>
      <c r="Y4" s="23" t="s"/>
      <c r="Z4" s="23" t="s"/>
      <c r="AA4" s="23" t="s"/>
      <c r="AB4" s="23" t="s"/>
      <c r="AC4" s="23" t="s"/>
    </row>
    <row r="5" spans="1:29" s="224">
      <c r="A5" s="14" t="s">
        <v>11</v>
      </c>
      <c r="B5" s="15" t="s">
        <v>12</v>
      </c>
      <c r="C5" s="14" t="s">
        <v>13</v>
      </c>
      <c r="D5" s="15" t="s">
        <v>18</v>
      </c>
      <c r="E5" s="24">
        <v>21192</v>
      </c>
      <c r="F5" s="16">
        <v>21999.21</v>
      </c>
      <c r="G5" s="16">
        <f>=E5-F5</f>
        <v>-807.209999999999</v>
      </c>
      <c r="H5" s="18">
        <f>=F5/E5</f>
        <v>1.03809031710079</v>
      </c>
      <c r="I5" s="19" t="s"/>
      <c r="J5" s="20">
        <v>0</v>
      </c>
      <c r="K5" s="21">
        <v>21192</v>
      </c>
      <c r="L5" s="22" t="s">
        <v>17</v>
      </c>
      <c r="M5" s="22" t="s"/>
      <c r="N5" s="23" t="s"/>
      <c r="O5" s="23" t="s"/>
      <c r="P5" s="23" t="s"/>
      <c r="Q5" s="23" t="s"/>
      <c r="R5" s="23" t="s"/>
      <c r="S5" s="23" t="s"/>
      <c r="T5" s="23" t="s"/>
      <c r="U5" s="23" t="s"/>
      <c r="V5" s="23" t="s"/>
      <c r="W5" s="23" t="s"/>
      <c r="X5" s="23" t="s"/>
      <c r="Y5" s="23" t="s"/>
      <c r="Z5" s="23" t="s"/>
      <c r="AA5" s="23" t="s"/>
      <c r="AB5" s="23" t="s"/>
      <c r="AC5" s="23" t="s"/>
    </row>
    <row r="6" spans="1:29" s="224">
      <c r="A6" s="14" t="s">
        <v>11</v>
      </c>
      <c r="B6" s="15" t="s">
        <v>12</v>
      </c>
      <c r="C6" s="14" t="s">
        <v>13</v>
      </c>
      <c r="D6" s="15" t="s">
        <v>19</v>
      </c>
      <c r="E6" s="24">
        <v>57276</v>
      </c>
      <c r="F6" s="16">
        <v>55624.83</v>
      </c>
      <c r="G6" s="16">
        <f>=E6-F6</f>
        <v>1651.17</v>
      </c>
      <c r="H6" s="18">
        <f>=F6/E6</f>
        <v>0.971171694950765</v>
      </c>
      <c r="I6" s="19" t="s"/>
      <c r="J6" s="20">
        <v>0</v>
      </c>
      <c r="K6" s="21">
        <v>85914</v>
      </c>
      <c r="L6" s="22" t="s">
        <v>17</v>
      </c>
      <c r="M6" s="22" t="s">
        <v>20</v>
      </c>
      <c r="N6" s="23" t="s"/>
      <c r="O6" s="23" t="s"/>
      <c r="P6" s="23" t="s"/>
      <c r="Q6" s="23" t="s"/>
      <c r="R6" s="23" t="s"/>
      <c r="S6" s="23" t="s"/>
      <c r="T6" s="23" t="s"/>
      <c r="U6" s="23" t="s"/>
      <c r="V6" s="23" t="s"/>
      <c r="W6" s="23" t="s"/>
      <c r="X6" s="23" t="s"/>
      <c r="Y6" s="23" t="s"/>
      <c r="Z6" s="23" t="s"/>
      <c r="AA6" s="23" t="s"/>
      <c r="AB6" s="23" t="s"/>
      <c r="AC6" s="23" t="s"/>
    </row>
    <row r="7" spans="1:29" s="224">
      <c r="A7" s="14" t="s">
        <v>11</v>
      </c>
      <c r="B7" s="15" t="s">
        <v>12</v>
      </c>
      <c r="C7" s="14" t="s">
        <v>13</v>
      </c>
      <c r="D7" s="15" t="s">
        <v>21</v>
      </c>
      <c r="E7" s="24">
        <v>2000</v>
      </c>
      <c r="F7" s="16">
        <v>10615.54</v>
      </c>
      <c r="G7" s="16">
        <f>=E7-F7</f>
        <v>-8615.54</v>
      </c>
      <c r="H7" s="18">
        <f>=F7/E7</f>
        <v>5.30777</v>
      </c>
      <c r="I7" s="19" t="s"/>
      <c r="J7" s="20">
        <v>0</v>
      </c>
      <c r="K7" s="21">
        <v>2000</v>
      </c>
      <c r="L7" s="22" t="s">
        <v>17</v>
      </c>
      <c r="M7" s="22" t="s"/>
      <c r="N7" s="23" t="s"/>
      <c r="O7" s="23" t="s"/>
      <c r="P7" s="23" t="s"/>
      <c r="Q7" s="23" t="s"/>
      <c r="R7" s="23" t="s"/>
      <c r="S7" s="23" t="s"/>
      <c r="T7" s="23" t="s"/>
      <c r="U7" s="23" t="s"/>
      <c r="V7" s="23" t="s"/>
      <c r="W7" s="23" t="s"/>
      <c r="X7" s="23" t="s"/>
      <c r="Y7" s="23" t="s"/>
      <c r="Z7" s="23" t="s"/>
      <c r="AA7" s="23" t="s"/>
      <c r="AB7" s="23" t="s"/>
      <c r="AC7" s="23" t="s"/>
    </row>
    <row r="8" spans="1:29" s="224">
      <c r="A8" s="14" t="s">
        <v>11</v>
      </c>
      <c r="B8" s="15" t="s">
        <v>22</v>
      </c>
      <c r="C8" s="14" t="s">
        <v>13</v>
      </c>
      <c r="D8" s="15" t="s">
        <v>14</v>
      </c>
      <c r="E8" s="17">
        <v>2835500</v>
      </c>
      <c r="F8" s="17">
        <v>2835500</v>
      </c>
      <c r="G8" s="16">
        <f>=E8-F8</f>
        <v>0</v>
      </c>
      <c r="H8" s="18">
        <f>=F8/E8</f>
        <v>1</v>
      </c>
      <c r="I8" s="19" t="s"/>
      <c r="J8" s="20">
        <v>3610646</v>
      </c>
      <c r="K8" s="21">
        <v>0</v>
      </c>
      <c r="L8" s="22" t="s">
        <v>23</v>
      </c>
      <c r="M8" s="22" t="s">
        <v>24</v>
      </c>
      <c r="N8" s="23" t="s"/>
      <c r="O8" s="23" t="s"/>
      <c r="P8" s="23" t="s"/>
      <c r="Q8" s="23" t="s"/>
      <c r="R8" s="23" t="s"/>
      <c r="S8" s="23" t="s"/>
      <c r="T8" s="23" t="s"/>
      <c r="U8" s="23" t="s"/>
      <c r="V8" s="23" t="s"/>
      <c r="W8" s="23" t="s"/>
      <c r="X8" s="23" t="s"/>
      <c r="Y8" s="23" t="s"/>
      <c r="Z8" s="23" t="s"/>
      <c r="AA8" s="23" t="s"/>
      <c r="AB8" s="23" t="s"/>
      <c r="AC8" s="23" t="s"/>
    </row>
    <row r="9" spans="1:13">
      <c r="A9" s="25" t="s">
        <v>11</v>
      </c>
      <c r="B9" s="26" t="s">
        <v>25</v>
      </c>
      <c r="C9" s="25" t="s">
        <v>13</v>
      </c>
      <c r="D9" s="27" t="s">
        <v>26</v>
      </c>
      <c r="E9" s="28">
        <v>136736</v>
      </c>
      <c r="F9" s="28">
        <v>136736</v>
      </c>
      <c r="G9" s="29">
        <f>=E9-F9</f>
        <v>0</v>
      </c>
      <c r="H9" s="30">
        <f>=F9/E9</f>
        <v>1</v>
      </c>
      <c r="I9" s="31" t="s"/>
      <c r="J9" s="20">
        <v>0</v>
      </c>
      <c r="K9" s="21">
        <v>273472</v>
      </c>
      <c r="L9" s="22" t="s">
        <v>17</v>
      </c>
      <c r="M9" s="32" t="s">
        <v>27</v>
      </c>
    </row>
    <row r="10" spans="1:29" s="224">
      <c r="A10" s="14" t="s">
        <v>11</v>
      </c>
      <c r="B10" s="15" t="s">
        <v>28</v>
      </c>
      <c r="C10" s="14" t="s">
        <v>29</v>
      </c>
      <c r="D10" s="15" t="s">
        <v>14</v>
      </c>
      <c r="E10" s="24">
        <v>1758500</v>
      </c>
      <c r="F10" s="17">
        <v>1582375.74</v>
      </c>
      <c r="G10" s="16">
        <f>=E10-F10</f>
        <v>176124.26</v>
      </c>
      <c r="H10" s="18">
        <f>=F10/E10</f>
        <v>0.899844037531988</v>
      </c>
      <c r="I10" s="22" t="s">
        <v>30</v>
      </c>
      <c r="J10" s="20">
        <f>=270708-65000</f>
        <v>205708</v>
      </c>
      <c r="K10" s="19">
        <v>0</v>
      </c>
      <c r="L10" s="22" t="s"/>
      <c r="M10" s="33" t="s">
        <v>31</v>
      </c>
      <c r="N10" s="23" t="s"/>
      <c r="O10" s="23" t="s"/>
      <c r="P10" s="23" t="s"/>
      <c r="Q10" s="23" t="s"/>
      <c r="R10" s="23" t="s"/>
      <c r="S10" s="23" t="s"/>
      <c r="T10" s="23" t="s"/>
      <c r="U10" s="23" t="s"/>
      <c r="V10" s="23" t="s"/>
      <c r="W10" s="23" t="s"/>
      <c r="X10" s="23" t="s"/>
      <c r="Y10" s="23" t="s"/>
      <c r="Z10" s="23" t="s"/>
      <c r="AA10" s="23" t="s"/>
      <c r="AB10" s="23" t="s"/>
      <c r="AC10" s="23" t="s"/>
    </row>
    <row r="11" spans="1:29" s="224">
      <c r="A11" s="14" t="s">
        <v>11</v>
      </c>
      <c r="B11" s="15" t="s">
        <v>28</v>
      </c>
      <c r="C11" s="14" t="s">
        <v>29</v>
      </c>
      <c r="D11" s="15" t="s">
        <v>32</v>
      </c>
      <c r="E11" s="24">
        <v>0</v>
      </c>
      <c r="F11" s="34">
        <v>0</v>
      </c>
      <c r="G11" s="16">
        <v>0</v>
      </c>
      <c r="H11" s="18" t="s">
        <v>33</v>
      </c>
      <c r="I11" s="22" t="s"/>
      <c r="J11" s="20">
        <f>=136800+65000</f>
        <v>201800</v>
      </c>
      <c r="K11" s="19">
        <v>0</v>
      </c>
      <c r="L11" s="22" t="s"/>
      <c r="M11" s="33" t="s">
        <v>34</v>
      </c>
      <c r="N11" s="23" t="s"/>
      <c r="O11" s="23" t="s"/>
      <c r="P11" s="23" t="s"/>
      <c r="Q11" s="23" t="s"/>
      <c r="R11" s="23" t="s"/>
      <c r="S11" s="23" t="s"/>
      <c r="T11" s="23" t="s"/>
      <c r="U11" s="23" t="s"/>
      <c r="V11" s="23" t="s"/>
      <c r="W11" s="23" t="s"/>
      <c r="X11" s="23" t="s"/>
      <c r="Y11" s="23" t="s"/>
      <c r="Z11" s="23" t="s"/>
      <c r="AA11" s="23" t="s"/>
      <c r="AB11" s="23" t="s"/>
      <c r="AC11" s="23" t="s"/>
    </row>
    <row r="12" spans="1:29" s="224">
      <c r="A12" s="14" t="s">
        <v>11</v>
      </c>
      <c r="B12" s="15" t="s">
        <v>35</v>
      </c>
      <c r="C12" s="14" t="s">
        <v>36</v>
      </c>
      <c r="D12" s="15" t="s">
        <v>14</v>
      </c>
      <c r="E12" s="24">
        <v>9449095</v>
      </c>
      <c r="F12" s="17">
        <v>7660926</v>
      </c>
      <c r="G12" s="16">
        <f>=E12-F12</f>
        <v>1788169</v>
      </c>
      <c r="H12" s="18">
        <f>=F12/E12</f>
        <v>0.810757643986012</v>
      </c>
      <c r="I12" s="33" t="s">
        <v>37</v>
      </c>
      <c r="J12" s="20">
        <v>1788169</v>
      </c>
      <c r="K12" s="35">
        <v>0</v>
      </c>
      <c r="L12" s="22" t="s"/>
      <c r="M12" s="33" t="s">
        <v>38</v>
      </c>
      <c r="N12" s="23" t="s"/>
      <c r="O12" s="23" t="s"/>
      <c r="P12" s="23" t="s"/>
      <c r="Q12" s="23" t="s"/>
      <c r="R12" s="23" t="s"/>
      <c r="S12" s="23" t="s"/>
      <c r="T12" s="23" t="s"/>
      <c r="U12" s="23" t="s"/>
      <c r="V12" s="23" t="s"/>
      <c r="W12" s="23" t="s"/>
      <c r="X12" s="23" t="s"/>
      <c r="Y12" s="23" t="s"/>
      <c r="Z12" s="23" t="s"/>
      <c r="AA12" s="23" t="s"/>
      <c r="AB12" s="23" t="s"/>
      <c r="AC12" s="23" t="s"/>
    </row>
    <row r="13" spans="1:14">
      <c r="A13" s="25" t="s">
        <v>11</v>
      </c>
      <c r="B13" s="26" t="s">
        <v>35</v>
      </c>
      <c r="C13" s="25" t="s">
        <v>36</v>
      </c>
      <c r="D13" s="26" t="s">
        <v>39</v>
      </c>
      <c r="E13" s="36">
        <v>0</v>
      </c>
      <c r="F13" s="37">
        <v>106000</v>
      </c>
      <c r="G13" s="36">
        <f>=E13-F13</f>
        <v>-106000</v>
      </c>
      <c r="H13" s="38" t="s">
        <v>33</v>
      </c>
      <c r="I13" s="39" t="s">
        <v>40</v>
      </c>
      <c r="J13" s="40">
        <f>=400000+36250</f>
        <v>436250</v>
      </c>
      <c r="K13" s="41">
        <v>0</v>
      </c>
      <c r="L13" s="32" t="s"/>
      <c r="M13" s="42" t="s">
        <v>41</v>
      </c>
      <c r="N13" s="43" t="s"/>
    </row>
    <row r="14" spans="1:29" s="192">
      <c r="A14" s="44" t="s"/>
      <c r="B14" s="45" t="s"/>
      <c r="C14" s="44" t="s"/>
      <c r="D14" s="46" t="s"/>
      <c r="E14" s="46">
        <f>=SUM(E3:E13)</f>
        <v>19751185</v>
      </c>
      <c r="F14" s="46">
        <f>=SUM(F3:F13)</f>
        <v>17276655.67</v>
      </c>
      <c r="G14" s="46">
        <f>=SUM(G3:G13)</f>
        <v>2474529.33</v>
      </c>
      <c r="H14" s="47">
        <f>=F14/E14</f>
        <v>0.874714892802635</v>
      </c>
      <c r="I14" s="46" t="s"/>
      <c r="J14" s="46">
        <f>=SUM(J3:J13)</f>
        <v>6242573</v>
      </c>
      <c r="K14" s="46">
        <f>=SUM(K3:K13)</f>
        <v>4540146</v>
      </c>
      <c r="L14" s="48" t="s"/>
      <c r="M14" s="48" t="s"/>
      <c r="N14" s="49" t="s"/>
      <c r="O14" s="49" t="s"/>
      <c r="P14" s="49" t="s"/>
      <c r="Q14" s="49" t="s"/>
      <c r="R14" s="49" t="s"/>
      <c r="S14" s="49" t="s"/>
      <c r="T14" s="49" t="s"/>
      <c r="U14" s="49" t="s"/>
      <c r="V14" s="49" t="s"/>
      <c r="W14" s="49" t="s"/>
      <c r="X14" s="49" t="s"/>
      <c r="Y14" s="49" t="s"/>
      <c r="Z14" s="49" t="s"/>
      <c r="AA14" s="49" t="s"/>
      <c r="AB14" s="49" t="s"/>
      <c r="AC14" s="49" t="s"/>
    </row>
    <row r="19" spans="6:7">
      <c r="F19" s="43" t="s"/>
      <c r="G19" s="43" t="s"/>
    </row>
    <row r="20" spans="6:7">
      <c r="F20" s="50" t="s"/>
      <c r="G20" s="43" t="s"/>
    </row>
    <row r="21" spans="6:6">
      <c r="F21" s="43" t="s"/>
    </row>
  </sheetData>
  <mergeCells count="1">
    <mergeCell ref="A1:I1"/>
  </mergeCells>
</worksheet>
</file>

<file path=xl/worksheets/sheet4.xml><?xml version="1.0" encoding="utf-8"?>
<worksheet xmlns="http://schemas.openxmlformats.org/spreadsheetml/2006/main">
  <sheetPr codeName="其他费用"/>
  <dimension ref="K11"/>
  <sheetViews>
    <sheetView showGridLines="true" workbookViewId="0"/>
  </sheetViews>
  <cols>
    <col min="1" max="1" width="12.9531" customWidth="true"/>
    <col min="2" max="2" width="17.2734" customWidth="true"/>
    <col min="4" max="4" width="13.7617" customWidth="true"/>
    <col min="5" max="5" width="24.6914" style="43" customWidth="true"/>
    <col min="7" max="7" width="39.5312" style="106" customWidth="true"/>
    <col min="8" max="8" width="19.5625" customWidth="true"/>
    <col min="9" max="9" width="15.6523" style="43" customWidth="true"/>
    <col min="10" max="10" width="17.1328" customWidth="true"/>
    <col min="11" max="11" width="23.4727" style="165" customWidth="true"/>
  </cols>
  <sheetData>
    <row r="1" spans="1:13" s="157" ht="34.5" customHeight="true">
      <c r="A1" s="157" t="s">
        <v>5</v>
      </c>
      <c r="B1" s="157" t="s">
        <v>124</v>
      </c>
      <c r="C1" s="157" t="s">
        <v>6</v>
      </c>
      <c r="D1" s="157" t="s">
        <v>125</v>
      </c>
      <c r="E1" s="53" t="s">
        <v>126</v>
      </c>
      <c r="F1" s="158" t="s">
        <v>7</v>
      </c>
      <c r="G1" s="53" t="s">
        <v>127</v>
      </c>
      <c r="H1" s="56" t="s">
        <v>160</v>
      </c>
      <c r="I1" s="57" t="s">
        <v>8</v>
      </c>
      <c r="J1" s="58" t="s">
        <v>161</v>
      </c>
      <c r="K1" s="59" t="s">
        <v>53</v>
      </c>
      <c r="L1" s="60" t="s">
        <v>54</v>
      </c>
      <c r="M1" s="159" t="s">
        <v>10</v>
      </c>
    </row>
    <row r="2" spans="1:11">
      <c r="A2" s="160" t="s">
        <v>128</v>
      </c>
      <c r="B2" s="160" t="s">
        <v>25</v>
      </c>
      <c r="C2" s="161">
        <v>270332.52</v>
      </c>
      <c r="D2" s="162">
        <v>519920</v>
      </c>
      <c r="E2" s="163">
        <f>=C2-D2</f>
        <v>-249587.48</v>
      </c>
      <c r="F2" s="164">
        <f>=D2/C2</f>
        <v>1.92326102682726</v>
      </c>
      <c r="G2" s="106" t="s">
        <v>129</v>
      </c>
      <c r="H2">
        <v>809771.9016</v>
      </c>
      <c r="I2" s="43">
        <f>=C2+C3-D2</f>
        <v>50412.52</v>
      </c>
      <c r="J2">
        <f>=H2+I2</f>
        <v>860184.4216</v>
      </c>
      <c r="K2" s="165" t="s">
        <v>130</v>
      </c>
    </row>
    <row r="3" spans="1:11" s="170">
      <c r="A3" s="160" t="s">
        <v>128</v>
      </c>
      <c r="B3" s="160" t="s">
        <v>131</v>
      </c>
      <c r="C3" s="166">
        <v>300000</v>
      </c>
      <c r="D3" s="162">
        <v>208929.2</v>
      </c>
      <c r="E3" s="167">
        <f>=C3-D3</f>
        <v>91070.8</v>
      </c>
      <c r="F3" s="168">
        <f>=D3/C3</f>
        <v>0.696430666666667</v>
      </c>
      <c r="G3" s="169" t="s">
        <v>33</v>
      </c>
      <c r="H3" s="170">
        <v>0</v>
      </c>
      <c r="I3" s="171">
        <v>0</v>
      </c>
      <c r="J3">
        <f>=H3+I3</f>
        <v>0</v>
      </c>
      <c r="K3" s="172" t="s"/>
    </row>
    <row r="4" spans="1:11" s="170">
      <c r="A4" s="160" t="s">
        <v>120</v>
      </c>
      <c r="B4" s="160" t="s">
        <v>25</v>
      </c>
      <c r="C4" s="166">
        <v>47200</v>
      </c>
      <c r="D4" s="162">
        <v>27507.66</v>
      </c>
      <c r="E4" s="167">
        <f>=C4-D4</f>
        <v>19692.34</v>
      </c>
      <c r="F4" s="168">
        <f>=D4/C4</f>
        <v>0.582789406779661</v>
      </c>
      <c r="G4" s="169" t="s">
        <v>132</v>
      </c>
      <c r="H4" s="173">
        <v>55200</v>
      </c>
      <c r="I4" s="134">
        <f>=J4-H4</f>
        <v>19692.34</v>
      </c>
      <c r="J4" s="173">
        <v>74892.34</v>
      </c>
      <c r="K4" s="174" t="s">
        <v>133</v>
      </c>
    </row>
    <row r="5" spans="1:10">
      <c r="A5" s="160" t="s">
        <v>134</v>
      </c>
      <c r="B5" s="160" t="s">
        <v>25</v>
      </c>
      <c r="C5" s="161">
        <v>29200</v>
      </c>
      <c r="D5" s="162">
        <v>33416.5</v>
      </c>
      <c r="E5" s="163">
        <f>=C5-D5</f>
        <v>-4216.5</v>
      </c>
      <c r="F5" s="164">
        <f>=D5/C5</f>
        <v>1.14440068493151</v>
      </c>
      <c r="G5" s="106" t="s">
        <v>33</v>
      </c>
      <c r="H5">
        <v>26400</v>
      </c>
      <c r="I5" s="43">
        <v>0</v>
      </c>
      <c r="J5">
        <f>=H5+I5</f>
        <v>26400</v>
      </c>
    </row>
    <row r="6" spans="1:10">
      <c r="A6" s="160" t="s">
        <v>135</v>
      </c>
      <c r="B6" s="160" t="s">
        <v>25</v>
      </c>
      <c r="C6" s="161">
        <v>229373.72</v>
      </c>
      <c r="D6" s="162">
        <v>256736.27</v>
      </c>
      <c r="E6" s="163">
        <f>=C6-D6</f>
        <v>-27362.55</v>
      </c>
      <c r="F6" s="164">
        <f>=D6/C6</f>
        <v>1.11929243681447</v>
      </c>
      <c r="G6" s="106" t="s">
        <v>33</v>
      </c>
      <c r="H6">
        <v>477359.2501</v>
      </c>
      <c r="I6" s="43">
        <v>0</v>
      </c>
      <c r="J6">
        <f>=H6+I6</f>
        <v>477359.2501</v>
      </c>
    </row>
    <row r="7" spans="1:10">
      <c r="A7" s="175" t="s">
        <v>136</v>
      </c>
      <c r="B7" s="175" t="s">
        <v>25</v>
      </c>
      <c r="C7" s="176">
        <v>0</v>
      </c>
      <c r="D7" s="177" t="s">
        <v>33</v>
      </c>
      <c r="E7" s="163" t="s">
        <v>33</v>
      </c>
      <c r="F7" s="164" t="s">
        <v>33</v>
      </c>
      <c r="G7" s="106" t="s">
        <v>33</v>
      </c>
      <c r="H7">
        <v>5000</v>
      </c>
      <c r="I7" s="43">
        <v>0</v>
      </c>
      <c r="J7">
        <v>5000</v>
      </c>
    </row>
    <row r="8" spans="1:10">
      <c r="A8" s="160" t="s">
        <v>137</v>
      </c>
      <c r="B8" s="160" t="s">
        <v>25</v>
      </c>
      <c r="C8" s="178">
        <v>0</v>
      </c>
      <c r="D8" s="162">
        <v>1639.31</v>
      </c>
      <c r="E8" s="163">
        <f>=C8-D8</f>
        <v>-1639.31</v>
      </c>
      <c r="F8" s="164" t="s">
        <v>33</v>
      </c>
      <c r="G8" s="106" t="s">
        <v>33</v>
      </c>
      <c r="H8">
        <v>0</v>
      </c>
      <c r="I8" s="43">
        <v>0</v>
      </c>
      <c r="J8">
        <f>=H8+I8</f>
        <v>0</v>
      </c>
    </row>
    <row r="9" spans="1:10">
      <c r="A9" s="179" t="s">
        <v>138</v>
      </c>
      <c r="B9" s="179" t="s">
        <v>25</v>
      </c>
      <c r="C9" s="180">
        <v>0</v>
      </c>
      <c r="D9" s="181">
        <v>800813.5</v>
      </c>
      <c r="E9" s="163">
        <f>=C9-D9</f>
        <v>-800813.5</v>
      </c>
      <c r="F9" s="164" t="s">
        <v>33</v>
      </c>
      <c r="G9" s="106" t="s">
        <v>33</v>
      </c>
      <c r="H9" s="182">
        <v>1857962</v>
      </c>
      <c r="I9" s="43">
        <v>0</v>
      </c>
      <c r="J9">
        <f>=H9+I9</f>
        <v>1857962</v>
      </c>
    </row>
    <row r="10" spans="1:26" s="189">
      <c r="A10" s="183" t="s">
        <v>14</v>
      </c>
      <c r="B10" s="183" t="s">
        <v>25</v>
      </c>
      <c r="C10" s="184">
        <f>=11687220/2</f>
        <v>5843610</v>
      </c>
      <c r="D10" s="185">
        <f>=4348483.37+846591.71</f>
        <v>5195075.08</v>
      </c>
      <c r="E10" s="186">
        <f>=C10-D10</f>
        <v>648534.92</v>
      </c>
      <c r="F10" s="187">
        <f>=D10/C10</f>
        <v>0.889018103535315</v>
      </c>
      <c r="G10" s="188" t="s"/>
      <c r="H10" s="189">
        <f>=C10</f>
        <v>5843610</v>
      </c>
      <c r="I10" s="190" t="s"/>
      <c r="J10" s="189">
        <f>=H10</f>
        <v>5843610</v>
      </c>
      <c r="K10" s="191" t="s"/>
      <c r="L10" s="189" t="s"/>
      <c r="M10" s="189" t="s"/>
      <c r="N10" s="189" t="s"/>
      <c r="O10" s="189" t="s"/>
      <c r="P10" s="189" t="s"/>
      <c r="Q10" s="189" t="s"/>
      <c r="R10" s="189" t="s"/>
      <c r="S10" s="189" t="s"/>
      <c r="T10" s="189" t="s"/>
      <c r="U10" s="189" t="s"/>
      <c r="V10" s="189" t="s"/>
      <c r="W10" s="189" t="s"/>
      <c r="X10" s="189" t="s"/>
      <c r="Y10" s="189" t="s"/>
      <c r="Z10" s="189" t="s"/>
    </row>
    <row r="11" spans="3:11" s="192">
      <c r="C11" s="192">
        <f>=SUM(C2:C10)</f>
        <v>6719716.24</v>
      </c>
      <c r="D11" s="192">
        <f>=SUM(D2:D10)</f>
        <v>7044037.52</v>
      </c>
      <c r="E11" s="192">
        <f>=SUM(E2:E10)</f>
        <v>-324321.28</v>
      </c>
      <c r="F11" s="193">
        <f>=D11/C11</f>
        <v>1.04826413324858</v>
      </c>
      <c r="G11" s="149" t="s"/>
      <c r="H11" s="192">
        <f>=SUM(H2:H10)</f>
        <v>9075303.1517</v>
      </c>
      <c r="I11" s="192">
        <f>=SUM(I2:I10)</f>
        <v>70104.86</v>
      </c>
      <c r="J11" s="192">
        <f>=SUM(J2:J10)</f>
        <v>9145408.0117</v>
      </c>
      <c r="K11" s="194" t="s"/>
    </row>
  </sheetData>
</worksheet>
</file>

<file path=xl/worksheets/sheet5.xml><?xml version="1.0" encoding="utf-8"?>
<worksheet xmlns="http://schemas.openxmlformats.org/spreadsheetml/2006/main">
  <sheetPr codeName="外中心调入">
    <tabColor rgb="FFFFFFFF"/>
  </sheetPr>
  <dimension ref="D9"/>
  <sheetViews>
    <sheetView showGridLines="true" workbookViewId="0"/>
  </sheetViews>
  <cols>
    <col min="2" max="2" width="18.7539" customWidth="true"/>
    <col min="3" max="3" width="51.0039" customWidth="true"/>
    <col min="4" max="4" width="16.1914" customWidth="true"/>
  </cols>
  <sheetData>
    <row r="1" spans="1:4">
      <c r="A1" s="51" t="s">
        <v>42</v>
      </c>
      <c r="B1" s="51" t="s">
        <v>43</v>
      </c>
      <c r="C1" s="51" t="s">
        <v>44</v>
      </c>
      <c r="D1" s="51" t="s">
        <v>45</v>
      </c>
    </row>
    <row r="2" spans="1:4">
      <c r="A2" s="52" t="s">
        <v>12</v>
      </c>
      <c r="B2" s="52">
        <v>650000</v>
      </c>
      <c r="C2" s="52" t="s">
        <v>46</v>
      </c>
      <c r="D2" s="52" t="s">
        <v>47</v>
      </c>
    </row>
    <row r="3" spans="1:4">
      <c r="A3" s="52" t="s">
        <v>35</v>
      </c>
      <c r="B3" s="52">
        <v>1348450</v>
      </c>
      <c r="C3" s="52" t="s">
        <v>48</v>
      </c>
      <c r="D3" s="52" t="s">
        <v>49</v>
      </c>
    </row>
    <row r="4" spans="1:4">
      <c r="A4" s="52" t="s">
        <v>50</v>
      </c>
      <c r="B4" s="52">
        <v>94000</v>
      </c>
      <c r="C4" s="52" t="s">
        <v>51</v>
      </c>
      <c r="D4" s="52" t="s">
        <v>52</v>
      </c>
    </row>
    <row r="5" spans="1:4">
      <c r="A5" s="52" t="s"/>
      <c r="B5" s="52" t="s"/>
      <c r="C5" s="52" t="s"/>
      <c r="D5" s="52" t="s"/>
    </row>
    <row r="6" spans="1:4">
      <c r="A6" s="52" t="s"/>
      <c r="B6" s="52" t="s"/>
      <c r="C6" s="52" t="s"/>
      <c r="D6" s="52" t="s"/>
    </row>
    <row r="7" spans="1:4">
      <c r="A7" s="52" t="s"/>
      <c r="B7" s="52" t="s"/>
      <c r="C7" s="52" t="s"/>
      <c r="D7" s="52" t="s"/>
    </row>
    <row r="8" spans="1:4">
      <c r="A8" s="52" t="s"/>
      <c r="B8" s="52" t="s"/>
      <c r="C8" s="52" t="s"/>
      <c r="D8" s="52" t="s"/>
    </row>
    <row r="9" spans="1:4">
      <c r="A9" s="52" t="s"/>
      <c r="B9" s="52" t="s"/>
      <c r="C9" s="52" t="s"/>
      <c r="D9" s="52" t="s"/>
    </row>
  </sheetData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dcmitype="http://purl.org/dc/dcmitype/" xmlns:dcterms="http://purl.org/dc/terms/" xmlns:cp="http://schemas.openxmlformats.org/package/2006/metadata/core-properties" xmlns:dc="http://purl.org/dc/elements/1.1/">
  <dcterms:created xsi:type="dcterms:W3CDTF">2025-07-11T11:33:38Z</dcterms:created>
  <dcterms:modified xsi:type="dcterms:W3CDTF">2025-07-11T11:33:38Z</dcterms:modified>
</cp:coreProperties>
</file>