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EV估值" sheetId="5" r:id="rId4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S2" i="4" l="1"/>
  <c r="I2" i="4"/>
  <c r="U12" i="4" l="1"/>
  <c r="V12" i="4"/>
  <c r="W12" i="4"/>
  <c r="X12" i="4"/>
  <c r="Z12" i="4"/>
  <c r="AA12" i="4"/>
  <c r="T13" i="4"/>
  <c r="U13" i="4"/>
  <c r="V13" i="4"/>
  <c r="W13" i="4"/>
  <c r="X13" i="4"/>
  <c r="Y13" i="4"/>
  <c r="Z13" i="4"/>
  <c r="AA13" i="4"/>
  <c r="P12" i="4"/>
  <c r="T12" i="4" s="1"/>
  <c r="P13" i="4"/>
  <c r="Y12" i="4" l="1"/>
  <c r="T10" i="4"/>
  <c r="P10" i="4"/>
  <c r="Y10" i="4"/>
  <c r="X10" i="4"/>
  <c r="Z10" i="4"/>
  <c r="V10" i="4"/>
  <c r="W10" i="4"/>
  <c r="U10" i="4"/>
  <c r="AA10" i="4"/>
  <c r="T11" i="4"/>
  <c r="P11" i="4"/>
  <c r="Y11" i="4" s="1"/>
  <c r="X11" i="4"/>
  <c r="Z11" i="4"/>
  <c r="V11" i="4"/>
  <c r="W11" i="4"/>
  <c r="U11" i="4"/>
  <c r="AA11" i="4"/>
  <c r="T3" i="4"/>
  <c r="U3" i="4"/>
  <c r="V3" i="4"/>
  <c r="W3" i="4"/>
  <c r="X3" i="4"/>
  <c r="Y3" i="4"/>
  <c r="Z3" i="4"/>
  <c r="AA3" i="4"/>
  <c r="P3" i="4"/>
  <c r="T18" i="4"/>
  <c r="P18" i="4"/>
  <c r="Y18" i="4"/>
  <c r="X18" i="4"/>
  <c r="Z18" i="4"/>
  <c r="U18" i="4"/>
  <c r="AA18" i="4"/>
  <c r="P14" i="4" l="1"/>
  <c r="Y14" i="4" s="1"/>
  <c r="X14" i="4"/>
  <c r="Z14" i="4"/>
  <c r="V14" i="4"/>
  <c r="W14" i="4"/>
  <c r="U14" i="4"/>
  <c r="AA14" i="4"/>
  <c r="AA4" i="4"/>
  <c r="AA5" i="4"/>
  <c r="AA6" i="4"/>
  <c r="AA7" i="4"/>
  <c r="AA8" i="4"/>
  <c r="AA9" i="4"/>
  <c r="AA15" i="4"/>
  <c r="AA16" i="4"/>
  <c r="AA19" i="4"/>
  <c r="AA20" i="4"/>
  <c r="AA21" i="4"/>
  <c r="AA17" i="4"/>
  <c r="AA23" i="4"/>
  <c r="AA24" i="4"/>
  <c r="AA25" i="4"/>
  <c r="AA26" i="4"/>
  <c r="AA27" i="4"/>
  <c r="AA28" i="4"/>
  <c r="AA29" i="4"/>
  <c r="AA2" i="4"/>
  <c r="Z4" i="4"/>
  <c r="Z5" i="4"/>
  <c r="Z6" i="4"/>
  <c r="Z7" i="4"/>
  <c r="Z8" i="4"/>
  <c r="Z9" i="4"/>
  <c r="Z15" i="4"/>
  <c r="Z16" i="4"/>
  <c r="Z19" i="4"/>
  <c r="Z20" i="4"/>
  <c r="Z21" i="4"/>
  <c r="Z17" i="4"/>
  <c r="Z23" i="4"/>
  <c r="Z24" i="4"/>
  <c r="Z25" i="4"/>
  <c r="Z26" i="4"/>
  <c r="Z27" i="4"/>
  <c r="Z28" i="4"/>
  <c r="Z29" i="4"/>
  <c r="Z2" i="4"/>
  <c r="X4" i="4"/>
  <c r="X5" i="4"/>
  <c r="X6" i="4"/>
  <c r="X7" i="4"/>
  <c r="X8" i="4"/>
  <c r="X9" i="4"/>
  <c r="X15" i="4"/>
  <c r="X16" i="4"/>
  <c r="X19" i="4"/>
  <c r="X20" i="4"/>
  <c r="X21" i="4"/>
  <c r="X17" i="4"/>
  <c r="X23" i="4"/>
  <c r="X24" i="4"/>
  <c r="X25" i="4"/>
  <c r="X26" i="4"/>
  <c r="X27" i="4"/>
  <c r="X28" i="4"/>
  <c r="X29" i="4"/>
  <c r="X30" i="4"/>
  <c r="X2" i="4"/>
  <c r="W5" i="4"/>
  <c r="V5" i="4"/>
  <c r="U5" i="4"/>
  <c r="T5" i="4"/>
  <c r="P5" i="4"/>
  <c r="Y5" i="4" s="1"/>
  <c r="T14" i="4" l="1"/>
  <c r="P16" i="4"/>
  <c r="Y16" i="4" s="1"/>
  <c r="V16" i="4"/>
  <c r="W16" i="4"/>
  <c r="U16" i="4"/>
  <c r="T16" i="4" l="1"/>
  <c r="W4" i="4"/>
  <c r="V4" i="4"/>
  <c r="U4" i="4"/>
  <c r="T4" i="4"/>
  <c r="P4" i="4"/>
  <c r="Y4" i="4" s="1"/>
  <c r="V6" i="4"/>
  <c r="V7" i="4"/>
  <c r="V8" i="4"/>
  <c r="V9" i="4"/>
  <c r="V15" i="4"/>
  <c r="V19" i="4"/>
  <c r="V20" i="4"/>
  <c r="V21" i="4"/>
  <c r="V17" i="4"/>
  <c r="V23" i="4"/>
  <c r="V24" i="4"/>
  <c r="V25" i="4"/>
  <c r="V26" i="4"/>
  <c r="V27" i="4"/>
  <c r="V28" i="4"/>
  <c r="V29" i="4"/>
  <c r="V30" i="4"/>
  <c r="V2" i="4"/>
  <c r="W6" i="4"/>
  <c r="W7" i="4"/>
  <c r="W8" i="4"/>
  <c r="W9" i="4"/>
  <c r="W15" i="4"/>
  <c r="W19" i="4"/>
  <c r="W20" i="4"/>
  <c r="W21" i="4"/>
  <c r="W17" i="4"/>
  <c r="W23" i="4"/>
  <c r="W24" i="4"/>
  <c r="W25" i="4"/>
  <c r="W26" i="4"/>
  <c r="W27" i="4"/>
  <c r="W28" i="4"/>
  <c r="W29" i="4"/>
  <c r="W30" i="4"/>
  <c r="W2" i="4"/>
  <c r="U6" i="4"/>
  <c r="U7" i="4"/>
  <c r="U8" i="4"/>
  <c r="U9" i="4"/>
  <c r="U15" i="4"/>
  <c r="U19" i="4"/>
  <c r="U20" i="4"/>
  <c r="U21" i="4"/>
  <c r="U17" i="4"/>
  <c r="U23" i="4"/>
  <c r="U24" i="4"/>
  <c r="U25" i="4"/>
  <c r="U26" i="4"/>
  <c r="U27" i="4"/>
  <c r="U28" i="4"/>
  <c r="U29" i="4"/>
  <c r="U30" i="4"/>
  <c r="U2" i="4"/>
  <c r="P8" i="4"/>
  <c r="Y8" i="4" s="1"/>
  <c r="P9" i="4"/>
  <c r="Y9" i="4" s="1"/>
  <c r="P15" i="4"/>
  <c r="Y15" i="4" s="1"/>
  <c r="P19" i="4"/>
  <c r="Y19" i="4" s="1"/>
  <c r="P20" i="4"/>
  <c r="Y20" i="4" s="1"/>
  <c r="P21" i="4"/>
  <c r="Y21" i="4" s="1"/>
  <c r="P2" i="4"/>
  <c r="Y2" i="4" s="1"/>
  <c r="P17" i="4"/>
  <c r="Y17" i="4" s="1"/>
  <c r="P7" i="4"/>
  <c r="Y7" i="4" s="1"/>
  <c r="P23" i="4"/>
  <c r="Y23" i="4" s="1"/>
  <c r="P24" i="4"/>
  <c r="Y24" i="4" s="1"/>
  <c r="P25" i="4"/>
  <c r="P26" i="4"/>
  <c r="P27" i="4"/>
  <c r="P28" i="4"/>
  <c r="P29" i="4"/>
  <c r="P30" i="4"/>
  <c r="P31" i="4"/>
  <c r="P32" i="4"/>
  <c r="P33" i="4"/>
  <c r="P6" i="4"/>
  <c r="Y6" i="4" s="1"/>
  <c r="T9" i="4"/>
  <c r="T20" i="4" l="1"/>
  <c r="T23" i="4"/>
  <c r="T24" i="4"/>
  <c r="T25" i="4"/>
  <c r="T26" i="4"/>
  <c r="T27" i="4"/>
  <c r="T28" i="4"/>
  <c r="T29" i="4"/>
  <c r="T30" i="4"/>
  <c r="T31" i="4"/>
  <c r="T19" i="4"/>
  <c r="T21" i="4"/>
  <c r="T2" i="4"/>
  <c r="T17" i="4"/>
  <c r="T7" i="4"/>
  <c r="T6" i="4"/>
  <c r="T8" i="4"/>
  <c r="T15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<sst xmlns="http://schemas.openxmlformats.org/spreadsheetml/2006/main" count="718" uniqueCount="217">
  <si>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</si>
  <si>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</si>
  <si>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</si>
  <si>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</si>
  <si>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</si>
  <si>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</si>
  <si>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</si>
  <si>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</si>
  <si>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</si>
  <si>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</si>
  <si>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</si>
  <si>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</si>
  <si>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</si>
  <si>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</si>
  <si>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</si>
  <si>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</si>
  <si>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</si>
  <si>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</si>
  <si>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</si>
  <si>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</si>
  <si>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</si>
  <si>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</si>
  <si>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</si>
  <si>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</si>
  <si>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</si>
  <si>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</si>
  <si>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</si>
  <si>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</si>
  <si>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</si>
  <si>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</si>
  <si>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</si>
  <si>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</si>
  <si>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</si>
  <si>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</si>
  <si>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</si>
  <si>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</si>
  <si>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</si>
  <si>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</si>
  <si>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</si>
  <si>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</si>
  <si>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</si>
  <si>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</si>
  <si>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</si>
  <si>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</si>
  <si>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</si>
  <si>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</si>
  <si>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</si>
  <si>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</si>
  <si>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</si>
  <si>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</si>
  <si>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</si>
  <si>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</si>
  <si>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</si>
  <si>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</si>
  <si>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</si>
  <si>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</si>
  <si>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</si>
  <si>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</si>
  <si>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</si>
  <si>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</si>
  <si>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</si>
  <si>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</si>
  <si>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</si>
  <si>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</si>
  <si>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</si>
  <si>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</si>
  <si>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</si>
  <si>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</si>
  <si>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</si>
  <si>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</si>
  <si>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</si>
  <si>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</si>
  <si>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</si>
  <si>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</si>
  <si>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</si>
  <si>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</si>
  <si>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</si>
  <si>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</si>
  <si>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</si>
  <si>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</si>
  <si>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</si>
  <si>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</si>
  <si>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</si>
  <si>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</si>
  <si>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</si>
  <si>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</si>
  <si>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</si>
  <si>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</si>
  <si>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</si>
  <si>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</si>
  <si>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</si>
  <si>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</si>
  <si>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</si>
  <si>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</si>
  <si>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</si>
  <si>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</si>
  <si>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</si>
  <si>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</si>
  <si>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</si>
  <si>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</si>
  <si>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</si>
  <si>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</si>
  <si>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</si>
  <si>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</si>
  <si>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</si>
  <si>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</si>
  <si>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</si>
  <si>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</si>
  <si>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</si>
  <si>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</si>
  <si>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</si>
  <si>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</si>
  <si>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</si>
  <si>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</si>
  <si>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</si>
  <si>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</si>
  <si>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</si>
  <si>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</si>
  <si>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</si>
  <si>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</si>
  <si>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</si>
  <si>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</si>
  <si>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</si>
  <si>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</si>
  <si>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</si>
  <si>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</si>
  <si>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</si>
  <si>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</si>
  <si>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</si>
  <si>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</si>
  <si>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</si>
  <si>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</si>
  <si>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</si>
  <si>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</si>
  <si>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</si>
  <si>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</si>
  <si>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TODO</t>
  </si>
  <si>
    <t>债券用途</t>
  </si>
  <si>
    <t>华兰生物</t>
  </si>
  <si>
    <t>有息负债为零；</t>
  </si>
  <si>
    <t>平安银行</t>
  </si>
  <si>
    <t>财务费用4亿，小于销售或管理费用；</t>
  </si>
  <si>
    <t>国投电力</t>
  </si>
  <si>
    <t>财务费用48亿，远大于销售费用和管理费用；有息负债主要是长期借款1千亿；</t>
  </si>
  <si>
    <t>顺络电子</t>
  </si>
  <si>
    <t>有息负债4百万，财务费用3千万？</t>
  </si>
  <si>
    <t>财务费用构成？</t>
  </si>
  <si>
    <t>康得新</t>
  </si>
  <si>
    <t>财务费用与销售费用相当，小于管理费用；</t>
  </si>
  <si>
    <t>长城汽车</t>
  </si>
  <si>
    <t>A002594</t>
    <phoneticPr fontId="9" type="noConversion"/>
  </si>
  <si>
    <t>比亚迪</t>
    <phoneticPr fontId="9" type="noConversion"/>
  </si>
  <si>
    <t>有息负债巨大,为国投电力的一半,财务费用类似;但财务费用小于销售费用或管理费用;主要是短期借款357亿;</t>
    <phoneticPr fontId="9" type="noConversion"/>
  </si>
  <si>
    <t>今世缘</t>
    <phoneticPr fontId="9" type="noConversion"/>
  </si>
  <si>
    <t>18y03</t>
    <phoneticPr fontId="9" type="noConversion"/>
  </si>
  <si>
    <t>18y03</t>
    <phoneticPr fontId="9" type="noConversion"/>
  </si>
  <si>
    <t>A603898</t>
    <phoneticPr fontId="9" type="noConversion"/>
  </si>
  <si>
    <t>17q4</t>
    <phoneticPr fontId="9" type="noConversion"/>
  </si>
  <si>
    <t>16q4</t>
    <phoneticPr fontId="9" type="noConversion"/>
  </si>
  <si>
    <t>17q4</t>
    <phoneticPr fontId="9" type="noConversion"/>
  </si>
  <si>
    <t>好莱客</t>
    <phoneticPr fontId="9" type="noConversion"/>
  </si>
  <si>
    <t>有息负债为零;</t>
    <phoneticPr fontId="9" type="noConversion"/>
  </si>
  <si>
    <t>负债率</t>
    <phoneticPr fontId="9" type="noConversion"/>
  </si>
  <si>
    <t>有息负债比重</t>
    <phoneticPr fontId="9" type="noConversion"/>
  </si>
  <si>
    <t>有息负债率</t>
    <phoneticPr fontId="9" type="noConversion"/>
  </si>
  <si>
    <t>Date</t>
    <phoneticPr fontId="9" type="noConversion"/>
  </si>
  <si>
    <t>Date2</t>
    <phoneticPr fontId="9" type="noConversion"/>
  </si>
  <si>
    <t>A603369</t>
    <phoneticPr fontId="9" type="noConversion"/>
  </si>
  <si>
    <t>总资产</t>
    <phoneticPr fontId="9" type="noConversion"/>
  </si>
  <si>
    <t>净资产</t>
    <phoneticPr fontId="9" type="noConversion"/>
  </si>
  <si>
    <t>有息负债</t>
    <phoneticPr fontId="9" type="noConversion"/>
  </si>
  <si>
    <t>财务费用</t>
    <phoneticPr fontId="9" type="noConversion"/>
  </si>
  <si>
    <t>营收</t>
    <phoneticPr fontId="9" type="noConversion"/>
  </si>
  <si>
    <t>营业利润</t>
    <phoneticPr fontId="9" type="noConversion"/>
  </si>
  <si>
    <t>净利润1</t>
    <phoneticPr fontId="9" type="noConversion"/>
  </si>
  <si>
    <t>净利润2</t>
    <phoneticPr fontId="9" type="noConversion"/>
  </si>
  <si>
    <t>净利润3</t>
    <phoneticPr fontId="9" type="noConversion"/>
  </si>
  <si>
    <t>平均净利润</t>
    <phoneticPr fontId="9" type="noConversion"/>
  </si>
  <si>
    <t>市值</t>
    <phoneticPr fontId="9" type="noConversion"/>
  </si>
  <si>
    <t>平均市盈率</t>
    <phoneticPr fontId="9" type="noConversion"/>
  </si>
  <si>
    <t>A000848</t>
    <phoneticPr fontId="9" type="noConversion"/>
  </si>
  <si>
    <t>承德露露</t>
    <phoneticPr fontId="9" type="noConversion"/>
  </si>
  <si>
    <t>17q4</t>
    <phoneticPr fontId="9" type="noConversion"/>
  </si>
  <si>
    <t>植物饮料业务研究?</t>
    <phoneticPr fontId="9" type="noConversion"/>
  </si>
  <si>
    <t>A600674</t>
    <phoneticPr fontId="9" type="noConversion"/>
  </si>
  <si>
    <t>川投能源</t>
    <phoneticPr fontId="9" type="noConversion"/>
  </si>
  <si>
    <t>16q4</t>
    <phoneticPr fontId="9" type="noConversion"/>
  </si>
  <si>
    <r>
      <t>营收1</t>
    </r>
    <r>
      <rPr>
        <sz val="11"/>
        <color theme="1"/>
        <rFont val="Calibri"/>
        <family val="2"/>
        <scheme val="minor"/>
      </rPr>
      <t>0亿,投资收益36亿;</t>
    </r>
    <phoneticPr fontId="9" type="noConversion"/>
  </si>
  <si>
    <t>投资收益来源研究?</t>
    <phoneticPr fontId="9" type="noConversion"/>
  </si>
  <si>
    <t>与长安汽车的财务数据比较接近,市值是前者的两倍;</t>
    <phoneticPr fontId="9" type="noConversion"/>
  </si>
  <si>
    <t>双汇发展</t>
  </si>
  <si>
    <t>17q4</t>
  </si>
  <si>
    <t>18y04</t>
  </si>
  <si>
    <t>毛利率</t>
  </si>
  <si>
    <t>平均净利润率</t>
  </si>
  <si>
    <t>资产周转率</t>
  </si>
  <si>
    <t>权益乘数</t>
  </si>
  <si>
    <t>上海家化</t>
  </si>
  <si>
    <t>毛利率8%；</t>
  </si>
  <si>
    <t>中国平安</t>
  </si>
  <si>
    <t>潍柴动力</t>
  </si>
  <si>
    <t>A300498</t>
  </si>
  <si>
    <t>温氏股份</t>
  </si>
  <si>
    <t>16q4</t>
  </si>
  <si>
    <t>债券19亿一年内到期。ROE基本稳定，大于20%，权益乘数不断降低，营业成本不断增加；货币资金不断增加，16年为250亿；</t>
  </si>
  <si>
    <t>18y03</t>
  </si>
  <si>
    <t>A300285</t>
  </si>
  <si>
    <t>国瓷材料</t>
  </si>
  <si>
    <t>年报阅读</t>
  </si>
  <si>
    <t>优先股260亿；16年优先股股息；</t>
  </si>
  <si>
    <t>多兵种联合作战是兴业的重要优势；是国内目前唯一一家对外输出核心系统技术的银行；</t>
  </si>
  <si>
    <t>华夏银行</t>
  </si>
  <si>
    <t>招商银行</t>
  </si>
  <si>
    <t>现金</t>
  </si>
  <si>
    <t>EV</t>
  </si>
  <si>
    <t>净金融负债</t>
  </si>
  <si>
    <t>现金等价物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</si>
</sst>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" fontId="0" fillId="0" borderId="0" xfId="0" applyNumberFormat="1"/>
    <xf numFmtId="0" fontId="8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10" fillId="0" borderId="0" xfId="0" applyFont="1"/>
    <xf numFmtId="0" fontId="7" fillId="0" borderId="0" xfId="0" applyFont="1" applyAlignment="1">
      <alignment wrapText="1"/>
    </xf>
    <xf numFmtId="4" fontId="10" fillId="0" borderId="0" xfId="0" applyNumberFormat="1" applyFont="1"/>
    <xf numFmtId="0" fontId="12" fillId="0" borderId="0" xfId="0" applyFont="1"/>
    <xf numFmtId="0" fontId="12" fillId="0" borderId="0" xfId="0" applyFont="1" applyAlignment="1">
      <alignment wrapText="1"/>
    </xf>
    <xf numFmtId="9" fontId="0" fillId="0" borderId="0" xfId="0" applyNumberFormat="1"/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4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workbookViewId="0">
      <selection activeCell="G2" sqref="G2"/>
    </sheetView>
  </sheetViews>
  <sheetFormatPr defaultRowHeight="15"/>
  <cols>
    <col min="1" max="2" width="9" style="6"/>
    <col min="3" max="3" width="7.42578125" bestFit="1" customWidth="1"/>
    <col min="4" max="4" width="10.42578125" bestFit="1" customWidth="1"/>
    <col min="11" max="11" width="9.42578125" bestFit="1" customWidth="1"/>
    <col min="16" max="16" width="11.7109375" bestFit="1" customWidth="1"/>
    <col min="17" max="17" width="8.140625" bestFit="1" customWidth="1"/>
    <col min="18" max="18" width="9.42578125" bestFit="1" customWidth="1"/>
    <col min="19" max="19" width="9.42578125" customWidth="1"/>
    <col min="20" max="20" width="7.28515625" customWidth="1"/>
    <col min="21" max="21" width="5" customWidth="1"/>
    <col min="22" max="22" width="5.7109375" customWidth="1"/>
    <col min="23" max="23" width="5.5703125" style="11" customWidth="1"/>
    <col min="24" max="26" width="5.42578125" customWidth="1"/>
    <col min="27" max="27" width="6.5703125" customWidth="1"/>
    <col min="28" max="28" width="54.42578125" style="3" customWidth="1"/>
  </cols>
  <sheetData>
    <row r="1" spans="1:30" s="9" customFormat="1" ht="45" customHeight="1">
      <c r="A1" s="7"/>
      <c r="B1" s="7"/>
      <c r="C1" s="7" t="s">
        <v>165</v>
      </c>
      <c r="D1" s="7" t="s">
        <v>168</v>
      </c>
      <c r="E1" s="7" t="s">
        <v>169</v>
      </c>
      <c r="F1" s="7" t="s">
        <v>170</v>
      </c>
      <c r="G1" s="20" t="s">
        <v>213</v>
      </c>
      <c r="H1" s="20" t="s">
        <v>216</v>
      </c>
      <c r="I1" s="20" t="s">
        <v>215</v>
      </c>
      <c r="J1" s="7" t="s">
        <v>171</v>
      </c>
      <c r="K1" s="7" t="s">
        <v>172</v>
      </c>
      <c r="L1" s="7" t="s">
        <v>173</v>
      </c>
      <c r="M1" s="7" t="s">
        <v>174</v>
      </c>
      <c r="N1" s="7" t="s">
        <v>175</v>
      </c>
      <c r="O1" s="7" t="s">
        <v>176</v>
      </c>
      <c r="P1" s="7" t="s">
        <v>177</v>
      </c>
      <c r="Q1" s="7" t="s">
        <v>166</v>
      </c>
      <c r="R1" s="7" t="s">
        <v>178</v>
      </c>
      <c r="S1" s="20" t="s">
        <v>214</v>
      </c>
      <c r="T1" s="7" t="s">
        <v>179</v>
      </c>
      <c r="U1" s="7" t="s">
        <v>162</v>
      </c>
      <c r="V1" s="7" t="s">
        <v>164</v>
      </c>
      <c r="W1" s="7" t="s">
        <v>163</v>
      </c>
      <c r="X1" s="14" t="s">
        <v>193</v>
      </c>
      <c r="Y1" s="14" t="s">
        <v>194</v>
      </c>
      <c r="Z1" s="14" t="s">
        <v>195</v>
      </c>
      <c r="AA1" s="14" t="s">
        <v>196</v>
      </c>
      <c r="AB1" s="10"/>
      <c r="AC1" s="9" t="s">
        <v>136</v>
      </c>
      <c r="AD1" s="9" t="s">
        <v>208</v>
      </c>
    </row>
    <row r="2" spans="1:30">
      <c r="A2" s="6" t="s">
        <v>112</v>
      </c>
      <c r="B2" s="6" t="s">
        <v>140</v>
      </c>
      <c r="C2" s="4"/>
      <c r="D2" s="2">
        <v>32484</v>
      </c>
      <c r="E2" s="2">
        <v>2220</v>
      </c>
      <c r="F2" s="2">
        <v>0</v>
      </c>
      <c r="G2" s="2"/>
      <c r="H2" s="2"/>
      <c r="I2" s="2">
        <f>F2-G2-H2</f>
        <v>0</v>
      </c>
      <c r="J2" s="2"/>
      <c r="K2" s="2">
        <v>1057</v>
      </c>
      <c r="L2" s="2">
        <v>302</v>
      </c>
      <c r="M2" s="2">
        <v>231</v>
      </c>
      <c r="N2" s="2">
        <v>225</v>
      </c>
      <c r="O2" s="2">
        <v>191</v>
      </c>
      <c r="P2" s="2">
        <f t="shared" ref="P2:P33" si="0">(M2+N2+O2)/3</f>
        <v>215.66666666666666</v>
      </c>
      <c r="Q2" s="2"/>
      <c r="R2" s="2">
        <v>1868</v>
      </c>
      <c r="S2" s="2">
        <f>R2+I2</f>
        <v>1868</v>
      </c>
      <c r="T2" s="2">
        <f t="shared" ref="T2:T16" si="1">R2/P2</f>
        <v>8.6615146831530136</v>
      </c>
      <c r="U2" s="11">
        <f t="shared" ref="U2:U30" si="2">(D2-E2)/D2</f>
        <v>0.93165866272626519</v>
      </c>
      <c r="V2" s="11">
        <f t="shared" ref="V2:V30" si="3">F2/D2</f>
        <v>0</v>
      </c>
      <c r="W2" s="11">
        <f t="shared" ref="W2:W30" si="4">F2/(D2-E2)</f>
        <v>0</v>
      </c>
      <c r="X2" s="11">
        <f>L2/K2</f>
        <v>0.2857142857142857</v>
      </c>
      <c r="Y2" s="11">
        <f>P2/K2</f>
        <v>0.20403658152002521</v>
      </c>
      <c r="Z2" s="11">
        <f>K2/D2</f>
        <v>3.253909617042236E-2</v>
      </c>
      <c r="AA2" s="2">
        <f>D2/E2</f>
        <v>14.632432432432433</v>
      </c>
    </row>
    <row r="3" spans="1:30">
      <c r="A3" s="6" t="s">
        <v>106</v>
      </c>
      <c r="B3" s="6" t="s">
        <v>200</v>
      </c>
      <c r="C3" s="16" t="s">
        <v>191</v>
      </c>
      <c r="D3" s="2">
        <v>1896</v>
      </c>
      <c r="E3" s="2">
        <v>563</v>
      </c>
      <c r="F3" s="2">
        <v>347</v>
      </c>
      <c r="G3" s="2"/>
      <c r="H3" s="2"/>
      <c r="I3" s="2"/>
      <c r="J3" s="2">
        <v>5.9</v>
      </c>
      <c r="K3" s="2">
        <v>1515</v>
      </c>
      <c r="L3" s="2">
        <v>103</v>
      </c>
      <c r="M3" s="2">
        <v>91</v>
      </c>
      <c r="N3" s="2">
        <v>35</v>
      </c>
      <c r="O3" s="2">
        <v>21</v>
      </c>
      <c r="P3" s="2">
        <f t="shared" si="0"/>
        <v>49</v>
      </c>
      <c r="Q3" s="2" t="s">
        <v>192</v>
      </c>
      <c r="R3" s="2">
        <v>673</v>
      </c>
      <c r="S3" s="2"/>
      <c r="T3" s="2">
        <f t="shared" ref="T3" si="5">R3/P3</f>
        <v>13.73469387755102</v>
      </c>
      <c r="U3" s="11">
        <f t="shared" ref="U3" si="6">(D3-E3)/D3</f>
        <v>0.70305907172995785</v>
      </c>
      <c r="V3" s="11">
        <f t="shared" ref="V3" si="7">F3/D3</f>
        <v>0.18301687763713081</v>
      </c>
      <c r="W3" s="11">
        <f t="shared" ref="W3" si="8">F3/(D3-E3)</f>
        <v>0.2603150787696924</v>
      </c>
      <c r="X3" s="11">
        <f>L3/K3</f>
        <v>6.7986798679867982E-2</v>
      </c>
      <c r="Y3" s="11">
        <f>P3/K3</f>
        <v>3.2343234323432342E-2</v>
      </c>
      <c r="Z3" s="11">
        <f>K3/D3</f>
        <v>0.79905063291139244</v>
      </c>
      <c r="AA3" s="2">
        <f>D3/E3</f>
        <v>3.3676731793960926</v>
      </c>
    </row>
    <row r="4" spans="1:30">
      <c r="A4" s="6" t="s">
        <v>180</v>
      </c>
      <c r="B4" s="6" t="s">
        <v>181</v>
      </c>
      <c r="C4" s="5" t="s">
        <v>182</v>
      </c>
      <c r="D4" s="2">
        <v>28</v>
      </c>
      <c r="E4" s="2">
        <v>20</v>
      </c>
      <c r="F4" s="2">
        <v>0</v>
      </c>
      <c r="G4" s="2"/>
      <c r="H4" s="2"/>
      <c r="I4" s="2"/>
      <c r="J4" s="2">
        <v>-0.19</v>
      </c>
      <c r="K4" s="2">
        <v>21</v>
      </c>
      <c r="L4" s="2">
        <v>5.6</v>
      </c>
      <c r="M4" s="2">
        <v>4.18</v>
      </c>
      <c r="N4" s="2">
        <v>4.5599999999999996</v>
      </c>
      <c r="O4" s="2">
        <v>4.6900000000000004</v>
      </c>
      <c r="P4" s="2">
        <f t="shared" si="0"/>
        <v>4.4766666666666666</v>
      </c>
      <c r="Q4" s="2"/>
      <c r="R4" s="2">
        <v>85</v>
      </c>
      <c r="S4" s="2"/>
      <c r="T4" s="2">
        <f t="shared" si="1"/>
        <v>18.9873417721519</v>
      </c>
      <c r="U4" s="11">
        <f t="shared" si="2"/>
        <v>0.2857142857142857</v>
      </c>
      <c r="V4" s="11">
        <f t="shared" si="3"/>
        <v>0</v>
      </c>
      <c r="W4" s="11">
        <f t="shared" si="4"/>
        <v>0</v>
      </c>
      <c r="X4" s="11">
        <f t="shared" ref="X4:X30" si="9">L4/K4</f>
        <v>0.26666666666666666</v>
      </c>
      <c r="Y4" s="11">
        <f t="shared" ref="Y4:Y24" si="10">P4/K4</f>
        <v>0.21317460317460318</v>
      </c>
      <c r="Z4" s="11">
        <f t="shared" ref="Z4:Z29" si="11">K4/D4</f>
        <v>0.75</v>
      </c>
      <c r="AA4" s="2">
        <f t="shared" ref="AA4:AA29" si="12">D4/E4</f>
        <v>1.4</v>
      </c>
      <c r="AB4" s="3" t="s">
        <v>139</v>
      </c>
      <c r="AC4" s="6" t="s">
        <v>183</v>
      </c>
    </row>
    <row r="5" spans="1:30">
      <c r="A5" s="6" t="s">
        <v>31</v>
      </c>
      <c r="B5" s="6" t="s">
        <v>190</v>
      </c>
      <c r="C5" s="13" t="s">
        <v>191</v>
      </c>
      <c r="D5" s="2">
        <v>230</v>
      </c>
      <c r="E5" s="2">
        <v>154</v>
      </c>
      <c r="F5" s="2">
        <v>19.399999999999999</v>
      </c>
      <c r="G5" s="2"/>
      <c r="H5" s="2"/>
      <c r="I5" s="2"/>
      <c r="J5" s="2">
        <v>0.55000000000000004</v>
      </c>
      <c r="K5" s="2">
        <v>504</v>
      </c>
      <c r="L5" s="2">
        <v>55</v>
      </c>
      <c r="M5" s="2">
        <v>45</v>
      </c>
      <c r="N5" s="2">
        <v>45</v>
      </c>
      <c r="O5" s="2">
        <v>44</v>
      </c>
      <c r="P5" s="2">
        <f t="shared" si="0"/>
        <v>44.666666666666664</v>
      </c>
      <c r="Q5" s="2" t="s">
        <v>192</v>
      </c>
      <c r="R5" s="2">
        <v>820</v>
      </c>
      <c r="S5" s="2"/>
      <c r="T5" s="2">
        <f t="shared" si="1"/>
        <v>18.35820895522388</v>
      </c>
      <c r="U5" s="11">
        <f t="shared" si="2"/>
        <v>0.33043478260869563</v>
      </c>
      <c r="V5" s="11">
        <f t="shared" si="3"/>
        <v>8.4347826086956512E-2</v>
      </c>
      <c r="W5" s="11">
        <f t="shared" si="4"/>
        <v>0.2552631578947368</v>
      </c>
      <c r="X5" s="11">
        <f t="shared" si="9"/>
        <v>0.10912698412698413</v>
      </c>
      <c r="Y5" s="11">
        <f t="shared" si="10"/>
        <v>8.8624338624338619E-2</v>
      </c>
      <c r="Z5" s="11">
        <f t="shared" si="11"/>
        <v>2.1913043478260867</v>
      </c>
      <c r="AA5" s="2">
        <f t="shared" si="12"/>
        <v>1.4935064935064934</v>
      </c>
      <c r="AC5" s="6"/>
    </row>
    <row r="6" spans="1:30">
      <c r="A6" s="6" t="s">
        <v>110</v>
      </c>
      <c r="B6" s="6" t="s">
        <v>138</v>
      </c>
      <c r="D6" s="2">
        <v>52</v>
      </c>
      <c r="E6" s="2">
        <v>48</v>
      </c>
      <c r="F6" s="2">
        <v>0</v>
      </c>
      <c r="G6" s="2"/>
      <c r="H6" s="2"/>
      <c r="I6" s="2"/>
      <c r="J6" s="2">
        <v>-7.0000000000000007E-2</v>
      </c>
      <c r="K6" s="2">
        <v>23</v>
      </c>
      <c r="L6" s="2">
        <v>9.16</v>
      </c>
      <c r="M6" s="2">
        <v>8.2100000000000009</v>
      </c>
      <c r="N6" s="2">
        <v>7.7</v>
      </c>
      <c r="O6" s="2">
        <v>5.8</v>
      </c>
      <c r="P6" s="2">
        <f t="shared" si="0"/>
        <v>7.2366666666666672</v>
      </c>
      <c r="Q6" s="2"/>
      <c r="R6" s="2">
        <v>280</v>
      </c>
      <c r="S6" s="2"/>
      <c r="T6" s="2">
        <f t="shared" si="1"/>
        <v>38.691847075080602</v>
      </c>
      <c r="U6" s="11">
        <f t="shared" si="2"/>
        <v>7.6923076923076927E-2</v>
      </c>
      <c r="V6" s="11">
        <f t="shared" si="3"/>
        <v>0</v>
      </c>
      <c r="W6" s="11">
        <f t="shared" si="4"/>
        <v>0</v>
      </c>
      <c r="X6" s="11">
        <f t="shared" si="9"/>
        <v>0.39826086956521739</v>
      </c>
      <c r="Y6" s="11">
        <f t="shared" si="10"/>
        <v>0.31463768115942031</v>
      </c>
      <c r="Z6" s="11">
        <f t="shared" si="11"/>
        <v>0.44230769230769229</v>
      </c>
      <c r="AA6" s="2">
        <f t="shared" si="12"/>
        <v>1.0833333333333333</v>
      </c>
      <c r="AB6" s="3" t="s">
        <v>139</v>
      </c>
    </row>
    <row r="7" spans="1:30">
      <c r="A7" s="6" t="s">
        <v>82</v>
      </c>
      <c r="B7" s="6" t="s">
        <v>144</v>
      </c>
      <c r="C7" s="4"/>
      <c r="D7" s="2">
        <v>47</v>
      </c>
      <c r="E7" s="2">
        <v>40</v>
      </c>
      <c r="F7" s="2">
        <v>0.04</v>
      </c>
      <c r="G7" s="2"/>
      <c r="H7" s="2"/>
      <c r="I7" s="2"/>
      <c r="J7" s="2">
        <v>0.3</v>
      </c>
      <c r="K7" s="2">
        <v>19</v>
      </c>
      <c r="L7" s="2">
        <v>3.85</v>
      </c>
      <c r="M7" s="2">
        <v>3.41</v>
      </c>
      <c r="N7" s="2">
        <v>3.58</v>
      </c>
      <c r="O7" s="2">
        <v>2.62</v>
      </c>
      <c r="P7" s="2">
        <f t="shared" si="0"/>
        <v>3.2033333333333331</v>
      </c>
      <c r="Q7" s="2"/>
      <c r="R7" s="2">
        <v>132</v>
      </c>
      <c r="S7" s="2"/>
      <c r="T7" s="2">
        <f t="shared" si="1"/>
        <v>41.207075962539022</v>
      </c>
      <c r="U7" s="11">
        <f t="shared" si="2"/>
        <v>0.14893617021276595</v>
      </c>
      <c r="V7" s="11">
        <f t="shared" si="3"/>
        <v>8.5106382978723403E-4</v>
      </c>
      <c r="W7" s="11">
        <f t="shared" si="4"/>
        <v>5.7142857142857143E-3</v>
      </c>
      <c r="X7" s="11">
        <f t="shared" si="9"/>
        <v>0.20263157894736841</v>
      </c>
      <c r="Y7" s="11">
        <f t="shared" si="10"/>
        <v>0.16859649122807016</v>
      </c>
      <c r="Z7" s="11">
        <f t="shared" si="11"/>
        <v>0.40425531914893614</v>
      </c>
      <c r="AA7" s="2">
        <f t="shared" si="12"/>
        <v>1.175</v>
      </c>
      <c r="AB7" s="3" t="s">
        <v>145</v>
      </c>
      <c r="AC7" s="4" t="s">
        <v>146</v>
      </c>
    </row>
    <row r="8" spans="1:30">
      <c r="A8" s="6" t="s">
        <v>86</v>
      </c>
      <c r="B8" s="6" t="s">
        <v>147</v>
      </c>
      <c r="C8" s="4"/>
      <c r="D8" s="2">
        <v>264</v>
      </c>
      <c r="E8" s="2">
        <v>156</v>
      </c>
      <c r="F8" s="2">
        <v>57</v>
      </c>
      <c r="G8" s="2"/>
      <c r="H8" s="2"/>
      <c r="I8" s="2"/>
      <c r="J8" s="2">
        <v>2.2999999999999998</v>
      </c>
      <c r="K8" s="2">
        <v>92</v>
      </c>
      <c r="L8" s="2">
        <v>22</v>
      </c>
      <c r="M8" s="2">
        <v>19</v>
      </c>
      <c r="N8" s="2">
        <v>14</v>
      </c>
      <c r="O8" s="2">
        <v>10</v>
      </c>
      <c r="P8" s="2">
        <f t="shared" si="0"/>
        <v>14.333333333333334</v>
      </c>
      <c r="Q8" s="2"/>
      <c r="R8" s="2">
        <v>700</v>
      </c>
      <c r="S8" s="2"/>
      <c r="T8" s="2">
        <f t="shared" si="1"/>
        <v>48.837209302325583</v>
      </c>
      <c r="U8" s="11">
        <f t="shared" si="2"/>
        <v>0.40909090909090912</v>
      </c>
      <c r="V8" s="11">
        <f t="shared" si="3"/>
        <v>0.21590909090909091</v>
      </c>
      <c r="W8" s="11">
        <f t="shared" si="4"/>
        <v>0.52777777777777779</v>
      </c>
      <c r="X8" s="11">
        <f t="shared" si="9"/>
        <v>0.2391304347826087</v>
      </c>
      <c r="Y8" s="11">
        <f t="shared" si="10"/>
        <v>0.15579710144927536</v>
      </c>
      <c r="Z8" s="11">
        <f t="shared" si="11"/>
        <v>0.34848484848484851</v>
      </c>
      <c r="AA8" s="2">
        <f t="shared" si="12"/>
        <v>1.6923076923076923</v>
      </c>
      <c r="AB8" s="3" t="s">
        <v>148</v>
      </c>
    </row>
    <row r="9" spans="1:30" ht="30">
      <c r="A9" s="6" t="s">
        <v>150</v>
      </c>
      <c r="B9" s="6" t="s">
        <v>151</v>
      </c>
      <c r="C9" s="5" t="s">
        <v>159</v>
      </c>
      <c r="D9" s="2">
        <v>1780</v>
      </c>
      <c r="E9" s="2">
        <v>599</v>
      </c>
      <c r="F9" s="2">
        <v>565</v>
      </c>
      <c r="G9" s="2"/>
      <c r="H9" s="2"/>
      <c r="I9" s="2"/>
      <c r="J9" s="2">
        <v>23</v>
      </c>
      <c r="K9" s="2">
        <v>1059</v>
      </c>
      <c r="L9" s="2">
        <v>54</v>
      </c>
      <c r="M9" s="2">
        <v>49</v>
      </c>
      <c r="N9" s="2">
        <v>54</v>
      </c>
      <c r="O9" s="2">
        <v>31</v>
      </c>
      <c r="P9" s="2">
        <f t="shared" si="0"/>
        <v>44.666666666666664</v>
      </c>
      <c r="Q9" s="2"/>
      <c r="R9" s="2">
        <v>1500</v>
      </c>
      <c r="S9" s="2"/>
      <c r="T9" s="2">
        <f t="shared" si="1"/>
        <v>33.582089552238806</v>
      </c>
      <c r="U9" s="11">
        <f t="shared" si="2"/>
        <v>0.66348314606741576</v>
      </c>
      <c r="V9" s="11">
        <f t="shared" si="3"/>
        <v>0.31741573033707865</v>
      </c>
      <c r="W9" s="11">
        <f t="shared" si="4"/>
        <v>0.47840812870448773</v>
      </c>
      <c r="X9" s="11">
        <f t="shared" si="9"/>
        <v>5.0991501416430593E-2</v>
      </c>
      <c r="Y9" s="11">
        <f t="shared" si="10"/>
        <v>4.2178155492603085E-2</v>
      </c>
      <c r="Z9" s="11">
        <f t="shared" si="11"/>
        <v>0.59494382022471914</v>
      </c>
      <c r="AA9" s="2">
        <f t="shared" si="12"/>
        <v>2.971619365609349</v>
      </c>
      <c r="AB9" s="7" t="s">
        <v>152</v>
      </c>
    </row>
    <row r="10" spans="1:30">
      <c r="A10" s="6" t="s">
        <v>206</v>
      </c>
      <c r="B10" s="6" t="s">
        <v>207</v>
      </c>
      <c r="C10" s="16" t="s">
        <v>203</v>
      </c>
      <c r="D10" s="2">
        <v>22</v>
      </c>
      <c r="E10" s="2">
        <v>17</v>
      </c>
      <c r="F10" s="2">
        <v>2.08</v>
      </c>
      <c r="G10" s="2"/>
      <c r="H10" s="2"/>
      <c r="I10" s="2"/>
      <c r="J10" s="2">
        <v>-0.12</v>
      </c>
      <c r="K10" s="2">
        <v>6.83</v>
      </c>
      <c r="L10" s="2">
        <v>1.5</v>
      </c>
      <c r="M10" s="2">
        <v>1.4</v>
      </c>
      <c r="N10" s="2">
        <v>0.98</v>
      </c>
      <c r="O10" s="2">
        <v>0.72</v>
      </c>
      <c r="P10" s="2">
        <f t="shared" si="0"/>
        <v>1.0333333333333332</v>
      </c>
      <c r="Q10" s="2"/>
      <c r="R10" s="2">
        <v>123</v>
      </c>
      <c r="S10" s="2"/>
      <c r="T10" s="2">
        <f t="shared" si="1"/>
        <v>119.03225806451614</v>
      </c>
      <c r="U10" s="11">
        <f t="shared" si="2"/>
        <v>0.22727272727272727</v>
      </c>
      <c r="V10" s="11">
        <f t="shared" si="3"/>
        <v>9.4545454545454544E-2</v>
      </c>
      <c r="W10" s="11">
        <f t="shared" si="4"/>
        <v>0.41600000000000004</v>
      </c>
      <c r="X10" s="11">
        <f t="shared" si="9"/>
        <v>0.21961932650073207</v>
      </c>
      <c r="Y10" s="11">
        <f t="shared" si="10"/>
        <v>0.1512933138116154</v>
      </c>
      <c r="Z10" s="11">
        <f t="shared" si="11"/>
        <v>0.31045454545454548</v>
      </c>
      <c r="AA10" s="2">
        <f t="shared" si="12"/>
        <v>1.2941176470588236</v>
      </c>
      <c r="AB10" s="7"/>
    </row>
    <row r="11" spans="1:30">
      <c r="A11" s="6" t="s">
        <v>201</v>
      </c>
      <c r="B11" s="6" t="s">
        <v>202</v>
      </c>
      <c r="C11" s="16" t="s">
        <v>203</v>
      </c>
      <c r="D11" s="2">
        <v>414</v>
      </c>
      <c r="E11" s="2">
        <v>313</v>
      </c>
      <c r="F11" s="2">
        <v>0</v>
      </c>
      <c r="G11" s="2"/>
      <c r="H11" s="2"/>
      <c r="I11" s="2"/>
      <c r="J11" s="2">
        <v>-1.36</v>
      </c>
      <c r="K11" s="2">
        <v>593</v>
      </c>
      <c r="L11" s="2">
        <v>125</v>
      </c>
      <c r="M11" s="2">
        <v>122</v>
      </c>
      <c r="N11" s="2">
        <v>66</v>
      </c>
      <c r="O11" s="2">
        <v>28</v>
      </c>
      <c r="P11" s="2">
        <f t="shared" si="0"/>
        <v>72</v>
      </c>
      <c r="Q11" s="2" t="s">
        <v>192</v>
      </c>
      <c r="R11" s="2">
        <v>1127</v>
      </c>
      <c r="S11" s="2"/>
      <c r="T11" s="2">
        <f t="shared" si="1"/>
        <v>15.652777777777779</v>
      </c>
      <c r="U11" s="11">
        <f t="shared" si="2"/>
        <v>0.24396135265700483</v>
      </c>
      <c r="V11" s="11">
        <f t="shared" si="3"/>
        <v>0</v>
      </c>
      <c r="W11" s="11">
        <f t="shared" si="4"/>
        <v>0</v>
      </c>
      <c r="X11" s="11">
        <f t="shared" si="9"/>
        <v>0.21079258010118043</v>
      </c>
      <c r="Y11" s="11">
        <f t="shared" si="10"/>
        <v>0.12141652613827993</v>
      </c>
      <c r="Z11" s="11">
        <f t="shared" si="11"/>
        <v>1.432367149758454</v>
      </c>
      <c r="AA11" s="2">
        <f t="shared" si="12"/>
        <v>1.3226837060702876</v>
      </c>
      <c r="AB11" s="17" t="s">
        <v>139</v>
      </c>
    </row>
    <row r="12" spans="1:30">
      <c r="A12" s="6" t="s">
        <v>120</v>
      </c>
      <c r="B12" s="6" t="s">
        <v>211</v>
      </c>
      <c r="C12" s="19" t="s">
        <v>203</v>
      </c>
      <c r="D12" s="2">
        <v>23600</v>
      </c>
      <c r="E12" s="2">
        <v>1529</v>
      </c>
      <c r="F12" s="2"/>
      <c r="G12" s="2"/>
      <c r="H12" s="2"/>
      <c r="I12" s="2"/>
      <c r="J12" s="2"/>
      <c r="K12" s="2">
        <v>640</v>
      </c>
      <c r="L12" s="2">
        <v>261</v>
      </c>
      <c r="M12" s="2">
        <v>197</v>
      </c>
      <c r="N12" s="2">
        <v>189</v>
      </c>
      <c r="O12" s="2">
        <v>180</v>
      </c>
      <c r="P12" s="2">
        <f t="shared" si="0"/>
        <v>188.66666666666666</v>
      </c>
      <c r="Q12" s="2" t="s">
        <v>192</v>
      </c>
      <c r="R12" s="2">
        <v>1130</v>
      </c>
      <c r="S12" s="2"/>
      <c r="T12" s="2">
        <f t="shared" ref="T12:T13" si="13">R12/P12</f>
        <v>5.989399293286219</v>
      </c>
      <c r="U12" s="11">
        <f t="shared" ref="U12:U13" si="14">(D12-E12)/D12</f>
        <v>0.93521186440677961</v>
      </c>
      <c r="V12" s="11">
        <f t="shared" ref="V12:V13" si="15">F12/D12</f>
        <v>0</v>
      </c>
      <c r="W12" s="11">
        <f t="shared" ref="W12:W13" si="16">F12/(D12-E12)</f>
        <v>0</v>
      </c>
      <c r="X12" s="11">
        <f t="shared" ref="X12:X13" si="17">L12/K12</f>
        <v>0.40781250000000002</v>
      </c>
      <c r="Y12" s="11">
        <f t="shared" ref="Y12:Y13" si="18">P12/K12</f>
        <v>0.29479166666666667</v>
      </c>
      <c r="Z12" s="11">
        <f t="shared" ref="Z12:Z13" si="19">K12/D12</f>
        <v>2.7118644067796609E-2</v>
      </c>
      <c r="AA12" s="2">
        <f t="shared" ref="AA12:AA13" si="20">D12/E12</f>
        <v>15.434924787442773</v>
      </c>
      <c r="AB12" s="17"/>
    </row>
    <row r="13" spans="1:30">
      <c r="A13" s="6" t="s">
        <v>24</v>
      </c>
      <c r="B13" s="6" t="s">
        <v>212</v>
      </c>
      <c r="C13" s="19" t="s">
        <v>191</v>
      </c>
      <c r="D13" s="2">
        <v>63000</v>
      </c>
      <c r="E13" s="2">
        <v>4833</v>
      </c>
      <c r="F13" s="2"/>
      <c r="G13" s="2"/>
      <c r="H13" s="2"/>
      <c r="I13" s="2"/>
      <c r="J13" s="2"/>
      <c r="K13" s="2">
        <v>2208</v>
      </c>
      <c r="L13" s="2">
        <v>905</v>
      </c>
      <c r="M13" s="2">
        <v>706</v>
      </c>
      <c r="N13" s="2">
        <v>623</v>
      </c>
      <c r="O13" s="2">
        <v>580</v>
      </c>
      <c r="P13" s="2">
        <f t="shared" si="0"/>
        <v>636.33333333333337</v>
      </c>
      <c r="Q13" s="2" t="s">
        <v>192</v>
      </c>
      <c r="R13" s="2">
        <v>7250</v>
      </c>
      <c r="S13" s="2"/>
      <c r="T13" s="2">
        <f t="shared" si="13"/>
        <v>11.393399685699318</v>
      </c>
      <c r="U13" s="11">
        <f t="shared" si="14"/>
        <v>0.92328571428571427</v>
      </c>
      <c r="V13" s="11">
        <f t="shared" si="15"/>
        <v>0</v>
      </c>
      <c r="W13" s="11">
        <f t="shared" si="16"/>
        <v>0</v>
      </c>
      <c r="X13" s="11">
        <f t="shared" si="17"/>
        <v>0.40987318840579712</v>
      </c>
      <c r="Y13" s="11">
        <f t="shared" si="18"/>
        <v>0.28819444444444448</v>
      </c>
      <c r="Z13" s="11">
        <f t="shared" si="19"/>
        <v>3.504761904761905E-2</v>
      </c>
      <c r="AA13" s="2">
        <f t="shared" si="20"/>
        <v>13.035381750465548</v>
      </c>
      <c r="AB13" s="17"/>
    </row>
    <row r="14" spans="1:30">
      <c r="A14" s="6" t="s">
        <v>39</v>
      </c>
      <c r="B14" s="6" t="s">
        <v>197</v>
      </c>
      <c r="C14" s="13" t="s">
        <v>191</v>
      </c>
      <c r="D14" s="2">
        <v>96</v>
      </c>
      <c r="E14" s="2">
        <v>53</v>
      </c>
      <c r="F14" s="2">
        <v>11</v>
      </c>
      <c r="G14" s="2"/>
      <c r="H14" s="2"/>
      <c r="I14" s="2"/>
      <c r="J14" s="2">
        <v>0.28999999999999998</v>
      </c>
      <c r="K14" s="2">
        <v>64</v>
      </c>
      <c r="L14" s="2">
        <v>4.8</v>
      </c>
      <c r="M14" s="2">
        <v>3.89</v>
      </c>
      <c r="N14" s="2">
        <v>2.16</v>
      </c>
      <c r="O14" s="2">
        <v>22</v>
      </c>
      <c r="P14" s="2">
        <f t="shared" si="0"/>
        <v>9.35</v>
      </c>
      <c r="Q14" s="15" t="s">
        <v>192</v>
      </c>
      <c r="R14" s="2">
        <v>266</v>
      </c>
      <c r="S14" s="2"/>
      <c r="T14" s="2">
        <f t="shared" si="1"/>
        <v>28.449197860962567</v>
      </c>
      <c r="U14" s="11">
        <f t="shared" si="2"/>
        <v>0.44791666666666669</v>
      </c>
      <c r="V14" s="11">
        <f t="shared" si="3"/>
        <v>0.11458333333333333</v>
      </c>
      <c r="W14" s="11">
        <f t="shared" si="4"/>
        <v>0.2558139534883721</v>
      </c>
      <c r="X14" s="11">
        <f t="shared" si="9"/>
        <v>7.4999999999999997E-2</v>
      </c>
      <c r="Y14" s="11">
        <f t="shared" si="10"/>
        <v>0.14609374999999999</v>
      </c>
      <c r="Z14" s="11">
        <f t="shared" si="11"/>
        <v>0.66666666666666663</v>
      </c>
      <c r="AA14" s="2">
        <f t="shared" si="12"/>
        <v>1.8113207547169812</v>
      </c>
      <c r="AB14" s="14" t="s">
        <v>198</v>
      </c>
    </row>
    <row r="15" spans="1:30" ht="45">
      <c r="A15" s="6" t="s">
        <v>118</v>
      </c>
      <c r="B15" s="6" t="s">
        <v>135</v>
      </c>
      <c r="C15" s="16" t="s">
        <v>203</v>
      </c>
      <c r="D15" s="2">
        <v>1000</v>
      </c>
      <c r="E15" s="2">
        <v>460</v>
      </c>
      <c r="F15" s="2">
        <v>21</v>
      </c>
      <c r="G15" s="2"/>
      <c r="H15" s="2"/>
      <c r="I15" s="2"/>
      <c r="J15" s="2">
        <v>-3</v>
      </c>
      <c r="K15" s="2">
        <v>785</v>
      </c>
      <c r="L15" s="2">
        <v>94</v>
      </c>
      <c r="M15" s="2">
        <v>102</v>
      </c>
      <c r="N15" s="2">
        <v>99</v>
      </c>
      <c r="O15" s="2">
        <v>75</v>
      </c>
      <c r="P15" s="2">
        <f t="shared" si="0"/>
        <v>92</v>
      </c>
      <c r="Q15" s="2" t="s">
        <v>205</v>
      </c>
      <c r="R15" s="2">
        <v>530</v>
      </c>
      <c r="S15" s="2"/>
      <c r="T15" s="2">
        <f t="shared" si="1"/>
        <v>5.7608695652173916</v>
      </c>
      <c r="U15" s="11">
        <f t="shared" si="2"/>
        <v>0.54</v>
      </c>
      <c r="V15" s="11">
        <f t="shared" si="3"/>
        <v>2.1000000000000001E-2</v>
      </c>
      <c r="W15" s="11">
        <f t="shared" si="4"/>
        <v>3.888888888888889E-2</v>
      </c>
      <c r="X15" s="11">
        <f t="shared" si="9"/>
        <v>0.11974522292993631</v>
      </c>
      <c r="Y15" s="11">
        <f t="shared" si="10"/>
        <v>0.11719745222929936</v>
      </c>
      <c r="Z15" s="11">
        <f t="shared" si="11"/>
        <v>0.78500000000000003</v>
      </c>
      <c r="AA15" s="2">
        <f t="shared" si="12"/>
        <v>2.1739130434782608</v>
      </c>
      <c r="AB15" s="17" t="s">
        <v>204</v>
      </c>
      <c r="AC15" t="s">
        <v>137</v>
      </c>
    </row>
    <row r="16" spans="1:30">
      <c r="A16" s="6" t="s">
        <v>184</v>
      </c>
      <c r="B16" s="6" t="s">
        <v>185</v>
      </c>
      <c r="C16" s="6" t="s">
        <v>186</v>
      </c>
      <c r="D16" s="2">
        <v>268</v>
      </c>
      <c r="E16" s="2">
        <v>209</v>
      </c>
      <c r="F16" s="2">
        <v>47.9</v>
      </c>
      <c r="G16" s="2"/>
      <c r="H16" s="2"/>
      <c r="I16" s="2"/>
      <c r="J16" s="2">
        <v>2.75</v>
      </c>
      <c r="K16" s="2">
        <v>10</v>
      </c>
      <c r="L16" s="2">
        <v>35.69</v>
      </c>
      <c r="M16" s="2">
        <v>35.5</v>
      </c>
      <c r="N16" s="2">
        <v>39</v>
      </c>
      <c r="O16" s="2">
        <v>35</v>
      </c>
      <c r="P16" s="2">
        <f t="shared" si="0"/>
        <v>36.5</v>
      </c>
      <c r="Q16" s="2"/>
      <c r="R16" s="2">
        <v>390</v>
      </c>
      <c r="S16" s="2"/>
      <c r="T16" s="2">
        <f t="shared" si="1"/>
        <v>10.684931506849315</v>
      </c>
      <c r="U16" s="11">
        <f t="shared" si="2"/>
        <v>0.22014925373134328</v>
      </c>
      <c r="V16" s="11">
        <f t="shared" si="3"/>
        <v>0.17873134328358209</v>
      </c>
      <c r="W16" s="11">
        <f t="shared" si="4"/>
        <v>0.81186440677966099</v>
      </c>
      <c r="X16" s="11">
        <f t="shared" si="9"/>
        <v>3.569</v>
      </c>
      <c r="Y16" s="11">
        <f t="shared" si="10"/>
        <v>3.65</v>
      </c>
      <c r="Z16" s="11">
        <f t="shared" si="11"/>
        <v>3.7313432835820892E-2</v>
      </c>
      <c r="AA16" s="2">
        <f t="shared" si="12"/>
        <v>1.2822966507177034</v>
      </c>
      <c r="AB16" s="12" t="s">
        <v>187</v>
      </c>
      <c r="AC16" s="6" t="s">
        <v>188</v>
      </c>
    </row>
    <row r="17" spans="1:30" ht="30">
      <c r="A17" s="6" t="s">
        <v>74</v>
      </c>
      <c r="B17" s="6" t="s">
        <v>142</v>
      </c>
      <c r="C17" s="4"/>
      <c r="D17" s="2">
        <v>2082</v>
      </c>
      <c r="E17" s="2">
        <v>607</v>
      </c>
      <c r="F17" s="2">
        <v>1144</v>
      </c>
      <c r="G17" s="2"/>
      <c r="H17" s="2"/>
      <c r="I17" s="2"/>
      <c r="J17" s="2">
        <v>48</v>
      </c>
      <c r="K17" s="2">
        <v>316</v>
      </c>
      <c r="L17" s="2">
        <v>75</v>
      </c>
      <c r="M17" s="2">
        <v>65</v>
      </c>
      <c r="N17" s="2">
        <v>78</v>
      </c>
      <c r="O17" s="2">
        <v>101</v>
      </c>
      <c r="P17" s="2">
        <f>(M17+N17+O17)/3</f>
        <v>81.333333333333329</v>
      </c>
      <c r="Q17" s="2"/>
      <c r="R17" s="2">
        <v>470</v>
      </c>
      <c r="S17" s="2"/>
      <c r="T17" s="2">
        <f>R17/P17</f>
        <v>5.778688524590164</v>
      </c>
      <c r="U17" s="11">
        <f>(D17-E17)/D17</f>
        <v>0.70845341018251684</v>
      </c>
      <c r="V17" s="11">
        <f>F17/D17</f>
        <v>0.54947166186359275</v>
      </c>
      <c r="W17" s="11">
        <f>F17/(D17-E17)</f>
        <v>0.77559322033898304</v>
      </c>
      <c r="X17" s="11">
        <f>L17/K17</f>
        <v>0.23734177215189872</v>
      </c>
      <c r="Y17" s="11">
        <f>P17/K17</f>
        <v>0.2573839662447257</v>
      </c>
      <c r="Z17" s="11">
        <f>K17/D17</f>
        <v>0.15177713736791545</v>
      </c>
      <c r="AA17" s="2">
        <f>D17/E17</f>
        <v>3.4299835255354201</v>
      </c>
      <c r="AB17" s="3" t="s">
        <v>143</v>
      </c>
    </row>
    <row r="18" spans="1:30">
      <c r="A18" s="6" t="s">
        <v>26</v>
      </c>
      <c r="B18" s="6" t="s">
        <v>199</v>
      </c>
      <c r="C18" s="13" t="s">
        <v>191</v>
      </c>
      <c r="D18" s="2">
        <v>64930</v>
      </c>
      <c r="E18" s="2">
        <v>5879</v>
      </c>
      <c r="F18" s="2"/>
      <c r="G18" s="2"/>
      <c r="H18" s="2"/>
      <c r="I18" s="2"/>
      <c r="J18" s="2"/>
      <c r="K18" s="2">
        <v>8908</v>
      </c>
      <c r="L18" s="2">
        <v>1347</v>
      </c>
      <c r="M18" s="2">
        <v>999</v>
      </c>
      <c r="N18" s="2">
        <v>723</v>
      </c>
      <c r="O18" s="2">
        <v>651</v>
      </c>
      <c r="P18" s="2">
        <f>(M18+N18+O18)/3</f>
        <v>791</v>
      </c>
      <c r="Q18" s="2"/>
      <c r="R18" s="2">
        <v>11800</v>
      </c>
      <c r="S18" s="2"/>
      <c r="T18" s="2">
        <f>R18/P18</f>
        <v>14.917825537294563</v>
      </c>
      <c r="U18" s="11">
        <f>(D18-E18)/D18</f>
        <v>0.90945633759433231</v>
      </c>
      <c r="V18" s="11"/>
      <c r="X18" s="11">
        <f>L18/K18</f>
        <v>0.15121239335428829</v>
      </c>
      <c r="Y18" s="11">
        <f>P18/K18</f>
        <v>8.8796587337224966E-2</v>
      </c>
      <c r="Z18" s="11">
        <f>K18/D18</f>
        <v>0.1371939011242877</v>
      </c>
      <c r="AA18" s="2">
        <f>D18/E18</f>
        <v>11.044395305324034</v>
      </c>
    </row>
    <row r="19" spans="1:30">
      <c r="A19" s="6" t="s">
        <v>89</v>
      </c>
      <c r="B19" s="6" t="s">
        <v>149</v>
      </c>
      <c r="D19" s="2">
        <v>1105</v>
      </c>
      <c r="E19" s="2">
        <v>492</v>
      </c>
      <c r="F19" s="2">
        <v>15</v>
      </c>
      <c r="G19" s="2"/>
      <c r="H19" s="2"/>
      <c r="I19" s="2"/>
      <c r="J19" s="2">
        <v>1.39</v>
      </c>
      <c r="K19" s="2">
        <v>1004</v>
      </c>
      <c r="L19" s="2">
        <v>58</v>
      </c>
      <c r="M19" s="2">
        <v>50</v>
      </c>
      <c r="N19" s="2">
        <v>105</v>
      </c>
      <c r="O19" s="2">
        <v>80</v>
      </c>
      <c r="P19" s="2">
        <f t="shared" si="0"/>
        <v>78.333333333333329</v>
      </c>
      <c r="Q19" s="2"/>
      <c r="R19" s="2">
        <v>1050</v>
      </c>
      <c r="S19" s="2"/>
      <c r="T19" s="2">
        <f t="shared" ref="T19:T31" si="21">R19/P19</f>
        <v>13.404255319148938</v>
      </c>
      <c r="U19" s="11">
        <f t="shared" si="2"/>
        <v>0.55475113122171948</v>
      </c>
      <c r="V19" s="11">
        <f t="shared" si="3"/>
        <v>1.3574660633484163E-2</v>
      </c>
      <c r="W19" s="11">
        <f t="shared" si="4"/>
        <v>2.4469820554649267E-2</v>
      </c>
      <c r="X19" s="11">
        <f t="shared" si="9"/>
        <v>5.7768924302788842E-2</v>
      </c>
      <c r="Y19" s="11">
        <f t="shared" si="10"/>
        <v>7.802124833997344E-2</v>
      </c>
      <c r="Z19" s="11">
        <f t="shared" si="11"/>
        <v>0.90859728506787329</v>
      </c>
      <c r="AA19" s="2">
        <f t="shared" si="12"/>
        <v>2.2459349593495936</v>
      </c>
      <c r="AB19" s="12" t="s">
        <v>189</v>
      </c>
    </row>
    <row r="20" spans="1:30">
      <c r="A20" s="6" t="s">
        <v>72</v>
      </c>
      <c r="B20" s="6" t="s">
        <v>133</v>
      </c>
      <c r="D20" s="2">
        <v>64069</v>
      </c>
      <c r="E20" s="2">
        <v>4139</v>
      </c>
      <c r="F20" s="2">
        <v>0</v>
      </c>
      <c r="G20" s="2"/>
      <c r="H20" s="2"/>
      <c r="I20" s="2"/>
      <c r="J20" s="2"/>
      <c r="K20" s="2">
        <v>1570</v>
      </c>
      <c r="L20" s="2">
        <v>633</v>
      </c>
      <c r="M20" s="2">
        <v>543</v>
      </c>
      <c r="N20" s="2">
        <v>506</v>
      </c>
      <c r="O20" s="2">
        <v>475</v>
      </c>
      <c r="P20" s="2">
        <f t="shared" si="0"/>
        <v>508</v>
      </c>
      <c r="Q20" s="2"/>
      <c r="R20" s="2">
        <v>3500</v>
      </c>
      <c r="S20" s="2"/>
      <c r="T20" s="2">
        <f t="shared" si="21"/>
        <v>6.8897637795275593</v>
      </c>
      <c r="U20" s="11">
        <f t="shared" si="2"/>
        <v>0.93539777427461024</v>
      </c>
      <c r="V20" s="11">
        <f t="shared" si="3"/>
        <v>0</v>
      </c>
      <c r="W20" s="11">
        <f t="shared" si="4"/>
        <v>0</v>
      </c>
      <c r="X20" s="11">
        <f t="shared" si="9"/>
        <v>0.4031847133757962</v>
      </c>
      <c r="Y20" s="11">
        <f t="shared" si="10"/>
        <v>0.3235668789808917</v>
      </c>
      <c r="Z20" s="11">
        <f t="shared" si="11"/>
        <v>2.45048307293699E-2</v>
      </c>
      <c r="AA20" s="2">
        <f t="shared" si="12"/>
        <v>15.479342836433922</v>
      </c>
      <c r="AB20" s="18" t="s">
        <v>209</v>
      </c>
      <c r="AD20" t="s">
        <v>210</v>
      </c>
    </row>
    <row r="21" spans="1:30">
      <c r="A21" s="6" t="s">
        <v>78</v>
      </c>
      <c r="B21" s="6" t="s">
        <v>134</v>
      </c>
      <c r="D21" s="2">
        <v>353</v>
      </c>
      <c r="E21" s="2">
        <v>140</v>
      </c>
      <c r="F21" s="2">
        <v>108</v>
      </c>
      <c r="G21" s="2"/>
      <c r="H21" s="2"/>
      <c r="I21" s="2"/>
      <c r="J21" s="2">
        <v>4</v>
      </c>
      <c r="K21" s="2">
        <v>201</v>
      </c>
      <c r="L21" s="2">
        <v>28</v>
      </c>
      <c r="M21" s="2">
        <v>26</v>
      </c>
      <c r="N21" s="2">
        <v>18</v>
      </c>
      <c r="O21" s="2">
        <v>19</v>
      </c>
      <c r="P21" s="2">
        <f t="shared" si="0"/>
        <v>21</v>
      </c>
      <c r="Q21" s="2"/>
      <c r="R21" s="2">
        <v>550</v>
      </c>
      <c r="S21" s="2"/>
      <c r="T21" s="2">
        <f t="shared" si="21"/>
        <v>26.19047619047619</v>
      </c>
      <c r="U21" s="11">
        <f t="shared" si="2"/>
        <v>0.60339943342776203</v>
      </c>
      <c r="V21" s="11">
        <f t="shared" si="3"/>
        <v>0.30594900849858359</v>
      </c>
      <c r="W21" s="11">
        <f t="shared" si="4"/>
        <v>0.50704225352112675</v>
      </c>
      <c r="X21" s="11">
        <f t="shared" si="9"/>
        <v>0.13930348258706468</v>
      </c>
      <c r="Y21" s="11">
        <f t="shared" si="10"/>
        <v>0.1044776119402985</v>
      </c>
      <c r="Z21" s="11">
        <f t="shared" si="11"/>
        <v>0.56940509915014159</v>
      </c>
      <c r="AA21" s="2">
        <f t="shared" si="12"/>
        <v>2.5214285714285714</v>
      </c>
      <c r="AB21" s="3" t="s">
        <v>141</v>
      </c>
    </row>
    <row r="23" spans="1:30">
      <c r="A23" s="6" t="s">
        <v>167</v>
      </c>
      <c r="B23" s="6" t="s">
        <v>153</v>
      </c>
      <c r="C23" s="5" t="s">
        <v>158</v>
      </c>
      <c r="D23" s="2">
        <v>61</v>
      </c>
      <c r="E23" s="2">
        <v>46</v>
      </c>
      <c r="F23" s="2">
        <v>1.5</v>
      </c>
      <c r="G23" s="2"/>
      <c r="H23" s="2"/>
      <c r="I23" s="2"/>
      <c r="J23" s="2">
        <v>-0.18</v>
      </c>
      <c r="K23" s="2">
        <v>25</v>
      </c>
      <c r="L23" s="2">
        <v>9.9499999999999993</v>
      </c>
      <c r="M23" s="2">
        <v>7.5</v>
      </c>
      <c r="N23" s="2">
        <v>6.8</v>
      </c>
      <c r="O23" s="2">
        <v>6.4</v>
      </c>
      <c r="P23" s="2">
        <f t="shared" si="0"/>
        <v>6.9000000000000012</v>
      </c>
      <c r="Q23" s="8" t="s">
        <v>154</v>
      </c>
      <c r="R23" s="2">
        <v>187</v>
      </c>
      <c r="S23" s="2"/>
      <c r="T23" s="2">
        <f t="shared" si="21"/>
        <v>27.101449275362313</v>
      </c>
      <c r="U23" s="11">
        <f t="shared" si="2"/>
        <v>0.24590163934426229</v>
      </c>
      <c r="V23" s="11">
        <f t="shared" si="3"/>
        <v>2.4590163934426229E-2</v>
      </c>
      <c r="W23" s="11">
        <f t="shared" si="4"/>
        <v>0.1</v>
      </c>
      <c r="X23" s="11">
        <f t="shared" si="9"/>
        <v>0.39799999999999996</v>
      </c>
      <c r="Y23" s="11">
        <f t="shared" si="10"/>
        <v>0.27600000000000002</v>
      </c>
      <c r="Z23" s="11">
        <f t="shared" si="11"/>
        <v>0.4098360655737705</v>
      </c>
      <c r="AA23" s="2">
        <f t="shared" si="12"/>
        <v>1.326086956521739</v>
      </c>
    </row>
    <row r="24" spans="1:30">
      <c r="A24" s="6" t="s">
        <v>156</v>
      </c>
      <c r="B24" s="6" t="s">
        <v>160</v>
      </c>
      <c r="C24" s="6" t="s">
        <v>157</v>
      </c>
      <c r="D24" s="2">
        <v>25</v>
      </c>
      <c r="E24" s="2">
        <v>20</v>
      </c>
      <c r="F24" s="2">
        <v>0</v>
      </c>
      <c r="G24" s="2"/>
      <c r="H24" s="2"/>
      <c r="I24" s="2"/>
      <c r="J24" s="2">
        <v>-2.5000000000000001E-2</v>
      </c>
      <c r="K24" s="2">
        <v>18</v>
      </c>
      <c r="L24" s="2">
        <v>4.0999999999999996</v>
      </c>
      <c r="M24" s="2">
        <v>3.48</v>
      </c>
      <c r="N24" s="2">
        <v>2.52</v>
      </c>
      <c r="O24" s="2">
        <v>1.62</v>
      </c>
      <c r="P24" s="2">
        <f t="shared" si="0"/>
        <v>2.54</v>
      </c>
      <c r="Q24" s="8" t="s">
        <v>155</v>
      </c>
      <c r="R24" s="2">
        <v>88</v>
      </c>
      <c r="S24" s="2"/>
      <c r="T24" s="2">
        <f t="shared" si="21"/>
        <v>34.645669291338585</v>
      </c>
      <c r="U24" s="11">
        <f t="shared" si="2"/>
        <v>0.2</v>
      </c>
      <c r="V24" s="11">
        <f t="shared" si="3"/>
        <v>0</v>
      </c>
      <c r="W24" s="11">
        <f t="shared" si="4"/>
        <v>0</v>
      </c>
      <c r="X24" s="11">
        <f t="shared" si="9"/>
        <v>0.22777777777777775</v>
      </c>
      <c r="Y24" s="11">
        <f t="shared" si="10"/>
        <v>0.1411111111111111</v>
      </c>
      <c r="Z24" s="11">
        <f t="shared" si="11"/>
        <v>0.72</v>
      </c>
      <c r="AA24" s="2">
        <f t="shared" si="12"/>
        <v>1.25</v>
      </c>
      <c r="AB24" s="7" t="s">
        <v>161</v>
      </c>
    </row>
    <row r="25" spans="1:30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 t="shared" si="0"/>
        <v>0</v>
      </c>
      <c r="Q25" s="2"/>
      <c r="R25" s="2"/>
      <c r="S25" s="2"/>
      <c r="T25" s="2" t="e">
        <f t="shared" si="21"/>
        <v>#DIV/0!</v>
      </c>
      <c r="U25" s="11" t="e">
        <f t="shared" si="2"/>
        <v>#DIV/0!</v>
      </c>
      <c r="V25" s="11" t="e">
        <f t="shared" si="3"/>
        <v>#DIV/0!</v>
      </c>
      <c r="W25" s="11" t="e">
        <f t="shared" si="4"/>
        <v>#DIV/0!</v>
      </c>
      <c r="X25" s="11" t="e">
        <f t="shared" si="9"/>
        <v>#DIV/0!</v>
      </c>
      <c r="Y25" s="11"/>
      <c r="Z25" s="11" t="e">
        <f t="shared" si="11"/>
        <v>#DIV/0!</v>
      </c>
      <c r="AA25" s="2" t="e">
        <f t="shared" si="12"/>
        <v>#DIV/0!</v>
      </c>
    </row>
    <row r="26" spans="1:30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f t="shared" si="0"/>
        <v>0</v>
      </c>
      <c r="Q26" s="2"/>
      <c r="R26" s="2"/>
      <c r="S26" s="2"/>
      <c r="T26" s="2" t="e">
        <f t="shared" si="21"/>
        <v>#DIV/0!</v>
      </c>
      <c r="U26" s="11" t="e">
        <f t="shared" si="2"/>
        <v>#DIV/0!</v>
      </c>
      <c r="V26" s="11" t="e">
        <f t="shared" si="3"/>
        <v>#DIV/0!</v>
      </c>
      <c r="W26" s="11" t="e">
        <f t="shared" si="4"/>
        <v>#DIV/0!</v>
      </c>
      <c r="X26" s="11" t="e">
        <f t="shared" si="9"/>
        <v>#DIV/0!</v>
      </c>
      <c r="Y26" s="11"/>
      <c r="Z26" s="11" t="e">
        <f t="shared" si="11"/>
        <v>#DIV/0!</v>
      </c>
      <c r="AA26" s="2" t="e">
        <f t="shared" si="12"/>
        <v>#DIV/0!</v>
      </c>
    </row>
    <row r="27" spans="1:30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f t="shared" si="0"/>
        <v>0</v>
      </c>
      <c r="Q27" s="2"/>
      <c r="R27" s="2"/>
      <c r="S27" s="2"/>
      <c r="T27" s="2" t="e">
        <f t="shared" si="21"/>
        <v>#DIV/0!</v>
      </c>
      <c r="U27" s="11" t="e">
        <f t="shared" si="2"/>
        <v>#DIV/0!</v>
      </c>
      <c r="V27" s="11" t="e">
        <f t="shared" si="3"/>
        <v>#DIV/0!</v>
      </c>
      <c r="W27" s="11" t="e">
        <f t="shared" si="4"/>
        <v>#DIV/0!</v>
      </c>
      <c r="X27" s="11" t="e">
        <f t="shared" si="9"/>
        <v>#DIV/0!</v>
      </c>
      <c r="Y27" s="11"/>
      <c r="Z27" s="11" t="e">
        <f t="shared" si="11"/>
        <v>#DIV/0!</v>
      </c>
      <c r="AA27" s="2" t="e">
        <f t="shared" si="12"/>
        <v>#DIV/0!</v>
      </c>
    </row>
    <row r="28" spans="1:30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f t="shared" si="0"/>
        <v>0</v>
      </c>
      <c r="Q28" s="2"/>
      <c r="R28" s="2"/>
      <c r="S28" s="2"/>
      <c r="T28" s="2" t="e">
        <f t="shared" si="21"/>
        <v>#DIV/0!</v>
      </c>
      <c r="U28" s="11" t="e">
        <f t="shared" si="2"/>
        <v>#DIV/0!</v>
      </c>
      <c r="V28" s="11" t="e">
        <f t="shared" si="3"/>
        <v>#DIV/0!</v>
      </c>
      <c r="W28" s="11" t="e">
        <f t="shared" si="4"/>
        <v>#DIV/0!</v>
      </c>
      <c r="X28" s="11" t="e">
        <f t="shared" si="9"/>
        <v>#DIV/0!</v>
      </c>
      <c r="Y28" s="11"/>
      <c r="Z28" s="11" t="e">
        <f t="shared" si="11"/>
        <v>#DIV/0!</v>
      </c>
      <c r="AA28" s="2" t="e">
        <f t="shared" si="12"/>
        <v>#DIV/0!</v>
      </c>
    </row>
    <row r="29" spans="1:30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f t="shared" si="0"/>
        <v>0</v>
      </c>
      <c r="Q29" s="2"/>
      <c r="R29" s="2"/>
      <c r="S29" s="2"/>
      <c r="T29" s="2" t="e">
        <f t="shared" si="21"/>
        <v>#DIV/0!</v>
      </c>
      <c r="U29" s="11" t="e">
        <f t="shared" si="2"/>
        <v>#DIV/0!</v>
      </c>
      <c r="V29" s="11" t="e">
        <f t="shared" si="3"/>
        <v>#DIV/0!</v>
      </c>
      <c r="W29" s="11" t="e">
        <f t="shared" si="4"/>
        <v>#DIV/0!</v>
      </c>
      <c r="X29" s="11" t="e">
        <f t="shared" si="9"/>
        <v>#DIV/0!</v>
      </c>
      <c r="Y29" s="11"/>
      <c r="Z29" s="11" t="e">
        <f t="shared" si="11"/>
        <v>#DIV/0!</v>
      </c>
      <c r="AA29" s="2" t="e">
        <f t="shared" si="12"/>
        <v>#DIV/0!</v>
      </c>
    </row>
    <row r="30" spans="1:30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f t="shared" si="0"/>
        <v>0</v>
      </c>
      <c r="Q30" s="2"/>
      <c r="R30" s="2"/>
      <c r="S30" s="2"/>
      <c r="T30" s="2" t="e">
        <f t="shared" si="21"/>
        <v>#DIV/0!</v>
      </c>
      <c r="U30" s="11" t="e">
        <f t="shared" si="2"/>
        <v>#DIV/0!</v>
      </c>
      <c r="V30" s="11" t="e">
        <f t="shared" si="3"/>
        <v>#DIV/0!</v>
      </c>
      <c r="W30" s="11" t="e">
        <f t="shared" si="4"/>
        <v>#DIV/0!</v>
      </c>
      <c r="X30" s="11" t="e">
        <f t="shared" si="9"/>
        <v>#DIV/0!</v>
      </c>
      <c r="Y30" s="11"/>
      <c r="Z30" s="11"/>
      <c r="AA30" s="11"/>
    </row>
    <row r="31" spans="1:30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f t="shared" si="0"/>
        <v>0</v>
      </c>
      <c r="Q31" s="2"/>
      <c r="R31" s="2"/>
      <c r="S31" s="2"/>
      <c r="T31" s="2" t="e">
        <f t="shared" si="21"/>
        <v>#DIV/0!</v>
      </c>
      <c r="U31" s="11"/>
      <c r="V31" s="11"/>
    </row>
    <row r="32" spans="1:30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f t="shared" si="0"/>
        <v>0</v>
      </c>
      <c r="Q32" s="2"/>
      <c r="R32" s="2"/>
      <c r="S32" s="2"/>
      <c r="T32" s="2"/>
      <c r="U32" s="11"/>
      <c r="V32" s="11"/>
    </row>
    <row r="33" spans="4:2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>
        <f t="shared" si="0"/>
        <v>0</v>
      </c>
      <c r="Q33" s="2"/>
      <c r="R33" s="2"/>
      <c r="S33" s="2"/>
      <c r="T33" s="2"/>
      <c r="U33" s="11"/>
      <c r="V33" s="11"/>
    </row>
    <row r="34" spans="4:2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1"/>
      <c r="V34" s="11"/>
    </row>
    <row r="35" spans="4:2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11"/>
      <c r="V35" s="11"/>
    </row>
    <row r="36" spans="4:2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1"/>
      <c r="V36" s="11"/>
    </row>
    <row r="37" spans="4:2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4:2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4:2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4:2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4:2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4:2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4:2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4:2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4:2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4:22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4:22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4:22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4:22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4:22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4:22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4:22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4:22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4:22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5"/>
  <cols>
    <col min="3" max="3" width="9.140625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>
      <c r="B72">
        <v>2018</v>
      </c>
    </row>
    <row r="73" spans="1:10" hidden="1">
      <c r="B73">
        <v>2018</v>
      </c>
    </row>
    <row r="74" spans="1:10" hidden="1">
      <c r="B74">
        <v>2018</v>
      </c>
    </row>
    <row r="75" spans="1:10" hidden="1">
      <c r="B75">
        <v>2018</v>
      </c>
    </row>
    <row r="76" spans="1:10" hidden="1">
      <c r="B76">
        <v>2018</v>
      </c>
    </row>
    <row r="77" spans="1:10" hidden="1">
      <c r="B77">
        <v>2018</v>
      </c>
    </row>
    <row r="78" spans="1:10" hidden="1">
      <c r="B78">
        <v>2018</v>
      </c>
    </row>
    <row r="79" spans="1:10" hidden="1">
      <c r="B79">
        <v>2018</v>
      </c>
    </row>
    <row r="80" spans="1:10" hidden="1">
      <c r="B80">
        <v>2018</v>
      </c>
    </row>
    <row r="81" spans="2:2" hidden="1">
      <c r="B81">
        <v>2018</v>
      </c>
    </row>
    <row r="82" spans="2:2" hidden="1">
      <c r="B82">
        <v>2018</v>
      </c>
    </row>
  </sheetData>
  <autoFilter ref="A1:J82">
    <filterColumn colId="4">
      <filters>
        <filter val="FENHONG"/>
      </filters>
    </filterColumn>
  </autoFilter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5"/>
  <cols>
    <col min="3" max="3" width="9.140625" style="1"/>
    <col min="5" max="5" width="13.7109375" customWidth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>
      <c r="B54">
        <v>2018</v>
      </c>
      <c r="J54">
        <f t="shared" si="0"/>
        <v>0</v>
      </c>
    </row>
    <row r="55" spans="1:10">
      <c r="J55">
        <f t="shared" si="0"/>
        <v>0</v>
      </c>
    </row>
    <row r="56" spans="1:10">
      <c r="J56">
        <f t="shared" si="0"/>
        <v>0</v>
      </c>
    </row>
    <row r="57" spans="1:10">
      <c r="J57">
        <f t="shared" si="0"/>
        <v>0</v>
      </c>
    </row>
    <row r="58" spans="1:10">
      <c r="J58">
        <f t="shared" si="0"/>
        <v>0</v>
      </c>
    </row>
    <row r="59" spans="1:10">
      <c r="J59">
        <f t="shared" si="0"/>
        <v>0</v>
      </c>
    </row>
    <row r="60" spans="1:10">
      <c r="J60">
        <f t="shared" si="0"/>
        <v>0</v>
      </c>
    </row>
    <row r="61" spans="1:10">
      <c r="J61">
        <f t="shared" si="0"/>
        <v>0</v>
      </c>
    </row>
    <row r="62" spans="1:10">
      <c r="J62">
        <f t="shared" si="0"/>
        <v>0</v>
      </c>
    </row>
    <row r="63" spans="1:10">
      <c r="J63">
        <f t="shared" si="0"/>
        <v>0</v>
      </c>
    </row>
  </sheetData>
  <autoFilter ref="A1:J63"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</vt:lpstr>
      <vt:lpstr>00101现金流1</vt:lpstr>
      <vt:lpstr>00102现金流2</vt:lpstr>
      <vt:lpstr>EV估值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2018-04-04T09:28:45Z</cp:lastPrinted>
  <dcterms:created xsi:type="dcterms:W3CDTF">2017-03-24T07:28:00Z</dcterms:created>
  <dcterms:modified xsi:type="dcterms:W3CDTF">2018-04-08T09:16:13Z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