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  <definedName name="_xlnm._FilterDatabase" localSheetId="0" hidden="1">Dict!$A$1:$AU$48</definedName>
  </definedNames>
  <calcPr calcId="152511"/>
</workbook>
</file>

<file path=xl/calcChain.xml><?xml version="1.0" encoding="utf-8"?>
<calcChain xmlns="http://schemas.openxmlformats.org/spreadsheetml/2006/main">
  <c r="P29" i="4" l="1"/>
  <c r="M29" i="4"/>
  <c r="U29" i="4" s="1"/>
  <c r="T29" i="4"/>
  <c r="V29" i="4"/>
  <c r="AE29" i="4"/>
  <c r="AF29" i="4"/>
  <c r="AG29" i="4"/>
  <c r="AH29" i="4"/>
  <c r="Q29" i="4"/>
  <c r="S29" i="4"/>
  <c r="W29" i="4"/>
  <c r="R29" i="4"/>
  <c r="X29" i="4" l="1"/>
  <c r="R22" i="4"/>
  <c r="S22" i="4"/>
  <c r="P22" i="4"/>
  <c r="M22" i="4"/>
  <c r="U22" i="4"/>
  <c r="X22" i="4"/>
  <c r="T22" i="4"/>
  <c r="V22" i="4"/>
  <c r="AE22" i="4"/>
  <c r="AF22" i="4"/>
  <c r="AG22" i="4"/>
  <c r="AH22" i="4"/>
  <c r="AI22" i="4"/>
  <c r="AJ22" i="4"/>
  <c r="AK22" i="4"/>
  <c r="AD22" i="4"/>
  <c r="AQ22" i="4"/>
  <c r="Q22" i="4"/>
  <c r="W22" i="4"/>
  <c r="M8" i="4"/>
  <c r="F8" i="4"/>
  <c r="S37" i="4" l="1"/>
  <c r="R37" i="4"/>
  <c r="M37" i="4"/>
  <c r="U37" i="4" s="1"/>
  <c r="AJ37" i="4"/>
  <c r="T37" i="4"/>
  <c r="V37" i="4"/>
  <c r="AE37" i="4"/>
  <c r="AF37" i="4"/>
  <c r="AG37" i="4"/>
  <c r="AH37" i="4"/>
  <c r="AI37" i="4"/>
  <c r="AD37" i="4"/>
  <c r="AQ37" i="4"/>
  <c r="F37" i="4"/>
  <c r="Q37" i="4"/>
  <c r="W37" i="4"/>
  <c r="P37" i="4" l="1"/>
  <c r="AK37" i="4"/>
  <c r="X37" i="4"/>
  <c r="R24" i="4"/>
  <c r="S24" i="4"/>
  <c r="M24" i="4"/>
  <c r="U24" i="4" s="1"/>
  <c r="T24" i="4"/>
  <c r="V24" i="4"/>
  <c r="AE24" i="4"/>
  <c r="AF24" i="4"/>
  <c r="AG24" i="4"/>
  <c r="AH24" i="4"/>
  <c r="AD24" i="4"/>
  <c r="AI24" i="4" s="1"/>
  <c r="AQ24" i="4"/>
  <c r="F24" i="4"/>
  <c r="Q24" i="4"/>
  <c r="W24" i="4"/>
  <c r="P24" i="4" l="1"/>
  <c r="AJ24" i="4"/>
  <c r="AK24" i="4"/>
  <c r="X24" i="4"/>
  <c r="M17" i="4"/>
  <c r="F17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3" i="4"/>
  <c r="AO21" i="4"/>
  <c r="AO25" i="4"/>
  <c r="AO26" i="4"/>
  <c r="AO27" i="4"/>
  <c r="AO28" i="4"/>
  <c r="AO30" i="4"/>
  <c r="AO31" i="4"/>
  <c r="AO32" i="4"/>
  <c r="AO33" i="4"/>
  <c r="AO34" i="4"/>
  <c r="AO35" i="4"/>
  <c r="AO36" i="4"/>
  <c r="AO38" i="4"/>
  <c r="AO39" i="4"/>
  <c r="AO40" i="4"/>
  <c r="AO41" i="4"/>
  <c r="AO42" i="4"/>
  <c r="AO43" i="4"/>
  <c r="AO44" i="4"/>
  <c r="AO45" i="4"/>
  <c r="AO2" i="4"/>
  <c r="AQ3" i="4" l="1"/>
  <c r="AP3" i="4"/>
  <c r="AD3" i="4"/>
  <c r="AJ3" i="4" s="1"/>
  <c r="AE3" i="4"/>
  <c r="AF3" i="4"/>
  <c r="AG3" i="4"/>
  <c r="AH3" i="4"/>
  <c r="Q3" i="4"/>
  <c r="T3" i="4"/>
  <c r="V3" i="4"/>
  <c r="W3" i="4"/>
  <c r="M3" i="4"/>
  <c r="F3" i="4"/>
  <c r="R3" i="4" s="1"/>
  <c r="S3" i="4" l="1"/>
  <c r="AK3" i="4"/>
  <c r="U3" i="4"/>
  <c r="AI3" i="4"/>
  <c r="X3" i="4"/>
  <c r="P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3" i="4"/>
  <c r="AQ21" i="4"/>
  <c r="AQ25" i="4"/>
  <c r="AQ26" i="4"/>
  <c r="AQ27" i="4"/>
  <c r="AQ28" i="4"/>
  <c r="AQ30" i="4"/>
  <c r="AQ31" i="4"/>
  <c r="AQ32" i="4"/>
  <c r="AQ33" i="4"/>
  <c r="AQ34" i="4"/>
  <c r="AQ35" i="4"/>
  <c r="AQ36" i="4"/>
  <c r="AQ38" i="4"/>
  <c r="AQ39" i="4"/>
  <c r="AQ40" i="4"/>
  <c r="AQ41" i="4"/>
  <c r="AQ2" i="4"/>
  <c r="AP2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3" i="4"/>
  <c r="AP21" i="4"/>
  <c r="AP25" i="4"/>
  <c r="AP26" i="4"/>
  <c r="AP27" i="4"/>
  <c r="AP28" i="4"/>
  <c r="AP30" i="4"/>
  <c r="AP31" i="4"/>
  <c r="AP32" i="4"/>
  <c r="AP33" i="4"/>
  <c r="AP34" i="4"/>
  <c r="AP35" i="4"/>
  <c r="AP36" i="4"/>
  <c r="AP38" i="4"/>
  <c r="AP39" i="4"/>
  <c r="AP40" i="4"/>
  <c r="AP41" i="4"/>
  <c r="F41" i="4"/>
  <c r="M21" i="4"/>
  <c r="U21" i="4" s="1"/>
  <c r="T21" i="4"/>
  <c r="V21" i="4"/>
  <c r="AE21" i="4"/>
  <c r="AF21" i="4"/>
  <c r="AG21" i="4"/>
  <c r="AH21" i="4"/>
  <c r="R21" i="4"/>
  <c r="S21" i="4"/>
  <c r="AD21" i="4"/>
  <c r="AI21" i="4" s="1"/>
  <c r="Q21" i="4"/>
  <c r="W21" i="4"/>
  <c r="P8" i="4"/>
  <c r="T8" i="4"/>
  <c r="V8" i="4"/>
  <c r="AE8" i="4"/>
  <c r="AF8" i="4"/>
  <c r="AG8" i="4"/>
  <c r="AH8" i="4"/>
  <c r="AD8" i="4"/>
  <c r="AJ8" i="4" s="1"/>
  <c r="R8" i="4"/>
  <c r="Q8" i="4"/>
  <c r="W8" i="4"/>
  <c r="M25" i="4"/>
  <c r="P25" i="4" s="1"/>
  <c r="T25" i="4"/>
  <c r="V25" i="4"/>
  <c r="AE25" i="4"/>
  <c r="AF25" i="4"/>
  <c r="AG25" i="4"/>
  <c r="AH25" i="4"/>
  <c r="AD25" i="4"/>
  <c r="AI25" i="4" s="1"/>
  <c r="F25" i="4"/>
  <c r="S25" i="4" s="1"/>
  <c r="Q25" i="4"/>
  <c r="W25" i="4"/>
  <c r="M16" i="4"/>
  <c r="P16" i="4" s="1"/>
  <c r="T16" i="4"/>
  <c r="V16" i="4"/>
  <c r="AE16" i="4"/>
  <c r="AF16" i="4"/>
  <c r="AG16" i="4"/>
  <c r="AH16" i="4"/>
  <c r="AD16" i="4"/>
  <c r="AJ16" i="4" s="1"/>
  <c r="R16" i="4"/>
  <c r="S16" i="4"/>
  <c r="Q16" i="4"/>
  <c r="W16" i="4"/>
  <c r="M13" i="4"/>
  <c r="P13" i="4" s="1"/>
  <c r="T13" i="4"/>
  <c r="V13" i="4"/>
  <c r="AE13" i="4"/>
  <c r="AF13" i="4"/>
  <c r="AG13" i="4"/>
  <c r="AH13" i="4"/>
  <c r="AD13" i="4"/>
  <c r="R13" i="4"/>
  <c r="S13" i="4"/>
  <c r="Q13" i="4"/>
  <c r="W13" i="4"/>
  <c r="S8" i="4" l="1"/>
  <c r="AK13" i="4"/>
  <c r="U13" i="4"/>
  <c r="X13" i="4"/>
  <c r="P21" i="4"/>
  <c r="AI8" i="4"/>
  <c r="AI16" i="4"/>
  <c r="AJ21" i="4"/>
  <c r="AK8" i="4"/>
  <c r="X21" i="4"/>
  <c r="AK21" i="4"/>
  <c r="AJ25" i="4"/>
  <c r="AJ13" i="4"/>
  <c r="AI13" i="4"/>
  <c r="R25" i="4"/>
  <c r="X8" i="4"/>
  <c r="U8" i="4"/>
  <c r="U25" i="4"/>
  <c r="AK25" i="4"/>
  <c r="X25" i="4"/>
  <c r="X16" i="4"/>
  <c r="AK16" i="4"/>
  <c r="U16" i="4"/>
  <c r="R35" i="4"/>
  <c r="M35" i="4"/>
  <c r="U35" i="4" s="1"/>
  <c r="T35" i="4"/>
  <c r="V35" i="4"/>
  <c r="AE35" i="4"/>
  <c r="AF35" i="4"/>
  <c r="AG35" i="4"/>
  <c r="AH35" i="4"/>
  <c r="AD35" i="4"/>
  <c r="F35" i="4"/>
  <c r="S35" i="4" s="1"/>
  <c r="Q35" i="4"/>
  <c r="W35" i="4"/>
  <c r="S33" i="4"/>
  <c r="M33" i="4"/>
  <c r="U33" i="4" s="1"/>
  <c r="T33" i="4"/>
  <c r="V33" i="4"/>
  <c r="AE33" i="4"/>
  <c r="AF33" i="4"/>
  <c r="AG33" i="4"/>
  <c r="AH33" i="4"/>
  <c r="AD33" i="4"/>
  <c r="AI33" i="4" s="1"/>
  <c r="F33" i="4"/>
  <c r="R33" i="4" s="1"/>
  <c r="Q33" i="4"/>
  <c r="W33" i="4"/>
  <c r="AD30" i="4"/>
  <c r="AJ30" i="4" s="1"/>
  <c r="S28" i="4"/>
  <c r="S30" i="4"/>
  <c r="R28" i="4"/>
  <c r="R30" i="4"/>
  <c r="M30" i="4"/>
  <c r="U30" i="4" s="1"/>
  <c r="T30" i="4"/>
  <c r="V30" i="4"/>
  <c r="AE30" i="4"/>
  <c r="AF30" i="4"/>
  <c r="AG30" i="4"/>
  <c r="AH30" i="4"/>
  <c r="Q30" i="4"/>
  <c r="W30" i="4"/>
  <c r="P30" i="4" l="1"/>
  <c r="AK35" i="4"/>
  <c r="P35" i="4"/>
  <c r="AK30" i="4"/>
  <c r="P33" i="4"/>
  <c r="X35" i="4"/>
  <c r="AJ33" i="4"/>
  <c r="AJ35" i="4"/>
  <c r="AI35" i="4"/>
  <c r="AK33" i="4"/>
  <c r="X33" i="4"/>
  <c r="AI30" i="4"/>
  <c r="X30" i="4"/>
  <c r="AJ43" i="4"/>
  <c r="AJ44" i="4"/>
  <c r="Q39" i="4"/>
  <c r="R39" i="4"/>
  <c r="S39" i="4"/>
  <c r="T39" i="4"/>
  <c r="V39" i="4"/>
  <c r="W39" i="4"/>
  <c r="M39" i="4"/>
  <c r="P39" i="4" s="1"/>
  <c r="AE39" i="4"/>
  <c r="AF39" i="4"/>
  <c r="AG39" i="4"/>
  <c r="AH39" i="4"/>
  <c r="AD39" i="4"/>
  <c r="AI39" i="4" s="1"/>
  <c r="F40" i="4"/>
  <c r="AJ39" i="4" l="1"/>
  <c r="U39" i="4"/>
  <c r="X39" i="4"/>
  <c r="AK39" i="4"/>
  <c r="AD4" i="4"/>
  <c r="AH4" i="4"/>
  <c r="AG4" i="4"/>
  <c r="AF4" i="4"/>
  <c r="AE4" i="4"/>
  <c r="Q4" i="4"/>
  <c r="R4" i="4"/>
  <c r="S4" i="4"/>
  <c r="T4" i="4"/>
  <c r="V4" i="4"/>
  <c r="W4" i="4"/>
  <c r="M4" i="4"/>
  <c r="AD6" i="4"/>
  <c r="AH6" i="4"/>
  <c r="AG6" i="4"/>
  <c r="AF6" i="4"/>
  <c r="AE6" i="4"/>
  <c r="Q6" i="4"/>
  <c r="R6" i="4"/>
  <c r="S6" i="4"/>
  <c r="T6" i="4"/>
  <c r="V6" i="4"/>
  <c r="W6" i="4"/>
  <c r="M6" i="4"/>
  <c r="P6" i="4" s="1"/>
  <c r="AI43" i="4"/>
  <c r="AI44" i="4"/>
  <c r="AE5" i="4"/>
  <c r="AF5" i="4"/>
  <c r="AG5" i="4"/>
  <c r="AH5" i="4"/>
  <c r="AE7" i="4"/>
  <c r="AF7" i="4"/>
  <c r="AG7" i="4"/>
  <c r="AH7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4" i="4"/>
  <c r="AF14" i="4"/>
  <c r="AG14" i="4"/>
  <c r="AH14" i="4"/>
  <c r="AE15" i="4"/>
  <c r="AF15" i="4"/>
  <c r="AG15" i="4"/>
  <c r="AH15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3" i="4"/>
  <c r="AF23" i="4"/>
  <c r="AG23" i="4"/>
  <c r="AH23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32" i="4"/>
  <c r="AF32" i="4"/>
  <c r="AG32" i="4"/>
  <c r="AH32" i="4"/>
  <c r="AE31" i="4"/>
  <c r="AF31" i="4"/>
  <c r="AG31" i="4"/>
  <c r="AH31" i="4"/>
  <c r="AE34" i="4"/>
  <c r="AF34" i="4"/>
  <c r="AG34" i="4"/>
  <c r="AH34" i="4"/>
  <c r="AE36" i="4"/>
  <c r="AF36" i="4"/>
  <c r="AG36" i="4"/>
  <c r="AH36" i="4"/>
  <c r="AE38" i="4"/>
  <c r="AF38" i="4"/>
  <c r="AG38" i="4"/>
  <c r="AH38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H2" i="4"/>
  <c r="AG2" i="4"/>
  <c r="AF2" i="4"/>
  <c r="AE2" i="4"/>
  <c r="AD9" i="4"/>
  <c r="AD10" i="4"/>
  <c r="AD11" i="4"/>
  <c r="AD12" i="4"/>
  <c r="AD14" i="4"/>
  <c r="AD15" i="4"/>
  <c r="AD17" i="4"/>
  <c r="AD18" i="4"/>
  <c r="AD19" i="4"/>
  <c r="AD20" i="4"/>
  <c r="AD23" i="4"/>
  <c r="AD26" i="4"/>
  <c r="AD27" i="4"/>
  <c r="AD28" i="4"/>
  <c r="AD32" i="4"/>
  <c r="AD31" i="4"/>
  <c r="AD34" i="4"/>
  <c r="AD36" i="4"/>
  <c r="AD38" i="4"/>
  <c r="AD40" i="4"/>
  <c r="AD41" i="4"/>
  <c r="AD42" i="4"/>
  <c r="AD5" i="4"/>
  <c r="AD7" i="4"/>
  <c r="AD2" i="4"/>
  <c r="AK4" i="4" l="1"/>
  <c r="AI42" i="4"/>
  <c r="AJ42" i="4"/>
  <c r="AI36" i="4"/>
  <c r="AJ36" i="4"/>
  <c r="AI28" i="4"/>
  <c r="AJ28" i="4"/>
  <c r="AI20" i="4"/>
  <c r="AJ20" i="4"/>
  <c r="AI15" i="4"/>
  <c r="AJ15" i="4"/>
  <c r="AI10" i="4"/>
  <c r="AJ10" i="4"/>
  <c r="AI41" i="4"/>
  <c r="AJ41" i="4"/>
  <c r="AI34" i="4"/>
  <c r="AJ34" i="4"/>
  <c r="AI27" i="4"/>
  <c r="AJ27" i="4"/>
  <c r="AI19" i="4"/>
  <c r="AJ19" i="4"/>
  <c r="AI14" i="4"/>
  <c r="AJ14" i="4"/>
  <c r="AI9" i="4"/>
  <c r="AJ9" i="4"/>
  <c r="AI7" i="4"/>
  <c r="AJ7" i="4"/>
  <c r="AI40" i="4"/>
  <c r="AJ40" i="4"/>
  <c r="AI31" i="4"/>
  <c r="AJ31" i="4"/>
  <c r="AI26" i="4"/>
  <c r="AJ26" i="4"/>
  <c r="AI18" i="4"/>
  <c r="AJ18" i="4"/>
  <c r="AI12" i="4"/>
  <c r="AJ12" i="4"/>
  <c r="AI2" i="4"/>
  <c r="AJ2" i="4"/>
  <c r="AI5" i="4"/>
  <c r="AJ5" i="4"/>
  <c r="AI38" i="4"/>
  <c r="AJ38" i="4"/>
  <c r="AI32" i="4"/>
  <c r="AJ32" i="4"/>
  <c r="AI23" i="4"/>
  <c r="AJ23" i="4"/>
  <c r="AI17" i="4"/>
  <c r="AJ17" i="4"/>
  <c r="AI11" i="4"/>
  <c r="AJ11" i="4"/>
  <c r="AI6" i="4"/>
  <c r="AJ6" i="4"/>
  <c r="AI4" i="4"/>
  <c r="AJ4" i="4"/>
  <c r="P4" i="4"/>
  <c r="X4" i="4"/>
  <c r="U6" i="4"/>
  <c r="AK6" i="4"/>
  <c r="X6" i="4"/>
  <c r="U4" i="4"/>
  <c r="Q18" i="4"/>
  <c r="R18" i="4"/>
  <c r="S18" i="4"/>
  <c r="T18" i="4"/>
  <c r="V18" i="4"/>
  <c r="W18" i="4"/>
  <c r="Q19" i="4"/>
  <c r="R19" i="4"/>
  <c r="S19" i="4"/>
  <c r="T19" i="4"/>
  <c r="V19" i="4"/>
  <c r="W19" i="4"/>
  <c r="M18" i="4"/>
  <c r="M19" i="4"/>
  <c r="P19" i="4" l="1"/>
  <c r="X19" i="4"/>
  <c r="AK19" i="4"/>
  <c r="P18" i="4"/>
  <c r="AK18" i="4"/>
  <c r="X18" i="4"/>
  <c r="U19" i="4"/>
  <c r="U18" i="4"/>
  <c r="M15" i="4"/>
  <c r="T15" i="4"/>
  <c r="V15" i="4"/>
  <c r="R15" i="4"/>
  <c r="S15" i="4"/>
  <c r="Q15" i="4"/>
  <c r="W15" i="4"/>
  <c r="T17" i="4"/>
  <c r="V17" i="4"/>
  <c r="R17" i="4"/>
  <c r="S17" i="4"/>
  <c r="Q17" i="4"/>
  <c r="W17" i="4"/>
  <c r="Q5" i="4"/>
  <c r="R5" i="4"/>
  <c r="S5" i="4"/>
  <c r="T5" i="4"/>
  <c r="V5" i="4"/>
  <c r="W5" i="4"/>
  <c r="M5" i="4"/>
  <c r="U5" i="4" s="1"/>
  <c r="M28" i="4"/>
  <c r="T28" i="4"/>
  <c r="V28" i="4"/>
  <c r="Q28" i="4"/>
  <c r="W28" i="4"/>
  <c r="P15" i="4" l="1"/>
  <c r="X15" i="4"/>
  <c r="AK15" i="4"/>
  <c r="U17" i="4"/>
  <c r="X17" i="4"/>
  <c r="AK17" i="4"/>
  <c r="U28" i="4"/>
  <c r="X28" i="4"/>
  <c r="AK28" i="4"/>
  <c r="P5" i="4"/>
  <c r="X5" i="4"/>
  <c r="AK5" i="4"/>
  <c r="P28" i="4"/>
  <c r="U15" i="4"/>
  <c r="P17" i="4"/>
  <c r="M20" i="4"/>
  <c r="T20" i="4"/>
  <c r="V20" i="4"/>
  <c r="R20" i="4"/>
  <c r="S20" i="4"/>
  <c r="Q20" i="4"/>
  <c r="W20" i="4"/>
  <c r="W7" i="4"/>
  <c r="W9" i="4"/>
  <c r="W10" i="4"/>
  <c r="W11" i="4"/>
  <c r="W12" i="4"/>
  <c r="W14" i="4"/>
  <c r="W23" i="4"/>
  <c r="W26" i="4"/>
  <c r="W32" i="4"/>
  <c r="W31" i="4"/>
  <c r="W34" i="4"/>
  <c r="W27" i="4"/>
  <c r="W36" i="4"/>
  <c r="W38" i="4"/>
  <c r="W40" i="4"/>
  <c r="W41" i="4"/>
  <c r="W42" i="4"/>
  <c r="W43" i="4"/>
  <c r="W44" i="4"/>
  <c r="W2" i="4"/>
  <c r="V7" i="4"/>
  <c r="V9" i="4"/>
  <c r="V10" i="4"/>
  <c r="V11" i="4"/>
  <c r="V12" i="4"/>
  <c r="V14" i="4"/>
  <c r="V23" i="4"/>
  <c r="V26" i="4"/>
  <c r="V32" i="4"/>
  <c r="V31" i="4"/>
  <c r="V34" i="4"/>
  <c r="V27" i="4"/>
  <c r="V36" i="4"/>
  <c r="V38" i="4"/>
  <c r="V40" i="4"/>
  <c r="V41" i="4"/>
  <c r="V42" i="4"/>
  <c r="V43" i="4"/>
  <c r="V44" i="4"/>
  <c r="V2" i="4"/>
  <c r="T7" i="4"/>
  <c r="T9" i="4"/>
  <c r="T10" i="4"/>
  <c r="T11" i="4"/>
  <c r="T12" i="4"/>
  <c r="T14" i="4"/>
  <c r="T23" i="4"/>
  <c r="T26" i="4"/>
  <c r="T32" i="4"/>
  <c r="T31" i="4"/>
  <c r="T34" i="4"/>
  <c r="T27" i="4"/>
  <c r="T36" i="4"/>
  <c r="T38" i="4"/>
  <c r="T40" i="4"/>
  <c r="T41" i="4"/>
  <c r="T42" i="4"/>
  <c r="T43" i="4"/>
  <c r="T44" i="4"/>
  <c r="T45" i="4"/>
  <c r="T2" i="4"/>
  <c r="S9" i="4"/>
  <c r="R9" i="4"/>
  <c r="Q9" i="4"/>
  <c r="M9" i="4"/>
  <c r="U9" i="4" l="1"/>
  <c r="X9" i="4"/>
  <c r="AK9" i="4"/>
  <c r="U20" i="4"/>
  <c r="X20" i="4"/>
  <c r="AK20" i="4"/>
  <c r="P9" i="4"/>
  <c r="P20" i="4"/>
  <c r="M26" i="4"/>
  <c r="R26" i="4"/>
  <c r="S26" i="4"/>
  <c r="Q26" i="4"/>
  <c r="U26" i="4" l="1"/>
  <c r="AK26" i="4"/>
  <c r="X26" i="4"/>
  <c r="P26" i="4"/>
  <c r="S7" i="4"/>
  <c r="R7" i="4"/>
  <c r="Q7" i="4"/>
  <c r="M7" i="4"/>
  <c r="R10" i="4"/>
  <c r="R11" i="4"/>
  <c r="R12" i="4"/>
  <c r="R14" i="4"/>
  <c r="R23" i="4"/>
  <c r="R32" i="4"/>
  <c r="R31" i="4"/>
  <c r="R34" i="4"/>
  <c r="R27" i="4"/>
  <c r="R36" i="4"/>
  <c r="R38" i="4"/>
  <c r="R40" i="4"/>
  <c r="R41" i="4"/>
  <c r="R42" i="4"/>
  <c r="R43" i="4"/>
  <c r="R44" i="4"/>
  <c r="R45" i="4"/>
  <c r="R2" i="4"/>
  <c r="S10" i="4"/>
  <c r="S11" i="4"/>
  <c r="S12" i="4"/>
  <c r="S14" i="4"/>
  <c r="S23" i="4"/>
  <c r="S32" i="4"/>
  <c r="S31" i="4"/>
  <c r="S34" i="4"/>
  <c r="S27" i="4"/>
  <c r="S36" i="4"/>
  <c r="S38" i="4"/>
  <c r="S40" i="4"/>
  <c r="S41" i="4"/>
  <c r="S42" i="4"/>
  <c r="S43" i="4"/>
  <c r="S44" i="4"/>
  <c r="S45" i="4"/>
  <c r="S2" i="4"/>
  <c r="Q10" i="4"/>
  <c r="Q11" i="4"/>
  <c r="Q12" i="4"/>
  <c r="Q14" i="4"/>
  <c r="Q23" i="4"/>
  <c r="Q32" i="4"/>
  <c r="Q31" i="4"/>
  <c r="Q34" i="4"/>
  <c r="Q27" i="4"/>
  <c r="Q36" i="4"/>
  <c r="Q38" i="4"/>
  <c r="Q40" i="4"/>
  <c r="Q41" i="4"/>
  <c r="Q42" i="4"/>
  <c r="Q43" i="4"/>
  <c r="Q44" i="4"/>
  <c r="Q45" i="4"/>
  <c r="Q2" i="4"/>
  <c r="M12" i="4"/>
  <c r="M14" i="4"/>
  <c r="P14" i="4" s="1"/>
  <c r="M23" i="4"/>
  <c r="M32" i="4"/>
  <c r="M31" i="4"/>
  <c r="M34" i="4"/>
  <c r="M2" i="4"/>
  <c r="M27" i="4"/>
  <c r="M11" i="4"/>
  <c r="M36" i="4"/>
  <c r="M38" i="4"/>
  <c r="M40" i="4"/>
  <c r="U40" i="4" s="1"/>
  <c r="M41" i="4"/>
  <c r="AK41" i="4" s="1"/>
  <c r="M42" i="4"/>
  <c r="M43" i="4"/>
  <c r="M44" i="4"/>
  <c r="M45" i="4"/>
  <c r="X45" i="4" s="1"/>
  <c r="M46" i="4"/>
  <c r="M47" i="4"/>
  <c r="M48" i="4"/>
  <c r="M10" i="4"/>
  <c r="X42" i="4" l="1"/>
  <c r="AK42" i="4"/>
  <c r="X44" i="4"/>
  <c r="AK44" i="4"/>
  <c r="X43" i="4"/>
  <c r="AK43" i="4"/>
  <c r="X41" i="4"/>
  <c r="U41" i="4"/>
  <c r="U38" i="4"/>
  <c r="AK38" i="4"/>
  <c r="X38" i="4"/>
  <c r="U2" i="4"/>
  <c r="X2" i="4"/>
  <c r="AK2" i="4"/>
  <c r="U23" i="4"/>
  <c r="X23" i="4"/>
  <c r="AK23" i="4"/>
  <c r="U36" i="4"/>
  <c r="X36" i="4"/>
  <c r="AK36" i="4"/>
  <c r="U34" i="4"/>
  <c r="X34" i="4"/>
  <c r="AK34" i="4"/>
  <c r="U14" i="4"/>
  <c r="X14" i="4"/>
  <c r="AK14" i="4"/>
  <c r="U7" i="4"/>
  <c r="X7" i="4"/>
  <c r="AK7" i="4"/>
  <c r="U10" i="4"/>
  <c r="X10" i="4"/>
  <c r="AK10" i="4"/>
  <c r="U11" i="4"/>
  <c r="X11" i="4"/>
  <c r="AK11" i="4"/>
  <c r="U31" i="4"/>
  <c r="AK31" i="4"/>
  <c r="X31" i="4"/>
  <c r="U12" i="4"/>
  <c r="AK12" i="4"/>
  <c r="X12" i="4"/>
  <c r="X40" i="4"/>
  <c r="AK40" i="4"/>
  <c r="U27" i="4"/>
  <c r="X27" i="4"/>
  <c r="AK27" i="4"/>
  <c r="U32" i="4"/>
  <c r="X32" i="4"/>
  <c r="AK32" i="4"/>
  <c r="P7" i="4"/>
  <c r="P31" i="4"/>
  <c r="P36" i="4"/>
  <c r="P38" i="4"/>
  <c r="P40" i="4"/>
  <c r="P41" i="4"/>
  <c r="P42" i="4"/>
  <c r="P43" i="4"/>
  <c r="P44" i="4"/>
  <c r="P45" i="4"/>
  <c r="P46" i="4"/>
  <c r="P32" i="4"/>
  <c r="P34" i="4"/>
  <c r="P2" i="4"/>
  <c r="P27" i="4"/>
  <c r="P11" i="4"/>
  <c r="P10" i="4"/>
  <c r="P12" i="4"/>
  <c r="P23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<sst xmlns="http://schemas.openxmlformats.org/spreadsheetml/2006/main" count="845" uniqueCount="278">
  <si>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</si>
  <si>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</si>
  <si>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</si>
  <si>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</si>
  <si>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</si>
  <si>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</si>
  <si>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</si>
  <si>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</si>
  <si>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</si>
  <si>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</si>
  <si>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</si>
  <si>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</si>
  <si>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</si>
  <si>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</si>
  <si>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</si>
  <si>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</si>
  <si>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</si>
  <si>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</si>
  <si>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</si>
  <si>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</si>
  <si>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</si>
  <si>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</si>
  <si>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</si>
  <si>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</si>
  <si>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</si>
  <si>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</si>
  <si>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</si>
  <si>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</si>
  <si>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</si>
  <si>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</si>
  <si>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</si>
  <si>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</si>
  <si>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</si>
  <si>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</si>
  <si>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</si>
  <si>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</si>
  <si>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</si>
  <si>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</si>
  <si>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</si>
  <si>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</si>
  <si>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</si>
  <si>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</si>
  <si>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</si>
  <si>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</si>
  <si>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</si>
  <si>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</si>
  <si>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</si>
  <si>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</si>
  <si>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</si>
  <si>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</si>
  <si>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</si>
  <si>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</si>
  <si>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</si>
  <si>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</si>
  <si>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</si>
  <si>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</si>
  <si>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</si>
  <si>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</si>
  <si>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</si>
  <si>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</si>
  <si>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</si>
  <si>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</si>
  <si>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</si>
  <si>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</si>
  <si>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</si>
  <si>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</si>
  <si>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</si>
  <si>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</si>
  <si>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</si>
  <si>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</si>
  <si>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</si>
  <si>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</si>
  <si>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</si>
  <si>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</si>
  <si>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</si>
  <si>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</si>
  <si>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</si>
  <si>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</si>
  <si>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</si>
  <si>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</si>
  <si>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</si>
  <si>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</si>
  <si>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</si>
  <si>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</si>
  <si>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</si>
  <si>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</si>
  <si>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</si>
  <si>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</si>
  <si>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</si>
  <si>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</si>
  <si>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</si>
  <si>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</si>
  <si>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</si>
  <si>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</si>
  <si>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</si>
  <si>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</si>
  <si>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</si>
  <si>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</si>
  <si>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</si>
  <si>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</si>
  <si>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</si>
  <si>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</si>
  <si>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</si>
  <si>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</si>
  <si>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</si>
  <si>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</si>
  <si>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</si>
  <si>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</si>
  <si>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</si>
  <si>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</si>
  <si>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</si>
  <si>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</si>
  <si>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</si>
  <si>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</si>
  <si>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</si>
  <si>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</si>
  <si>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</si>
  <si>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</si>
  <si>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</si>
  <si>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</si>
  <si>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</si>
  <si>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</si>
  <si>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</si>
  <si>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</si>
  <si>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</si>
  <si>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</si>
  <si>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</si>
  <si>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</si>
  <si>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</si>
  <si>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</si>
  <si>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</si>
  <si>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</si>
  <si>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</si>
  <si>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</si>
  <si>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</si>
  <si>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</si>
  <si>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</si>
  <si>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</si>
  <si>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</si>
  <si>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</si>
  <si>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</si>
  <si>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</si>
  <si>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</si>
  <si>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</si>
  <si>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</si>
  <si>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</si>
  <si>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7" type="noConversion"/>
  </si>
  <si>
    <t>比亚迪</t>
    <phoneticPr fontId="17" type="noConversion"/>
  </si>
  <si>
    <t>今世缘</t>
    <phoneticPr fontId="17" type="noConversion"/>
  </si>
  <si>
    <t>18y03</t>
    <phoneticPr fontId="17" type="noConversion"/>
  </si>
  <si>
    <t>18y03</t>
    <phoneticPr fontId="17" type="noConversion"/>
  </si>
  <si>
    <t>A603898</t>
    <phoneticPr fontId="17" type="noConversion"/>
  </si>
  <si>
    <t>17q4</t>
    <phoneticPr fontId="17" type="noConversion"/>
  </si>
  <si>
    <t>16q4</t>
    <phoneticPr fontId="17" type="noConversion"/>
  </si>
  <si>
    <t>17q4</t>
    <phoneticPr fontId="17" type="noConversion"/>
  </si>
  <si>
    <t>好莱客</t>
    <phoneticPr fontId="17" type="noConversion"/>
  </si>
  <si>
    <t>有息负债为零;</t>
    <phoneticPr fontId="17" type="noConversion"/>
  </si>
  <si>
    <t>负债率</t>
    <phoneticPr fontId="17" type="noConversion"/>
  </si>
  <si>
    <t>有息负债比重</t>
    <phoneticPr fontId="17" type="noConversion"/>
  </si>
  <si>
    <t>有息负债率</t>
    <phoneticPr fontId="17" type="noConversion"/>
  </si>
  <si>
    <t>Date</t>
    <phoneticPr fontId="17" type="noConversion"/>
  </si>
  <si>
    <t>Date2</t>
    <phoneticPr fontId="17" type="noConversion"/>
  </si>
  <si>
    <t>A603369</t>
    <phoneticPr fontId="17" type="noConversion"/>
  </si>
  <si>
    <t>总资产</t>
    <phoneticPr fontId="17" type="noConversion"/>
  </si>
  <si>
    <t>净资产</t>
    <phoneticPr fontId="17" type="noConversion"/>
  </si>
  <si>
    <t>有息负债</t>
    <phoneticPr fontId="17" type="noConversion"/>
  </si>
  <si>
    <t>财务费用</t>
    <phoneticPr fontId="17" type="noConversion"/>
  </si>
  <si>
    <t>营收</t>
    <phoneticPr fontId="17" type="noConversion"/>
  </si>
  <si>
    <t>营业利润</t>
    <phoneticPr fontId="17" type="noConversion"/>
  </si>
  <si>
    <t>净利润1</t>
    <phoneticPr fontId="17" type="noConversion"/>
  </si>
  <si>
    <t>净利润2</t>
    <phoneticPr fontId="17" type="noConversion"/>
  </si>
  <si>
    <t>净利润3</t>
    <phoneticPr fontId="17" type="noConversion"/>
  </si>
  <si>
    <t>平均净利润</t>
    <phoneticPr fontId="17" type="noConversion"/>
  </si>
  <si>
    <t>市值</t>
    <phoneticPr fontId="17" type="noConversion"/>
  </si>
  <si>
    <t>平均市盈率</t>
    <phoneticPr fontId="17" type="noConversion"/>
  </si>
  <si>
    <t>A000848</t>
    <phoneticPr fontId="17" type="noConversion"/>
  </si>
  <si>
    <t>承德露露</t>
    <phoneticPr fontId="17" type="noConversion"/>
  </si>
  <si>
    <t>17q4</t>
    <phoneticPr fontId="17" type="noConversion"/>
  </si>
  <si>
    <t>植物饮料业务研究?</t>
    <phoneticPr fontId="17" type="noConversion"/>
  </si>
  <si>
    <t>A600674</t>
    <phoneticPr fontId="17" type="noConversion"/>
  </si>
  <si>
    <t>川投能源</t>
    <phoneticPr fontId="17" type="noConversion"/>
  </si>
  <si>
    <t>16q4</t>
    <phoneticPr fontId="17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</si>
  <si>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17" type="noConversion"/>
  </si>
  <si>
    <t>投资收益来源研究?</t>
    <phoneticPr fontId="17" type="noConversion"/>
  </si>
  <si>
    <t>与长安汽车的财务数据比较接近,市值是前者的两倍;</t>
    <phoneticPr fontId="17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</si>
  <si>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</si>
  <si>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</si>
  <si>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</si>
  <si>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</si>
  <si>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</si>
  <si>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</si>
  <si>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</si>
  <si>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</si>
  <si>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</si>
  <si>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</si>
  <si>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</si>
  <si>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</si>
  <si>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</si>
  <si>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</si>
  <si>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</si>
  <si>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</si>
  <si>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</si>
  <si>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</si>
  <si>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</si>
  <si>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</si>
  <si>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</si>
  <si>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</si>
  <si>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7" type="noConversion"/>
  </si>
  <si>
    <t>固定资产</t>
    <phoneticPr fontId="17" type="noConversion"/>
  </si>
  <si>
    <t>存货</t>
    <phoneticPr fontId="17" type="noConversion"/>
  </si>
  <si>
    <t>应付账款</t>
    <phoneticPr fontId="17" type="noConversion"/>
  </si>
  <si>
    <t>已用资本</t>
    <phoneticPr fontId="17" type="noConversion"/>
  </si>
  <si>
    <r>
      <t>毛利率7</t>
    </r>
    <r>
      <rPr>
        <sz val="11"/>
        <color theme="1"/>
        <rFont val="Calibri"/>
        <family val="2"/>
        <scheme val="minor"/>
      </rPr>
      <t>%;ROE9%;</t>
    </r>
    <phoneticPr fontId="17" type="noConversion"/>
  </si>
  <si>
    <r>
      <t>有息负债为零；已用资产收益率1</t>
    </r>
    <r>
      <rPr>
        <sz val="11"/>
        <color theme="1"/>
        <rFont val="Calibri"/>
        <family val="2"/>
        <scheme val="minor"/>
      </rPr>
      <t>40%;</t>
    </r>
    <phoneticPr fontId="17" type="noConversion"/>
  </si>
  <si>
    <t>17q4</t>
    <phoneticPr fontId="17" type="noConversion"/>
  </si>
  <si>
    <t>应收账款</t>
    <phoneticPr fontId="17" type="noConversion"/>
  </si>
  <si>
    <t>有息负债为零；已用资本-营收比125%;毛利率:40%;</t>
    <phoneticPr fontId="17" type="noConversion"/>
  </si>
  <si>
    <r>
      <t>有息负债4百万，财务费用3千万？已用资本</t>
    </r>
    <r>
      <rPr>
        <sz val="11"/>
        <color theme="1"/>
        <rFont val="Calibri"/>
        <family val="2"/>
        <scheme val="minor"/>
      </rPr>
      <t>-营收比168%;</t>
    </r>
    <phoneticPr fontId="17" type="noConversion"/>
  </si>
  <si>
    <t>16q4</t>
    <phoneticPr fontId="17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</si>
  <si>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Calibri"/>
        <family val="2"/>
        <scheme val="minor"/>
      </rPr>
      <t>5%;</t>
    </r>
    <phoneticPr fontId="17" type="noConversion"/>
  </si>
  <si>
    <r>
      <t>有息负债为零；已用资本收益率3</t>
    </r>
    <r>
      <rPr>
        <sz val="11"/>
        <color theme="1"/>
        <rFont val="Calibri"/>
        <family val="2"/>
        <scheme val="minor"/>
      </rPr>
      <t>5%,</t>
    </r>
    <r>
      <rPr>
        <sz val="11"/>
        <color theme="1"/>
        <rFont val="Calibri"/>
        <family val="2"/>
        <scheme val="minor"/>
      </rPr>
      <t>与双汇相当;</t>
    </r>
    <phoneticPr fontId="17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</si>
  <si>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Calibri"/>
        <family val="2"/>
        <scheme val="minor"/>
      </rPr>
      <t>209%;</t>
    </r>
    <phoneticPr fontId="17" type="noConversion"/>
  </si>
  <si>
    <r>
      <t>已用资本收益率5</t>
    </r>
    <r>
      <rPr>
        <sz val="11"/>
        <color theme="1"/>
        <rFont val="Calibri"/>
        <family val="3"/>
        <charset val="134"/>
        <scheme val="minor"/>
      </rPr>
      <t>%,是否能够覆盖资金成本?</t>
    </r>
    <phoneticPr fontId="17" type="noConversion"/>
  </si>
  <si>
    <r>
      <t>已用资本收益率6</t>
    </r>
    <r>
      <rPr>
        <sz val="11"/>
        <color theme="1"/>
        <rFont val="Calibri"/>
        <family val="3"/>
        <charset val="134"/>
        <scheme val="minor"/>
      </rPr>
      <t>%;资金成本?</t>
    </r>
    <phoneticPr fontId="17" type="noConversion"/>
  </si>
  <si>
    <r>
      <t>财务费用48亿，远大于销售费用和管理费用；有息负债主要是长期借款1千亿；</t>
    </r>
    <r>
      <rPr>
        <sz val="11"/>
        <color theme="1"/>
        <rFont val="Calibri"/>
        <family val="2"/>
        <scheme val="minor"/>
      </rPr>
      <t>RTOCE6%,与川投能源差距很大;</t>
    </r>
    <phoneticPr fontId="17" type="noConversion"/>
  </si>
  <si>
    <t>债券用途;为何已用资本收益率如此之高209%;已用资本营收比如此之低6%?</t>
    <phoneticPr fontId="17" type="noConversion"/>
  </si>
  <si>
    <t>A000651</t>
    <phoneticPr fontId="17" type="noConversion"/>
  </si>
  <si>
    <t>格力电器</t>
    <phoneticPr fontId="17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</si>
  <si>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7" type="noConversion"/>
  </si>
  <si>
    <t>投入1元带来营收873元,带来收益113元,</t>
    <phoneticPr fontId="17" type="noConversion"/>
  </si>
  <si>
    <t>A000333</t>
    <phoneticPr fontId="17" type="noConversion"/>
  </si>
  <si>
    <t>美的集团</t>
    <phoneticPr fontId="17" type="noConversion"/>
  </si>
  <si>
    <t>17q4</t>
    <phoneticPr fontId="17" type="noConversion"/>
  </si>
  <si>
    <t>固定资产/营收</t>
    <phoneticPr fontId="17" type="noConversion"/>
  </si>
  <si>
    <t>存货/营收</t>
    <phoneticPr fontId="17" type="noConversion"/>
  </si>
  <si>
    <t>应收/营收</t>
    <phoneticPr fontId="17" type="noConversion"/>
  </si>
  <si>
    <t>已用资本/营收</t>
    <phoneticPr fontId="17" type="noConversion"/>
  </si>
  <si>
    <t>|</t>
    <phoneticPr fontId="17" type="noConversion"/>
  </si>
  <si>
    <t>|</t>
    <phoneticPr fontId="17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</si>
  <si>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</si>
  <si>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</si>
  <si>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</si>
  <si>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</si>
  <si>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</si>
  <si>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</si>
  <si>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</si>
  <si>
    <t>A601390</t>
    <phoneticPr fontId="17" type="noConversion"/>
  </si>
  <si>
    <t>中国中铁</t>
    <phoneticPr fontId="17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</si>
  <si>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7" type="noConversion"/>
  </si>
  <si>
    <t>A601857</t>
    <phoneticPr fontId="17" type="noConversion"/>
  </si>
  <si>
    <t>中国石油</t>
    <phoneticPr fontId="17" type="noConversion"/>
  </si>
  <si>
    <t>A601986</t>
    <phoneticPr fontId="17" type="noConversion"/>
  </si>
  <si>
    <t>中国核电</t>
    <phoneticPr fontId="17" type="noConversion"/>
  </si>
  <si>
    <t>A002507</t>
  </si>
  <si>
    <t>涪陵榨菜</t>
  </si>
  <si>
    <t>同花顺</t>
  </si>
  <si>
    <t>哈药股份</t>
  </si>
  <si>
    <t>张裕A</t>
  </si>
  <si>
    <t>A600519</t>
  </si>
  <si>
    <t>贵州茅台</t>
  </si>
  <si>
    <t>N.HPE</t>
  </si>
  <si>
    <t>HPE</t>
  </si>
  <si>
    <t>流动资产</t>
  </si>
  <si>
    <t>流动负债</t>
  </si>
  <si>
    <t>流动比率</t>
  </si>
  <si>
    <t>速动比率</t>
  </si>
  <si>
    <t>A000002</t>
  </si>
  <si>
    <t>万科A</t>
  </si>
  <si>
    <t>净营运资金</t>
  </si>
  <si>
    <t>17年年报：养猪户2.1万户；养鸡户3.27万户；猪上市1900万头；均价14.98元/公斤；</t>
  </si>
  <si>
    <t>A600660</t>
  </si>
  <si>
    <t>福耀玻璃</t>
  </si>
  <si>
    <t>A603779</t>
  </si>
  <si>
    <t>威龙股份</t>
  </si>
  <si>
    <t>A600543</t>
  </si>
  <si>
    <t>莫高股份</t>
  </si>
  <si>
    <t>A601336</t>
  </si>
  <si>
    <t>新华保险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</si>
</sst>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8" fillId="0" borderId="0" xfId="0" applyFont="1"/>
    <xf numFmtId="0" fontId="15" fillId="0" borderId="0" xfId="0" applyFont="1" applyAlignment="1">
      <alignment wrapText="1"/>
    </xf>
    <xf numFmtId="4" fontId="18" fillId="0" borderId="0" xfId="0" applyNumberFormat="1" applyFont="1"/>
    <xf numFmtId="0" fontId="20" fillId="0" borderId="0" xfId="0" applyFont="1"/>
    <xf numFmtId="0" fontId="20" fillId="0" borderId="0" xfId="0" applyFont="1" applyAlignment="1">
      <alignment wrapText="1"/>
    </xf>
    <xf numFmtId="9" fontId="0" fillId="0" borderId="0" xfId="0" applyNumberFormat="1"/>
    <xf numFmtId="0" fontId="14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4" fontId="13" fillId="0" borderId="0" xfId="0" applyNumberFormat="1" applyFont="1"/>
    <xf numFmtId="0" fontId="12" fillId="0" borderId="0" xfId="0" applyFont="1"/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wrapText="1"/>
    </xf>
    <xf numFmtId="3" fontId="0" fillId="0" borderId="0" xfId="0" applyNumberFormat="1"/>
    <xf numFmtId="0" fontId="9" fillId="0" borderId="0" xfId="0" applyFont="1"/>
    <xf numFmtId="9" fontId="18" fillId="0" borderId="0" xfId="0" applyNumberFormat="1" applyFont="1"/>
    <xf numFmtId="0" fontId="21" fillId="2" borderId="0" xfId="0" applyFont="1" applyFill="1" applyAlignment="1">
      <alignment wrapText="1"/>
    </xf>
    <xf numFmtId="0" fontId="22" fillId="2" borderId="0" xfId="0" applyFont="1" applyFill="1"/>
    <xf numFmtId="0" fontId="23" fillId="2" borderId="0" xfId="0" applyFont="1" applyFill="1" applyAlignment="1">
      <alignment wrapText="1"/>
    </xf>
    <xf numFmtId="9" fontId="22" fillId="2" borderId="0" xfId="0" applyNumberFormat="1" applyFont="1" applyFill="1"/>
    <xf numFmtId="0" fontId="24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abSelected="1" zoomScale="85" zoomScaleNormal="85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Z29" sqref="Z29"/>
    </sheetView>
  </sheetViews>
  <sheetFormatPr defaultRowHeight="15"/>
  <cols>
    <col min="1" max="2" width="9" style="6"/>
    <col min="3" max="3" width="7.42578125" bestFit="1" customWidth="1"/>
    <col min="4" max="4" width="13.85546875" bestFit="1" customWidth="1"/>
    <col min="5" max="5" width="10.42578125" bestFit="1" customWidth="1"/>
    <col min="8" max="8" width="11.5703125" bestFit="1" customWidth="1"/>
    <col min="12" max="12" width="9" customWidth="1"/>
    <col min="13" max="13" width="11.7109375" style="6" customWidth="1"/>
    <col min="14" max="14" width="6.42578125" bestFit="1" customWidth="1"/>
    <col min="15" max="15" width="11.5703125" customWidth="1"/>
    <col min="16" max="16" width="7.28515625" style="6" customWidth="1"/>
    <col min="17" max="17" width="5" style="6" customWidth="1"/>
    <col min="18" max="18" width="5.7109375" style="6" customWidth="1"/>
    <col min="19" max="19" width="5.5703125" style="23" customWidth="1"/>
    <col min="20" max="22" width="5.42578125" style="6" customWidth="1"/>
    <col min="23" max="23" width="6.5703125" style="6" customWidth="1"/>
    <col min="24" max="24" width="4.5703125" style="6" customWidth="1"/>
    <col min="25" max="25" width="1" style="25" customWidth="1"/>
    <col min="26" max="26" width="9.42578125" bestFit="1" customWidth="1"/>
    <col min="27" max="27" width="7.7109375" bestFit="1" customWidth="1"/>
    <col min="28" max="29" width="8.42578125" bestFit="1" customWidth="1"/>
    <col min="30" max="30" width="9.140625" customWidth="1"/>
    <col min="31" max="31" width="7.140625" customWidth="1"/>
    <col min="32" max="35" width="6.5703125" customWidth="1"/>
    <col min="36" max="36" width="8.85546875" customWidth="1"/>
    <col min="37" max="37" width="9.42578125" bestFit="1" customWidth="1"/>
    <col min="38" max="38" width="1" style="25" customWidth="1"/>
    <col min="39" max="40" width="23.85546875" customWidth="1"/>
    <col min="41" max="41" width="12.28515625" customWidth="1"/>
    <col min="42" max="43" width="9.5703125" bestFit="1" customWidth="1"/>
    <col min="44" max="44" width="23.85546875" customWidth="1"/>
    <col min="45" max="45" width="54.42578125" style="3" customWidth="1"/>
  </cols>
  <sheetData>
    <row r="1" spans="1:47" s="9" customFormat="1" ht="81" customHeight="1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20" t="s">
        <v>262</v>
      </c>
      <c r="AN1" s="20" t="s">
        <v>263</v>
      </c>
      <c r="AO1" s="28" t="s">
        <v>268</v>
      </c>
      <c r="AP1" s="28" t="s">
        <v>264</v>
      </c>
      <c r="AQ1" s="28" t="s">
        <v>265</v>
      </c>
      <c r="AR1" s="31"/>
      <c r="AS1" s="10"/>
      <c r="AT1" s="9" t="s">
        <v>136</v>
      </c>
      <c r="AU1" s="9" t="s">
        <v>202</v>
      </c>
    </row>
    <row r="2" spans="1:47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48" si="0">(J2+K2+L2)/3</f>
        <v>21566.666666666668</v>
      </c>
      <c r="N2" s="2"/>
      <c r="O2" s="21">
        <v>186800</v>
      </c>
      <c r="P2" s="8">
        <f t="shared" ref="P2:P26" si="1">O2/M2</f>
        <v>8.6615146831530136</v>
      </c>
      <c r="Q2" s="23">
        <f t="shared" ref="Q2:Q45" si="2">(D2-E2)/D2</f>
        <v>0.93165866272626519</v>
      </c>
      <c r="R2" s="23">
        <f t="shared" ref="R2:R30" si="3">F2/D2</f>
        <v>0</v>
      </c>
      <c r="S2" s="23">
        <f t="shared" ref="S2:S30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44" si="5">H2/D2</f>
        <v>3.253909617042236E-2</v>
      </c>
      <c r="W2" s="8">
        <f t="shared" ref="W2:W44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42" si="7">Z2+AA2+AB2-AC2</f>
        <v>0</v>
      </c>
      <c r="AE2" s="11">
        <f t="shared" ref="AE2:AE44" si="8">Z2/H2</f>
        <v>0</v>
      </c>
      <c r="AF2" s="11">
        <f t="shared" ref="AF2:AF44" si="9">AA2/H2</f>
        <v>0</v>
      </c>
      <c r="AG2" s="11">
        <f t="shared" ref="AG2:AG44" si="10">AB2/H2</f>
        <v>0</v>
      </c>
      <c r="AH2" s="11">
        <f t="shared" ref="AH2:AH44" si="11">AC2/H2</f>
        <v>0</v>
      </c>
      <c r="AI2" s="11">
        <f t="shared" ref="AI2:AI44" si="12">AD2/H2</f>
        <v>0</v>
      </c>
      <c r="AJ2" s="11" t="e">
        <f>J2/AD2</f>
        <v>#DIV/0!</v>
      </c>
      <c r="AK2" s="11" t="e">
        <f t="shared" ref="AK2:AK44" si="13">M2/AD2</f>
        <v>#DIV/0!</v>
      </c>
      <c r="AL2" s="27"/>
      <c r="AM2" s="21"/>
      <c r="AN2" s="21"/>
      <c r="AO2" s="21">
        <f>AM2-AN2</f>
        <v>0</v>
      </c>
      <c r="AP2" s="11" t="e">
        <f t="shared" ref="AP2:AP18" si="14">AM2/AN2</f>
        <v>#DIV/0!</v>
      </c>
      <c r="AQ2" s="11" t="e">
        <f>(AM2-AA2)/AN2</f>
        <v>#DIV/0!</v>
      </c>
      <c r="AR2" s="11"/>
    </row>
    <row r="3" spans="1:47">
      <c r="A3" s="6" t="s">
        <v>266</v>
      </c>
      <c r="B3" s="6" t="s">
        <v>267</v>
      </c>
      <c r="C3" s="32" t="s">
        <v>186</v>
      </c>
      <c r="D3" s="21">
        <v>1165346</v>
      </c>
      <c r="E3" s="21">
        <v>186673</v>
      </c>
      <c r="F3" s="21">
        <f>16108+46163+96029+32322</f>
        <v>190622</v>
      </c>
      <c r="G3" s="21">
        <v>2075</v>
      </c>
      <c r="H3" s="21">
        <v>242897</v>
      </c>
      <c r="I3" s="21">
        <v>50812</v>
      </c>
      <c r="J3" s="21">
        <v>37208</v>
      </c>
      <c r="K3" s="21">
        <v>28350</v>
      </c>
      <c r="L3" s="21">
        <v>25949</v>
      </c>
      <c r="M3" s="21">
        <f t="shared" si="0"/>
        <v>30502.333333333332</v>
      </c>
      <c r="N3" s="2" t="s">
        <v>187</v>
      </c>
      <c r="O3" s="21">
        <v>355240</v>
      </c>
      <c r="P3" s="8">
        <f t="shared" ref="P3" si="15">O3/M3</f>
        <v>11.646322139289891</v>
      </c>
      <c r="Q3" s="23">
        <f t="shared" ref="Q3" si="16">(D3-E3)/D3</f>
        <v>0.83981324001626989</v>
      </c>
      <c r="R3" s="23">
        <f t="shared" ref="R3" si="17">F3/D3</f>
        <v>0.16357545312722574</v>
      </c>
      <c r="S3" s="23">
        <f t="shared" ref="S3" si="18">F3/(D3-E3)</f>
        <v>0.19477598748509461</v>
      </c>
      <c r="T3" s="23">
        <f>I3/H3</f>
        <v>0.20919155032791678</v>
      </c>
      <c r="U3" s="23">
        <f>M3/H3</f>
        <v>0.12557723369713636</v>
      </c>
      <c r="V3" s="23">
        <f t="shared" ref="V3" si="19">H3/D3</f>
        <v>0.20843337515210075</v>
      </c>
      <c r="W3" s="8">
        <f t="shared" ref="W3" si="20">D3/E3</f>
        <v>6.2427131936595011</v>
      </c>
      <c r="X3" s="23">
        <f>M3/E3</f>
        <v>0.16339981322062286</v>
      </c>
      <c r="Y3" s="24"/>
      <c r="Z3" s="21">
        <v>7098</v>
      </c>
      <c r="AA3" s="21">
        <v>598087</v>
      </c>
      <c r="AB3" s="21">
        <v>1432</v>
      </c>
      <c r="AC3" s="21">
        <v>173439</v>
      </c>
      <c r="AD3" s="21">
        <f t="shared" ref="AD3" si="21">Z3+AA3+AB3-AC3</f>
        <v>433178</v>
      </c>
      <c r="AE3" s="11">
        <f t="shared" ref="AE3" si="22">Z3/H3</f>
        <v>2.9222262934494869E-2</v>
      </c>
      <c r="AF3" s="11">
        <f t="shared" ref="AF3" si="23">AA3/H3</f>
        <v>2.4623070684281814</v>
      </c>
      <c r="AG3" s="11">
        <f t="shared" ref="AG3" si="24">AB3/H3</f>
        <v>5.8955030321494297E-3</v>
      </c>
      <c r="AH3" s="11">
        <f t="shared" ref="AH3" si="25">AC3/H3</f>
        <v>0.71404340111240572</v>
      </c>
      <c r="AI3" s="11">
        <f t="shared" ref="AI3" si="26">AD3/H3</f>
        <v>1.78338143328242</v>
      </c>
      <c r="AJ3" s="11">
        <f>J3/AD3</f>
        <v>8.5895405583847742E-2</v>
      </c>
      <c r="AK3" s="11">
        <f t="shared" ref="AK3" si="27">M3/AD3</f>
        <v>7.0415241155675795E-2</v>
      </c>
      <c r="AL3" s="27"/>
      <c r="AM3" s="21">
        <v>721295</v>
      </c>
      <c r="AN3" s="21">
        <v>579998</v>
      </c>
      <c r="AO3" s="21">
        <f t="shared" ref="AO3:AO45" si="28">AM3-AN3</f>
        <v>141297</v>
      </c>
      <c r="AP3" s="11">
        <f t="shared" si="14"/>
        <v>1.2436163572977839</v>
      </c>
      <c r="AQ3" s="11">
        <f>(AM3-AA3)/AN3</f>
        <v>0.21242831871834042</v>
      </c>
      <c r="AR3" s="11"/>
    </row>
    <row r="4" spans="1:47">
      <c r="A4" s="6" t="s">
        <v>230</v>
      </c>
      <c r="B4" s="6" t="s">
        <v>231</v>
      </c>
      <c r="C4" s="22" t="s">
        <v>232</v>
      </c>
      <c r="D4" s="21">
        <v>248106</v>
      </c>
      <c r="E4" s="21">
        <v>82925</v>
      </c>
      <c r="F4" s="21">
        <v>40259</v>
      </c>
      <c r="G4" s="21">
        <v>815</v>
      </c>
      <c r="H4" s="21">
        <v>240712</v>
      </c>
      <c r="I4" s="21">
        <v>21627</v>
      </c>
      <c r="J4" s="21">
        <v>18611</v>
      </c>
      <c r="K4" s="21">
        <v>15861</v>
      </c>
      <c r="L4" s="21">
        <v>13624</v>
      </c>
      <c r="M4" s="21">
        <f t="shared" si="0"/>
        <v>16032</v>
      </c>
      <c r="N4" s="2" t="s">
        <v>187</v>
      </c>
      <c r="O4" s="21">
        <v>349000</v>
      </c>
      <c r="P4" s="8">
        <f t="shared" ref="P4" si="29">O4/M4</f>
        <v>21.768962075848304</v>
      </c>
      <c r="Q4" s="23">
        <f t="shared" si="2"/>
        <v>0.66576785728680488</v>
      </c>
      <c r="R4" s="23">
        <f t="shared" si="3"/>
        <v>0.16226532208007868</v>
      </c>
      <c r="S4" s="23">
        <f t="shared" si="4"/>
        <v>0.24372657872273445</v>
      </c>
      <c r="T4" s="23">
        <f>I4/H4</f>
        <v>8.9845956994250395E-2</v>
      </c>
      <c r="U4" s="23">
        <f>M4/H4</f>
        <v>6.6602412841902353E-2</v>
      </c>
      <c r="V4" s="23">
        <f t="shared" si="5"/>
        <v>0.9701982217278099</v>
      </c>
      <c r="W4" s="8">
        <f t="shared" si="6"/>
        <v>2.9919324690985829</v>
      </c>
      <c r="X4" s="23">
        <f>M4/E4</f>
        <v>0.19333132348507687</v>
      </c>
      <c r="Y4" s="24" t="s">
        <v>237</v>
      </c>
      <c r="Z4" s="21">
        <v>22600</v>
      </c>
      <c r="AA4" s="21">
        <v>29444</v>
      </c>
      <c r="AB4" s="21">
        <v>17528</v>
      </c>
      <c r="AC4" s="21">
        <v>35144</v>
      </c>
      <c r="AD4" s="21">
        <f t="shared" si="7"/>
        <v>34428</v>
      </c>
      <c r="AE4" s="11">
        <f t="shared" si="8"/>
        <v>9.3888131875436209E-2</v>
      </c>
      <c r="AF4" s="11">
        <f t="shared" si="9"/>
        <v>0.12232044933364353</v>
      </c>
      <c r="AG4" s="11">
        <f t="shared" si="10"/>
        <v>7.2817308651002027E-2</v>
      </c>
      <c r="AH4" s="11">
        <f t="shared" si="11"/>
        <v>0.14600019940842168</v>
      </c>
      <c r="AI4" s="11">
        <f t="shared" si="12"/>
        <v>0.14302569045166008</v>
      </c>
      <c r="AJ4" s="11">
        <f t="shared" ref="AJ4:AJ44" si="30">J4/AD4</f>
        <v>0.54057743696990823</v>
      </c>
      <c r="AK4" s="11">
        <f t="shared" si="13"/>
        <v>0.46566747995817359</v>
      </c>
      <c r="AL4" s="27"/>
      <c r="AM4" s="21">
        <v>169810</v>
      </c>
      <c r="AN4" s="21">
        <v>119091</v>
      </c>
      <c r="AO4" s="21">
        <f t="shared" si="28"/>
        <v>50719</v>
      </c>
      <c r="AP4" s="11">
        <f t="shared" si="14"/>
        <v>1.4258844077218262</v>
      </c>
      <c r="AQ4" s="11">
        <f t="shared" ref="AQ4:AQ41" si="31">(AM4-AA4)/AN4</f>
        <v>1.1786449017977849</v>
      </c>
      <c r="AR4" s="11"/>
    </row>
    <row r="5" spans="1:47">
      <c r="A5" s="6" t="s">
        <v>106</v>
      </c>
      <c r="B5" s="6" t="s">
        <v>195</v>
      </c>
      <c r="C5" s="16" t="s">
        <v>186</v>
      </c>
      <c r="D5" s="21">
        <v>189600</v>
      </c>
      <c r="E5" s="21">
        <v>56300</v>
      </c>
      <c r="F5" s="21">
        <v>34700</v>
      </c>
      <c r="G5" s="21">
        <v>590</v>
      </c>
      <c r="H5" s="21">
        <v>151500</v>
      </c>
      <c r="I5" s="21">
        <v>10300</v>
      </c>
      <c r="J5" s="21">
        <v>9100</v>
      </c>
      <c r="K5" s="21">
        <v>3500</v>
      </c>
      <c r="L5" s="21">
        <v>2100</v>
      </c>
      <c r="M5" s="21">
        <f t="shared" si="0"/>
        <v>4900</v>
      </c>
      <c r="N5" s="2" t="s">
        <v>187</v>
      </c>
      <c r="O5" s="21">
        <v>67300</v>
      </c>
      <c r="P5" s="8">
        <f t="shared" ref="P5" si="32">O5/M5</f>
        <v>13.73469387755102</v>
      </c>
      <c r="Q5" s="23">
        <f t="shared" si="2"/>
        <v>0.70305907172995785</v>
      </c>
      <c r="R5" s="23">
        <f t="shared" si="3"/>
        <v>0.18301687763713081</v>
      </c>
      <c r="S5" s="23">
        <f t="shared" si="4"/>
        <v>0.2603150787696924</v>
      </c>
      <c r="T5" s="23">
        <f>I5/H5</f>
        <v>6.7986798679867982E-2</v>
      </c>
      <c r="U5" s="23">
        <f>M5/H5</f>
        <v>3.2343234323432342E-2</v>
      </c>
      <c r="V5" s="23">
        <f t="shared" si="5"/>
        <v>0.79905063291139244</v>
      </c>
      <c r="W5" s="8">
        <f t="shared" si="6"/>
        <v>3.3676731793960926</v>
      </c>
      <c r="X5" s="23">
        <f t="shared" ref="X5:X45" si="33">M5/E5</f>
        <v>8.7033747779751328E-2</v>
      </c>
      <c r="Y5" s="24" t="s">
        <v>237</v>
      </c>
      <c r="Z5" s="21">
        <v>27000</v>
      </c>
      <c r="AA5" s="21">
        <v>19800</v>
      </c>
      <c r="AB5" s="21">
        <v>13700</v>
      </c>
      <c r="AC5" s="21">
        <v>30600</v>
      </c>
      <c r="AD5" s="21">
        <f t="shared" si="7"/>
        <v>29900</v>
      </c>
      <c r="AE5" s="11">
        <f t="shared" si="8"/>
        <v>0.17821782178217821</v>
      </c>
      <c r="AF5" s="11">
        <f t="shared" si="9"/>
        <v>0.1306930693069307</v>
      </c>
      <c r="AG5" s="11">
        <f t="shared" si="10"/>
        <v>9.0429042904290435E-2</v>
      </c>
      <c r="AH5" s="11">
        <f t="shared" si="11"/>
        <v>0.20198019801980199</v>
      </c>
      <c r="AI5" s="11">
        <f t="shared" si="12"/>
        <v>0.19735973597359735</v>
      </c>
      <c r="AJ5" s="11">
        <f t="shared" si="30"/>
        <v>0.30434782608695654</v>
      </c>
      <c r="AK5" s="11">
        <f t="shared" si="13"/>
        <v>0.16387959866220736</v>
      </c>
      <c r="AL5" s="27"/>
      <c r="AM5" s="21"/>
      <c r="AN5" s="21"/>
      <c r="AO5" s="21">
        <f t="shared" si="28"/>
        <v>0</v>
      </c>
      <c r="AP5" s="11" t="e">
        <f t="shared" si="14"/>
        <v>#DIV/0!</v>
      </c>
      <c r="AQ5" s="11" t="e">
        <f t="shared" si="31"/>
        <v>#DIV/0!</v>
      </c>
      <c r="AR5" s="11"/>
      <c r="AS5" s="20" t="s">
        <v>212</v>
      </c>
    </row>
    <row r="6" spans="1:47">
      <c r="A6" s="6" t="s">
        <v>226</v>
      </c>
      <c r="B6" s="6" t="s">
        <v>227</v>
      </c>
      <c r="C6" s="22" t="s">
        <v>153</v>
      </c>
      <c r="D6" s="21">
        <v>182369</v>
      </c>
      <c r="E6" s="21">
        <v>54923</v>
      </c>
      <c r="F6" s="21">
        <v>10701</v>
      </c>
      <c r="G6" s="21">
        <v>-4845</v>
      </c>
      <c r="H6" s="21">
        <v>108302</v>
      </c>
      <c r="I6" s="21">
        <v>17455</v>
      </c>
      <c r="J6" s="21">
        <v>15524</v>
      </c>
      <c r="K6" s="21">
        <v>12623</v>
      </c>
      <c r="L6" s="21">
        <v>14252</v>
      </c>
      <c r="M6" s="21">
        <f t="shared" si="0"/>
        <v>14133</v>
      </c>
      <c r="N6" s="8" t="s">
        <v>228</v>
      </c>
      <c r="O6" s="21">
        <v>281500</v>
      </c>
      <c r="P6" s="8">
        <f t="shared" ref="P6" si="34">O6/M6</f>
        <v>19.917922592513975</v>
      </c>
      <c r="Q6" s="23">
        <f t="shared" si="2"/>
        <v>0.69883587671150249</v>
      </c>
      <c r="R6" s="23">
        <f t="shared" si="3"/>
        <v>5.8677735799395732E-2</v>
      </c>
      <c r="S6" s="23">
        <f t="shared" si="4"/>
        <v>8.3964973400499035E-2</v>
      </c>
      <c r="T6" s="23">
        <f>I6/H6</f>
        <v>0.16116969215711621</v>
      </c>
      <c r="U6" s="23">
        <f>M6/H6</f>
        <v>0.13049620505623166</v>
      </c>
      <c r="V6" s="23">
        <f t="shared" si="5"/>
        <v>0.59386189538792233</v>
      </c>
      <c r="W6" s="8">
        <f t="shared" si="6"/>
        <v>3.3204486280793111</v>
      </c>
      <c r="X6" s="23">
        <f t="shared" ref="X6" si="35">M6/E6</f>
        <v>0.25732388980936949</v>
      </c>
      <c r="Y6" s="24" t="s">
        <v>237</v>
      </c>
      <c r="Z6" s="21">
        <v>17681</v>
      </c>
      <c r="AA6" s="21">
        <v>9024</v>
      </c>
      <c r="AB6" s="21">
        <v>2960</v>
      </c>
      <c r="AC6" s="21">
        <v>29541</v>
      </c>
      <c r="AD6" s="21">
        <f t="shared" si="7"/>
        <v>124</v>
      </c>
      <c r="AE6" s="11">
        <f t="shared" si="8"/>
        <v>0.16325644955771823</v>
      </c>
      <c r="AF6" s="11">
        <f t="shared" si="9"/>
        <v>8.3322560986870048E-2</v>
      </c>
      <c r="AG6" s="11">
        <f t="shared" si="10"/>
        <v>2.7330981883991062E-2</v>
      </c>
      <c r="AH6" s="11">
        <f t="shared" si="11"/>
        <v>0.27276504589019596</v>
      </c>
      <c r="AI6" s="11">
        <f t="shared" si="12"/>
        <v>1.1449465383834095E-3</v>
      </c>
      <c r="AJ6" s="11">
        <f t="shared" si="30"/>
        <v>125.19354838709677</v>
      </c>
      <c r="AK6" s="11">
        <f t="shared" si="13"/>
        <v>113.9758064516129</v>
      </c>
      <c r="AL6" s="27"/>
      <c r="AM6" s="21">
        <v>142910</v>
      </c>
      <c r="AN6" s="21">
        <v>126876</v>
      </c>
      <c r="AO6" s="21">
        <f t="shared" si="28"/>
        <v>16034</v>
      </c>
      <c r="AP6" s="11">
        <f t="shared" si="14"/>
        <v>1.1263753586178631</v>
      </c>
      <c r="AQ6" s="11">
        <f t="shared" si="31"/>
        <v>1.055250796052839</v>
      </c>
      <c r="AR6" s="11"/>
      <c r="AS6" s="20" t="s">
        <v>229</v>
      </c>
    </row>
    <row r="7" spans="1:47">
      <c r="A7" s="6" t="s">
        <v>175</v>
      </c>
      <c r="B7" s="6" t="s">
        <v>176</v>
      </c>
      <c r="C7" s="5" t="s">
        <v>177</v>
      </c>
      <c r="D7" s="21">
        <v>2800</v>
      </c>
      <c r="E7" s="21">
        <v>2000</v>
      </c>
      <c r="F7" s="21">
        <v>0</v>
      </c>
      <c r="G7" s="21">
        <v>-19</v>
      </c>
      <c r="H7" s="21">
        <v>2100</v>
      </c>
      <c r="I7" s="21">
        <v>560</v>
      </c>
      <c r="J7" s="21">
        <v>418</v>
      </c>
      <c r="K7" s="21">
        <v>456</v>
      </c>
      <c r="L7" s="21">
        <v>469</v>
      </c>
      <c r="M7" s="21">
        <f t="shared" si="0"/>
        <v>447.66666666666669</v>
      </c>
      <c r="N7" s="2"/>
      <c r="O7" s="21">
        <v>8500</v>
      </c>
      <c r="P7" s="8">
        <f t="shared" si="1"/>
        <v>18.987341772151897</v>
      </c>
      <c r="Q7" s="23">
        <f t="shared" si="2"/>
        <v>0.2857142857142857</v>
      </c>
      <c r="R7" s="23">
        <f t="shared" si="3"/>
        <v>0</v>
      </c>
      <c r="S7" s="23">
        <f t="shared" si="4"/>
        <v>0</v>
      </c>
      <c r="T7" s="23">
        <f t="shared" ref="T7:T45" si="36">I7/H7</f>
        <v>0.26666666666666666</v>
      </c>
      <c r="U7" s="23">
        <f t="shared" ref="U7:U41" si="37">M7/H7</f>
        <v>0.21317460317460318</v>
      </c>
      <c r="V7" s="23">
        <f t="shared" si="5"/>
        <v>0.75</v>
      </c>
      <c r="W7" s="8">
        <f t="shared" si="6"/>
        <v>1.4</v>
      </c>
      <c r="X7" s="23">
        <f t="shared" si="33"/>
        <v>0.22383333333333336</v>
      </c>
      <c r="Y7" s="24" t="s">
        <v>237</v>
      </c>
      <c r="Z7" s="21">
        <v>259</v>
      </c>
      <c r="AA7" s="21">
        <v>258</v>
      </c>
      <c r="AB7" s="21">
        <v>0</v>
      </c>
      <c r="AC7" s="21">
        <v>197</v>
      </c>
      <c r="AD7" s="21">
        <f t="shared" si="7"/>
        <v>320</v>
      </c>
      <c r="AE7" s="11">
        <f t="shared" si="8"/>
        <v>0.12333333333333334</v>
      </c>
      <c r="AF7" s="11">
        <f t="shared" si="9"/>
        <v>0.12285714285714286</v>
      </c>
      <c r="AG7" s="11">
        <f t="shared" si="10"/>
        <v>0</v>
      </c>
      <c r="AH7" s="11">
        <f t="shared" si="11"/>
        <v>9.3809523809523815E-2</v>
      </c>
      <c r="AI7" s="11">
        <f t="shared" si="12"/>
        <v>0.15238095238095239</v>
      </c>
      <c r="AJ7" s="11">
        <f t="shared" si="30"/>
        <v>1.3062499999999999</v>
      </c>
      <c r="AK7" s="11">
        <f t="shared" si="13"/>
        <v>1.3989583333333333</v>
      </c>
      <c r="AL7" s="27"/>
      <c r="AM7" s="21"/>
      <c r="AN7" s="21"/>
      <c r="AO7" s="21">
        <f t="shared" si="28"/>
        <v>0</v>
      </c>
      <c r="AP7" s="11" t="e">
        <f t="shared" si="14"/>
        <v>#DIV/0!</v>
      </c>
      <c r="AQ7" s="11" t="e">
        <f t="shared" si="31"/>
        <v>#DIV/0!</v>
      </c>
      <c r="AR7" s="11"/>
      <c r="AS7" s="20" t="s">
        <v>213</v>
      </c>
      <c r="AT7" s="6" t="s">
        <v>178</v>
      </c>
    </row>
    <row r="8" spans="1:47">
      <c r="A8" s="6" t="s">
        <v>42</v>
      </c>
      <c r="B8" s="6" t="s">
        <v>257</v>
      </c>
      <c r="C8" s="36" t="s">
        <v>186</v>
      </c>
      <c r="D8" s="21">
        <v>12536</v>
      </c>
      <c r="E8" s="21">
        <v>9177</v>
      </c>
      <c r="F8" s="21">
        <f>714+110+156</f>
        <v>980</v>
      </c>
      <c r="G8" s="21">
        <v>18</v>
      </c>
      <c r="H8" s="21">
        <v>4932</v>
      </c>
      <c r="I8" s="21">
        <v>1356</v>
      </c>
      <c r="J8" s="21">
        <v>1033</v>
      </c>
      <c r="K8" s="21">
        <v>980</v>
      </c>
      <c r="L8" s="21">
        <v>1030</v>
      </c>
      <c r="M8" s="21">
        <f t="shared" si="0"/>
        <v>1014.3333333333334</v>
      </c>
      <c r="N8" s="2" t="s">
        <v>187</v>
      </c>
      <c r="O8" s="21">
        <v>25527</v>
      </c>
      <c r="P8" s="8">
        <f t="shared" si="1"/>
        <v>25.166283273085771</v>
      </c>
      <c r="Q8" s="23">
        <f t="shared" si="2"/>
        <v>0.26794830887045312</v>
      </c>
      <c r="R8" s="23">
        <f t="shared" si="3"/>
        <v>7.8174856413529031E-2</v>
      </c>
      <c r="S8" s="23">
        <f t="shared" si="4"/>
        <v>0.29175349806490025</v>
      </c>
      <c r="T8" s="23">
        <f t="shared" si="36"/>
        <v>0.27493917274939172</v>
      </c>
      <c r="U8" s="23">
        <f t="shared" si="37"/>
        <v>0.20566369288997027</v>
      </c>
      <c r="V8" s="23">
        <f t="shared" si="5"/>
        <v>0.39342693044033183</v>
      </c>
      <c r="W8" s="8">
        <f t="shared" si="6"/>
        <v>1.3660237550397734</v>
      </c>
      <c r="X8" s="23">
        <f t="shared" si="33"/>
        <v>0.11052994805855218</v>
      </c>
      <c r="Y8" s="24"/>
      <c r="Z8" s="21">
        <v>5329</v>
      </c>
      <c r="AA8" s="21">
        <v>2473</v>
      </c>
      <c r="AB8" s="21">
        <v>263</v>
      </c>
      <c r="AC8" s="21">
        <v>664</v>
      </c>
      <c r="AD8" s="21">
        <f t="shared" si="7"/>
        <v>7401</v>
      </c>
      <c r="AE8" s="11">
        <f t="shared" si="8"/>
        <v>1.0804947283049473</v>
      </c>
      <c r="AF8" s="11">
        <f t="shared" si="9"/>
        <v>0.50141930251419298</v>
      </c>
      <c r="AG8" s="11">
        <f t="shared" si="10"/>
        <v>5.3325223033252232E-2</v>
      </c>
      <c r="AH8" s="11">
        <f t="shared" si="11"/>
        <v>0.13463098134630982</v>
      </c>
      <c r="AI8" s="11">
        <f t="shared" si="12"/>
        <v>1.5006082725060828</v>
      </c>
      <c r="AJ8" s="11">
        <f>K8/AD8</f>
        <v>0.13241453857586813</v>
      </c>
      <c r="AK8" s="11">
        <f t="shared" si="13"/>
        <v>0.13705355132189345</v>
      </c>
      <c r="AL8" s="27"/>
      <c r="AM8" s="21"/>
      <c r="AN8" s="21"/>
      <c r="AO8" s="21">
        <f t="shared" si="28"/>
        <v>0</v>
      </c>
      <c r="AP8" s="11" t="e">
        <f t="shared" si="14"/>
        <v>#DIV/0!</v>
      </c>
      <c r="AQ8" s="11" t="e">
        <f t="shared" si="31"/>
        <v>#DIV/0!</v>
      </c>
      <c r="AR8" s="11"/>
      <c r="AS8" s="20"/>
      <c r="AT8" s="6"/>
    </row>
    <row r="9" spans="1:47">
      <c r="A9" s="6" t="s">
        <v>31</v>
      </c>
      <c r="B9" s="6" t="s">
        <v>185</v>
      </c>
      <c r="C9" s="13" t="s">
        <v>186</v>
      </c>
      <c r="D9" s="21">
        <v>23000</v>
      </c>
      <c r="E9" s="21">
        <v>15400</v>
      </c>
      <c r="F9" s="21">
        <v>1940</v>
      </c>
      <c r="G9" s="21">
        <v>55</v>
      </c>
      <c r="H9" s="21">
        <v>50400</v>
      </c>
      <c r="I9" s="21">
        <v>5500</v>
      </c>
      <c r="J9" s="21">
        <v>4500</v>
      </c>
      <c r="K9" s="21">
        <v>4500</v>
      </c>
      <c r="L9" s="21">
        <v>4400</v>
      </c>
      <c r="M9" s="21">
        <f t="shared" si="0"/>
        <v>4466.666666666667</v>
      </c>
      <c r="N9" s="2" t="s">
        <v>187</v>
      </c>
      <c r="O9" s="21">
        <v>82000</v>
      </c>
      <c r="P9" s="8">
        <f t="shared" si="1"/>
        <v>18.35820895522388</v>
      </c>
      <c r="Q9" s="23">
        <f t="shared" si="2"/>
        <v>0.33043478260869563</v>
      </c>
      <c r="R9" s="23">
        <f t="shared" si="3"/>
        <v>8.4347826086956526E-2</v>
      </c>
      <c r="S9" s="23">
        <f t="shared" si="4"/>
        <v>0.25526315789473686</v>
      </c>
      <c r="T9" s="23">
        <f t="shared" si="36"/>
        <v>0.10912698412698413</v>
      </c>
      <c r="U9" s="23">
        <f t="shared" si="37"/>
        <v>8.8624338624338633E-2</v>
      </c>
      <c r="V9" s="23">
        <f t="shared" si="5"/>
        <v>2.1913043478260867</v>
      </c>
      <c r="W9" s="8">
        <f t="shared" si="6"/>
        <v>1.4935064935064934</v>
      </c>
      <c r="X9" s="23">
        <f t="shared" si="33"/>
        <v>0.29004329004329005</v>
      </c>
      <c r="Y9" s="24" t="s">
        <v>237</v>
      </c>
      <c r="Z9" s="21">
        <v>11400</v>
      </c>
      <c r="AA9" s="21">
        <v>2900</v>
      </c>
      <c r="AB9" s="21">
        <v>135</v>
      </c>
      <c r="AC9" s="21">
        <v>1800</v>
      </c>
      <c r="AD9" s="21">
        <f t="shared" si="7"/>
        <v>12635</v>
      </c>
      <c r="AE9" s="11">
        <f t="shared" si="8"/>
        <v>0.22619047619047619</v>
      </c>
      <c r="AF9" s="11">
        <f t="shared" si="9"/>
        <v>5.7539682539682536E-2</v>
      </c>
      <c r="AG9" s="11">
        <f t="shared" si="10"/>
        <v>2.6785714285714286E-3</v>
      </c>
      <c r="AH9" s="11">
        <f t="shared" si="11"/>
        <v>3.5714285714285712E-2</v>
      </c>
      <c r="AI9" s="11">
        <f t="shared" si="12"/>
        <v>0.25069444444444444</v>
      </c>
      <c r="AJ9" s="11">
        <f t="shared" si="30"/>
        <v>0.35615354174910963</v>
      </c>
      <c r="AK9" s="11">
        <f t="shared" si="13"/>
        <v>0.35351536736578293</v>
      </c>
      <c r="AL9" s="27"/>
      <c r="AM9" s="21">
        <v>10016</v>
      </c>
      <c r="AN9" s="21">
        <v>7407</v>
      </c>
      <c r="AO9" s="21">
        <f t="shared" si="28"/>
        <v>2609</v>
      </c>
      <c r="AP9" s="11">
        <f t="shared" si="14"/>
        <v>1.3522343728905091</v>
      </c>
      <c r="AQ9" s="11">
        <f t="shared" si="31"/>
        <v>0.96071283920615635</v>
      </c>
      <c r="AR9" s="11"/>
      <c r="AT9" s="6"/>
    </row>
    <row r="10" spans="1:47">
      <c r="A10" s="6" t="s">
        <v>110</v>
      </c>
      <c r="B10" s="6" t="s">
        <v>137</v>
      </c>
      <c r="C10" s="22" t="s">
        <v>152</v>
      </c>
      <c r="D10" s="21">
        <v>5200</v>
      </c>
      <c r="E10" s="21">
        <v>4800</v>
      </c>
      <c r="F10" s="21">
        <v>0</v>
      </c>
      <c r="G10" s="21">
        <v>-7</v>
      </c>
      <c r="H10" s="21">
        <v>2300</v>
      </c>
      <c r="I10" s="21">
        <v>916</v>
      </c>
      <c r="J10" s="21">
        <v>821</v>
      </c>
      <c r="K10" s="21">
        <v>770</v>
      </c>
      <c r="L10" s="21">
        <v>580</v>
      </c>
      <c r="M10" s="21">
        <f t="shared" si="0"/>
        <v>723.66666666666663</v>
      </c>
      <c r="N10" s="2"/>
      <c r="O10" s="21">
        <v>28000</v>
      </c>
      <c r="P10" s="8">
        <f t="shared" si="1"/>
        <v>38.691847075080609</v>
      </c>
      <c r="Q10" s="23">
        <f t="shared" si="2"/>
        <v>7.6923076923076927E-2</v>
      </c>
      <c r="R10" s="23">
        <f t="shared" si="3"/>
        <v>0</v>
      </c>
      <c r="S10" s="23">
        <f t="shared" si="4"/>
        <v>0</v>
      </c>
      <c r="T10" s="23">
        <f t="shared" si="36"/>
        <v>0.39826086956521739</v>
      </c>
      <c r="U10" s="23">
        <f t="shared" si="37"/>
        <v>0.31463768115942026</v>
      </c>
      <c r="V10" s="23">
        <f t="shared" si="5"/>
        <v>0.44230769230769229</v>
      </c>
      <c r="W10" s="8">
        <f t="shared" si="6"/>
        <v>1.0833333333333333</v>
      </c>
      <c r="X10" s="23">
        <f t="shared" si="33"/>
        <v>0.15076388888888889</v>
      </c>
      <c r="Y10" s="24" t="s">
        <v>237</v>
      </c>
      <c r="Z10" s="21">
        <v>959</v>
      </c>
      <c r="AA10" s="21">
        <v>1200</v>
      </c>
      <c r="AB10" s="21">
        <v>778</v>
      </c>
      <c r="AC10" s="21">
        <v>68</v>
      </c>
      <c r="AD10" s="21">
        <f t="shared" si="7"/>
        <v>2869</v>
      </c>
      <c r="AE10" s="11">
        <f t="shared" si="8"/>
        <v>0.41695652173913045</v>
      </c>
      <c r="AF10" s="11">
        <f t="shared" si="9"/>
        <v>0.52173913043478259</v>
      </c>
      <c r="AG10" s="11">
        <f t="shared" si="10"/>
        <v>0.33826086956521739</v>
      </c>
      <c r="AH10" s="11">
        <f t="shared" si="11"/>
        <v>2.9565217391304348E-2</v>
      </c>
      <c r="AI10" s="11">
        <f t="shared" si="12"/>
        <v>1.2473913043478262</v>
      </c>
      <c r="AJ10" s="11">
        <f t="shared" si="30"/>
        <v>0.28616242593238062</v>
      </c>
      <c r="AK10" s="11">
        <f t="shared" si="13"/>
        <v>0.25223655164401065</v>
      </c>
      <c r="AL10" s="27"/>
      <c r="AM10" s="21">
        <v>3669</v>
      </c>
      <c r="AN10" s="21">
        <v>3772</v>
      </c>
      <c r="AO10" s="21">
        <f t="shared" si="28"/>
        <v>-103</v>
      </c>
      <c r="AP10" s="11">
        <f t="shared" si="14"/>
        <v>0.97269353128313896</v>
      </c>
      <c r="AQ10" s="11">
        <f t="shared" si="31"/>
        <v>0.65455991516436907</v>
      </c>
      <c r="AR10" s="11"/>
      <c r="AS10" s="20" t="s">
        <v>216</v>
      </c>
    </row>
    <row r="11" spans="1:47" ht="30">
      <c r="A11" s="6" t="s">
        <v>82</v>
      </c>
      <c r="B11" s="6" t="s">
        <v>141</v>
      </c>
      <c r="C11" s="22" t="s">
        <v>214</v>
      </c>
      <c r="D11" s="21">
        <v>4700</v>
      </c>
      <c r="E11" s="21">
        <v>4000</v>
      </c>
      <c r="F11" s="21">
        <v>4</v>
      </c>
      <c r="G11" s="21">
        <v>30</v>
      </c>
      <c r="H11" s="21">
        <v>1900</v>
      </c>
      <c r="I11" s="21">
        <v>385</v>
      </c>
      <c r="J11" s="21">
        <v>341</v>
      </c>
      <c r="K11" s="21">
        <v>358</v>
      </c>
      <c r="L11" s="21">
        <v>262</v>
      </c>
      <c r="M11" s="21">
        <f t="shared" si="0"/>
        <v>320.33333333333331</v>
      </c>
      <c r="N11" s="2"/>
      <c r="O11" s="21">
        <v>13200</v>
      </c>
      <c r="P11" s="8">
        <f t="shared" si="1"/>
        <v>41.207075962539022</v>
      </c>
      <c r="Q11" s="23">
        <f t="shared" si="2"/>
        <v>0.14893617021276595</v>
      </c>
      <c r="R11" s="23">
        <f t="shared" si="3"/>
        <v>8.5106382978723403E-4</v>
      </c>
      <c r="S11" s="23">
        <f t="shared" si="4"/>
        <v>5.7142857142857143E-3</v>
      </c>
      <c r="T11" s="23">
        <f t="shared" si="36"/>
        <v>0.20263157894736841</v>
      </c>
      <c r="U11" s="23">
        <f t="shared" si="37"/>
        <v>0.16859649122807016</v>
      </c>
      <c r="V11" s="23">
        <f t="shared" si="5"/>
        <v>0.40425531914893614</v>
      </c>
      <c r="W11" s="8">
        <f t="shared" si="6"/>
        <v>1.175</v>
      </c>
      <c r="X11" s="23">
        <f t="shared" si="33"/>
        <v>8.0083333333333326E-2</v>
      </c>
      <c r="Y11" s="24" t="s">
        <v>237</v>
      </c>
      <c r="Z11" s="21">
        <v>2244</v>
      </c>
      <c r="AA11" s="21">
        <v>382</v>
      </c>
      <c r="AB11" s="21">
        <v>736</v>
      </c>
      <c r="AC11" s="21">
        <v>172</v>
      </c>
      <c r="AD11" s="21">
        <f t="shared" si="7"/>
        <v>3190</v>
      </c>
      <c r="AE11" s="11">
        <f t="shared" si="8"/>
        <v>1.1810526315789474</v>
      </c>
      <c r="AF11" s="11">
        <f t="shared" si="9"/>
        <v>0.20105263157894737</v>
      </c>
      <c r="AG11" s="11">
        <f t="shared" si="10"/>
        <v>0.38736842105263158</v>
      </c>
      <c r="AH11" s="11">
        <f t="shared" si="11"/>
        <v>9.0526315789473691E-2</v>
      </c>
      <c r="AI11" s="11">
        <f t="shared" si="12"/>
        <v>1.6789473684210525</v>
      </c>
      <c r="AJ11" s="11">
        <f t="shared" si="30"/>
        <v>0.10689655172413794</v>
      </c>
      <c r="AK11" s="11">
        <f t="shared" si="13"/>
        <v>0.10041797283176593</v>
      </c>
      <c r="AL11" s="27"/>
      <c r="AM11" s="21"/>
      <c r="AN11" s="21"/>
      <c r="AO11" s="21">
        <f t="shared" si="28"/>
        <v>0</v>
      </c>
      <c r="AP11" s="11" t="e">
        <f t="shared" si="14"/>
        <v>#DIV/0!</v>
      </c>
      <c r="AQ11" s="11" t="e">
        <f t="shared" si="31"/>
        <v>#DIV/0!</v>
      </c>
      <c r="AR11" s="11"/>
      <c r="AS11" s="20" t="s">
        <v>217</v>
      </c>
      <c r="AT11" s="4" t="s">
        <v>142</v>
      </c>
    </row>
    <row r="12" spans="1:47">
      <c r="A12" s="6" t="s">
        <v>86</v>
      </c>
      <c r="B12" s="6" t="s">
        <v>143</v>
      </c>
      <c r="C12" s="22" t="s">
        <v>218</v>
      </c>
      <c r="D12" s="21">
        <v>26400</v>
      </c>
      <c r="E12" s="21">
        <v>15600</v>
      </c>
      <c r="F12" s="21">
        <v>5700</v>
      </c>
      <c r="G12" s="21">
        <v>230</v>
      </c>
      <c r="H12" s="21">
        <v>9200</v>
      </c>
      <c r="I12" s="21">
        <v>2200</v>
      </c>
      <c r="J12" s="21">
        <v>1900</v>
      </c>
      <c r="K12" s="21">
        <v>1400</v>
      </c>
      <c r="L12" s="21">
        <v>1000</v>
      </c>
      <c r="M12" s="21">
        <f t="shared" si="0"/>
        <v>1433.3333333333333</v>
      </c>
      <c r="N12" s="2"/>
      <c r="O12" s="21">
        <v>70000</v>
      </c>
      <c r="P12" s="8">
        <f t="shared" si="1"/>
        <v>48.837209302325583</v>
      </c>
      <c r="Q12" s="23">
        <f t="shared" si="2"/>
        <v>0.40909090909090912</v>
      </c>
      <c r="R12" s="23">
        <f t="shared" si="3"/>
        <v>0.21590909090909091</v>
      </c>
      <c r="S12" s="23">
        <f t="shared" si="4"/>
        <v>0.52777777777777779</v>
      </c>
      <c r="T12" s="23">
        <f t="shared" si="36"/>
        <v>0.2391304347826087</v>
      </c>
      <c r="U12" s="23">
        <f t="shared" si="37"/>
        <v>0.15579710144927536</v>
      </c>
      <c r="V12" s="23">
        <f t="shared" si="5"/>
        <v>0.34848484848484851</v>
      </c>
      <c r="W12" s="8">
        <f t="shared" si="6"/>
        <v>1.6923076923076923</v>
      </c>
      <c r="X12" s="23">
        <f t="shared" si="33"/>
        <v>9.1880341880341873E-2</v>
      </c>
      <c r="Y12" s="24" t="s">
        <v>237</v>
      </c>
      <c r="Z12" s="21">
        <v>3085</v>
      </c>
      <c r="AA12" s="21">
        <v>601</v>
      </c>
      <c r="AB12" s="21">
        <v>4799</v>
      </c>
      <c r="AC12" s="21">
        <v>625</v>
      </c>
      <c r="AD12" s="21">
        <f t="shared" si="7"/>
        <v>7860</v>
      </c>
      <c r="AE12" s="11">
        <f t="shared" si="8"/>
        <v>0.33532608695652172</v>
      </c>
      <c r="AF12" s="11">
        <f t="shared" si="9"/>
        <v>6.5326086956521742E-2</v>
      </c>
      <c r="AG12" s="11">
        <f t="shared" si="10"/>
        <v>0.52163043478260873</v>
      </c>
      <c r="AH12" s="11">
        <f t="shared" si="11"/>
        <v>6.7934782608695649E-2</v>
      </c>
      <c r="AI12" s="11">
        <f t="shared" si="12"/>
        <v>0.85434782608695647</v>
      </c>
      <c r="AJ12" s="11">
        <f t="shared" si="30"/>
        <v>0.24173027989821882</v>
      </c>
      <c r="AK12" s="11">
        <f t="shared" si="13"/>
        <v>0.1823579304495335</v>
      </c>
      <c r="AL12" s="27"/>
      <c r="AM12" s="21"/>
      <c r="AN12" s="21"/>
      <c r="AO12" s="21">
        <f t="shared" si="28"/>
        <v>0</v>
      </c>
      <c r="AP12" s="11" t="e">
        <f t="shared" si="14"/>
        <v>#DIV/0!</v>
      </c>
      <c r="AQ12" s="11" t="e">
        <f t="shared" si="31"/>
        <v>#DIV/0!</v>
      </c>
      <c r="AR12" s="11"/>
      <c r="AS12" s="3" t="s">
        <v>144</v>
      </c>
    </row>
    <row r="13" spans="1:47">
      <c r="A13" s="6" t="s">
        <v>253</v>
      </c>
      <c r="B13" s="6" t="s">
        <v>254</v>
      </c>
      <c r="C13" s="30" t="s">
        <v>186</v>
      </c>
      <c r="D13" s="21">
        <v>2484</v>
      </c>
      <c r="E13" s="21">
        <v>1927</v>
      </c>
      <c r="F13" s="21">
        <v>0</v>
      </c>
      <c r="G13" s="21">
        <v>-2</v>
      </c>
      <c r="H13" s="21">
        <v>1520</v>
      </c>
      <c r="I13" s="21">
        <v>469</v>
      </c>
      <c r="J13" s="21">
        <v>414</v>
      </c>
      <c r="K13" s="21">
        <v>257</v>
      </c>
      <c r="L13" s="21">
        <v>157</v>
      </c>
      <c r="M13" s="21">
        <f t="shared" si="0"/>
        <v>276</v>
      </c>
      <c r="N13" s="2"/>
      <c r="O13" s="21">
        <v>17547</v>
      </c>
      <c r="P13" s="8">
        <f t="shared" si="1"/>
        <v>63.576086956521742</v>
      </c>
      <c r="Q13" s="23">
        <f t="shared" si="2"/>
        <v>0.22423510466988728</v>
      </c>
      <c r="R13" s="23">
        <f t="shared" si="3"/>
        <v>0</v>
      </c>
      <c r="S13" s="23">
        <f t="shared" si="4"/>
        <v>0</v>
      </c>
      <c r="T13" s="23">
        <f t="shared" si="36"/>
        <v>0.30855263157894736</v>
      </c>
      <c r="U13" s="23">
        <f t="shared" si="37"/>
        <v>0.18157894736842106</v>
      </c>
      <c r="V13" s="23">
        <f t="shared" si="5"/>
        <v>0.61191626409017719</v>
      </c>
      <c r="W13" s="8">
        <f t="shared" si="6"/>
        <v>1.2890503373118838</v>
      </c>
      <c r="X13" s="23">
        <f t="shared" si="33"/>
        <v>0.14322781525687597</v>
      </c>
      <c r="Y13" s="24"/>
      <c r="Z13" s="21">
        <v>718</v>
      </c>
      <c r="AA13" s="21">
        <v>247</v>
      </c>
      <c r="AB13" s="21">
        <v>1</v>
      </c>
      <c r="AC13" s="21">
        <v>109</v>
      </c>
      <c r="AD13" s="21">
        <f t="shared" si="7"/>
        <v>857</v>
      </c>
      <c r="AE13" s="11">
        <f t="shared" si="8"/>
        <v>0.4723684210526316</v>
      </c>
      <c r="AF13" s="11">
        <f t="shared" si="9"/>
        <v>0.16250000000000001</v>
      </c>
      <c r="AG13" s="11">
        <f t="shared" si="10"/>
        <v>6.5789473684210525E-4</v>
      </c>
      <c r="AH13" s="11">
        <f t="shared" si="11"/>
        <v>7.1710526315789475E-2</v>
      </c>
      <c r="AI13" s="11">
        <f t="shared" si="12"/>
        <v>0.56381578947368416</v>
      </c>
      <c r="AJ13" s="11">
        <f t="shared" si="30"/>
        <v>0.48308051341890312</v>
      </c>
      <c r="AK13" s="11">
        <f t="shared" si="13"/>
        <v>0.32205367561260212</v>
      </c>
      <c r="AL13" s="27"/>
      <c r="AM13" s="21"/>
      <c r="AN13" s="21"/>
      <c r="AO13" s="21">
        <f t="shared" si="28"/>
        <v>0</v>
      </c>
      <c r="AP13" s="11" t="e">
        <f t="shared" si="14"/>
        <v>#DIV/0!</v>
      </c>
      <c r="AQ13" s="11" t="e">
        <f t="shared" si="31"/>
        <v>#DIV/0!</v>
      </c>
      <c r="AR13" s="11"/>
    </row>
    <row r="14" spans="1:47" ht="45">
      <c r="A14" s="6" t="s">
        <v>146</v>
      </c>
      <c r="B14" s="6" t="s">
        <v>147</v>
      </c>
      <c r="C14" s="5" t="s">
        <v>154</v>
      </c>
      <c r="D14" s="21">
        <v>178099</v>
      </c>
      <c r="E14" s="21">
        <v>59900</v>
      </c>
      <c r="F14" s="21">
        <v>56500</v>
      </c>
      <c r="G14" s="21">
        <v>2300</v>
      </c>
      <c r="H14" s="21">
        <v>105914</v>
      </c>
      <c r="I14" s="21">
        <v>5410</v>
      </c>
      <c r="J14" s="21">
        <v>4916</v>
      </c>
      <c r="K14" s="21">
        <v>5480</v>
      </c>
      <c r="L14" s="21">
        <v>3138</v>
      </c>
      <c r="M14" s="21">
        <f t="shared" si="0"/>
        <v>4511.333333333333</v>
      </c>
      <c r="N14" s="2"/>
      <c r="O14" s="21">
        <v>150000</v>
      </c>
      <c r="P14" s="8">
        <f t="shared" si="1"/>
        <v>33.24959361607803</v>
      </c>
      <c r="Q14" s="23">
        <f t="shared" si="2"/>
        <v>0.66367020589672032</v>
      </c>
      <c r="R14" s="23">
        <f t="shared" si="3"/>
        <v>0.31723928826102338</v>
      </c>
      <c r="S14" s="23">
        <f t="shared" si="4"/>
        <v>0.47800742815083036</v>
      </c>
      <c r="T14" s="23">
        <f t="shared" si="36"/>
        <v>5.1079177445852296E-2</v>
      </c>
      <c r="U14" s="23">
        <f t="shared" si="37"/>
        <v>4.2594306072222116E-2</v>
      </c>
      <c r="V14" s="23">
        <f t="shared" si="5"/>
        <v>0.59469171640492091</v>
      </c>
      <c r="W14" s="8">
        <f t="shared" si="6"/>
        <v>2.9732721202003338</v>
      </c>
      <c r="X14" s="23">
        <f t="shared" si="33"/>
        <v>7.5314412910406234E-2</v>
      </c>
      <c r="Y14" s="24" t="s">
        <v>237</v>
      </c>
      <c r="Z14" s="21">
        <v>43244</v>
      </c>
      <c r="AA14" s="21">
        <v>19872</v>
      </c>
      <c r="AB14" s="21">
        <v>51880</v>
      </c>
      <c r="AC14" s="21">
        <v>23319</v>
      </c>
      <c r="AD14" s="21">
        <f t="shared" si="7"/>
        <v>91677</v>
      </c>
      <c r="AE14" s="11">
        <f t="shared" si="8"/>
        <v>0.4082935211586759</v>
      </c>
      <c r="AF14" s="11">
        <f t="shared" si="9"/>
        <v>0.18762392129463526</v>
      </c>
      <c r="AG14" s="11">
        <f t="shared" si="10"/>
        <v>0.48983137262307153</v>
      </c>
      <c r="AH14" s="11">
        <f t="shared" si="11"/>
        <v>0.22016919387427536</v>
      </c>
      <c r="AI14" s="11">
        <f t="shared" si="12"/>
        <v>0.86557962120210741</v>
      </c>
      <c r="AJ14" s="11">
        <f t="shared" si="30"/>
        <v>5.3623046129345417E-2</v>
      </c>
      <c r="AK14" s="11">
        <f t="shared" si="13"/>
        <v>4.9208998258378142E-2</v>
      </c>
      <c r="AL14" s="27"/>
      <c r="AM14" s="21"/>
      <c r="AN14" s="21"/>
      <c r="AO14" s="21">
        <f t="shared" si="28"/>
        <v>0</v>
      </c>
      <c r="AP14" s="11" t="e">
        <f t="shared" si="14"/>
        <v>#DIV/0!</v>
      </c>
      <c r="AQ14" s="11" t="e">
        <f t="shared" si="31"/>
        <v>#DIV/0!</v>
      </c>
      <c r="AR14" s="11"/>
      <c r="AS14" s="20" t="s">
        <v>219</v>
      </c>
      <c r="AT14" s="6" t="s">
        <v>222</v>
      </c>
    </row>
    <row r="15" spans="1:47">
      <c r="A15" s="6" t="s">
        <v>200</v>
      </c>
      <c r="B15" s="6" t="s">
        <v>201</v>
      </c>
      <c r="C15" s="16" t="s">
        <v>198</v>
      </c>
      <c r="D15" s="21">
        <v>2200</v>
      </c>
      <c r="E15" s="21">
        <v>1700</v>
      </c>
      <c r="F15" s="21">
        <v>208</v>
      </c>
      <c r="G15" s="21">
        <v>-12</v>
      </c>
      <c r="H15" s="21">
        <v>683</v>
      </c>
      <c r="I15" s="21">
        <v>150</v>
      </c>
      <c r="J15" s="21">
        <v>140</v>
      </c>
      <c r="K15" s="21">
        <v>98</v>
      </c>
      <c r="L15" s="21">
        <v>72</v>
      </c>
      <c r="M15" s="21">
        <f t="shared" si="0"/>
        <v>103.33333333333333</v>
      </c>
      <c r="N15" s="2"/>
      <c r="O15" s="21">
        <v>12300</v>
      </c>
      <c r="P15" s="8">
        <f t="shared" si="1"/>
        <v>119.03225806451613</v>
      </c>
      <c r="Q15" s="23">
        <f t="shared" si="2"/>
        <v>0.22727272727272727</v>
      </c>
      <c r="R15" s="23">
        <f t="shared" si="3"/>
        <v>9.4545454545454544E-2</v>
      </c>
      <c r="S15" s="23">
        <f t="shared" si="4"/>
        <v>0.41599999999999998</v>
      </c>
      <c r="T15" s="23">
        <f t="shared" si="36"/>
        <v>0.21961932650073207</v>
      </c>
      <c r="U15" s="23">
        <f t="shared" si="37"/>
        <v>0.15129331381161543</v>
      </c>
      <c r="V15" s="23">
        <f t="shared" si="5"/>
        <v>0.31045454545454543</v>
      </c>
      <c r="W15" s="8">
        <f t="shared" si="6"/>
        <v>1.2941176470588236</v>
      </c>
      <c r="X15" s="23">
        <f t="shared" si="33"/>
        <v>6.0784313725490195E-2</v>
      </c>
      <c r="Y15" s="24" t="s">
        <v>237</v>
      </c>
      <c r="Z15" s="21">
        <v>491</v>
      </c>
      <c r="AA15" s="21">
        <v>168</v>
      </c>
      <c r="AB15" s="21">
        <v>363</v>
      </c>
      <c r="AC15" s="21">
        <v>100</v>
      </c>
      <c r="AD15" s="21">
        <f t="shared" si="7"/>
        <v>922</v>
      </c>
      <c r="AE15" s="11">
        <f t="shared" si="8"/>
        <v>0.71888726207906295</v>
      </c>
      <c r="AF15" s="11">
        <f t="shared" si="9"/>
        <v>0.24597364568081992</v>
      </c>
      <c r="AG15" s="11">
        <f t="shared" si="10"/>
        <v>0.53147877013177158</v>
      </c>
      <c r="AH15" s="11">
        <f t="shared" si="11"/>
        <v>0.14641288433382138</v>
      </c>
      <c r="AI15" s="11">
        <f t="shared" si="12"/>
        <v>1.3499267935578332</v>
      </c>
      <c r="AJ15" s="11">
        <f t="shared" si="30"/>
        <v>0.15184381778741865</v>
      </c>
      <c r="AK15" s="11">
        <f t="shared" si="13"/>
        <v>0.11207519884309472</v>
      </c>
      <c r="AL15" s="27"/>
      <c r="AM15" s="21"/>
      <c r="AN15" s="21"/>
      <c r="AO15" s="21">
        <f t="shared" si="28"/>
        <v>0</v>
      </c>
      <c r="AP15" s="11" t="e">
        <f t="shared" si="14"/>
        <v>#DIV/0!</v>
      </c>
      <c r="AQ15" s="11" t="e">
        <f t="shared" si="31"/>
        <v>#DIV/0!</v>
      </c>
      <c r="AR15" s="11"/>
      <c r="AS15" s="7"/>
    </row>
    <row r="16" spans="1:47">
      <c r="A16" s="6" t="s">
        <v>131</v>
      </c>
      <c r="B16" s="6" t="s">
        <v>255</v>
      </c>
      <c r="C16" s="30" t="s">
        <v>186</v>
      </c>
      <c r="D16" s="21">
        <v>4211</v>
      </c>
      <c r="E16" s="21">
        <v>3169</v>
      </c>
      <c r="F16" s="21">
        <v>0</v>
      </c>
      <c r="G16" s="21">
        <v>-61</v>
      </c>
      <c r="H16" s="21">
        <v>1409</v>
      </c>
      <c r="I16" s="21">
        <v>806.5</v>
      </c>
      <c r="J16" s="21">
        <v>725.6</v>
      </c>
      <c r="K16" s="21">
        <v>1211.5</v>
      </c>
      <c r="L16" s="21">
        <v>957</v>
      </c>
      <c r="M16" s="21">
        <f t="shared" si="0"/>
        <v>964.69999999999993</v>
      </c>
      <c r="N16" s="2" t="s">
        <v>187</v>
      </c>
      <c r="O16" s="21">
        <v>26880</v>
      </c>
      <c r="P16" s="8">
        <f t="shared" si="1"/>
        <v>27.863584534052038</v>
      </c>
      <c r="Q16" s="23">
        <f t="shared" si="2"/>
        <v>0.24744716219425314</v>
      </c>
      <c r="R16" s="23">
        <f t="shared" si="3"/>
        <v>0</v>
      </c>
      <c r="S16" s="23">
        <f t="shared" si="4"/>
        <v>0</v>
      </c>
      <c r="T16" s="23">
        <f t="shared" si="36"/>
        <v>0.57239176721078777</v>
      </c>
      <c r="U16" s="23">
        <f t="shared" si="37"/>
        <v>0.68466997870830371</v>
      </c>
      <c r="V16" s="23">
        <f t="shared" si="5"/>
        <v>0.33459985751602944</v>
      </c>
      <c r="W16" s="8">
        <f t="shared" si="6"/>
        <v>1.3288103502682234</v>
      </c>
      <c r="X16" s="23">
        <f t="shared" si="33"/>
        <v>0.30441779741243291</v>
      </c>
      <c r="Y16" s="24"/>
      <c r="Z16" s="21">
        <v>361.9</v>
      </c>
      <c r="AA16" s="21">
        <v>0</v>
      </c>
      <c r="AB16" s="21">
        <v>11.8</v>
      </c>
      <c r="AC16" s="21">
        <v>33.69</v>
      </c>
      <c r="AD16" s="21">
        <f t="shared" si="7"/>
        <v>340.01</v>
      </c>
      <c r="AE16" s="11">
        <f t="shared" si="8"/>
        <v>0.25684882895670685</v>
      </c>
      <c r="AF16" s="11">
        <f t="shared" si="9"/>
        <v>0</v>
      </c>
      <c r="AG16" s="11">
        <f t="shared" si="10"/>
        <v>8.3747338537970197E-3</v>
      </c>
      <c r="AH16" s="11">
        <f t="shared" si="11"/>
        <v>2.3910574875798438E-2</v>
      </c>
      <c r="AI16" s="11">
        <f t="shared" si="12"/>
        <v>0.24131298793470546</v>
      </c>
      <c r="AJ16" s="11">
        <f t="shared" si="30"/>
        <v>2.1340548807388018</v>
      </c>
      <c r="AK16" s="11">
        <f t="shared" si="13"/>
        <v>2.8372694920737622</v>
      </c>
      <c r="AL16" s="27"/>
      <c r="AM16" s="21"/>
      <c r="AN16" s="21"/>
      <c r="AO16" s="21">
        <f t="shared" si="28"/>
        <v>0</v>
      </c>
      <c r="AP16" s="11" t="e">
        <f t="shared" si="14"/>
        <v>#DIV/0!</v>
      </c>
      <c r="AQ16" s="11" t="e">
        <f t="shared" si="31"/>
        <v>#DIV/0!</v>
      </c>
      <c r="AR16" s="11"/>
      <c r="AS16" s="7"/>
    </row>
    <row r="17" spans="1:47">
      <c r="A17" s="6" t="s">
        <v>196</v>
      </c>
      <c r="B17" s="6" t="s">
        <v>197</v>
      </c>
      <c r="C17" s="33" t="s">
        <v>186</v>
      </c>
      <c r="D17" s="21">
        <v>49039</v>
      </c>
      <c r="E17" s="21">
        <v>33369</v>
      </c>
      <c r="F17" s="21">
        <f>2500+70+895+2481</f>
        <v>5946</v>
      </c>
      <c r="G17" s="21">
        <v>-5</v>
      </c>
      <c r="H17" s="21">
        <v>55657</v>
      </c>
      <c r="I17" s="21">
        <v>7225</v>
      </c>
      <c r="J17" s="21">
        <v>6999</v>
      </c>
      <c r="K17" s="21">
        <v>12200</v>
      </c>
      <c r="L17" s="21">
        <v>6600</v>
      </c>
      <c r="M17" s="21">
        <f t="shared" si="0"/>
        <v>8599.6666666666661</v>
      </c>
      <c r="N17" s="2" t="s">
        <v>187</v>
      </c>
      <c r="O17" s="21">
        <v>112100</v>
      </c>
      <c r="P17" s="8">
        <f t="shared" si="1"/>
        <v>13.035388968564673</v>
      </c>
      <c r="Q17" s="23">
        <f t="shared" si="2"/>
        <v>0.31954158934725424</v>
      </c>
      <c r="R17" s="23">
        <f t="shared" si="3"/>
        <v>0.12125043332857521</v>
      </c>
      <c r="S17" s="23">
        <f t="shared" si="4"/>
        <v>0.37945118059987237</v>
      </c>
      <c r="T17" s="23">
        <f t="shared" si="36"/>
        <v>0.12981296153224212</v>
      </c>
      <c r="U17" s="23">
        <f t="shared" si="37"/>
        <v>0.15451186134119096</v>
      </c>
      <c r="V17" s="23">
        <f t="shared" si="5"/>
        <v>1.1349538122718652</v>
      </c>
      <c r="W17" s="8">
        <f t="shared" si="6"/>
        <v>1.4695975306422129</v>
      </c>
      <c r="X17" s="23">
        <f t="shared" si="33"/>
        <v>0.25771424575703994</v>
      </c>
      <c r="Y17" s="24" t="s">
        <v>237</v>
      </c>
      <c r="Z17" s="21">
        <v>14438</v>
      </c>
      <c r="AA17" s="21">
        <v>11328</v>
      </c>
      <c r="AB17" s="21">
        <v>172</v>
      </c>
      <c r="AC17" s="21">
        <v>2430</v>
      </c>
      <c r="AD17" s="21">
        <f t="shared" si="7"/>
        <v>23508</v>
      </c>
      <c r="AE17" s="11">
        <f t="shared" si="8"/>
        <v>0.25941031676159332</v>
      </c>
      <c r="AF17" s="11">
        <f t="shared" si="9"/>
        <v>0.2035323499290296</v>
      </c>
      <c r="AG17" s="11">
        <f t="shared" si="10"/>
        <v>3.0903570081032036E-3</v>
      </c>
      <c r="AH17" s="11">
        <f t="shared" si="11"/>
        <v>4.3660276335411537E-2</v>
      </c>
      <c r="AI17" s="11">
        <f t="shared" si="12"/>
        <v>0.42237274736331459</v>
      </c>
      <c r="AJ17" s="11">
        <f>K17/AD17</f>
        <v>0.5189722647609325</v>
      </c>
      <c r="AK17" s="11">
        <f t="shared" si="13"/>
        <v>0.36581872837615559</v>
      </c>
      <c r="AL17" s="27"/>
      <c r="AM17" s="21"/>
      <c r="AN17" s="21"/>
      <c r="AO17" s="21">
        <f t="shared" si="28"/>
        <v>0</v>
      </c>
      <c r="AP17" s="11" t="e">
        <f t="shared" si="14"/>
        <v>#DIV/0!</v>
      </c>
      <c r="AQ17" s="11" t="e">
        <f t="shared" si="31"/>
        <v>#DIV/0!</v>
      </c>
      <c r="AR17" s="11"/>
      <c r="AS17" s="20" t="s">
        <v>220</v>
      </c>
      <c r="AU17" t="s">
        <v>269</v>
      </c>
    </row>
    <row r="18" spans="1:47">
      <c r="A18" s="6" t="s">
        <v>120</v>
      </c>
      <c r="B18" s="6" t="s">
        <v>205</v>
      </c>
      <c r="C18" s="19" t="s">
        <v>198</v>
      </c>
      <c r="D18" s="21">
        <v>2360000</v>
      </c>
      <c r="E18" s="21">
        <v>152900</v>
      </c>
      <c r="F18" s="21"/>
      <c r="G18" s="21"/>
      <c r="H18" s="21">
        <v>64000</v>
      </c>
      <c r="I18" s="21">
        <v>26100</v>
      </c>
      <c r="J18" s="21">
        <v>19700</v>
      </c>
      <c r="K18" s="21">
        <v>18900</v>
      </c>
      <c r="L18" s="21">
        <v>18000</v>
      </c>
      <c r="M18" s="21">
        <f t="shared" si="0"/>
        <v>18866.666666666668</v>
      </c>
      <c r="N18" s="2" t="s">
        <v>187</v>
      </c>
      <c r="O18" s="21">
        <v>113000</v>
      </c>
      <c r="P18" s="8">
        <f t="shared" ref="P18:P19" si="38">O18/M18</f>
        <v>5.989399293286219</v>
      </c>
      <c r="Q18" s="23">
        <f t="shared" si="2"/>
        <v>0.93521186440677961</v>
      </c>
      <c r="R18" s="23">
        <f t="shared" si="3"/>
        <v>0</v>
      </c>
      <c r="S18" s="23">
        <f t="shared" si="4"/>
        <v>0</v>
      </c>
      <c r="T18" s="23">
        <f t="shared" ref="T18:T19" si="39">I18/H18</f>
        <v>0.40781250000000002</v>
      </c>
      <c r="U18" s="23">
        <f t="shared" ref="U18:U19" si="40">M18/H18</f>
        <v>0.29479166666666667</v>
      </c>
      <c r="V18" s="23">
        <f t="shared" si="5"/>
        <v>2.7118644067796609E-2</v>
      </c>
      <c r="W18" s="8">
        <f t="shared" si="6"/>
        <v>15.434924787442773</v>
      </c>
      <c r="X18" s="23">
        <f t="shared" si="33"/>
        <v>0.12339219533464138</v>
      </c>
      <c r="Y18" s="24" t="s">
        <v>237</v>
      </c>
      <c r="Z18" s="21"/>
      <c r="AA18" s="21"/>
      <c r="AB18" s="21"/>
      <c r="AC18" s="21"/>
      <c r="AD18" s="21">
        <f t="shared" si="7"/>
        <v>0</v>
      </c>
      <c r="AE18" s="11">
        <f t="shared" si="8"/>
        <v>0</v>
      </c>
      <c r="AF18" s="11">
        <f t="shared" si="9"/>
        <v>0</v>
      </c>
      <c r="AG18" s="11">
        <f t="shared" si="10"/>
        <v>0</v>
      </c>
      <c r="AH18" s="11">
        <f t="shared" si="11"/>
        <v>0</v>
      </c>
      <c r="AI18" s="11">
        <f t="shared" si="12"/>
        <v>0</v>
      </c>
      <c r="AJ18" s="11" t="e">
        <f t="shared" si="30"/>
        <v>#DIV/0!</v>
      </c>
      <c r="AK18" s="11" t="e">
        <f t="shared" si="13"/>
        <v>#DIV/0!</v>
      </c>
      <c r="AL18" s="27"/>
      <c r="AM18" s="21"/>
      <c r="AN18" s="21"/>
      <c r="AO18" s="21">
        <f t="shared" si="28"/>
        <v>0</v>
      </c>
      <c r="AP18" s="11" t="e">
        <f t="shared" si="14"/>
        <v>#DIV/0!</v>
      </c>
      <c r="AQ18" s="11" t="e">
        <f t="shared" si="31"/>
        <v>#DIV/0!</v>
      </c>
      <c r="AR18" s="11"/>
      <c r="AS18" s="17"/>
    </row>
    <row r="19" spans="1:47">
      <c r="A19" s="6" t="s">
        <v>24</v>
      </c>
      <c r="B19" s="6" t="s">
        <v>206</v>
      </c>
      <c r="C19" s="19" t="s">
        <v>186</v>
      </c>
      <c r="D19" s="21">
        <v>6300000</v>
      </c>
      <c r="E19" s="21">
        <v>483300</v>
      </c>
      <c r="F19" s="21"/>
      <c r="G19" s="21"/>
      <c r="H19" s="21">
        <v>220800</v>
      </c>
      <c r="I19" s="21">
        <v>90500</v>
      </c>
      <c r="J19" s="21">
        <v>70600</v>
      </c>
      <c r="K19" s="21">
        <v>62300</v>
      </c>
      <c r="L19" s="21">
        <v>58000</v>
      </c>
      <c r="M19" s="21">
        <f t="shared" si="0"/>
        <v>63633.333333333336</v>
      </c>
      <c r="N19" s="2" t="s">
        <v>187</v>
      </c>
      <c r="O19" s="21">
        <v>725000</v>
      </c>
      <c r="P19" s="8">
        <f t="shared" si="38"/>
        <v>11.393399685699318</v>
      </c>
      <c r="Q19" s="23">
        <f t="shared" si="2"/>
        <v>0.92328571428571427</v>
      </c>
      <c r="R19" s="23">
        <f t="shared" si="3"/>
        <v>0</v>
      </c>
      <c r="S19" s="23">
        <f t="shared" si="4"/>
        <v>0</v>
      </c>
      <c r="T19" s="23">
        <f t="shared" si="39"/>
        <v>0.40987318840579712</v>
      </c>
      <c r="U19" s="23">
        <f t="shared" si="40"/>
        <v>0.28819444444444448</v>
      </c>
      <c r="V19" s="23">
        <f t="shared" si="5"/>
        <v>3.504761904761905E-2</v>
      </c>
      <c r="W19" s="8">
        <f t="shared" si="6"/>
        <v>13.035381750465548</v>
      </c>
      <c r="X19" s="23">
        <f t="shared" si="33"/>
        <v>0.13166425270708326</v>
      </c>
      <c r="Y19" s="24" t="s">
        <v>237</v>
      </c>
      <c r="Z19" s="21"/>
      <c r="AA19" s="21"/>
      <c r="AB19" s="21"/>
      <c r="AC19" s="21"/>
      <c r="AD19" s="21">
        <f t="shared" si="7"/>
        <v>0</v>
      </c>
      <c r="AE19" s="11">
        <f t="shared" si="8"/>
        <v>0</v>
      </c>
      <c r="AF19" s="11">
        <f t="shared" si="9"/>
        <v>0</v>
      </c>
      <c r="AG19" s="11">
        <f t="shared" si="10"/>
        <v>0</v>
      </c>
      <c r="AH19" s="11">
        <f t="shared" si="11"/>
        <v>0</v>
      </c>
      <c r="AI19" s="11">
        <f t="shared" si="12"/>
        <v>0</v>
      </c>
      <c r="AJ19" s="11" t="e">
        <f t="shared" si="30"/>
        <v>#DIV/0!</v>
      </c>
      <c r="AK19" s="11" t="e">
        <f t="shared" si="13"/>
        <v>#DIV/0!</v>
      </c>
      <c r="AL19" s="27"/>
      <c r="AM19" s="21"/>
      <c r="AN19" s="21"/>
      <c r="AO19" s="21">
        <f t="shared" si="28"/>
        <v>0</v>
      </c>
      <c r="AP19" s="11" t="e">
        <f t="shared" ref="AP19:AP40" si="41">AM19/AN19</f>
        <v>#DIV/0!</v>
      </c>
      <c r="AQ19" s="11" t="e">
        <f t="shared" si="31"/>
        <v>#DIV/0!</v>
      </c>
      <c r="AR19" s="11"/>
      <c r="AS19" s="17"/>
    </row>
    <row r="20" spans="1:47">
      <c r="A20" s="6" t="s">
        <v>39</v>
      </c>
      <c r="B20" s="6" t="s">
        <v>192</v>
      </c>
      <c r="C20" s="13" t="s">
        <v>186</v>
      </c>
      <c r="D20" s="21">
        <v>9600</v>
      </c>
      <c r="E20" s="21">
        <v>5300</v>
      </c>
      <c r="F20" s="21">
        <v>1100</v>
      </c>
      <c r="G20" s="21">
        <v>29</v>
      </c>
      <c r="H20" s="21">
        <v>6400</v>
      </c>
      <c r="I20" s="21">
        <v>480</v>
      </c>
      <c r="J20" s="21">
        <v>389</v>
      </c>
      <c r="K20" s="21">
        <v>216</v>
      </c>
      <c r="L20" s="21">
        <v>2200</v>
      </c>
      <c r="M20" s="21">
        <f t="shared" si="0"/>
        <v>935</v>
      </c>
      <c r="N20" s="15" t="s">
        <v>187</v>
      </c>
      <c r="O20" s="21">
        <v>26600</v>
      </c>
      <c r="P20" s="8">
        <f t="shared" si="1"/>
        <v>28.449197860962567</v>
      </c>
      <c r="Q20" s="23">
        <f t="shared" si="2"/>
        <v>0.44791666666666669</v>
      </c>
      <c r="R20" s="23">
        <f t="shared" si="3"/>
        <v>0.11458333333333333</v>
      </c>
      <c r="S20" s="23">
        <f t="shared" si="4"/>
        <v>0.2558139534883721</v>
      </c>
      <c r="T20" s="23">
        <f t="shared" si="36"/>
        <v>7.4999999999999997E-2</v>
      </c>
      <c r="U20" s="23">
        <f t="shared" si="37"/>
        <v>0.14609374999999999</v>
      </c>
      <c r="V20" s="23">
        <f t="shared" si="5"/>
        <v>0.66666666666666663</v>
      </c>
      <c r="W20" s="8">
        <f t="shared" si="6"/>
        <v>1.8113207547169812</v>
      </c>
      <c r="X20" s="23">
        <f t="shared" si="33"/>
        <v>0.17641509433962263</v>
      </c>
      <c r="Y20" s="24" t="s">
        <v>237</v>
      </c>
      <c r="Z20" s="21">
        <v>297</v>
      </c>
      <c r="AA20" s="21">
        <v>750</v>
      </c>
      <c r="AB20" s="21">
        <v>926</v>
      </c>
      <c r="AC20" s="21">
        <v>683</v>
      </c>
      <c r="AD20" s="21">
        <f t="shared" si="7"/>
        <v>1290</v>
      </c>
      <c r="AE20" s="11">
        <f t="shared" si="8"/>
        <v>4.6406250000000003E-2</v>
      </c>
      <c r="AF20" s="11">
        <f t="shared" si="9"/>
        <v>0.1171875</v>
      </c>
      <c r="AG20" s="11">
        <f t="shared" si="10"/>
        <v>0.1446875</v>
      </c>
      <c r="AH20" s="11">
        <f t="shared" si="11"/>
        <v>0.10671875</v>
      </c>
      <c r="AI20" s="11">
        <f t="shared" si="12"/>
        <v>0.20156250000000001</v>
      </c>
      <c r="AJ20" s="11">
        <f t="shared" si="30"/>
        <v>0.30155038759689923</v>
      </c>
      <c r="AK20" s="11">
        <f t="shared" si="13"/>
        <v>0.72480620155038755</v>
      </c>
      <c r="AL20" s="27"/>
      <c r="AM20" s="21"/>
      <c r="AN20" s="21"/>
      <c r="AO20" s="21">
        <f t="shared" si="28"/>
        <v>0</v>
      </c>
      <c r="AP20" s="11" t="e">
        <f t="shared" si="41"/>
        <v>#DIV/0!</v>
      </c>
      <c r="AQ20" s="11" t="e">
        <f t="shared" si="31"/>
        <v>#DIV/0!</v>
      </c>
      <c r="AR20" s="11"/>
      <c r="AS20" s="14" t="s">
        <v>193</v>
      </c>
    </row>
    <row r="21" spans="1:47">
      <c r="A21" s="6" t="s">
        <v>258</v>
      </c>
      <c r="B21" s="6" t="s">
        <v>259</v>
      </c>
      <c r="C21" s="30" t="s">
        <v>186</v>
      </c>
      <c r="D21" s="21">
        <v>134610</v>
      </c>
      <c r="E21" s="21">
        <v>96019</v>
      </c>
      <c r="F21" s="21">
        <v>0</v>
      </c>
      <c r="G21" s="21">
        <v>-55</v>
      </c>
      <c r="H21" s="21">
        <v>58217</v>
      </c>
      <c r="I21" s="21">
        <v>38940</v>
      </c>
      <c r="J21" s="21">
        <v>29006</v>
      </c>
      <c r="K21" s="21">
        <v>17930</v>
      </c>
      <c r="L21" s="21">
        <v>16454</v>
      </c>
      <c r="M21" s="21">
        <f t="shared" si="0"/>
        <v>21130</v>
      </c>
      <c r="N21" s="2" t="s">
        <v>187</v>
      </c>
      <c r="O21" s="21">
        <v>881725</v>
      </c>
      <c r="P21" s="8">
        <f t="shared" si="1"/>
        <v>41.728584950307621</v>
      </c>
      <c r="Q21" s="23">
        <f t="shared" si="2"/>
        <v>0.28668746749869994</v>
      </c>
      <c r="R21" s="23">
        <f t="shared" si="3"/>
        <v>0</v>
      </c>
      <c r="S21" s="23">
        <f t="shared" si="4"/>
        <v>0</v>
      </c>
      <c r="T21" s="23">
        <f t="shared" si="36"/>
        <v>0.66887678856691346</v>
      </c>
      <c r="U21" s="23">
        <f t="shared" si="37"/>
        <v>0.36295240221928304</v>
      </c>
      <c r="V21" s="23">
        <f t="shared" si="5"/>
        <v>0.43248644231483546</v>
      </c>
      <c r="W21" s="8">
        <f t="shared" si="6"/>
        <v>1.4019100386381862</v>
      </c>
      <c r="X21" s="23">
        <f t="shared" si="33"/>
        <v>0.22006061300367635</v>
      </c>
      <c r="Y21" s="24"/>
      <c r="Z21" s="21">
        <v>15244</v>
      </c>
      <c r="AA21" s="21">
        <v>22057</v>
      </c>
      <c r="AB21" s="21">
        <v>0</v>
      </c>
      <c r="AC21" s="21">
        <v>992</v>
      </c>
      <c r="AD21" s="21">
        <f t="shared" si="7"/>
        <v>36309</v>
      </c>
      <c r="AE21" s="11">
        <f t="shared" si="8"/>
        <v>0.2618479138396001</v>
      </c>
      <c r="AF21" s="11">
        <f t="shared" si="9"/>
        <v>0.37887558616898842</v>
      </c>
      <c r="AG21" s="11">
        <f t="shared" si="10"/>
        <v>0</v>
      </c>
      <c r="AH21" s="11">
        <f t="shared" si="11"/>
        <v>1.7039696308638372E-2</v>
      </c>
      <c r="AI21" s="11">
        <f t="shared" si="12"/>
        <v>0.62368380369995013</v>
      </c>
      <c r="AJ21" s="11">
        <f t="shared" si="30"/>
        <v>0.79886529510589666</v>
      </c>
      <c r="AK21" s="11">
        <f t="shared" si="13"/>
        <v>0.58194937894186016</v>
      </c>
      <c r="AL21" s="27"/>
      <c r="AM21" s="21"/>
      <c r="AN21" s="21"/>
      <c r="AO21" s="21">
        <f t="shared" si="28"/>
        <v>0</v>
      </c>
      <c r="AP21" s="11" t="e">
        <f t="shared" si="41"/>
        <v>#DIV/0!</v>
      </c>
      <c r="AQ21" s="11" t="e">
        <f t="shared" si="31"/>
        <v>#DIV/0!</v>
      </c>
      <c r="AR21" s="11"/>
      <c r="AS21" s="20"/>
      <c r="AT21" s="6"/>
    </row>
    <row r="22" spans="1:47">
      <c r="A22" s="6" t="s">
        <v>274</v>
      </c>
      <c r="B22" s="6" t="s">
        <v>275</v>
      </c>
      <c r="C22" s="36" t="s">
        <v>198</v>
      </c>
      <c r="D22" s="21">
        <v>1310</v>
      </c>
      <c r="E22" s="21">
        <v>1107</v>
      </c>
      <c r="F22" s="21">
        <v>36</v>
      </c>
      <c r="G22" s="21">
        <v>-1.7</v>
      </c>
      <c r="H22" s="21">
        <v>211</v>
      </c>
      <c r="I22" s="21">
        <v>24.9</v>
      </c>
      <c r="J22" s="21">
        <v>18</v>
      </c>
      <c r="K22" s="21">
        <v>18</v>
      </c>
      <c r="L22" s="21">
        <v>17</v>
      </c>
      <c r="M22" s="21">
        <f t="shared" si="0"/>
        <v>17.666666666666668</v>
      </c>
      <c r="N22" s="2" t="s">
        <v>187</v>
      </c>
      <c r="O22" s="21">
        <v>2733</v>
      </c>
      <c r="P22" s="8">
        <f t="shared" si="1"/>
        <v>154.69811320754715</v>
      </c>
      <c r="Q22" s="23">
        <f t="shared" si="2"/>
        <v>0.1549618320610687</v>
      </c>
      <c r="R22" s="23">
        <f t="shared" ref="R22" si="42">F22/D22</f>
        <v>2.748091603053435E-2</v>
      </c>
      <c r="S22" s="23">
        <f t="shared" ref="S22" si="43">F22/(D22-E22)</f>
        <v>0.17733990147783252</v>
      </c>
      <c r="T22" s="23">
        <f t="shared" si="36"/>
        <v>0.11800947867298578</v>
      </c>
      <c r="U22" s="23">
        <f t="shared" si="37"/>
        <v>8.3728278041074258E-2</v>
      </c>
      <c r="V22" s="23">
        <f t="shared" si="5"/>
        <v>0.16106870229007633</v>
      </c>
      <c r="W22" s="8">
        <f t="shared" si="6"/>
        <v>1.1833785004516713</v>
      </c>
      <c r="X22" s="23">
        <f t="shared" si="33"/>
        <v>1.5959048479373683E-2</v>
      </c>
      <c r="Y22" s="24"/>
      <c r="Z22" s="21">
        <v>551</v>
      </c>
      <c r="AA22" s="21">
        <v>100</v>
      </c>
      <c r="AB22" s="21">
        <v>11</v>
      </c>
      <c r="AC22" s="21">
        <v>61</v>
      </c>
      <c r="AD22" s="21">
        <f t="shared" si="7"/>
        <v>601</v>
      </c>
      <c r="AE22" s="11">
        <f t="shared" ref="AE22" si="44">Z22/H22</f>
        <v>2.6113744075829386</v>
      </c>
      <c r="AF22" s="11">
        <f t="shared" ref="AF22" si="45">AA22/H22</f>
        <v>0.47393364928909953</v>
      </c>
      <c r="AG22" s="11">
        <f t="shared" ref="AG22" si="46">AB22/H22</f>
        <v>5.2132701421800945E-2</v>
      </c>
      <c r="AH22" s="11">
        <f t="shared" ref="AH22" si="47">AC22/H22</f>
        <v>0.2890995260663507</v>
      </c>
      <c r="AI22" s="11">
        <f t="shared" ref="AI22" si="48">AD22/H22</f>
        <v>2.8483412322274884</v>
      </c>
      <c r="AJ22" s="11">
        <f t="shared" ref="AJ22" si="49">J22/AD22</f>
        <v>2.9950083194675542E-2</v>
      </c>
      <c r="AK22" s="11">
        <f t="shared" ref="AK22" si="50">M22/AD22</f>
        <v>2.9395452024403773E-2</v>
      </c>
      <c r="AL22" s="27"/>
      <c r="AM22" s="21"/>
      <c r="AN22" s="21"/>
      <c r="AO22" s="21"/>
      <c r="AP22" s="11"/>
      <c r="AQ22" s="11" t="e">
        <f t="shared" si="31"/>
        <v>#DIV/0!</v>
      </c>
      <c r="AR22" s="11"/>
      <c r="AS22" s="20"/>
      <c r="AT22" s="6"/>
    </row>
    <row r="23" spans="1:47" ht="45">
      <c r="A23" s="6" t="s">
        <v>118</v>
      </c>
      <c r="B23" s="6" t="s">
        <v>135</v>
      </c>
      <c r="C23" s="16" t="s">
        <v>198</v>
      </c>
      <c r="D23" s="21">
        <v>100000</v>
      </c>
      <c r="E23" s="21">
        <v>46000</v>
      </c>
      <c r="F23" s="21">
        <v>2100</v>
      </c>
      <c r="G23" s="21">
        <v>-300</v>
      </c>
      <c r="H23" s="21">
        <v>78500</v>
      </c>
      <c r="I23" s="21">
        <v>9400</v>
      </c>
      <c r="J23" s="21">
        <v>10200</v>
      </c>
      <c r="K23" s="21">
        <v>9900</v>
      </c>
      <c r="L23" s="21">
        <v>7500</v>
      </c>
      <c r="M23" s="21">
        <f>(J23+K23+L23)/3</f>
        <v>9200</v>
      </c>
      <c r="N23" s="2" t="s">
        <v>199</v>
      </c>
      <c r="O23" s="21">
        <v>53000</v>
      </c>
      <c r="P23" s="8">
        <f>O23/M23</f>
        <v>5.7608695652173916</v>
      </c>
      <c r="Q23" s="23">
        <f>(D23-E23)/D23</f>
        <v>0.54</v>
      </c>
      <c r="R23" s="23">
        <f>F23/D23</f>
        <v>2.1000000000000001E-2</v>
      </c>
      <c r="S23" s="23">
        <f>F23/(D23-E23)</f>
        <v>3.888888888888889E-2</v>
      </c>
      <c r="T23" s="23">
        <f>I23/H23</f>
        <v>0.11974522292993631</v>
      </c>
      <c r="U23" s="23">
        <f>M23/H23</f>
        <v>0.11719745222929936</v>
      </c>
      <c r="V23" s="23">
        <f>H23/D23</f>
        <v>0.78500000000000003</v>
      </c>
      <c r="W23" s="8">
        <f>D23/E23</f>
        <v>2.1739130434782608</v>
      </c>
      <c r="X23" s="23">
        <f>M23/E23</f>
        <v>0.2</v>
      </c>
      <c r="Y23" s="24" t="s">
        <v>237</v>
      </c>
      <c r="Z23" s="21">
        <v>15480</v>
      </c>
      <c r="AA23" s="21">
        <v>7304</v>
      </c>
      <c r="AB23" s="21">
        <v>1498</v>
      </c>
      <c r="AC23" s="21">
        <v>19880</v>
      </c>
      <c r="AD23" s="21">
        <f>Z23+AA23+AB23-AC23</f>
        <v>4402</v>
      </c>
      <c r="AE23" s="11">
        <f>Z23/H23</f>
        <v>0.19719745222929935</v>
      </c>
      <c r="AF23" s="11">
        <f>AA23/H23</f>
        <v>9.3044585987261147E-2</v>
      </c>
      <c r="AG23" s="11">
        <f>AB23/H23</f>
        <v>1.90828025477707E-2</v>
      </c>
      <c r="AH23" s="11">
        <f>AC23/H23</f>
        <v>0.25324840764331208</v>
      </c>
      <c r="AI23" s="11">
        <f>AD23/H23</f>
        <v>5.6076433121019106E-2</v>
      </c>
      <c r="AJ23" s="11">
        <f>J23/AD23</f>
        <v>2.3171285779191275</v>
      </c>
      <c r="AK23" s="11">
        <f>M23/AD23</f>
        <v>2.089959109495684</v>
      </c>
      <c r="AL23" s="27"/>
      <c r="AM23" s="21"/>
      <c r="AN23" s="21"/>
      <c r="AO23" s="21">
        <f>AM23-AN23</f>
        <v>0</v>
      </c>
      <c r="AP23" s="11" t="e">
        <f>AM23/AN23</f>
        <v>#DIV/0!</v>
      </c>
      <c r="AQ23" s="11" t="e">
        <f>(AM23-AA23)/AN23</f>
        <v>#DIV/0!</v>
      </c>
      <c r="AR23" s="11"/>
      <c r="AS23" s="20" t="s">
        <v>221</v>
      </c>
      <c r="AT23" s="6" t="s">
        <v>225</v>
      </c>
    </row>
    <row r="24" spans="1:47">
      <c r="A24" s="6" t="s">
        <v>270</v>
      </c>
      <c r="B24" s="6" t="s">
        <v>271</v>
      </c>
      <c r="C24" s="34" t="s">
        <v>186</v>
      </c>
      <c r="D24" s="21">
        <v>31704</v>
      </c>
      <c r="E24" s="21">
        <v>19005</v>
      </c>
      <c r="F24" s="21">
        <f>5379+8+1711+798</f>
        <v>7896</v>
      </c>
      <c r="G24" s="21">
        <v>418</v>
      </c>
      <c r="H24" s="21">
        <v>18715</v>
      </c>
      <c r="I24" s="21">
        <v>3669</v>
      </c>
      <c r="J24" s="21">
        <v>3148</v>
      </c>
      <c r="K24" s="21">
        <v>3142</v>
      </c>
      <c r="L24" s="21">
        <v>2607</v>
      </c>
      <c r="M24" s="21">
        <f>(J24+K24+L24)/3</f>
        <v>2965.6666666666665</v>
      </c>
      <c r="N24" s="2" t="s">
        <v>187</v>
      </c>
      <c r="O24" s="21">
        <v>60984</v>
      </c>
      <c r="P24" s="8">
        <f>O24/M24</f>
        <v>20.563335955940207</v>
      </c>
      <c r="Q24" s="23">
        <f>(D24-E24)/D24</f>
        <v>0.40054882664647995</v>
      </c>
      <c r="R24" s="23">
        <f>F24/D24</f>
        <v>0.24905374716124148</v>
      </c>
      <c r="S24" s="23">
        <f>F24/(D24-E24)</f>
        <v>0.62178124261752898</v>
      </c>
      <c r="T24" s="23">
        <f>I24/H24</f>
        <v>0.19604595244456319</v>
      </c>
      <c r="U24" s="23">
        <f>M24/H24</f>
        <v>0.15846468964288893</v>
      </c>
      <c r="V24" s="23">
        <f>H24/D24</f>
        <v>0.59030406257885437</v>
      </c>
      <c r="W24" s="8">
        <f>D24/E24</f>
        <v>1.6681925808997633</v>
      </c>
      <c r="X24" s="23">
        <f>M24/E24</f>
        <v>0.15604665438919582</v>
      </c>
      <c r="Y24" s="24"/>
      <c r="Z24" s="21">
        <v>11151</v>
      </c>
      <c r="AA24" s="21">
        <v>2974</v>
      </c>
      <c r="AB24" s="21">
        <v>3716</v>
      </c>
      <c r="AC24" s="21">
        <v>1423</v>
      </c>
      <c r="AD24" s="21">
        <f>Z24+AA24+AB24-AC24</f>
        <v>16418</v>
      </c>
      <c r="AE24" s="11">
        <f>Z24/H24</f>
        <v>0.59583222014426929</v>
      </c>
      <c r="AF24" s="11">
        <f>AA24/H24</f>
        <v>0.15890996526850121</v>
      </c>
      <c r="AG24" s="11">
        <f>AB24/H24</f>
        <v>0.1985573069730163</v>
      </c>
      <c r="AH24" s="11">
        <f>AC24/H24</f>
        <v>7.603526582954849E-2</v>
      </c>
      <c r="AI24" s="11">
        <f>AD24/H24</f>
        <v>0.87726422655623826</v>
      </c>
      <c r="AJ24" s="11">
        <f>J24/AD24</f>
        <v>0.19174077232306005</v>
      </c>
      <c r="AK24" s="11">
        <f>M24/AD24</f>
        <v>0.18063507532383155</v>
      </c>
      <c r="AL24" s="27"/>
      <c r="AM24" s="21"/>
      <c r="AN24" s="21"/>
      <c r="AO24" s="21"/>
      <c r="AP24" s="11"/>
      <c r="AQ24" s="11" t="e">
        <f>(AM24-AA24)/AN24</f>
        <v>#DIV/0!</v>
      </c>
      <c r="AR24" s="11"/>
      <c r="AS24" s="20"/>
      <c r="AT24" s="6"/>
    </row>
    <row r="25" spans="1:47">
      <c r="A25" s="6" t="s">
        <v>68</v>
      </c>
      <c r="B25" s="6" t="s">
        <v>256</v>
      </c>
      <c r="C25" s="30" t="s">
        <v>186</v>
      </c>
      <c r="D25" s="21">
        <v>13699</v>
      </c>
      <c r="E25" s="21">
        <v>7481</v>
      </c>
      <c r="F25" s="21">
        <f>114+99+48</f>
        <v>261</v>
      </c>
      <c r="G25" s="21">
        <v>-49.6</v>
      </c>
      <c r="H25" s="21">
        <v>12017</v>
      </c>
      <c r="I25" s="21">
        <v>655.9</v>
      </c>
      <c r="J25" s="21">
        <v>464</v>
      </c>
      <c r="K25" s="21">
        <v>843.7</v>
      </c>
      <c r="L25" s="21">
        <v>614</v>
      </c>
      <c r="M25" s="21">
        <f t="shared" si="0"/>
        <v>640.56666666666672</v>
      </c>
      <c r="N25" s="2"/>
      <c r="O25" s="21">
        <v>13336</v>
      </c>
      <c r="P25" s="8">
        <f t="shared" si="1"/>
        <v>20.819066451579328</v>
      </c>
      <c r="Q25" s="23">
        <f t="shared" si="2"/>
        <v>0.45390174465289435</v>
      </c>
      <c r="R25" s="23">
        <f t="shared" si="3"/>
        <v>1.9052485582889262E-2</v>
      </c>
      <c r="S25" s="23">
        <f t="shared" si="4"/>
        <v>4.1974911547121262E-2</v>
      </c>
      <c r="T25" s="23">
        <f t="shared" si="36"/>
        <v>5.4581010235499709E-2</v>
      </c>
      <c r="U25" s="23">
        <f t="shared" si="37"/>
        <v>5.330504008210591E-2</v>
      </c>
      <c r="V25" s="23">
        <f t="shared" si="5"/>
        <v>0.87721731513249146</v>
      </c>
      <c r="W25" s="8">
        <f t="shared" si="6"/>
        <v>1.8311723031680256</v>
      </c>
      <c r="X25" s="23">
        <f t="shared" si="33"/>
        <v>8.5625807601479309E-2</v>
      </c>
      <c r="Y25" s="24"/>
      <c r="Z25" s="21">
        <v>3655.5</v>
      </c>
      <c r="AA25" s="21">
        <v>1730.8</v>
      </c>
      <c r="AB25" s="21">
        <v>2901.8</v>
      </c>
      <c r="AC25" s="21">
        <v>2195</v>
      </c>
      <c r="AD25" s="21">
        <f t="shared" si="7"/>
        <v>6093.1</v>
      </c>
      <c r="AE25" s="11">
        <f t="shared" si="8"/>
        <v>0.30419405841724223</v>
      </c>
      <c r="AF25" s="11">
        <f t="shared" si="9"/>
        <v>0.14402929183656485</v>
      </c>
      <c r="AG25" s="11">
        <f t="shared" si="10"/>
        <v>0.24147457768161773</v>
      </c>
      <c r="AH25" s="11">
        <f t="shared" si="11"/>
        <v>0.18265790130648249</v>
      </c>
      <c r="AI25" s="11">
        <f t="shared" si="12"/>
        <v>0.50704002662894232</v>
      </c>
      <c r="AJ25" s="11">
        <f t="shared" si="30"/>
        <v>7.6151712592932991E-2</v>
      </c>
      <c r="AK25" s="11">
        <f t="shared" si="13"/>
        <v>0.10512984632890757</v>
      </c>
      <c r="AL25" s="27"/>
      <c r="AM25" s="21"/>
      <c r="AN25" s="21"/>
      <c r="AO25" s="21">
        <f t="shared" si="28"/>
        <v>0</v>
      </c>
      <c r="AP25" s="11" t="e">
        <f t="shared" si="41"/>
        <v>#DIV/0!</v>
      </c>
      <c r="AQ25" s="11" t="e">
        <f t="shared" si="31"/>
        <v>#DIV/0!</v>
      </c>
      <c r="AR25" s="11"/>
      <c r="AS25" s="20"/>
      <c r="AT25" s="6"/>
    </row>
    <row r="26" spans="1:47">
      <c r="A26" s="6" t="s">
        <v>179</v>
      </c>
      <c r="B26" s="6" t="s">
        <v>180</v>
      </c>
      <c r="C26" s="6" t="s">
        <v>181</v>
      </c>
      <c r="D26" s="21">
        <v>26800</v>
      </c>
      <c r="E26" s="21">
        <v>20900</v>
      </c>
      <c r="F26" s="21">
        <v>4790</v>
      </c>
      <c r="G26" s="21">
        <v>275</v>
      </c>
      <c r="H26" s="21">
        <v>1000</v>
      </c>
      <c r="I26" s="21">
        <v>3569</v>
      </c>
      <c r="J26" s="21">
        <v>3550</v>
      </c>
      <c r="K26" s="21">
        <v>3900</v>
      </c>
      <c r="L26" s="21">
        <v>3500</v>
      </c>
      <c r="M26" s="21">
        <f t="shared" si="0"/>
        <v>3650</v>
      </c>
      <c r="N26" s="2"/>
      <c r="O26" s="21">
        <v>39000</v>
      </c>
      <c r="P26" s="8">
        <f t="shared" si="1"/>
        <v>10.684931506849315</v>
      </c>
      <c r="Q26" s="23">
        <f t="shared" si="2"/>
        <v>0.22014925373134328</v>
      </c>
      <c r="R26" s="23">
        <f t="shared" si="3"/>
        <v>0.17873134328358209</v>
      </c>
      <c r="S26" s="23">
        <f t="shared" si="4"/>
        <v>0.81186440677966099</v>
      </c>
      <c r="T26" s="23">
        <f t="shared" si="36"/>
        <v>3.569</v>
      </c>
      <c r="U26" s="23">
        <f t="shared" si="37"/>
        <v>3.65</v>
      </c>
      <c r="V26" s="23">
        <f t="shared" si="5"/>
        <v>3.7313432835820892E-2</v>
      </c>
      <c r="W26" s="8">
        <f t="shared" si="6"/>
        <v>1.2822966507177034</v>
      </c>
      <c r="X26" s="23">
        <f t="shared" si="33"/>
        <v>0.17464114832535885</v>
      </c>
      <c r="Y26" s="24" t="s">
        <v>237</v>
      </c>
      <c r="Z26" s="21">
        <v>3482</v>
      </c>
      <c r="AA26" s="21">
        <v>59</v>
      </c>
      <c r="AB26" s="21">
        <v>364</v>
      </c>
      <c r="AC26" s="21">
        <v>173</v>
      </c>
      <c r="AD26" s="21">
        <f t="shared" si="7"/>
        <v>3732</v>
      </c>
      <c r="AE26" s="11">
        <f t="shared" si="8"/>
        <v>3.4820000000000002</v>
      </c>
      <c r="AF26" s="11">
        <f t="shared" si="9"/>
        <v>5.8999999999999997E-2</v>
      </c>
      <c r="AG26" s="11">
        <f t="shared" si="10"/>
        <v>0.36399999999999999</v>
      </c>
      <c r="AH26" s="11">
        <f t="shared" si="11"/>
        <v>0.17299999999999999</v>
      </c>
      <c r="AI26" s="11">
        <f t="shared" si="12"/>
        <v>3.7320000000000002</v>
      </c>
      <c r="AJ26" s="11">
        <f t="shared" si="30"/>
        <v>0.9512325830653805</v>
      </c>
      <c r="AK26" s="11">
        <f t="shared" si="13"/>
        <v>0.97802786709539125</v>
      </c>
      <c r="AL26" s="27"/>
      <c r="AM26" s="21"/>
      <c r="AN26" s="21"/>
      <c r="AO26" s="21">
        <f t="shared" si="28"/>
        <v>0</v>
      </c>
      <c r="AP26" s="11" t="e">
        <f t="shared" si="41"/>
        <v>#DIV/0!</v>
      </c>
      <c r="AQ26" s="11" t="e">
        <f t="shared" si="31"/>
        <v>#DIV/0!</v>
      </c>
      <c r="AR26" s="11"/>
      <c r="AS26" s="12" t="s">
        <v>182</v>
      </c>
      <c r="AT26" s="6" t="s">
        <v>183</v>
      </c>
    </row>
    <row r="27" spans="1:47" ht="30">
      <c r="A27" s="6" t="s">
        <v>74</v>
      </c>
      <c r="B27" s="6" t="s">
        <v>140</v>
      </c>
      <c r="C27" s="4"/>
      <c r="D27" s="21">
        <v>208200</v>
      </c>
      <c r="E27" s="21">
        <v>60700</v>
      </c>
      <c r="F27" s="21">
        <v>114400</v>
      </c>
      <c r="G27" s="21">
        <v>4800</v>
      </c>
      <c r="H27" s="21">
        <v>31600</v>
      </c>
      <c r="I27" s="21">
        <v>7500</v>
      </c>
      <c r="J27" s="21">
        <v>6500</v>
      </c>
      <c r="K27" s="21">
        <v>7800</v>
      </c>
      <c r="L27" s="21">
        <v>10100</v>
      </c>
      <c r="M27" s="21">
        <f>(J27+K27+L27)/3</f>
        <v>8133.333333333333</v>
      </c>
      <c r="N27" s="2"/>
      <c r="O27" s="21">
        <v>47000</v>
      </c>
      <c r="P27" s="8">
        <f>O27/M27</f>
        <v>5.778688524590164</v>
      </c>
      <c r="Q27" s="23">
        <f t="shared" si="2"/>
        <v>0.70845341018251684</v>
      </c>
      <c r="R27" s="23">
        <f t="shared" si="3"/>
        <v>0.54947166186359275</v>
      </c>
      <c r="S27" s="23">
        <f t="shared" si="4"/>
        <v>0.77559322033898304</v>
      </c>
      <c r="T27" s="23">
        <f>I27/H27</f>
        <v>0.23734177215189872</v>
      </c>
      <c r="U27" s="23">
        <f>M27/H27</f>
        <v>0.2573839662447257</v>
      </c>
      <c r="V27" s="23">
        <f t="shared" si="5"/>
        <v>0.15177713736791545</v>
      </c>
      <c r="W27" s="8">
        <f t="shared" si="6"/>
        <v>3.4299835255354201</v>
      </c>
      <c r="X27" s="23">
        <f t="shared" si="33"/>
        <v>0.13399231191652938</v>
      </c>
      <c r="Y27" s="24" t="s">
        <v>237</v>
      </c>
      <c r="Z27" s="21">
        <v>134490</v>
      </c>
      <c r="AA27" s="21">
        <v>1183</v>
      </c>
      <c r="AB27" s="21">
        <v>3551</v>
      </c>
      <c r="AC27" s="21">
        <v>4834</v>
      </c>
      <c r="AD27" s="21">
        <f t="shared" si="7"/>
        <v>134390</v>
      </c>
      <c r="AE27" s="11">
        <f t="shared" si="8"/>
        <v>4.2560126582278484</v>
      </c>
      <c r="AF27" s="11">
        <f t="shared" si="9"/>
        <v>3.7436708860759491E-2</v>
      </c>
      <c r="AG27" s="11">
        <f t="shared" si="10"/>
        <v>0.11237341772151899</v>
      </c>
      <c r="AH27" s="11">
        <f t="shared" si="11"/>
        <v>0.1529746835443038</v>
      </c>
      <c r="AI27" s="11">
        <f t="shared" si="12"/>
        <v>4.2528481012658226</v>
      </c>
      <c r="AJ27" s="11">
        <f t="shared" si="30"/>
        <v>4.8366693950442741E-2</v>
      </c>
      <c r="AK27" s="11">
        <f t="shared" si="13"/>
        <v>6.0520376020041171E-2</v>
      </c>
      <c r="AL27" s="27"/>
      <c r="AM27" s="21"/>
      <c r="AN27" s="21"/>
      <c r="AO27" s="21">
        <f t="shared" si="28"/>
        <v>0</v>
      </c>
      <c r="AP27" s="11" t="e">
        <f t="shared" si="41"/>
        <v>#DIV/0!</v>
      </c>
      <c r="AQ27" s="11" t="e">
        <f t="shared" si="31"/>
        <v>#DIV/0!</v>
      </c>
      <c r="AR27" s="11"/>
      <c r="AS27" s="20" t="s">
        <v>224</v>
      </c>
      <c r="AT27" s="6" t="s">
        <v>223</v>
      </c>
    </row>
    <row r="28" spans="1:47">
      <c r="A28" s="6" t="s">
        <v>26</v>
      </c>
      <c r="B28" s="6" t="s">
        <v>194</v>
      </c>
      <c r="C28" s="13" t="s">
        <v>186</v>
      </c>
      <c r="D28" s="21">
        <v>6493000</v>
      </c>
      <c r="E28" s="21">
        <v>587900</v>
      </c>
      <c r="F28" s="21"/>
      <c r="G28" s="21"/>
      <c r="H28" s="21">
        <v>890800</v>
      </c>
      <c r="I28" s="21">
        <v>134700</v>
      </c>
      <c r="J28" s="21">
        <v>99900</v>
      </c>
      <c r="K28" s="21">
        <v>72300</v>
      </c>
      <c r="L28" s="21">
        <v>65100</v>
      </c>
      <c r="M28" s="21">
        <f>(J28+K28+L28)/3</f>
        <v>79100</v>
      </c>
      <c r="N28" s="2"/>
      <c r="O28" s="21">
        <v>1180000</v>
      </c>
      <c r="P28" s="8">
        <f>O28/M28</f>
        <v>14.917825537294563</v>
      </c>
      <c r="Q28" s="23">
        <f t="shared" si="2"/>
        <v>0.90945633759433231</v>
      </c>
      <c r="R28" s="23">
        <f t="shared" si="3"/>
        <v>0</v>
      </c>
      <c r="S28" s="23">
        <f t="shared" si="4"/>
        <v>0</v>
      </c>
      <c r="T28" s="23">
        <f>I28/H28</f>
        <v>0.15121239335428829</v>
      </c>
      <c r="U28" s="23">
        <f>M28/H28</f>
        <v>8.8796587337224966E-2</v>
      </c>
      <c r="V28" s="23">
        <f t="shared" si="5"/>
        <v>0.1371939011242877</v>
      </c>
      <c r="W28" s="8">
        <f t="shared" si="6"/>
        <v>11.044395305324034</v>
      </c>
      <c r="X28" s="23">
        <f t="shared" si="33"/>
        <v>0.13454669161422012</v>
      </c>
      <c r="Y28" s="24" t="s">
        <v>237</v>
      </c>
      <c r="Z28" s="21"/>
      <c r="AA28" s="21"/>
      <c r="AB28" s="21"/>
      <c r="AC28" s="21"/>
      <c r="AD28" s="21">
        <f t="shared" si="7"/>
        <v>0</v>
      </c>
      <c r="AE28" s="11">
        <f t="shared" si="8"/>
        <v>0</v>
      </c>
      <c r="AF28" s="11">
        <f t="shared" si="9"/>
        <v>0</v>
      </c>
      <c r="AG28" s="11">
        <f t="shared" si="10"/>
        <v>0</v>
      </c>
      <c r="AH28" s="11">
        <f t="shared" si="11"/>
        <v>0</v>
      </c>
      <c r="AI28" s="11">
        <f t="shared" si="12"/>
        <v>0</v>
      </c>
      <c r="AJ28" s="11" t="e">
        <f t="shared" si="30"/>
        <v>#DIV/0!</v>
      </c>
      <c r="AK28" s="11" t="e">
        <f t="shared" si="13"/>
        <v>#DIV/0!</v>
      </c>
      <c r="AL28" s="27"/>
      <c r="AM28" s="21"/>
      <c r="AN28" s="21"/>
      <c r="AO28" s="21">
        <f t="shared" si="28"/>
        <v>0</v>
      </c>
      <c r="AP28" s="11" t="e">
        <f t="shared" si="41"/>
        <v>#DIV/0!</v>
      </c>
      <c r="AQ28" s="11" t="e">
        <f t="shared" si="31"/>
        <v>#DIV/0!</v>
      </c>
      <c r="AR28" s="11"/>
    </row>
    <row r="29" spans="1:47">
      <c r="A29" s="6" t="s">
        <v>276</v>
      </c>
      <c r="B29" s="6" t="s">
        <v>277</v>
      </c>
      <c r="C29" s="37" t="s">
        <v>186</v>
      </c>
      <c r="D29" s="21">
        <v>710275</v>
      </c>
      <c r="E29" s="21">
        <v>63723</v>
      </c>
      <c r="F29" s="21"/>
      <c r="G29" s="21"/>
      <c r="H29" s="21">
        <v>144132</v>
      </c>
      <c r="I29" s="21">
        <v>7501</v>
      </c>
      <c r="J29" s="21">
        <v>5384</v>
      </c>
      <c r="K29" s="21">
        <v>4943</v>
      </c>
      <c r="L29" s="21">
        <v>8602</v>
      </c>
      <c r="M29" s="21">
        <f>(J29+K29+L29)/3</f>
        <v>6309.666666666667</v>
      </c>
      <c r="N29" s="2" t="s">
        <v>187</v>
      </c>
      <c r="O29" s="21">
        <v>137010</v>
      </c>
      <c r="P29" s="8">
        <f>O29/M29</f>
        <v>21.714300808283586</v>
      </c>
      <c r="Q29" s="23">
        <f t="shared" si="2"/>
        <v>0.91028404491218196</v>
      </c>
      <c r="R29" s="23">
        <f t="shared" si="3"/>
        <v>0</v>
      </c>
      <c r="S29" s="23">
        <f t="shared" si="4"/>
        <v>0</v>
      </c>
      <c r="T29" s="23">
        <f>I29/H29</f>
        <v>5.2042572086698304E-2</v>
      </c>
      <c r="U29" s="23">
        <f>M29/H29</f>
        <v>4.3777000712310013E-2</v>
      </c>
      <c r="V29" s="23">
        <f t="shared" si="5"/>
        <v>0.2029242194924501</v>
      </c>
      <c r="W29" s="8">
        <f t="shared" si="6"/>
        <v>11.146289408847668</v>
      </c>
      <c r="X29" s="23">
        <f t="shared" si="33"/>
        <v>9.9017100052832832E-2</v>
      </c>
      <c r="Y29" s="24"/>
      <c r="Z29" s="21"/>
      <c r="AA29" s="21"/>
      <c r="AB29" s="21"/>
      <c r="AC29" s="21"/>
      <c r="AD29" s="21"/>
      <c r="AE29" s="11">
        <f t="shared" si="8"/>
        <v>0</v>
      </c>
      <c r="AF29" s="11">
        <f t="shared" si="9"/>
        <v>0</v>
      </c>
      <c r="AG29" s="11">
        <f t="shared" si="10"/>
        <v>0</v>
      </c>
      <c r="AH29" s="11">
        <f t="shared" si="11"/>
        <v>0</v>
      </c>
      <c r="AI29" s="11"/>
      <c r="AJ29" s="11"/>
      <c r="AK29" s="11"/>
      <c r="AL29" s="27"/>
      <c r="AM29" s="21"/>
      <c r="AN29" s="21"/>
      <c r="AO29" s="21"/>
      <c r="AP29" s="11"/>
      <c r="AQ29" s="11"/>
      <c r="AR29" s="11"/>
    </row>
    <row r="30" spans="1:47">
      <c r="A30" s="6" t="s">
        <v>246</v>
      </c>
      <c r="B30" s="6" t="s">
        <v>247</v>
      </c>
      <c r="C30" s="29" t="s">
        <v>152</v>
      </c>
      <c r="D30" s="21">
        <v>844083</v>
      </c>
      <c r="E30" s="21">
        <v>169719</v>
      </c>
      <c r="F30" s="21">
        <v>138024</v>
      </c>
      <c r="G30" s="21">
        <v>3537</v>
      </c>
      <c r="H30" s="21">
        <v>689944</v>
      </c>
      <c r="I30" s="21">
        <v>19247</v>
      </c>
      <c r="J30" s="21">
        <v>14203</v>
      </c>
      <c r="K30" s="21">
        <v>12702</v>
      </c>
      <c r="L30" s="21">
        <v>11786</v>
      </c>
      <c r="M30" s="21">
        <f>(J30+K30+L30)/3</f>
        <v>12897</v>
      </c>
      <c r="N30" s="8" t="s">
        <v>248</v>
      </c>
      <c r="O30" s="21">
        <v>169200</v>
      </c>
      <c r="P30" s="8">
        <f>O30/M30</f>
        <v>13.119330076762038</v>
      </c>
      <c r="Q30" s="23">
        <f t="shared" si="2"/>
        <v>0.79893091082275081</v>
      </c>
      <c r="R30" s="23">
        <f t="shared" si="3"/>
        <v>0.16351946431808245</v>
      </c>
      <c r="S30" s="23">
        <f t="shared" si="4"/>
        <v>0.20467284730501628</v>
      </c>
      <c r="T30" s="23">
        <f>I30/H30</f>
        <v>2.7896466959637305E-2</v>
      </c>
      <c r="U30" s="23">
        <f>M30/H30</f>
        <v>1.8692821446378256E-2</v>
      </c>
      <c r="V30" s="23">
        <f t="shared" si="5"/>
        <v>0.81738881128988505</v>
      </c>
      <c r="W30" s="8">
        <f t="shared" si="6"/>
        <v>4.9734148798896998</v>
      </c>
      <c r="X30" s="23">
        <f t="shared" si="33"/>
        <v>7.599031340038534E-2</v>
      </c>
      <c r="Y30" s="24"/>
      <c r="Z30" s="21">
        <v>52368</v>
      </c>
      <c r="AA30" s="21">
        <v>242463</v>
      </c>
      <c r="AB30" s="21">
        <v>157804</v>
      </c>
      <c r="AC30" s="21">
        <v>288407</v>
      </c>
      <c r="AD30" s="21">
        <f t="shared" si="7"/>
        <v>164228</v>
      </c>
      <c r="AE30" s="11">
        <f t="shared" si="8"/>
        <v>7.5901812320999962E-2</v>
      </c>
      <c r="AF30" s="11">
        <f t="shared" si="9"/>
        <v>0.35142417355611472</v>
      </c>
      <c r="AG30" s="11">
        <f t="shared" si="10"/>
        <v>0.22872001205894971</v>
      </c>
      <c r="AH30" s="11">
        <f t="shared" si="11"/>
        <v>0.41801508528228376</v>
      </c>
      <c r="AI30" s="11">
        <f t="shared" si="12"/>
        <v>0.2380309126537806</v>
      </c>
      <c r="AJ30" s="11">
        <f t="shared" si="30"/>
        <v>8.6483425481647461E-2</v>
      </c>
      <c r="AK30" s="11">
        <f t="shared" si="13"/>
        <v>7.8531066565993624E-2</v>
      </c>
      <c r="AL30" s="27"/>
      <c r="AM30" s="21"/>
      <c r="AN30" s="21"/>
      <c r="AO30" s="21">
        <f t="shared" si="28"/>
        <v>0</v>
      </c>
      <c r="AP30" s="11" t="e">
        <f t="shared" si="41"/>
        <v>#DIV/0!</v>
      </c>
      <c r="AQ30" s="11" t="e">
        <f t="shared" si="31"/>
        <v>#DIV/0!</v>
      </c>
      <c r="AR30" s="11"/>
    </row>
    <row r="31" spans="1:47">
      <c r="A31" s="6" t="s">
        <v>72</v>
      </c>
      <c r="B31" s="6" t="s">
        <v>133</v>
      </c>
      <c r="D31" s="21">
        <v>6406900</v>
      </c>
      <c r="E31" s="21">
        <v>413900</v>
      </c>
      <c r="F31" s="21">
        <v>0</v>
      </c>
      <c r="G31" s="21"/>
      <c r="H31" s="21">
        <v>157000</v>
      </c>
      <c r="I31" s="21">
        <v>63300</v>
      </c>
      <c r="J31" s="21">
        <v>54300</v>
      </c>
      <c r="K31" s="21">
        <v>50600</v>
      </c>
      <c r="L31" s="21">
        <v>47500</v>
      </c>
      <c r="M31" s="21">
        <f>(J31+K31+L31)/3</f>
        <v>50800</v>
      </c>
      <c r="N31" s="2"/>
      <c r="O31" s="21">
        <v>350000</v>
      </c>
      <c r="P31" s="8">
        <f>O31/M31</f>
        <v>6.8897637795275593</v>
      </c>
      <c r="Q31" s="23">
        <f>(D31-E31)/D31</f>
        <v>0.93539777427461024</v>
      </c>
      <c r="R31" s="23">
        <f>F31/D31</f>
        <v>0</v>
      </c>
      <c r="S31" s="23">
        <f>F31/(D31-E31)</f>
        <v>0</v>
      </c>
      <c r="T31" s="23">
        <f>I31/H31</f>
        <v>0.4031847133757962</v>
      </c>
      <c r="U31" s="23">
        <f>M31/H31</f>
        <v>0.3235668789808917</v>
      </c>
      <c r="V31" s="23">
        <f>H31/D31</f>
        <v>2.45048307293699E-2</v>
      </c>
      <c r="W31" s="8">
        <f>D31/E31</f>
        <v>15.479342836433922</v>
      </c>
      <c r="X31" s="23">
        <f>M31/E31</f>
        <v>0.12273496013529839</v>
      </c>
      <c r="Y31" s="24" t="s">
        <v>237</v>
      </c>
      <c r="Z31" s="21"/>
      <c r="AA31" s="21"/>
      <c r="AB31" s="21"/>
      <c r="AC31" s="21"/>
      <c r="AD31" s="21">
        <f>Z31+AA31+AB31-AC31</f>
        <v>0</v>
      </c>
      <c r="AE31" s="11">
        <f>Z31/H31</f>
        <v>0</v>
      </c>
      <c r="AF31" s="11">
        <f>AA31/H31</f>
        <v>0</v>
      </c>
      <c r="AG31" s="11">
        <f>AB31/H31</f>
        <v>0</v>
      </c>
      <c r="AH31" s="11">
        <f>AC31/H31</f>
        <v>0</v>
      </c>
      <c r="AI31" s="11">
        <f>AD31/H31</f>
        <v>0</v>
      </c>
      <c r="AJ31" s="11" t="e">
        <f>J31/AD31</f>
        <v>#DIV/0!</v>
      </c>
      <c r="AK31" s="11" t="e">
        <f>M31/AD31</f>
        <v>#DIV/0!</v>
      </c>
      <c r="AL31" s="27"/>
      <c r="AM31" s="21"/>
      <c r="AN31" s="21"/>
      <c r="AO31" s="21">
        <f t="shared" si="28"/>
        <v>0</v>
      </c>
      <c r="AP31" s="11" t="e">
        <f t="shared" si="41"/>
        <v>#DIV/0!</v>
      </c>
      <c r="AQ31" s="11" t="e">
        <f t="shared" si="31"/>
        <v>#DIV/0!</v>
      </c>
      <c r="AR31" s="11"/>
      <c r="AS31" s="18" t="s">
        <v>203</v>
      </c>
      <c r="AU31" t="s">
        <v>204</v>
      </c>
    </row>
    <row r="32" spans="1:47">
      <c r="A32" s="6" t="s">
        <v>89</v>
      </c>
      <c r="B32" s="6" t="s">
        <v>145</v>
      </c>
      <c r="C32" s="22" t="s">
        <v>152</v>
      </c>
      <c r="D32" s="21">
        <v>110500</v>
      </c>
      <c r="E32" s="21">
        <v>49200</v>
      </c>
      <c r="F32" s="21">
        <v>1500</v>
      </c>
      <c r="G32" s="21">
        <v>139</v>
      </c>
      <c r="H32" s="21">
        <v>100400</v>
      </c>
      <c r="I32" s="21">
        <v>5800</v>
      </c>
      <c r="J32" s="21">
        <v>5000</v>
      </c>
      <c r="K32" s="21">
        <v>10500</v>
      </c>
      <c r="L32" s="21">
        <v>8000</v>
      </c>
      <c r="M32" s="21">
        <f t="shared" si="0"/>
        <v>7833.333333333333</v>
      </c>
      <c r="N32" s="2"/>
      <c r="O32" s="21">
        <v>105000</v>
      </c>
      <c r="P32" s="8">
        <f t="shared" ref="P32:P46" si="51">O32/M32</f>
        <v>13.404255319148938</v>
      </c>
      <c r="Q32" s="23">
        <f t="shared" si="2"/>
        <v>0.55475113122171948</v>
      </c>
      <c r="R32" s="23">
        <f t="shared" ref="R32:R45" si="52">F32/D32</f>
        <v>1.3574660633484163E-2</v>
      </c>
      <c r="S32" s="23">
        <f t="shared" ref="S32:S45" si="53">F32/(D32-E32)</f>
        <v>2.4469820554649267E-2</v>
      </c>
      <c r="T32" s="23">
        <f t="shared" si="36"/>
        <v>5.7768924302788842E-2</v>
      </c>
      <c r="U32" s="23">
        <f t="shared" si="37"/>
        <v>7.802124833997344E-2</v>
      </c>
      <c r="V32" s="23">
        <f t="shared" si="5"/>
        <v>0.90859728506787329</v>
      </c>
      <c r="W32" s="8">
        <f t="shared" si="6"/>
        <v>2.2459349593495936</v>
      </c>
      <c r="X32" s="23">
        <f t="shared" si="33"/>
        <v>0.15921409214092141</v>
      </c>
      <c r="Y32" s="24" t="s">
        <v>237</v>
      </c>
      <c r="Z32" s="21">
        <v>27718</v>
      </c>
      <c r="AA32" s="21">
        <v>5574</v>
      </c>
      <c r="AB32" s="21">
        <v>873</v>
      </c>
      <c r="AC32" s="21">
        <v>27961</v>
      </c>
      <c r="AD32" s="21">
        <f t="shared" si="7"/>
        <v>6204</v>
      </c>
      <c r="AE32" s="11">
        <f t="shared" si="8"/>
        <v>0.27607569721115538</v>
      </c>
      <c r="AF32" s="11">
        <f t="shared" si="9"/>
        <v>5.5517928286852591E-2</v>
      </c>
      <c r="AG32" s="11">
        <f t="shared" si="10"/>
        <v>8.6952191235059768E-3</v>
      </c>
      <c r="AH32" s="11">
        <f t="shared" si="11"/>
        <v>0.278496015936255</v>
      </c>
      <c r="AI32" s="11">
        <f t="shared" si="12"/>
        <v>6.1792828685258962E-2</v>
      </c>
      <c r="AJ32" s="11">
        <f t="shared" si="30"/>
        <v>0.80593165699548674</v>
      </c>
      <c r="AK32" s="11">
        <f t="shared" si="13"/>
        <v>1.2626262626262625</v>
      </c>
      <c r="AL32" s="27"/>
      <c r="AM32" s="21"/>
      <c r="AN32" s="21"/>
      <c r="AO32" s="21">
        <f t="shared" si="28"/>
        <v>0</v>
      </c>
      <c r="AP32" s="11" t="e">
        <f t="shared" si="41"/>
        <v>#DIV/0!</v>
      </c>
      <c r="AQ32" s="11" t="e">
        <f t="shared" si="31"/>
        <v>#DIV/0!</v>
      </c>
      <c r="AR32" s="11"/>
      <c r="AS32" s="12" t="s">
        <v>184</v>
      </c>
    </row>
    <row r="33" spans="1:45">
      <c r="A33" s="6" t="s">
        <v>249</v>
      </c>
      <c r="B33" s="6" t="s">
        <v>250</v>
      </c>
      <c r="C33" s="29" t="s">
        <v>152</v>
      </c>
      <c r="D33" s="21">
        <v>2404910</v>
      </c>
      <c r="E33" s="21">
        <v>1381610</v>
      </c>
      <c r="F33" s="21">
        <f>93881+81536+195192+94666</f>
        <v>465275</v>
      </c>
      <c r="G33" s="21">
        <v>21648</v>
      </c>
      <c r="H33" s="21">
        <v>2015890</v>
      </c>
      <c r="I33" s="21">
        <v>57769</v>
      </c>
      <c r="J33" s="21">
        <v>36788</v>
      </c>
      <c r="K33" s="21">
        <v>29414</v>
      </c>
      <c r="L33" s="21">
        <v>42364</v>
      </c>
      <c r="M33" s="21">
        <f t="shared" si="0"/>
        <v>36188.666666666664</v>
      </c>
      <c r="N33" s="8" t="s">
        <v>248</v>
      </c>
      <c r="O33" s="21">
        <v>1370000</v>
      </c>
      <c r="P33" s="8">
        <f t="shared" si="51"/>
        <v>37.857156015695523</v>
      </c>
      <c r="Q33" s="23">
        <f t="shared" si="2"/>
        <v>0.42550448873346614</v>
      </c>
      <c r="R33" s="23">
        <f t="shared" si="52"/>
        <v>0.1934687784574059</v>
      </c>
      <c r="S33" s="23">
        <f t="shared" si="53"/>
        <v>0.45468093423238543</v>
      </c>
      <c r="T33" s="23">
        <f t="shared" si="36"/>
        <v>2.8656821552763296E-2</v>
      </c>
      <c r="U33" s="23">
        <f t="shared" si="37"/>
        <v>1.7951707021051082E-2</v>
      </c>
      <c r="V33" s="23">
        <f t="shared" si="5"/>
        <v>0.83823926882918698</v>
      </c>
      <c r="W33" s="8">
        <f t="shared" si="6"/>
        <v>1.740657638552124</v>
      </c>
      <c r="X33" s="23">
        <f t="shared" si="33"/>
        <v>2.6193112865907649E-2</v>
      </c>
      <c r="Y33" s="24"/>
      <c r="Z33" s="21">
        <v>694359</v>
      </c>
      <c r="AA33" s="21">
        <v>144669</v>
      </c>
      <c r="AB33" s="21">
        <v>53143</v>
      </c>
      <c r="AC33" s="21">
        <v>224514</v>
      </c>
      <c r="AD33" s="21">
        <f t="shared" si="7"/>
        <v>667657</v>
      </c>
      <c r="AE33" s="11">
        <f t="shared" si="8"/>
        <v>0.34444290115036041</v>
      </c>
      <c r="AF33" s="11">
        <f t="shared" si="9"/>
        <v>7.1764332379246884E-2</v>
      </c>
      <c r="AG33" s="11">
        <f t="shared" si="10"/>
        <v>2.6362053485061189E-2</v>
      </c>
      <c r="AH33" s="11">
        <f t="shared" si="11"/>
        <v>0.1113721482819003</v>
      </c>
      <c r="AI33" s="11">
        <f t="shared" si="12"/>
        <v>0.33119713873276818</v>
      </c>
      <c r="AJ33" s="11">
        <f t="shared" si="30"/>
        <v>5.5100148729062978E-2</v>
      </c>
      <c r="AK33" s="11">
        <f t="shared" si="13"/>
        <v>5.420248221267307E-2</v>
      </c>
      <c r="AL33" s="27"/>
      <c r="AM33" s="21"/>
      <c r="AN33" s="21"/>
      <c r="AO33" s="21">
        <f t="shared" si="28"/>
        <v>0</v>
      </c>
      <c r="AP33" s="11" t="e">
        <f t="shared" si="41"/>
        <v>#DIV/0!</v>
      </c>
      <c r="AQ33" s="11" t="e">
        <f t="shared" si="31"/>
        <v>#DIV/0!</v>
      </c>
      <c r="AR33" s="11"/>
      <c r="AS33" s="12"/>
    </row>
    <row r="34" spans="1:45">
      <c r="A34" s="6" t="s">
        <v>78</v>
      </c>
      <c r="B34" s="6" t="s">
        <v>134</v>
      </c>
      <c r="D34" s="21">
        <v>35300</v>
      </c>
      <c r="E34" s="21">
        <v>14000</v>
      </c>
      <c r="F34" s="21">
        <v>10800</v>
      </c>
      <c r="G34" s="21">
        <v>400</v>
      </c>
      <c r="H34" s="21">
        <v>20100</v>
      </c>
      <c r="I34" s="21">
        <v>2800</v>
      </c>
      <c r="J34" s="21">
        <v>2600</v>
      </c>
      <c r="K34" s="21">
        <v>1800</v>
      </c>
      <c r="L34" s="21">
        <v>1900</v>
      </c>
      <c r="M34" s="21">
        <f t="shared" si="0"/>
        <v>2100</v>
      </c>
      <c r="N34" s="2"/>
      <c r="O34" s="21">
        <v>55000</v>
      </c>
      <c r="P34" s="8">
        <f t="shared" si="51"/>
        <v>26.19047619047619</v>
      </c>
      <c r="Q34" s="23">
        <f t="shared" si="2"/>
        <v>0.60339943342776203</v>
      </c>
      <c r="R34" s="23">
        <f t="shared" si="52"/>
        <v>0.30594900849858359</v>
      </c>
      <c r="S34" s="23">
        <f t="shared" si="53"/>
        <v>0.50704225352112675</v>
      </c>
      <c r="T34" s="23">
        <f t="shared" si="36"/>
        <v>0.13930348258706468</v>
      </c>
      <c r="U34" s="23">
        <f t="shared" si="37"/>
        <v>0.1044776119402985</v>
      </c>
      <c r="V34" s="23">
        <f t="shared" si="5"/>
        <v>0.56940509915014159</v>
      </c>
      <c r="W34" s="8">
        <f t="shared" si="6"/>
        <v>2.5214285714285714</v>
      </c>
      <c r="X34" s="23">
        <f t="shared" si="33"/>
        <v>0.15</v>
      </c>
      <c r="Y34" s="24" t="s">
        <v>237</v>
      </c>
      <c r="Z34" s="21">
        <v>13458</v>
      </c>
      <c r="AA34" s="21">
        <v>2044</v>
      </c>
      <c r="AB34" s="21">
        <v>5555</v>
      </c>
      <c r="AC34" s="21">
        <v>4168</v>
      </c>
      <c r="AD34" s="21">
        <f t="shared" si="7"/>
        <v>16889</v>
      </c>
      <c r="AE34" s="11">
        <f t="shared" si="8"/>
        <v>0.66955223880597015</v>
      </c>
      <c r="AF34" s="11">
        <f t="shared" si="9"/>
        <v>0.10169154228855722</v>
      </c>
      <c r="AG34" s="11">
        <f t="shared" si="10"/>
        <v>0.27636815920398011</v>
      </c>
      <c r="AH34" s="11">
        <f t="shared" si="11"/>
        <v>0.207363184079602</v>
      </c>
      <c r="AI34" s="11">
        <f t="shared" si="12"/>
        <v>0.84024875621890549</v>
      </c>
      <c r="AJ34" s="11">
        <f t="shared" si="30"/>
        <v>0.15394635561608147</v>
      </c>
      <c r="AK34" s="11">
        <f t="shared" si="13"/>
        <v>0.1243412872283735</v>
      </c>
      <c r="AL34" s="27"/>
      <c r="AM34" s="21"/>
      <c r="AN34" s="21"/>
      <c r="AO34" s="21">
        <f t="shared" si="28"/>
        <v>0</v>
      </c>
      <c r="AP34" s="11" t="e">
        <f t="shared" si="41"/>
        <v>#DIV/0!</v>
      </c>
      <c r="AQ34" s="11" t="e">
        <f t="shared" si="31"/>
        <v>#DIV/0!</v>
      </c>
      <c r="AR34" s="11"/>
      <c r="AS34" s="3" t="s">
        <v>139</v>
      </c>
    </row>
    <row r="35" spans="1:45">
      <c r="A35" s="6" t="s">
        <v>251</v>
      </c>
      <c r="B35" s="6" t="s">
        <v>252</v>
      </c>
      <c r="C35" s="6" t="s">
        <v>153</v>
      </c>
      <c r="D35" s="21">
        <v>282046</v>
      </c>
      <c r="E35" s="21">
        <v>71725</v>
      </c>
      <c r="F35" s="21">
        <f>12038+14549+152801</f>
        <v>179388</v>
      </c>
      <c r="G35" s="21">
        <v>4325</v>
      </c>
      <c r="H35" s="21">
        <v>30008</v>
      </c>
      <c r="I35" s="21">
        <v>6180</v>
      </c>
      <c r="J35" s="21">
        <v>8108</v>
      </c>
      <c r="K35" s="21">
        <v>7108</v>
      </c>
      <c r="L35" s="21">
        <v>5156</v>
      </c>
      <c r="M35" s="21">
        <f t="shared" si="0"/>
        <v>6790.666666666667</v>
      </c>
      <c r="N35" s="8" t="s">
        <v>248</v>
      </c>
      <c r="O35" s="21">
        <v>103354</v>
      </c>
      <c r="P35" s="8">
        <f t="shared" si="51"/>
        <v>15.22000785391714</v>
      </c>
      <c r="Q35" s="23">
        <f t="shared" si="2"/>
        <v>0.7456975103351936</v>
      </c>
      <c r="R35" s="23">
        <f t="shared" si="52"/>
        <v>0.63602391099324229</v>
      </c>
      <c r="S35" s="23">
        <f t="shared" si="53"/>
        <v>0.85292481492575634</v>
      </c>
      <c r="T35" s="23">
        <f t="shared" si="36"/>
        <v>0.20594508131165024</v>
      </c>
      <c r="U35" s="23">
        <f t="shared" si="37"/>
        <v>0.22629521016617793</v>
      </c>
      <c r="V35" s="23">
        <f t="shared" si="5"/>
        <v>0.10639399246931351</v>
      </c>
      <c r="W35" s="8">
        <f t="shared" si="6"/>
        <v>3.9323248518647613</v>
      </c>
      <c r="X35" s="23">
        <f t="shared" si="33"/>
        <v>9.4676426164749625E-2</v>
      </c>
      <c r="Y35" s="24"/>
      <c r="Z35" s="21">
        <v>128176</v>
      </c>
      <c r="AA35" s="21">
        <v>13599</v>
      </c>
      <c r="AB35" s="21">
        <v>3552</v>
      </c>
      <c r="AC35" s="21">
        <v>11926</v>
      </c>
      <c r="AD35" s="21">
        <f t="shared" si="7"/>
        <v>133401</v>
      </c>
      <c r="AE35" s="11">
        <f t="shared" si="8"/>
        <v>4.271394294854705</v>
      </c>
      <c r="AF35" s="11">
        <f t="shared" si="9"/>
        <v>0.45317915222607302</v>
      </c>
      <c r="AG35" s="11">
        <f t="shared" si="10"/>
        <v>0.11836843508397761</v>
      </c>
      <c r="AH35" s="11">
        <f t="shared" si="11"/>
        <v>0.39742735270594509</v>
      </c>
      <c r="AI35" s="11">
        <f t="shared" si="12"/>
        <v>4.4455145294588112</v>
      </c>
      <c r="AJ35" s="11">
        <f t="shared" si="30"/>
        <v>6.0779154579051128E-2</v>
      </c>
      <c r="AK35" s="11">
        <f t="shared" si="13"/>
        <v>5.0904166135686144E-2</v>
      </c>
      <c r="AL35" s="27"/>
      <c r="AM35" s="21"/>
      <c r="AN35" s="21"/>
      <c r="AO35" s="21">
        <f t="shared" si="28"/>
        <v>0</v>
      </c>
      <c r="AP35" s="11" t="e">
        <f t="shared" si="41"/>
        <v>#DIV/0!</v>
      </c>
      <c r="AQ35" s="11" t="e">
        <f t="shared" si="31"/>
        <v>#DIV/0!</v>
      </c>
      <c r="AR35" s="11"/>
    </row>
    <row r="36" spans="1:45">
      <c r="A36" s="6" t="s">
        <v>162</v>
      </c>
      <c r="B36" s="6" t="s">
        <v>148</v>
      </c>
      <c r="C36" s="5" t="s">
        <v>153</v>
      </c>
      <c r="D36" s="21">
        <v>6100</v>
      </c>
      <c r="E36" s="21">
        <v>4600</v>
      </c>
      <c r="F36" s="21">
        <v>150</v>
      </c>
      <c r="G36" s="21">
        <v>-18</v>
      </c>
      <c r="H36" s="21">
        <v>2500</v>
      </c>
      <c r="I36" s="21">
        <v>995</v>
      </c>
      <c r="J36" s="21">
        <v>750</v>
      </c>
      <c r="K36" s="21">
        <v>680</v>
      </c>
      <c r="L36" s="21">
        <v>640</v>
      </c>
      <c r="M36" s="21">
        <f t="shared" si="0"/>
        <v>690</v>
      </c>
      <c r="N36" s="8" t="s">
        <v>149</v>
      </c>
      <c r="O36" s="21">
        <v>18700</v>
      </c>
      <c r="P36" s="8">
        <f t="shared" si="51"/>
        <v>27.10144927536232</v>
      </c>
      <c r="Q36" s="23">
        <f t="shared" si="2"/>
        <v>0.24590163934426229</v>
      </c>
      <c r="R36" s="23">
        <f t="shared" si="52"/>
        <v>2.4590163934426229E-2</v>
      </c>
      <c r="S36" s="23">
        <f t="shared" si="53"/>
        <v>0.1</v>
      </c>
      <c r="T36" s="23">
        <f t="shared" si="36"/>
        <v>0.39800000000000002</v>
      </c>
      <c r="U36" s="23">
        <f t="shared" si="37"/>
        <v>0.27600000000000002</v>
      </c>
      <c r="V36" s="23">
        <f t="shared" si="5"/>
        <v>0.4098360655737705</v>
      </c>
      <c r="W36" s="8">
        <f t="shared" si="6"/>
        <v>1.326086956521739</v>
      </c>
      <c r="X36" s="23">
        <f t="shared" si="33"/>
        <v>0.15</v>
      </c>
      <c r="Y36" s="24" t="s">
        <v>237</v>
      </c>
      <c r="Z36" s="21">
        <v>741</v>
      </c>
      <c r="AA36" s="21">
        <v>1514</v>
      </c>
      <c r="AB36" s="21">
        <v>22</v>
      </c>
      <c r="AC36" s="21">
        <v>84</v>
      </c>
      <c r="AD36" s="21">
        <f t="shared" si="7"/>
        <v>2193</v>
      </c>
      <c r="AE36" s="11">
        <f t="shared" si="8"/>
        <v>0.2964</v>
      </c>
      <c r="AF36" s="11">
        <f t="shared" si="9"/>
        <v>0.60560000000000003</v>
      </c>
      <c r="AG36" s="11">
        <f t="shared" si="10"/>
        <v>8.8000000000000005E-3</v>
      </c>
      <c r="AH36" s="11">
        <f t="shared" si="11"/>
        <v>3.3599999999999998E-2</v>
      </c>
      <c r="AI36" s="11">
        <f t="shared" si="12"/>
        <v>0.87719999999999998</v>
      </c>
      <c r="AJ36" s="11">
        <f t="shared" si="30"/>
        <v>0.34199726402188785</v>
      </c>
      <c r="AK36" s="11">
        <f t="shared" si="13"/>
        <v>0.31463748290013682</v>
      </c>
      <c r="AL36" s="27"/>
      <c r="AM36" s="21"/>
      <c r="AN36" s="21"/>
      <c r="AO36" s="21">
        <f t="shared" si="28"/>
        <v>0</v>
      </c>
      <c r="AP36" s="11" t="e">
        <f t="shared" si="41"/>
        <v>#DIV/0!</v>
      </c>
      <c r="AQ36" s="11" t="e">
        <f t="shared" si="31"/>
        <v>#DIV/0!</v>
      </c>
      <c r="AR36" s="11"/>
    </row>
    <row r="37" spans="1:45">
      <c r="A37" s="6" t="s">
        <v>272</v>
      </c>
      <c r="B37" s="6" t="s">
        <v>273</v>
      </c>
      <c r="C37" s="35" t="s">
        <v>198</v>
      </c>
      <c r="D37" s="21">
        <v>1507</v>
      </c>
      <c r="E37" s="21">
        <v>782</v>
      </c>
      <c r="F37" s="21">
        <f>477.5+0.6+25</f>
        <v>503.1</v>
      </c>
      <c r="G37" s="21">
        <v>28.8</v>
      </c>
      <c r="H37" s="21">
        <v>781</v>
      </c>
      <c r="I37" s="21">
        <v>86</v>
      </c>
      <c r="J37" s="21">
        <v>58</v>
      </c>
      <c r="K37" s="21">
        <v>41</v>
      </c>
      <c r="L37" s="21">
        <v>11</v>
      </c>
      <c r="M37" s="21">
        <f t="shared" si="0"/>
        <v>36.666666666666664</v>
      </c>
      <c r="N37" s="8" t="s">
        <v>199</v>
      </c>
      <c r="O37" s="21">
        <v>3603</v>
      </c>
      <c r="P37" s="8">
        <f t="shared" si="51"/>
        <v>98.263636363636365</v>
      </c>
      <c r="Q37" s="23">
        <f t="shared" si="2"/>
        <v>0.48108825481088252</v>
      </c>
      <c r="R37" s="23">
        <f t="shared" si="52"/>
        <v>0.33384207033842073</v>
      </c>
      <c r="S37" s="23">
        <f t="shared" si="53"/>
        <v>0.69393103448275861</v>
      </c>
      <c r="T37" s="23">
        <f t="shared" si="36"/>
        <v>0.11011523687580026</v>
      </c>
      <c r="U37" s="23">
        <f t="shared" si="37"/>
        <v>4.6948356807511735E-2</v>
      </c>
      <c r="V37" s="23">
        <f t="shared" si="5"/>
        <v>0.51824817518248179</v>
      </c>
      <c r="W37" s="8">
        <f t="shared" si="6"/>
        <v>1.9271099744245523</v>
      </c>
      <c r="X37" s="23">
        <f t="shared" si="33"/>
        <v>4.6888320545609548E-2</v>
      </c>
      <c r="Y37" s="24"/>
      <c r="Z37" s="21">
        <v>339</v>
      </c>
      <c r="AA37" s="21">
        <v>694.9</v>
      </c>
      <c r="AB37" s="21">
        <v>69.5</v>
      </c>
      <c r="AC37" s="21">
        <v>105</v>
      </c>
      <c r="AD37" s="21">
        <f t="shared" si="7"/>
        <v>998.40000000000009</v>
      </c>
      <c r="AE37" s="11">
        <f t="shared" si="8"/>
        <v>0.43405889884763127</v>
      </c>
      <c r="AF37" s="11">
        <f t="shared" si="9"/>
        <v>0.88975672215108836</v>
      </c>
      <c r="AG37" s="11">
        <f t="shared" si="10"/>
        <v>8.8988476312419976E-2</v>
      </c>
      <c r="AH37" s="11">
        <f t="shared" si="11"/>
        <v>0.13444302176696543</v>
      </c>
      <c r="AI37" s="11">
        <f t="shared" si="12"/>
        <v>1.2783610755441743</v>
      </c>
      <c r="AJ37" s="11">
        <f t="shared" si="30"/>
        <v>5.8092948717948713E-2</v>
      </c>
      <c r="AK37" s="11">
        <f t="shared" si="13"/>
        <v>3.6725427350427345E-2</v>
      </c>
      <c r="AL37" s="27"/>
      <c r="AM37" s="21"/>
      <c r="AN37" s="21"/>
      <c r="AO37" s="21"/>
      <c r="AP37" s="11"/>
      <c r="AQ37" s="11" t="e">
        <f t="shared" si="31"/>
        <v>#DIV/0!</v>
      </c>
      <c r="AR37" s="11"/>
    </row>
    <row r="38" spans="1:45">
      <c r="A38" s="6" t="s">
        <v>151</v>
      </c>
      <c r="B38" s="6" t="s">
        <v>155</v>
      </c>
      <c r="C38" s="6" t="s">
        <v>152</v>
      </c>
      <c r="D38" s="21">
        <v>2500</v>
      </c>
      <c r="E38" s="21">
        <v>2000</v>
      </c>
      <c r="F38" s="21">
        <v>0</v>
      </c>
      <c r="G38" s="21">
        <v>-3</v>
      </c>
      <c r="H38" s="21">
        <v>1800</v>
      </c>
      <c r="I38" s="21">
        <v>410</v>
      </c>
      <c r="J38" s="21">
        <v>348</v>
      </c>
      <c r="K38" s="21">
        <v>252</v>
      </c>
      <c r="L38" s="21">
        <v>162</v>
      </c>
      <c r="M38" s="21">
        <f t="shared" si="0"/>
        <v>254</v>
      </c>
      <c r="N38" s="8" t="s">
        <v>150</v>
      </c>
      <c r="O38" s="21">
        <v>8800</v>
      </c>
      <c r="P38" s="8">
        <f t="shared" si="51"/>
        <v>34.645669291338585</v>
      </c>
      <c r="Q38" s="23">
        <f t="shared" si="2"/>
        <v>0.2</v>
      </c>
      <c r="R38" s="23">
        <f t="shared" si="52"/>
        <v>0</v>
      </c>
      <c r="S38" s="23">
        <f t="shared" si="53"/>
        <v>0</v>
      </c>
      <c r="T38" s="23">
        <f t="shared" si="36"/>
        <v>0.22777777777777777</v>
      </c>
      <c r="U38" s="23">
        <f t="shared" si="37"/>
        <v>0.1411111111111111</v>
      </c>
      <c r="V38" s="23">
        <f t="shared" si="5"/>
        <v>0.72</v>
      </c>
      <c r="W38" s="8">
        <f t="shared" si="6"/>
        <v>1.25</v>
      </c>
      <c r="X38" s="23">
        <f t="shared" si="33"/>
        <v>0.127</v>
      </c>
      <c r="Y38" s="24" t="s">
        <v>237</v>
      </c>
      <c r="Z38" s="21">
        <v>480</v>
      </c>
      <c r="AA38" s="21">
        <v>51</v>
      </c>
      <c r="AB38" s="21">
        <v>7</v>
      </c>
      <c r="AC38" s="21">
        <v>169</v>
      </c>
      <c r="AD38" s="21">
        <f t="shared" si="7"/>
        <v>369</v>
      </c>
      <c r="AE38" s="11">
        <f t="shared" si="8"/>
        <v>0.26666666666666666</v>
      </c>
      <c r="AF38" s="11">
        <f t="shared" si="9"/>
        <v>2.8333333333333332E-2</v>
      </c>
      <c r="AG38" s="11">
        <f t="shared" si="10"/>
        <v>3.8888888888888888E-3</v>
      </c>
      <c r="AH38" s="11">
        <f t="shared" si="11"/>
        <v>9.3888888888888883E-2</v>
      </c>
      <c r="AI38" s="11">
        <f t="shared" si="12"/>
        <v>0.20499999999999999</v>
      </c>
      <c r="AJ38" s="11">
        <f t="shared" si="30"/>
        <v>0.94308943089430897</v>
      </c>
      <c r="AK38" s="11">
        <f t="shared" si="13"/>
        <v>0.68834688346883466</v>
      </c>
      <c r="AL38" s="27"/>
      <c r="AM38" s="21"/>
      <c r="AN38" s="21"/>
      <c r="AO38" s="21">
        <f t="shared" si="28"/>
        <v>0</v>
      </c>
      <c r="AP38" s="11" t="e">
        <f t="shared" si="41"/>
        <v>#DIV/0!</v>
      </c>
      <c r="AQ38" s="11" t="e">
        <f t="shared" si="31"/>
        <v>#DIV/0!</v>
      </c>
      <c r="AR38" s="11"/>
      <c r="AS38" s="20" t="s">
        <v>156</v>
      </c>
    </row>
    <row r="39" spans="1:45">
      <c r="A39" s="6" t="s">
        <v>243</v>
      </c>
      <c r="B39" s="6" t="s">
        <v>244</v>
      </c>
      <c r="C39" s="6" t="s">
        <v>186</v>
      </c>
      <c r="D39" s="21">
        <v>84980</v>
      </c>
      <c r="E39" s="21">
        <v>34810</v>
      </c>
      <c r="F39" s="21">
        <v>1296</v>
      </c>
      <c r="G39" s="21">
        <v>35</v>
      </c>
      <c r="H39" s="21">
        <v>92760</v>
      </c>
      <c r="I39" s="21">
        <v>17981</v>
      </c>
      <c r="J39" s="21">
        <v>10735</v>
      </c>
      <c r="K39" s="21">
        <v>5170</v>
      </c>
      <c r="L39" s="21">
        <v>2288</v>
      </c>
      <c r="M39" s="21">
        <f t="shared" si="0"/>
        <v>6064.333333333333</v>
      </c>
      <c r="N39" s="2" t="s">
        <v>187</v>
      </c>
      <c r="O39" s="21">
        <v>210437</v>
      </c>
      <c r="P39" s="8">
        <f t="shared" ref="P39" si="54">O39/M39</f>
        <v>34.700764030121476</v>
      </c>
      <c r="Q39" s="23">
        <f t="shared" ref="Q39" si="55">(D39-E39)/D39</f>
        <v>0.59037420569545773</v>
      </c>
      <c r="R39" s="23">
        <f t="shared" ref="R39" si="56">F39/D39</f>
        <v>1.5250647211108496E-2</v>
      </c>
      <c r="S39" s="23">
        <f t="shared" ref="S39" si="57">F39/(D39-E39)</f>
        <v>2.5832170619892365E-2</v>
      </c>
      <c r="T39" s="23">
        <f t="shared" ref="T39" si="58">I39/H39</f>
        <v>0.19384432945235014</v>
      </c>
      <c r="U39" s="23">
        <f t="shared" ref="U39" si="59">M39/H39</f>
        <v>6.5376599108811259E-2</v>
      </c>
      <c r="V39" s="23">
        <f t="shared" ref="V39" si="60">H39/D39</f>
        <v>1.0915509531654506</v>
      </c>
      <c r="W39" s="8">
        <f t="shared" ref="W39" si="61">D39/E39</f>
        <v>2.4412525136455043</v>
      </c>
      <c r="X39" s="23">
        <f t="shared" ref="X39" si="62">M39/E39</f>
        <v>0.17421239107536149</v>
      </c>
      <c r="Y39" s="24"/>
      <c r="Z39" s="21">
        <v>14052</v>
      </c>
      <c r="AA39" s="21">
        <v>6027</v>
      </c>
      <c r="AB39" s="21">
        <v>33478</v>
      </c>
      <c r="AC39" s="21">
        <v>47532</v>
      </c>
      <c r="AD39" s="21">
        <f t="shared" si="7"/>
        <v>6025</v>
      </c>
      <c r="AE39" s="11">
        <f t="shared" ref="AE39" si="63">Z39/H39</f>
        <v>0.15148771021992238</v>
      </c>
      <c r="AF39" s="11">
        <f t="shared" ref="AF39" si="64">AA39/H39</f>
        <v>6.4974126778783961E-2</v>
      </c>
      <c r="AG39" s="11">
        <f t="shared" ref="AG39" si="65">AB39/H39</f>
        <v>0.36090987494609744</v>
      </c>
      <c r="AH39" s="11">
        <f t="shared" ref="AH39" si="66">AC39/H39</f>
        <v>0.51241914618369988</v>
      </c>
      <c r="AI39" s="11">
        <f t="shared" ref="AI39" si="67">AD39/H39</f>
        <v>6.495256576110392E-2</v>
      </c>
      <c r="AJ39" s="11">
        <f t="shared" si="30"/>
        <v>1.7817427385892117</v>
      </c>
      <c r="AK39" s="11">
        <f t="shared" si="13"/>
        <v>1.0065283540802212</v>
      </c>
      <c r="AL39" s="27"/>
      <c r="AM39" s="21"/>
      <c r="AN39" s="21"/>
      <c r="AO39" s="21">
        <f t="shared" si="28"/>
        <v>0</v>
      </c>
      <c r="AP39" s="11" t="e">
        <f t="shared" si="41"/>
        <v>#DIV/0!</v>
      </c>
      <c r="AQ39" s="11" t="e">
        <f t="shared" si="31"/>
        <v>#DIV/0!</v>
      </c>
      <c r="AR39" s="11"/>
      <c r="AS39" s="20"/>
    </row>
    <row r="40" spans="1:45">
      <c r="A40" s="6" t="s">
        <v>241</v>
      </c>
      <c r="B40" s="6" t="s">
        <v>242</v>
      </c>
      <c r="C40" s="6" t="s">
        <v>186</v>
      </c>
      <c r="D40" s="21">
        <v>120492</v>
      </c>
      <c r="E40" s="21">
        <v>17725</v>
      </c>
      <c r="F40" s="21">
        <f>6986+39837</f>
        <v>46823</v>
      </c>
      <c r="G40" s="21">
        <v>164</v>
      </c>
      <c r="H40" s="21">
        <v>79139</v>
      </c>
      <c r="I40" s="21">
        <v>36227</v>
      </c>
      <c r="J40" s="21">
        <v>5753</v>
      </c>
      <c r="K40" s="21">
        <v>11872</v>
      </c>
      <c r="L40" s="21">
        <v>13190</v>
      </c>
      <c r="M40" s="21">
        <f t="shared" si="0"/>
        <v>10271.666666666666</v>
      </c>
      <c r="N40" s="2" t="s">
        <v>187</v>
      </c>
      <c r="O40" s="21">
        <v>145410</v>
      </c>
      <c r="P40" s="8">
        <f t="shared" si="51"/>
        <v>14.156417329222782</v>
      </c>
      <c r="Q40" s="23">
        <f t="shared" si="2"/>
        <v>0.85289479799488765</v>
      </c>
      <c r="R40" s="23">
        <f t="shared" si="52"/>
        <v>0.38859841317265875</v>
      </c>
      <c r="S40" s="23">
        <f t="shared" si="53"/>
        <v>0.45562291397043797</v>
      </c>
      <c r="T40" s="23">
        <f t="shared" si="36"/>
        <v>0.45776418706326844</v>
      </c>
      <c r="U40" s="23">
        <f t="shared" si="37"/>
        <v>0.12979272756373805</v>
      </c>
      <c r="V40" s="23">
        <f t="shared" si="5"/>
        <v>0.65679879162102051</v>
      </c>
      <c r="W40" s="8">
        <f t="shared" si="6"/>
        <v>6.7978561354019744</v>
      </c>
      <c r="X40" s="23">
        <f t="shared" si="33"/>
        <v>0.57950164551010808</v>
      </c>
      <c r="Y40" s="24" t="s">
        <v>237</v>
      </c>
      <c r="Z40" s="21">
        <v>11116</v>
      </c>
      <c r="AA40" s="21">
        <v>1583</v>
      </c>
      <c r="AB40" s="21">
        <v>9909</v>
      </c>
      <c r="AC40" s="21">
        <v>6451</v>
      </c>
      <c r="AD40" s="21">
        <f t="shared" si="7"/>
        <v>16157</v>
      </c>
      <c r="AE40" s="11">
        <f t="shared" si="8"/>
        <v>0.14046171925346543</v>
      </c>
      <c r="AF40" s="11">
        <f t="shared" si="9"/>
        <v>2.0002779918876914E-2</v>
      </c>
      <c r="AG40" s="11">
        <f t="shared" si="10"/>
        <v>0.12521007341513035</v>
      </c>
      <c r="AH40" s="11">
        <f t="shared" si="11"/>
        <v>8.1514803068019559E-2</v>
      </c>
      <c r="AI40" s="11">
        <f t="shared" si="12"/>
        <v>0.20415976951945311</v>
      </c>
      <c r="AJ40" s="11">
        <f t="shared" si="30"/>
        <v>0.35606857708733058</v>
      </c>
      <c r="AK40" s="11">
        <f t="shared" si="13"/>
        <v>0.63574095851127477</v>
      </c>
      <c r="AL40" s="27"/>
      <c r="AM40" s="21"/>
      <c r="AN40" s="21"/>
      <c r="AO40" s="21">
        <f t="shared" si="28"/>
        <v>0</v>
      </c>
      <c r="AP40" s="11" t="e">
        <f t="shared" si="41"/>
        <v>#DIV/0!</v>
      </c>
      <c r="AQ40" s="11" t="e">
        <f t="shared" si="31"/>
        <v>#DIV/0!</v>
      </c>
      <c r="AR40" s="11"/>
    </row>
    <row r="41" spans="1:45">
      <c r="A41" s="6" t="s">
        <v>260</v>
      </c>
      <c r="B41" s="6" t="s">
        <v>261</v>
      </c>
      <c r="C41" s="6" t="s">
        <v>186</v>
      </c>
      <c r="D41" s="21">
        <v>61604</v>
      </c>
      <c r="E41" s="21">
        <v>23505</v>
      </c>
      <c r="F41" s="21">
        <f>3850+10182</f>
        <v>14032</v>
      </c>
      <c r="G41" s="21">
        <v>265</v>
      </c>
      <c r="H41" s="21">
        <v>28871</v>
      </c>
      <c r="I41" s="21">
        <v>625</v>
      </c>
      <c r="J41" s="21">
        <v>344</v>
      </c>
      <c r="K41" s="21">
        <v>3161</v>
      </c>
      <c r="L41" s="21">
        <v>2461</v>
      </c>
      <c r="M41" s="21">
        <f t="shared" si="0"/>
        <v>1988.6666666666667</v>
      </c>
      <c r="N41" s="2" t="s">
        <v>187</v>
      </c>
      <c r="O41" s="21">
        <v>25939</v>
      </c>
      <c r="P41" s="8">
        <f t="shared" si="51"/>
        <v>13.043412671806905</v>
      </c>
      <c r="Q41" s="23">
        <f t="shared" si="2"/>
        <v>0.61845010064281536</v>
      </c>
      <c r="R41" s="23">
        <f t="shared" si="52"/>
        <v>0.22777741705084084</v>
      </c>
      <c r="S41" s="23">
        <f t="shared" si="53"/>
        <v>0.36830363001653588</v>
      </c>
      <c r="T41" s="23">
        <f t="shared" si="36"/>
        <v>2.1648020505005021E-2</v>
      </c>
      <c r="U41" s="23">
        <f t="shared" si="37"/>
        <v>6.8881114844191987E-2</v>
      </c>
      <c r="V41" s="23">
        <f t="shared" si="5"/>
        <v>0.46865463281605091</v>
      </c>
      <c r="W41" s="8">
        <f t="shared" si="6"/>
        <v>2.620889172516486</v>
      </c>
      <c r="X41" s="23">
        <f t="shared" si="33"/>
        <v>8.4606112174714601E-2</v>
      </c>
      <c r="Y41" s="24" t="s">
        <v>237</v>
      </c>
      <c r="Z41" s="21">
        <v>6296</v>
      </c>
      <c r="AA41" s="21">
        <v>2315</v>
      </c>
      <c r="AB41" s="21">
        <v>3073</v>
      </c>
      <c r="AC41" s="2">
        <v>6072</v>
      </c>
      <c r="AD41" s="21">
        <f t="shared" si="7"/>
        <v>5612</v>
      </c>
      <c r="AE41" s="11">
        <f t="shared" si="8"/>
        <v>0.2180734993592186</v>
      </c>
      <c r="AF41" s="11">
        <f t="shared" si="9"/>
        <v>8.018426795053861E-2</v>
      </c>
      <c r="AG41" s="11">
        <f t="shared" si="10"/>
        <v>0.1064389872190087</v>
      </c>
      <c r="AH41" s="11">
        <f t="shared" si="11"/>
        <v>0.2103148488102248</v>
      </c>
      <c r="AI41" s="11">
        <f t="shared" si="12"/>
        <v>0.19438190571854111</v>
      </c>
      <c r="AJ41" s="11">
        <f t="shared" si="30"/>
        <v>6.1297220242337851E-2</v>
      </c>
      <c r="AK41" s="11">
        <f t="shared" si="13"/>
        <v>0.35435970539320505</v>
      </c>
      <c r="AL41" s="27"/>
      <c r="AM41" s="21">
        <v>21444</v>
      </c>
      <c r="AN41" s="21">
        <v>18924</v>
      </c>
      <c r="AO41" s="21">
        <f t="shared" si="28"/>
        <v>2520</v>
      </c>
      <c r="AP41" s="11">
        <f>AM41/AN41</f>
        <v>1.1331642358909322</v>
      </c>
      <c r="AQ41" s="11">
        <f t="shared" si="31"/>
        <v>1.0108328049038258</v>
      </c>
      <c r="AR41" s="11"/>
    </row>
    <row r="42" spans="1:45">
      <c r="D42" s="21"/>
      <c r="E42" s="21"/>
      <c r="F42" s="21"/>
      <c r="G42" s="21"/>
      <c r="H42" s="21"/>
      <c r="I42" s="21"/>
      <c r="J42" s="21"/>
      <c r="K42" s="21"/>
      <c r="L42" s="21"/>
      <c r="M42" s="21">
        <f t="shared" si="0"/>
        <v>0</v>
      </c>
      <c r="N42" s="2"/>
      <c r="O42" s="2"/>
      <c r="P42" s="8" t="e">
        <f t="shared" si="51"/>
        <v>#DIV/0!</v>
      </c>
      <c r="Q42" s="23" t="e">
        <f t="shared" si="2"/>
        <v>#DIV/0!</v>
      </c>
      <c r="R42" s="23" t="e">
        <f t="shared" si="52"/>
        <v>#DIV/0!</v>
      </c>
      <c r="S42" s="23" t="e">
        <f t="shared" si="53"/>
        <v>#DIV/0!</v>
      </c>
      <c r="T42" s="23" t="e">
        <f t="shared" si="36"/>
        <v>#DIV/0!</v>
      </c>
      <c r="U42" s="23"/>
      <c r="V42" s="23" t="e">
        <f t="shared" si="5"/>
        <v>#DIV/0!</v>
      </c>
      <c r="W42" s="8" t="e">
        <f t="shared" si="6"/>
        <v>#DIV/0!</v>
      </c>
      <c r="X42" s="23" t="e">
        <f t="shared" si="33"/>
        <v>#DIV/0!</v>
      </c>
      <c r="Y42" s="24" t="s">
        <v>237</v>
      </c>
      <c r="Z42" s="21"/>
      <c r="AA42" s="21"/>
      <c r="AB42" s="21"/>
      <c r="AC42" s="2"/>
      <c r="AD42" s="21">
        <f t="shared" si="7"/>
        <v>0</v>
      </c>
      <c r="AE42" s="11" t="e">
        <f t="shared" si="8"/>
        <v>#DIV/0!</v>
      </c>
      <c r="AF42" s="11" t="e">
        <f t="shared" si="9"/>
        <v>#DIV/0!</v>
      </c>
      <c r="AG42" s="11" t="e">
        <f t="shared" si="10"/>
        <v>#DIV/0!</v>
      </c>
      <c r="AH42" s="11" t="e">
        <f t="shared" si="11"/>
        <v>#DIV/0!</v>
      </c>
      <c r="AI42" s="11" t="e">
        <f t="shared" si="12"/>
        <v>#DIV/0!</v>
      </c>
      <c r="AJ42" s="11" t="e">
        <f t="shared" si="30"/>
        <v>#DIV/0!</v>
      </c>
      <c r="AK42" s="11" t="e">
        <f t="shared" si="13"/>
        <v>#DIV/0!</v>
      </c>
      <c r="AL42" s="27"/>
      <c r="AO42" s="21">
        <f t="shared" si="28"/>
        <v>0</v>
      </c>
    </row>
    <row r="43" spans="1:45">
      <c r="D43" s="21"/>
      <c r="E43" s="21"/>
      <c r="F43" s="21"/>
      <c r="G43" s="21"/>
      <c r="H43" s="21"/>
      <c r="I43" s="21"/>
      <c r="J43" s="21"/>
      <c r="K43" s="21"/>
      <c r="L43" s="21"/>
      <c r="M43" s="21">
        <f t="shared" si="0"/>
        <v>0</v>
      </c>
      <c r="N43" s="2"/>
      <c r="O43" s="2"/>
      <c r="P43" s="8" t="e">
        <f t="shared" si="51"/>
        <v>#DIV/0!</v>
      </c>
      <c r="Q43" s="23" t="e">
        <f t="shared" si="2"/>
        <v>#DIV/0!</v>
      </c>
      <c r="R43" s="23" t="e">
        <f t="shared" si="52"/>
        <v>#DIV/0!</v>
      </c>
      <c r="S43" s="23" t="e">
        <f t="shared" si="53"/>
        <v>#DIV/0!</v>
      </c>
      <c r="T43" s="23" t="e">
        <f t="shared" si="36"/>
        <v>#DIV/0!</v>
      </c>
      <c r="U43" s="23"/>
      <c r="V43" s="23" t="e">
        <f t="shared" si="5"/>
        <v>#DIV/0!</v>
      </c>
      <c r="W43" s="8" t="e">
        <f t="shared" si="6"/>
        <v>#DIV/0!</v>
      </c>
      <c r="X43" s="23" t="e">
        <f t="shared" si="33"/>
        <v>#DIV/0!</v>
      </c>
      <c r="Y43" s="24" t="s">
        <v>237</v>
      </c>
      <c r="Z43" s="21"/>
      <c r="AA43" s="21"/>
      <c r="AB43" s="21"/>
      <c r="AC43" s="2"/>
      <c r="AD43" s="21"/>
      <c r="AE43" s="11" t="e">
        <f t="shared" si="8"/>
        <v>#DIV/0!</v>
      </c>
      <c r="AF43" s="11" t="e">
        <f t="shared" si="9"/>
        <v>#DIV/0!</v>
      </c>
      <c r="AG43" s="11" t="e">
        <f t="shared" si="10"/>
        <v>#DIV/0!</v>
      </c>
      <c r="AH43" s="11" t="e">
        <f t="shared" si="11"/>
        <v>#DIV/0!</v>
      </c>
      <c r="AI43" s="11" t="e">
        <f t="shared" si="12"/>
        <v>#DIV/0!</v>
      </c>
      <c r="AJ43" s="11" t="e">
        <f t="shared" si="30"/>
        <v>#DIV/0!</v>
      </c>
      <c r="AK43" s="11" t="e">
        <f t="shared" si="13"/>
        <v>#DIV/0!</v>
      </c>
      <c r="AL43" s="27"/>
      <c r="AO43" s="21">
        <f t="shared" si="28"/>
        <v>0</v>
      </c>
    </row>
    <row r="44" spans="1:45">
      <c r="D44" s="21"/>
      <c r="E44" s="21"/>
      <c r="F44" s="21"/>
      <c r="G44" s="21"/>
      <c r="H44" s="21"/>
      <c r="I44" s="21"/>
      <c r="J44" s="21"/>
      <c r="K44" s="21"/>
      <c r="L44" s="21"/>
      <c r="M44" s="21">
        <f t="shared" si="0"/>
        <v>0</v>
      </c>
      <c r="N44" s="2"/>
      <c r="O44" s="2"/>
      <c r="P44" s="8" t="e">
        <f t="shared" si="51"/>
        <v>#DIV/0!</v>
      </c>
      <c r="Q44" s="23" t="e">
        <f t="shared" si="2"/>
        <v>#DIV/0!</v>
      </c>
      <c r="R44" s="23" t="e">
        <f t="shared" si="52"/>
        <v>#DIV/0!</v>
      </c>
      <c r="S44" s="23" t="e">
        <f t="shared" si="53"/>
        <v>#DIV/0!</v>
      </c>
      <c r="T44" s="23" t="e">
        <f t="shared" si="36"/>
        <v>#DIV/0!</v>
      </c>
      <c r="U44" s="23"/>
      <c r="V44" s="23" t="e">
        <f t="shared" si="5"/>
        <v>#DIV/0!</v>
      </c>
      <c r="W44" s="8" t="e">
        <f t="shared" si="6"/>
        <v>#DIV/0!</v>
      </c>
      <c r="X44" s="23" t="e">
        <f t="shared" si="33"/>
        <v>#DIV/0!</v>
      </c>
      <c r="Y44" s="24" t="s">
        <v>237</v>
      </c>
      <c r="Z44" s="21"/>
      <c r="AA44" s="21"/>
      <c r="AB44" s="21"/>
      <c r="AC44" s="2"/>
      <c r="AD44" s="21"/>
      <c r="AE44" s="11" t="e">
        <f t="shared" si="8"/>
        <v>#DIV/0!</v>
      </c>
      <c r="AF44" s="11" t="e">
        <f t="shared" si="9"/>
        <v>#DIV/0!</v>
      </c>
      <c r="AG44" s="11" t="e">
        <f t="shared" si="10"/>
        <v>#DIV/0!</v>
      </c>
      <c r="AH44" s="11" t="e">
        <f t="shared" si="11"/>
        <v>#DIV/0!</v>
      </c>
      <c r="AI44" s="11" t="e">
        <f t="shared" si="12"/>
        <v>#DIV/0!</v>
      </c>
      <c r="AJ44" s="11" t="e">
        <f t="shared" si="30"/>
        <v>#DIV/0!</v>
      </c>
      <c r="AK44" s="11" t="e">
        <f t="shared" si="13"/>
        <v>#DIV/0!</v>
      </c>
      <c r="AL44" s="27"/>
      <c r="AO44" s="21">
        <f t="shared" si="28"/>
        <v>0</v>
      </c>
    </row>
    <row r="45" spans="1:45">
      <c r="D45" s="21"/>
      <c r="E45" s="21"/>
      <c r="F45" s="21"/>
      <c r="G45" s="21"/>
      <c r="H45" s="21"/>
      <c r="I45" s="21"/>
      <c r="J45" s="21"/>
      <c r="K45" s="21"/>
      <c r="L45" s="21"/>
      <c r="M45" s="21">
        <f t="shared" si="0"/>
        <v>0</v>
      </c>
      <c r="N45" s="2"/>
      <c r="O45" s="2"/>
      <c r="P45" s="8" t="e">
        <f t="shared" si="51"/>
        <v>#DIV/0!</v>
      </c>
      <c r="Q45" s="23" t="e">
        <f t="shared" si="2"/>
        <v>#DIV/0!</v>
      </c>
      <c r="R45" s="23" t="e">
        <f t="shared" si="52"/>
        <v>#DIV/0!</v>
      </c>
      <c r="S45" s="23" t="e">
        <f t="shared" si="53"/>
        <v>#DIV/0!</v>
      </c>
      <c r="T45" s="23" t="e">
        <f t="shared" si="36"/>
        <v>#DIV/0!</v>
      </c>
      <c r="U45" s="23"/>
      <c r="V45" s="23"/>
      <c r="W45" s="23"/>
      <c r="X45" s="23" t="e">
        <f t="shared" si="33"/>
        <v>#DIV/0!</v>
      </c>
      <c r="Y45" s="24" t="s">
        <v>237</v>
      </c>
      <c r="Z45" s="21"/>
      <c r="AA45" s="21"/>
      <c r="AB45" s="2"/>
      <c r="AC45" s="2"/>
      <c r="AD45" s="21"/>
      <c r="AE45" s="2"/>
      <c r="AF45" s="2"/>
      <c r="AG45" s="2"/>
      <c r="AH45" s="2"/>
      <c r="AI45" s="2"/>
      <c r="AJ45" s="2"/>
      <c r="AK45" s="11"/>
      <c r="AL45" s="27"/>
      <c r="AO45" s="21">
        <f t="shared" si="28"/>
        <v>0</v>
      </c>
    </row>
    <row r="46" spans="1:45">
      <c r="D46" s="21"/>
      <c r="E46" s="21"/>
      <c r="F46" s="21"/>
      <c r="G46" s="21"/>
      <c r="H46" s="21"/>
      <c r="I46" s="21"/>
      <c r="J46" s="21"/>
      <c r="K46" s="21"/>
      <c r="L46" s="21"/>
      <c r="M46" s="21">
        <f t="shared" si="0"/>
        <v>0</v>
      </c>
      <c r="N46" s="2"/>
      <c r="O46" s="2"/>
      <c r="P46" s="8" t="e">
        <f t="shared" si="51"/>
        <v>#DIV/0!</v>
      </c>
      <c r="Q46" s="23"/>
      <c r="R46" s="23"/>
      <c r="Y46" s="24" t="s">
        <v>237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45">
      <c r="D47" s="21"/>
      <c r="E47" s="21"/>
      <c r="F47" s="21"/>
      <c r="G47" s="21"/>
      <c r="H47" s="21"/>
      <c r="I47" s="21"/>
      <c r="J47" s="21"/>
      <c r="K47" s="21"/>
      <c r="L47" s="21"/>
      <c r="M47" s="21">
        <f t="shared" si="0"/>
        <v>0</v>
      </c>
      <c r="N47" s="2"/>
      <c r="O47" s="2"/>
      <c r="P47" s="8"/>
      <c r="Q47" s="23"/>
      <c r="R47" s="23"/>
      <c r="Y47" s="24" t="s">
        <v>237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45">
      <c r="D48" s="21"/>
      <c r="E48" s="21"/>
      <c r="F48" s="21"/>
      <c r="G48" s="21"/>
      <c r="H48" s="21"/>
      <c r="I48" s="21"/>
      <c r="J48" s="21"/>
      <c r="K48" s="21"/>
      <c r="L48" s="21"/>
      <c r="M48" s="21">
        <f t="shared" si="0"/>
        <v>0</v>
      </c>
      <c r="N48" s="2"/>
      <c r="O48" s="2"/>
      <c r="P48" s="8"/>
      <c r="Q48" s="23"/>
      <c r="R48" s="23"/>
      <c r="Y48" s="24" t="s">
        <v>237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4:30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"/>
      <c r="O49" s="2"/>
      <c r="P49" s="8"/>
      <c r="Q49" s="23"/>
      <c r="R49" s="23"/>
      <c r="AD49" s="21"/>
    </row>
    <row r="50" spans="4:30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"/>
      <c r="O50" s="2"/>
      <c r="P50" s="8"/>
      <c r="Q50" s="23"/>
      <c r="R50" s="23"/>
      <c r="AD50" s="21"/>
    </row>
    <row r="51" spans="4:30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"/>
      <c r="O51" s="2"/>
      <c r="P51" s="8"/>
      <c r="Q51" s="23"/>
      <c r="R51" s="23"/>
      <c r="AD51" s="21"/>
    </row>
    <row r="52" spans="4:30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"/>
      <c r="O52" s="2"/>
      <c r="P52" s="8"/>
      <c r="Q52" s="8"/>
      <c r="R52" s="8"/>
    </row>
    <row r="53" spans="4:30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"/>
      <c r="O53" s="2"/>
      <c r="P53" s="8"/>
      <c r="Q53" s="8"/>
      <c r="R53" s="8"/>
    </row>
    <row r="54" spans="4:30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30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30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  <row r="57" spans="4:30">
      <c r="D57" s="2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8"/>
      <c r="Q57" s="8"/>
      <c r="R57" s="8"/>
    </row>
    <row r="58" spans="4:30">
      <c r="D58" s="2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8"/>
      <c r="Q58" s="8"/>
      <c r="R58" s="8"/>
    </row>
    <row r="59" spans="4:30">
      <c r="D59" s="2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8"/>
      <c r="Q59" s="8"/>
      <c r="R59" s="8"/>
    </row>
    <row r="60" spans="4:30">
      <c r="D60" s="2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8"/>
      <c r="Q60" s="8"/>
      <c r="R60" s="8"/>
    </row>
    <row r="61" spans="4:30">
      <c r="D61" s="2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8"/>
      <c r="Q61" s="8"/>
      <c r="R61" s="8"/>
    </row>
    <row r="62" spans="4:30">
      <c r="D62" s="2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8"/>
      <c r="Q62" s="8"/>
      <c r="R62" s="8"/>
    </row>
    <row r="63" spans="4:30">
      <c r="D63" s="2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8"/>
      <c r="Q63" s="8"/>
      <c r="R63" s="8"/>
    </row>
    <row r="64" spans="4:30">
      <c r="D64" s="2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8"/>
      <c r="Q64" s="8"/>
      <c r="R64" s="8"/>
    </row>
    <row r="65" spans="4:18">
      <c r="D65" s="2"/>
      <c r="E65" s="2"/>
      <c r="F65" s="2"/>
      <c r="G65" s="2"/>
      <c r="H65" s="2"/>
      <c r="I65" s="2"/>
      <c r="J65" s="2"/>
      <c r="K65" s="2"/>
      <c r="L65" s="2"/>
      <c r="M65" s="8"/>
      <c r="N65" s="2"/>
      <c r="O65" s="2"/>
      <c r="P65" s="8"/>
      <c r="Q65" s="8"/>
      <c r="R65" s="8"/>
    </row>
    <row r="66" spans="4:18">
      <c r="D66" s="2"/>
      <c r="E66" s="2"/>
      <c r="F66" s="2"/>
      <c r="G66" s="2"/>
      <c r="H66" s="2"/>
      <c r="I66" s="2"/>
      <c r="J66" s="2"/>
      <c r="K66" s="2"/>
      <c r="L66" s="2"/>
      <c r="M66" s="8"/>
      <c r="N66" s="2"/>
      <c r="O66" s="2"/>
      <c r="P66" s="8"/>
      <c r="Q66" s="8"/>
      <c r="R66" s="8"/>
    </row>
    <row r="67" spans="4:18">
      <c r="D67" s="2"/>
      <c r="E67" s="2"/>
      <c r="F67" s="2"/>
      <c r="G67" s="2"/>
      <c r="H67" s="2"/>
      <c r="I67" s="2"/>
      <c r="J67" s="2"/>
      <c r="K67" s="2"/>
      <c r="L67" s="2"/>
      <c r="M67" s="8"/>
      <c r="N67" s="2"/>
      <c r="O67" s="2"/>
      <c r="P67" s="8"/>
      <c r="Q67" s="8"/>
      <c r="R67" s="8"/>
    </row>
    <row r="68" spans="4:18">
      <c r="D68" s="2"/>
      <c r="E68" s="2"/>
      <c r="F68" s="2"/>
      <c r="G68" s="2"/>
      <c r="H68" s="2"/>
      <c r="I68" s="2"/>
      <c r="J68" s="2"/>
      <c r="K68" s="2"/>
      <c r="L68" s="2"/>
      <c r="M68" s="8"/>
      <c r="N68" s="2"/>
      <c r="O68" s="2"/>
      <c r="P68" s="8"/>
      <c r="Q68" s="8"/>
      <c r="R68" s="8"/>
    </row>
    <row r="69" spans="4:18">
      <c r="D69" s="2"/>
      <c r="E69" s="2"/>
      <c r="F69" s="2"/>
      <c r="G69" s="2"/>
      <c r="H69" s="2"/>
      <c r="I69" s="2"/>
      <c r="J69" s="2"/>
      <c r="K69" s="2"/>
      <c r="L69" s="2"/>
      <c r="M69" s="8"/>
      <c r="N69" s="2"/>
      <c r="O69" s="2"/>
      <c r="P69" s="8"/>
      <c r="Q69" s="8"/>
      <c r="R69" s="8"/>
    </row>
  </sheetData>
  <autoFilter ref="A1:AU48"/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/>
  <sheetData/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2018-04-24T09:38:25Z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