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296" windowHeight="10896" activeTab="2"/>
  </bookViews>
  <sheets>
    <sheet name="Sheet1" sheetId="1" r:id="rId1"/>
    <sheet name="Sheet2" sheetId="2" r:id="rId2"/>
    <sheet name="Walter Scale" sheetId="3" r:id="rId3"/>
  </sheets>
  <definedNames>
    <definedName name="_xlchart.v1.0" hidden="1">Sheet1!$B$2:$B$29</definedName>
    <definedName name="_xlchart.v1.1" hidden="1">Sheet1!$B$30</definedName>
    <definedName name="_xlchart.v1.2" hidden="1">Sheet1!$B$2:$B$29</definedName>
    <definedName name="_xlchart.v1.3" hidden="1">Sheet1!$B$30</definedName>
    <definedName name="_xlchart.v1.4" hidden="1">Sheet1!$B$2:$B$29</definedName>
    <definedName name="_xlchart.v1.5" hidden="1">Sheet1!$B$30</definedName>
  </definedNames>
  <calcPr calcId="145621"/>
</workbook>
</file>

<file path=xl/calcChain.xml><?xml version="1.0" encoding="utf-8"?>
<calcChain xmlns="http://schemas.openxmlformats.org/spreadsheetml/2006/main">
  <c r="B1" i="2" l="1"/>
  <c r="J2" i="3"/>
  <c r="K2" i="3" s="1"/>
  <c r="E2" i="3" s="1"/>
  <c r="J3" i="3"/>
  <c r="K3" i="3" s="1"/>
  <c r="E3" i="3" s="1"/>
  <c r="J4" i="3"/>
  <c r="K4" i="3" s="1"/>
  <c r="E4" i="3" s="1"/>
  <c r="J6" i="3"/>
  <c r="K6" i="3" s="1"/>
  <c r="E6" i="3" s="1"/>
  <c r="J7" i="3"/>
  <c r="K7" i="3" s="1"/>
  <c r="E7" i="3" s="1"/>
  <c r="J8" i="3"/>
  <c r="K8" i="3" s="1"/>
  <c r="E8" i="3" s="1"/>
  <c r="J15" i="3"/>
  <c r="K15" i="3" s="1"/>
  <c r="E15" i="3" s="1"/>
  <c r="J16" i="3"/>
  <c r="K16" i="3" s="1"/>
  <c r="E16" i="3" s="1"/>
  <c r="J9" i="3"/>
  <c r="K9" i="3" s="1"/>
  <c r="E9" i="3" s="1"/>
  <c r="J10" i="3"/>
  <c r="K10" i="3" s="1"/>
  <c r="E10" i="3" s="1"/>
  <c r="J21" i="3"/>
  <c r="K21" i="3" s="1"/>
  <c r="E21" i="3" s="1"/>
  <c r="J11" i="3"/>
  <c r="K11" i="3" s="1"/>
  <c r="E11" i="3" s="1"/>
  <c r="J12" i="3"/>
  <c r="K12" i="3" s="1"/>
  <c r="E12" i="3" s="1"/>
  <c r="J19" i="3"/>
  <c r="K19" i="3" s="1"/>
  <c r="E19" i="3" s="1"/>
  <c r="J22" i="3"/>
  <c r="K22" i="3" s="1"/>
  <c r="E22" i="3" s="1"/>
  <c r="J13" i="3"/>
  <c r="K13" i="3" s="1"/>
  <c r="E13" i="3" s="1"/>
  <c r="J14" i="3"/>
  <c r="K14" i="3" s="1"/>
  <c r="E14" i="3" s="1"/>
  <c r="J17" i="3"/>
  <c r="K17" i="3" s="1"/>
  <c r="E17" i="3" s="1"/>
  <c r="J18" i="3"/>
  <c r="K18" i="3" s="1"/>
  <c r="E18" i="3" s="1"/>
  <c r="J20" i="3"/>
  <c r="K20" i="3" s="1"/>
  <c r="E20" i="3" s="1"/>
  <c r="J23" i="3"/>
  <c r="K23" i="3" s="1"/>
  <c r="E23" i="3" s="1"/>
  <c r="J25" i="3"/>
  <c r="K25" i="3" s="1"/>
  <c r="E25" i="3" s="1"/>
  <c r="J5" i="3"/>
  <c r="K5" i="3" s="1"/>
  <c r="E5" i="3" s="1"/>
  <c r="J24" i="3"/>
  <c r="K24" i="3" s="1"/>
  <c r="E24" i="3" s="1"/>
  <c r="J29" i="3"/>
  <c r="K29" i="3" s="1"/>
  <c r="E29" i="3" s="1"/>
  <c r="J27" i="3"/>
  <c r="K27" i="3" s="1"/>
  <c r="E27" i="3" s="1"/>
  <c r="J28" i="3"/>
  <c r="K28" i="3" s="1"/>
  <c r="E28" i="3" s="1"/>
  <c r="J26" i="3"/>
  <c r="K26" i="3" s="1"/>
  <c r="E26" i="3" s="1"/>
  <c r="J32" i="3"/>
  <c r="K32" i="3" s="1"/>
  <c r="E32" i="3" s="1"/>
  <c r="J30" i="3"/>
  <c r="K30" i="3" s="1"/>
  <c r="E30" i="3" s="1"/>
  <c r="J31" i="3"/>
  <c r="K31" i="3" s="1"/>
  <c r="E31" i="3" s="1"/>
  <c r="J33" i="3"/>
  <c r="K33" i="3" s="1"/>
  <c r="E33" i="3" s="1"/>
  <c r="J35" i="3"/>
  <c r="K35" i="3" s="1"/>
  <c r="E35" i="3" s="1"/>
  <c r="J34" i="3"/>
  <c r="K34" i="3" s="1"/>
  <c r="E34" i="3" s="1"/>
  <c r="J36" i="3"/>
  <c r="K36" i="3" s="1"/>
  <c r="E36" i="3" s="1"/>
  <c r="J41" i="3"/>
  <c r="K41" i="3" s="1"/>
  <c r="E41" i="3" s="1"/>
  <c r="J43" i="3"/>
  <c r="K43" i="3" s="1"/>
  <c r="E43" i="3" s="1"/>
  <c r="J38" i="3"/>
  <c r="K38" i="3" s="1"/>
  <c r="E38" i="3" s="1"/>
  <c r="J39" i="3"/>
  <c r="K39" i="3" s="1"/>
  <c r="E39" i="3" s="1"/>
  <c r="J42" i="3"/>
  <c r="K42" i="3" s="1"/>
  <c r="E42" i="3" s="1"/>
  <c r="J37" i="3"/>
  <c r="K37" i="3" s="1"/>
  <c r="E37" i="3" s="1"/>
  <c r="J40" i="3"/>
  <c r="K40" i="3" s="1"/>
  <c r="E40" i="3" s="1"/>
  <c r="J46" i="3"/>
  <c r="K46" i="3" s="1"/>
  <c r="E46" i="3" s="1"/>
  <c r="J47" i="3"/>
  <c r="K47" i="3" s="1"/>
  <c r="E47" i="3" s="1"/>
  <c r="J44" i="3"/>
  <c r="K44" i="3" s="1"/>
  <c r="E44" i="3" s="1"/>
  <c r="J45" i="3"/>
  <c r="K45" i="3" s="1"/>
  <c r="E45" i="3" s="1"/>
  <c r="J48" i="3"/>
  <c r="K48" i="3" s="1"/>
  <c r="E48" i="3" s="1"/>
  <c r="J49" i="3"/>
  <c r="K49" i="3" s="1"/>
  <c r="E49" i="3" s="1"/>
  <c r="J50" i="3"/>
  <c r="K50" i="3" s="1"/>
  <c r="E50" i="3" s="1"/>
  <c r="J51" i="3"/>
  <c r="K51" i="3" s="1"/>
  <c r="E51" i="3" s="1"/>
  <c r="F33" i="3" l="1"/>
  <c r="G33" i="3" s="1"/>
  <c r="F16" i="3"/>
  <c r="G16" i="3" s="1"/>
  <c r="F15" i="3"/>
  <c r="G15" i="3" s="1"/>
  <c r="F11" i="3"/>
  <c r="G11" i="3" s="1"/>
  <c r="F50" i="3"/>
  <c r="G50" i="3" s="1"/>
  <c r="F48" i="3"/>
  <c r="G48" i="3" s="1"/>
  <c r="F46" i="3"/>
  <c r="G46" i="3" s="1"/>
  <c r="F39" i="3"/>
  <c r="G39" i="3" s="1"/>
  <c r="F36" i="3"/>
  <c r="G36" i="3" s="1"/>
  <c r="F31" i="3"/>
  <c r="G31" i="3" s="1"/>
  <c r="F28" i="3"/>
  <c r="G28" i="3" s="1"/>
  <c r="F5" i="3"/>
  <c r="G5" i="3" s="1"/>
  <c r="F18" i="3"/>
  <c r="G18" i="3" s="1"/>
  <c r="F22" i="3"/>
  <c r="G22" i="3" s="1"/>
  <c r="F21" i="3"/>
  <c r="G21" i="3" s="1"/>
  <c r="F4" i="3"/>
  <c r="G4" i="3" s="1"/>
  <c r="F45" i="3"/>
  <c r="G45" i="3" s="1"/>
  <c r="F40" i="3"/>
  <c r="G40" i="3" s="1"/>
  <c r="F34" i="3"/>
  <c r="G34" i="3" s="1"/>
  <c r="F27" i="3"/>
  <c r="G27" i="3" s="1"/>
  <c r="F19" i="3"/>
  <c r="G19" i="3" s="1"/>
  <c r="F8" i="3"/>
  <c r="G8" i="3" s="1"/>
  <c r="F3" i="3"/>
  <c r="G3" i="3" s="1"/>
  <c r="F2" i="3"/>
  <c r="G2" i="3" s="1"/>
  <c r="F37" i="3"/>
  <c r="G37" i="3" s="1"/>
  <c r="F43" i="3"/>
  <c r="G43" i="3" s="1"/>
  <c r="F35" i="3"/>
  <c r="G35" i="3" s="1"/>
  <c r="F32" i="3"/>
  <c r="G32" i="3" s="1"/>
  <c r="F29" i="3"/>
  <c r="G29" i="3" s="1"/>
  <c r="F23" i="3"/>
  <c r="G23" i="3" s="1"/>
  <c r="F14" i="3"/>
  <c r="G14" i="3" s="1"/>
  <c r="F12" i="3"/>
  <c r="G12" i="3" s="1"/>
  <c r="F9" i="3"/>
  <c r="G9" i="3" s="1"/>
  <c r="F7" i="3"/>
  <c r="G7" i="3" s="1"/>
  <c r="F44" i="3"/>
  <c r="G44" i="3" s="1"/>
  <c r="F47" i="3"/>
  <c r="G47" i="3" s="1"/>
  <c r="F26" i="3"/>
  <c r="G26" i="3" s="1"/>
  <c r="F24" i="3"/>
  <c r="G24" i="3" s="1"/>
  <c r="F13" i="3"/>
  <c r="G13" i="3" s="1"/>
  <c r="F17" i="3"/>
  <c r="G17" i="3" s="1"/>
  <c r="F38" i="3"/>
  <c r="G38" i="3" s="1"/>
  <c r="F42" i="3"/>
  <c r="G42" i="3" s="1"/>
  <c r="F6" i="3"/>
  <c r="G6" i="3" s="1"/>
  <c r="F49" i="3"/>
  <c r="G49" i="3" s="1"/>
  <c r="F20" i="3"/>
  <c r="G20" i="3" s="1"/>
  <c r="F10" i="3"/>
  <c r="G10" i="3" s="1"/>
  <c r="F25" i="3"/>
  <c r="G25" i="3" s="1"/>
  <c r="F41" i="3"/>
  <c r="G41" i="3" s="1"/>
  <c r="F51" i="3"/>
  <c r="G51" i="3" s="1"/>
  <c r="F30" i="3"/>
  <c r="G30" i="3" s="1"/>
  <c r="E52" i="3"/>
  <c r="G52" i="3" l="1"/>
  <c r="A50" i="3" s="1"/>
  <c r="F52" i="3"/>
  <c r="A31" i="3" l="1"/>
  <c r="A15" i="3"/>
  <c r="A30" i="3"/>
  <c r="A13" i="3"/>
  <c r="A24" i="3"/>
  <c r="A19" i="3"/>
  <c r="A3" i="3"/>
  <c r="A21" i="3"/>
  <c r="A43" i="3"/>
  <c r="A20" i="3"/>
  <c r="A36" i="3"/>
  <c r="A17" i="3"/>
  <c r="A39" i="3"/>
  <c r="A5" i="3"/>
  <c r="A48" i="3"/>
  <c r="A9" i="3"/>
  <c r="A26" i="3"/>
  <c r="A49" i="3"/>
  <c r="A23" i="3"/>
  <c r="A27" i="3"/>
  <c r="A40" i="3"/>
  <c r="A47" i="3"/>
  <c r="A28" i="3"/>
  <c r="A35" i="3"/>
  <c r="A32" i="3"/>
  <c r="A18" i="3"/>
  <c r="A46" i="3"/>
  <c r="A34" i="3"/>
  <c r="A38" i="3"/>
  <c r="A42" i="3"/>
  <c r="A51" i="3"/>
  <c r="A10" i="3"/>
  <c r="A41" i="3"/>
  <c r="A25" i="3"/>
  <c r="A29" i="3"/>
  <c r="A2" i="3"/>
  <c r="A37" i="3"/>
  <c r="A7" i="3"/>
  <c r="A4" i="3"/>
  <c r="A8" i="3"/>
  <c r="A22" i="3"/>
  <c r="A44" i="3"/>
  <c r="A16" i="3"/>
  <c r="A14" i="3"/>
  <c r="A33" i="3"/>
  <c r="A12" i="3"/>
  <c r="A45" i="3"/>
  <c r="A6" i="3"/>
  <c r="A11" i="3"/>
</calcChain>
</file>

<file path=xl/sharedStrings.xml><?xml version="1.0" encoding="utf-8"?>
<sst xmlns="http://schemas.openxmlformats.org/spreadsheetml/2006/main" count="383" uniqueCount="195">
  <si>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</si>
  <si>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</si>
  <si>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</si>
  <si>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</si>
  <si>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</si>
  <si>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</si>
  <si>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</si>
  <si>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</si>
  <si>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</si>
  <si>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</si>
  <si>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</si>
  <si>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</si>
  <si>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</si>
  <si>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</si>
  <si>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</si>
  <si>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</si>
  <si>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</si>
  <si>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</si>
  <si>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</si>
  <si>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</si>
  <si>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</si>
  <si>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</si>
  <si>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</si>
  <si>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</si>
  <si>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</si>
  <si>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</si>
  <si>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</si>
  <si>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</si>
  <si>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</si>
  <si>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</si>
  <si>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</si>
  <si>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</si>
  <si>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</si>
  <si>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</si>
  <si>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</si>
  <si>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</si>
  <si>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</si>
  <si>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</si>
  <si>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</si>
  <si>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</si>
  <si>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</si>
  <si>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</si>
  <si>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</si>
  <si>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</si>
  <si>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</si>
  <si>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</si>
  <si>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</si>
  <si>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</si>
  <si>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</si>
  <si>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</si>
  <si>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</si>
  <si>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</si>
  <si>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</si>
  <si>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</si>
  <si>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</si>
  <si>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</si>
  <si>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</si>
  <si>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</si>
  <si>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</si>
  <si>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</si>
  <si>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</si>
  <si>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</si>
  <si>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</si>
  <si>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</si>
  <si>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</si>
  <si>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</si>
  <si>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</si>
  <si>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</si>
  <si>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</si>
  <si>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</si>
  <si>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</si>
  <si>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</si>
  <si>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</si>
  <si>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</si>
  <si>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</si>
  <si>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</si>
  <si>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</si>
  <si>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</si>
  <si>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</si>
  <si>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</si>
  <si>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</si>
  <si>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</si>
  <si>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</si>
  <si>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</si>
  <si>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</si>
  <si>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</si>
  <si>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</si>
  <si>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</si>
  <si>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</si>
  <si>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</si>
  <si>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</si>
  <si>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</si>
  <si>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</si>
  <si>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</si>
  <si>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</si>
  <si>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</si>
  <si>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</si>
  <si>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</si>
  <si>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</si>
  <si>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</si>
  <si>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</si>
  <si>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</si>
  <si>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</si>
  <si>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</si>
  <si>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</si>
  <si>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</si>
  <si>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</si>
  <si>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</si>
  <si>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</si>
  <si>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</si>
  <si>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</si>
  <si>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</si>
  <si>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</si>
  <si>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</si>
  <si>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</si>
  <si>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</si>
  <si>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</si>
  <si>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</si>
  <si>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</si>
  <si>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</si>
  <si>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</si>
  <si>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</si>
  <si>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</si>
  <si>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</si>
  <si>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</si>
  <si>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</si>
  <si>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</si>
  <si>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</si>
  <si>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</si>
  <si>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</si>
  <si>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</si>
  <si>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</si>
  <si>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</si>
  <si>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</si>
  <si>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</si>
  <si>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</si>
  <si>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</si>
  <si>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</si>
  <si>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</si>
  <si>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</si>
  <si>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</si>
  <si>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</si>
  <si>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</si>
  <si>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</si>
  <si>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</si>
  <si>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</si>
  <si>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</si>
  <si>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</si>
  <si>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</si>
  <si>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</si>
  <si>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</si>
  <si>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</si>
  <si>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</si>
  <si>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</si>
  <si>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</si>
  <si>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</si>
  <si>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</si>
  <si>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</si>
  <si>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</si>
  <si>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</si>
  <si>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mileage</t>
  </si>
  <si>
    <t>&gt; class4 or glacier</t>
  </si>
  <si>
    <t>vert as miles</t>
  </si>
  <si>
    <t>Walter Scale</t>
  </si>
  <si>
    <t>vert converted to horizontal</t>
  </si>
  <si>
    <t>HP</t>
  </si>
  <si>
    <t>vertical feet</t>
  </si>
  <si>
    <t>Type</t>
  </si>
  <si>
    <t>M</t>
  </si>
  <si>
    <t>H</t>
  </si>
  <si>
    <t>L</t>
  </si>
  <si>
    <t xml:space="preserve">Percent Of </t>
  </si>
  <si>
    <t>The elevation gain is an estimate of all vertical gain (including gain related to undulating terrain) on the least technical standard route. </t>
  </si>
  <si>
    <t xml:space="preserve">Distance is the round-trip distance on the least technical standard route.  </t>
  </si>
  <si>
    <t>The Walter Scale is based on the overall amout of human-only effort required to obtain a US state highpoint by way of the least technical standard route.</t>
  </si>
  <si>
    <t xml:space="preserve">The Walter Scale assigns effort points to each highpoint.  </t>
  </si>
  <si>
    <t>Truncating  the  ratio of 3/0.189394  the Walter scale estimates it to be 15 times more difficult to climb 1 mile then to walk 1 mile.</t>
  </si>
  <si>
    <t>It is estimaed that 3 miles can be walked in 1 hour, and likewise 1000 vertical feet  (0.189394 miles) can be climbed in one hour.</t>
  </si>
  <si>
    <t>As such the Walter scale awards 1 point for each milage of walking, and 1 point for each 352 feet of gain.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</si>
  <si>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</si>
  <si>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</si>
  <si>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</si>
  <si>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</si>
  <si>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Days below freezing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</si>
  <si>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</si>
  <si>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</si>
  <si>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</si>
  <si>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</si>
  <si>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</si>
  <si>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</si>
  <si>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Points are normalized to a 1 - 1000 scale, to allow easy comparisons.</t>
  </si>
  <si>
    <t>Walter Scale:  Points = (mileage + 15*(vertical distance in miles) + difficulty + nights + 2*coldDays)/maxScore * 1000</t>
  </si>
  <si>
    <t>Effort points are a combination of total hiking mileage, vertical gain, terrain difficulty, nights required, and days with temperature remaining below.</t>
  </si>
  <si>
    <t>If a highpoint involves roped rock climbing or roped glacier travel an additional 12 bonus miles are awarded.</t>
  </si>
  <si>
    <t>If a highpoint involves climbing with the use of both hands and feet, but not the protection of a rope, an additional 6 bonus miles are awarded.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</si>
</sst>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1" fontId="0" fillId="2" borderId="0" xfId="0" applyNumberFormat="1" applyFill="1"/>
    <xf numFmtId="1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opLeftCell="A48" workbookViewId="0">
      <selection activeCell="B2" sqref="B2:E52"/>
    </sheetView>
  </sheetViews>
  <sheetFormatPr defaultRowHeight="14.4" x14ac:dyDescent="0.3"/>
  <cols>
    <col min="2" max="2" width="11.33203125" style="36" customWidth="1"/>
    <col min="3" max="3" width="12" style="12" customWidth="1"/>
    <col min="4" max="4" width="15.33203125" customWidth="1"/>
    <col min="5" max="5" width="26.44140625" customWidth="1"/>
    <col min="7" max="7" width="21.5546875" style="1" customWidth="1"/>
    <col min="8" max="8" width="24.6640625" style="12" customWidth="1"/>
    <col min="9" max="9" width="13.88671875" style="12" customWidth="1"/>
    <col min="10" max="34" width="8.88671875" style="12"/>
  </cols>
  <sheetData>
    <row r="1" spans="1:34" s="16" customFormat="1" ht="15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3.2" x14ac:dyDescent="0.3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3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3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3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28.8" x14ac:dyDescent="0.3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3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3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3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3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3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3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3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3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3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3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3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3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3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3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3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3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3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3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3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3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3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3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3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3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3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3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3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3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5" customHeight="1" x14ac:dyDescent="0.3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3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3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3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3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3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3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3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3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3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3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3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3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3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3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3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3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3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3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3">
      <c r="G54" s="13"/>
    </row>
    <row r="55" spans="1:34" x14ac:dyDescent="0.3">
      <c r="G55" s="13"/>
    </row>
    <row r="56" spans="1:34" x14ac:dyDescent="0.3">
      <c r="G56" s="13"/>
    </row>
    <row r="57" spans="1:34" x14ac:dyDescent="0.3">
      <c r="G57" s="13"/>
    </row>
    <row r="58" spans="1:34" x14ac:dyDescent="0.3">
      <c r="G58" s="13"/>
    </row>
    <row r="59" spans="1:34" x14ac:dyDescent="0.3">
      <c r="G59" s="13"/>
    </row>
    <row r="60" spans="1:34" x14ac:dyDescent="0.3">
      <c r="G60" s="13"/>
    </row>
    <row r="61" spans="1:34" x14ac:dyDescent="0.3">
      <c r="G61" s="13"/>
    </row>
    <row r="62" spans="1:34" x14ac:dyDescent="0.3">
      <c r="G62" s="13"/>
    </row>
    <row r="63" spans="1:34" x14ac:dyDescent="0.3">
      <c r="G63" s="13"/>
    </row>
    <row r="64" spans="1:34" x14ac:dyDescent="0.3"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x14ac:dyDescent="0.3">
      <c r="G84" s="13"/>
    </row>
    <row r="85" spans="7:7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x14ac:dyDescent="0.3">
      <c r="G95" s="13"/>
    </row>
    <row r="96" spans="7:7" x14ac:dyDescent="0.3">
      <c r="G96" s="13"/>
    </row>
    <row r="97" spans="7:7" x14ac:dyDescent="0.3">
      <c r="G97" s="13"/>
    </row>
    <row r="98" spans="7:7" x14ac:dyDescent="0.3">
      <c r="G98" s="13"/>
    </row>
    <row r="99" spans="7:7" x14ac:dyDescent="0.3">
      <c r="G99" s="13"/>
    </row>
    <row r="100" spans="7:7" x14ac:dyDescent="0.3">
      <c r="G100" s="13"/>
    </row>
    <row r="101" spans="7:7" x14ac:dyDescent="0.3">
      <c r="G101" s="13"/>
    </row>
    <row r="102" spans="7:7" x14ac:dyDescent="0.3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cols>
    <col min="2" max="2" width="23.88671875" customWidth="1"/>
  </cols>
  <sheetData>
    <row r="1" spans="1:2" x14ac:dyDescent="0.3">
      <c r="A1" s="35" t="s">
        <v>158</v>
      </c>
      <c r="B1" t="e">
        <f>1*A1</f>
        <v>#VALUE!</v>
      </c>
    </row>
    <row r="2" spans="1:2" x14ac:dyDescent="0.3">
      <c r="A2" s="35" t="s">
        <v>158</v>
      </c>
    </row>
    <row r="3" spans="1:2" x14ac:dyDescent="0.3">
      <c r="A3" s="35" t="s">
        <v>150</v>
      </c>
      <c r="B3" s="36"/>
    </row>
    <row r="4" spans="1:2" x14ac:dyDescent="0.3">
      <c r="A4" s="35" t="s">
        <v>153</v>
      </c>
      <c r="B4" s="36"/>
    </row>
    <row r="5" spans="1:2" x14ac:dyDescent="0.3">
      <c r="A5" s="35">
        <v>1</v>
      </c>
      <c r="B5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workbookViewId="0"/>
  </sheetViews>
  <sheetFormatPr defaultRowHeight="14.4" x14ac:dyDescent="0.3"/>
  <cols>
    <col min="1" max="2" width="14.21875" customWidth="1"/>
    <col min="3" max="3" width="20.33203125" style="37" customWidth="1"/>
    <col min="4" max="4" width="19.109375" style="37" customWidth="1"/>
    <col min="5" max="7" width="20.88671875" customWidth="1"/>
    <col min="9" max="9" width="11.88671875" customWidth="1"/>
    <col min="10" max="10" width="13.33203125" customWidth="1"/>
    <col min="11" max="11" width="20.88671875" customWidth="1"/>
    <col min="12" max="12" width="19.44140625" customWidth="1"/>
    <col min="13" max="13" width="14.5546875" customWidth="1"/>
    <col min="14" max="14" width="16.5546875" customWidth="1"/>
  </cols>
  <sheetData>
    <row r="1" spans="1:14" s="41" customFormat="1" x14ac:dyDescent="0.3">
      <c r="A1" s="40" t="s">
        <v>171</v>
      </c>
      <c r="B1" s="40" t="s">
        <v>167</v>
      </c>
      <c r="C1" s="40" t="s">
        <v>0</v>
      </c>
      <c r="D1" s="40" t="s">
        <v>165</v>
      </c>
      <c r="E1" s="40" t="s">
        <v>184</v>
      </c>
      <c r="F1" s="40"/>
      <c r="G1" s="40" t="s">
        <v>163</v>
      </c>
      <c r="H1" s="40" t="s">
        <v>160</v>
      </c>
      <c r="I1" s="40" t="s">
        <v>166</v>
      </c>
      <c r="J1" s="40" t="s">
        <v>162</v>
      </c>
      <c r="K1" s="40" t="s">
        <v>164</v>
      </c>
      <c r="L1" s="40" t="s">
        <v>161</v>
      </c>
      <c r="M1" s="40" t="s">
        <v>183</v>
      </c>
      <c r="N1" s="40" t="s">
        <v>182</v>
      </c>
    </row>
    <row r="2" spans="1:14" s="18" customFormat="1" x14ac:dyDescent="0.3">
      <c r="A2" s="53">
        <f>G2/$G$52</f>
        <v>0</v>
      </c>
      <c r="B2" s="44" t="s">
        <v>168</v>
      </c>
      <c r="C2" s="45" t="s">
        <v>69</v>
      </c>
      <c r="D2" s="45" t="s">
        <v>70</v>
      </c>
      <c r="E2" s="46">
        <f>K2+H2+L2 + M2*2 + N2</f>
        <v>0</v>
      </c>
      <c r="F2" s="46">
        <f>E2/$E$51*1000</f>
        <v>0</v>
      </c>
      <c r="G2" s="57">
        <f t="shared" ref="G2:G16" si="0">ROUND(F2,0)</f>
        <v>0</v>
      </c>
      <c r="H2" s="44">
        <v>0</v>
      </c>
      <c r="I2" s="44">
        <v>0</v>
      </c>
      <c r="J2" s="44">
        <f>I2/5280</f>
        <v>0</v>
      </c>
      <c r="K2" s="44">
        <f>15*J2</f>
        <v>0</v>
      </c>
      <c r="L2" s="46"/>
      <c r="M2" s="46"/>
      <c r="N2" s="46"/>
    </row>
    <row r="3" spans="1:14" s="12" customFormat="1" x14ac:dyDescent="0.3">
      <c r="A3" s="50">
        <f>G3/$G$52</f>
        <v>0</v>
      </c>
      <c r="B3" s="12" t="s">
        <v>170</v>
      </c>
      <c r="C3" s="42" t="s">
        <v>97</v>
      </c>
      <c r="D3" s="42" t="s">
        <v>98</v>
      </c>
      <c r="E3" s="43">
        <f>K3+H3+L3 + M3*2 + N3</f>
        <v>0</v>
      </c>
      <c r="F3" s="43">
        <f>E3/$E$51*1000</f>
        <v>0</v>
      </c>
      <c r="G3" s="54">
        <f>ROUND(F3,0)</f>
        <v>0</v>
      </c>
      <c r="H3" s="12">
        <v>0</v>
      </c>
      <c r="I3" s="12">
        <v>0</v>
      </c>
      <c r="J3" s="12">
        <f>I3/5280</f>
        <v>0</v>
      </c>
      <c r="K3" s="12">
        <f>15*J3</f>
        <v>0</v>
      </c>
      <c r="L3" s="43"/>
    </row>
    <row r="4" spans="1:14" s="12" customFormat="1" x14ac:dyDescent="0.3">
      <c r="A4" s="50">
        <f>G4/$G$52</f>
        <v>0</v>
      </c>
      <c r="B4" s="12" t="s">
        <v>170</v>
      </c>
      <c r="C4" s="42" t="s">
        <v>99</v>
      </c>
      <c r="D4" s="42" t="s">
        <v>100</v>
      </c>
      <c r="E4" s="43">
        <f>K4+H4+L4 + M4*2 + N4</f>
        <v>0</v>
      </c>
      <c r="F4" s="43">
        <f>E4/$E$51*1000</f>
        <v>0</v>
      </c>
      <c r="G4" s="54">
        <f>ROUND(F4,0)</f>
        <v>0</v>
      </c>
      <c r="H4" s="12">
        <v>0</v>
      </c>
      <c r="I4" s="12">
        <v>0</v>
      </c>
      <c r="J4" s="12">
        <f>I4/5280</f>
        <v>0</v>
      </c>
      <c r="K4" s="12">
        <f>15*J4</f>
        <v>0</v>
      </c>
      <c r="L4" s="43"/>
    </row>
    <row r="5" spans="1:14" s="12" customFormat="1" x14ac:dyDescent="0.3">
      <c r="A5" s="50">
        <f>G5/$G$52</f>
        <v>0</v>
      </c>
      <c r="B5" s="12" t="s">
        <v>168</v>
      </c>
      <c r="C5" s="42" t="s">
        <v>49</v>
      </c>
      <c r="D5" s="42" t="s">
        <v>50</v>
      </c>
      <c r="E5" s="43">
        <f>K5+H5+L5 + M5*2 + N5</f>
        <v>0</v>
      </c>
      <c r="F5" s="43">
        <f>E5/$E$51*1000</f>
        <v>0</v>
      </c>
      <c r="G5" s="54">
        <f>ROUND(F5,0)</f>
        <v>0</v>
      </c>
      <c r="H5" s="12">
        <v>0</v>
      </c>
      <c r="I5" s="12">
        <v>0</v>
      </c>
      <c r="J5" s="12">
        <f>I5/5280</f>
        <v>0</v>
      </c>
      <c r="K5" s="12">
        <f>15*J5</f>
        <v>0</v>
      </c>
      <c r="L5" s="43"/>
    </row>
    <row r="6" spans="1:14" s="12" customFormat="1" x14ac:dyDescent="0.3">
      <c r="A6" s="50">
        <f>G6/$G$52</f>
        <v>0</v>
      </c>
      <c r="B6" s="12" t="s">
        <v>170</v>
      </c>
      <c r="C6" s="42" t="s">
        <v>87</v>
      </c>
      <c r="D6" s="42" t="s">
        <v>88</v>
      </c>
      <c r="E6" s="43">
        <f>K6+H6+L6 + M6*2 + N6</f>
        <v>0</v>
      </c>
      <c r="F6" s="43">
        <f>E6/$E$51*1000</f>
        <v>0</v>
      </c>
      <c r="G6" s="54">
        <f>ROUND(F6,0)</f>
        <v>0</v>
      </c>
      <c r="H6" s="12">
        <v>0</v>
      </c>
      <c r="I6" s="12">
        <v>0</v>
      </c>
      <c r="J6" s="12">
        <f>I6/5280</f>
        <v>0</v>
      </c>
      <c r="K6" s="12">
        <f>15*J6</f>
        <v>0</v>
      </c>
      <c r="L6" s="43"/>
    </row>
    <row r="7" spans="1:14" s="12" customFormat="1" x14ac:dyDescent="0.3">
      <c r="A7" s="50">
        <f>G7/$G$52</f>
        <v>0</v>
      </c>
      <c r="B7" s="12" t="s">
        <v>170</v>
      </c>
      <c r="C7" s="42" t="s">
        <v>83</v>
      </c>
      <c r="D7" s="42" t="s">
        <v>84</v>
      </c>
      <c r="E7" s="43">
        <f>K7+H7+L7 + M7*2 + N7</f>
        <v>0</v>
      </c>
      <c r="F7" s="43">
        <f>E7/$E$51*1000</f>
        <v>0</v>
      </c>
      <c r="G7" s="54">
        <f>ROUND(F7,0)</f>
        <v>0</v>
      </c>
      <c r="H7" s="12">
        <v>0</v>
      </c>
      <c r="I7" s="12">
        <v>0</v>
      </c>
      <c r="J7" s="12">
        <f>I7/5280</f>
        <v>0</v>
      </c>
      <c r="K7" s="12">
        <f>15*J7</f>
        <v>0</v>
      </c>
      <c r="L7" s="43"/>
    </row>
    <row r="8" spans="1:14" s="12" customFormat="1" x14ac:dyDescent="0.3">
      <c r="A8" s="50">
        <f>G8/$G$52</f>
        <v>0</v>
      </c>
      <c r="B8" s="12" t="s">
        <v>170</v>
      </c>
      <c r="C8" s="42" t="s">
        <v>55</v>
      </c>
      <c r="D8" s="42" t="s">
        <v>56</v>
      </c>
      <c r="E8" s="43">
        <f>K8+H8+L8 + M8*2 + N8</f>
        <v>0</v>
      </c>
      <c r="F8" s="43">
        <f>E8/$E$51*1000</f>
        <v>0</v>
      </c>
      <c r="G8" s="54">
        <f>ROUND(F8,0)</f>
        <v>0</v>
      </c>
      <c r="H8" s="12">
        <v>0</v>
      </c>
      <c r="I8" s="12">
        <v>0</v>
      </c>
      <c r="J8" s="12">
        <f>I8/5280</f>
        <v>0</v>
      </c>
      <c r="K8" s="12">
        <f>15*J8</f>
        <v>0</v>
      </c>
      <c r="L8" s="43"/>
    </row>
    <row r="9" spans="1:14" s="12" customFormat="1" x14ac:dyDescent="0.3">
      <c r="A9" s="50">
        <f>G9/$G$52</f>
        <v>0</v>
      </c>
      <c r="B9" s="12" t="s">
        <v>169</v>
      </c>
      <c r="C9" s="42" t="s">
        <v>75</v>
      </c>
      <c r="D9" s="42" t="s">
        <v>76</v>
      </c>
      <c r="E9" s="43">
        <f>K9+H9+L9 + M9*2 + N9</f>
        <v>2.8409090909090912E-2</v>
      </c>
      <c r="F9" s="43">
        <f>E9/$E$51*1000</f>
        <v>0.17983024025320102</v>
      </c>
      <c r="G9" s="54">
        <f>ROUND(F9,0)</f>
        <v>0</v>
      </c>
      <c r="H9" s="12">
        <v>0</v>
      </c>
      <c r="I9" s="12">
        <v>10</v>
      </c>
      <c r="J9" s="12">
        <f>I9/5280</f>
        <v>1.893939393939394E-3</v>
      </c>
      <c r="K9" s="12">
        <f>15*J9</f>
        <v>2.8409090909090912E-2</v>
      </c>
      <c r="L9" s="43"/>
    </row>
    <row r="10" spans="1:14" s="12" customFormat="1" x14ac:dyDescent="0.3">
      <c r="A10" s="50">
        <f>G10/$G$52</f>
        <v>0</v>
      </c>
      <c r="B10" s="12" t="s">
        <v>169</v>
      </c>
      <c r="C10" s="42" t="s">
        <v>93</v>
      </c>
      <c r="D10" s="42" t="s">
        <v>94</v>
      </c>
      <c r="E10" s="43">
        <f>K10+H10+L10 + M10*2 + N10</f>
        <v>0</v>
      </c>
      <c r="F10" s="43">
        <f>E10/$E$51*1000</f>
        <v>0</v>
      </c>
      <c r="G10" s="54">
        <f>ROUND(F10,0)</f>
        <v>0</v>
      </c>
      <c r="H10" s="12">
        <v>0</v>
      </c>
      <c r="I10" s="12">
        <v>0</v>
      </c>
      <c r="J10" s="12">
        <f>I10/5280</f>
        <v>0</v>
      </c>
      <c r="K10" s="12">
        <f>15*J10</f>
        <v>0</v>
      </c>
      <c r="L10" s="43"/>
    </row>
    <row r="11" spans="1:14" s="12" customFormat="1" x14ac:dyDescent="0.3">
      <c r="A11" s="50">
        <f>G11/$G$52</f>
        <v>0</v>
      </c>
      <c r="B11" s="12" t="s">
        <v>170</v>
      </c>
      <c r="C11" s="42" t="s">
        <v>39</v>
      </c>
      <c r="D11" s="42" t="s">
        <v>40</v>
      </c>
      <c r="E11" s="43">
        <f>K11+H11+L11 + M11*2 + N11</f>
        <v>0</v>
      </c>
      <c r="F11" s="43">
        <f>E11/$E$51*1000</f>
        <v>0</v>
      </c>
      <c r="G11" s="54">
        <f>ROUND(F11,0)</f>
        <v>0</v>
      </c>
      <c r="H11" s="12">
        <v>0</v>
      </c>
      <c r="I11" s="12">
        <v>0</v>
      </c>
      <c r="J11" s="12">
        <f>I11/5280</f>
        <v>0</v>
      </c>
      <c r="K11" s="12">
        <f>15*J11</f>
        <v>0</v>
      </c>
      <c r="L11" s="43"/>
    </row>
    <row r="12" spans="1:14" s="12" customFormat="1" x14ac:dyDescent="0.3">
      <c r="A12" s="50">
        <f>G12/$G$52</f>
        <v>0</v>
      </c>
      <c r="B12" s="12" t="s">
        <v>168</v>
      </c>
      <c r="C12" s="42" t="s">
        <v>35</v>
      </c>
      <c r="D12" s="42" t="s">
        <v>36</v>
      </c>
      <c r="E12" s="43">
        <f>K12+H12+L12 + M12*2 + N12</f>
        <v>5.6818181818181823E-2</v>
      </c>
      <c r="F12" s="43">
        <f>E12/$E$51*1000</f>
        <v>0.35966048050640204</v>
      </c>
      <c r="G12" s="54">
        <f>ROUND(F12,0)</f>
        <v>0</v>
      </c>
      <c r="H12" s="12">
        <v>0</v>
      </c>
      <c r="I12" s="12">
        <v>20</v>
      </c>
      <c r="J12" s="12">
        <f>I12/5280</f>
        <v>3.787878787878788E-3</v>
      </c>
      <c r="K12" s="12">
        <f>15*J12</f>
        <v>5.6818181818181823E-2</v>
      </c>
      <c r="L12" s="43"/>
    </row>
    <row r="13" spans="1:14" s="12" customFormat="1" x14ac:dyDescent="0.3">
      <c r="A13" s="50">
        <f>G13/$G$52</f>
        <v>0</v>
      </c>
      <c r="B13" s="12" t="s">
        <v>169</v>
      </c>
      <c r="C13" s="42" t="s">
        <v>85</v>
      </c>
      <c r="D13" s="42" t="s">
        <v>86</v>
      </c>
      <c r="E13" s="43">
        <f>K13+H13+L13 + M13*2 + N13</f>
        <v>0</v>
      </c>
      <c r="F13" s="43">
        <f>E13/$E$51*1000</f>
        <v>0</v>
      </c>
      <c r="G13" s="54">
        <f>ROUND(F13,0)</f>
        <v>0</v>
      </c>
      <c r="H13" s="12">
        <v>0</v>
      </c>
      <c r="I13" s="12">
        <v>0</v>
      </c>
      <c r="J13" s="12">
        <f>I13/5280</f>
        <v>0</v>
      </c>
      <c r="K13" s="12">
        <f>15*J13</f>
        <v>0</v>
      </c>
      <c r="L13" s="43"/>
    </row>
    <row r="14" spans="1:14" s="12" customFormat="1" x14ac:dyDescent="0.3">
      <c r="A14" s="50">
        <f>G14/$G$52</f>
        <v>0</v>
      </c>
      <c r="B14" s="12" t="s">
        <v>169</v>
      </c>
      <c r="C14" s="42" t="s">
        <v>65</v>
      </c>
      <c r="D14" s="42" t="s">
        <v>66</v>
      </c>
      <c r="E14" s="43">
        <f>K14+H14+L14 + M14*2 + N14</f>
        <v>0</v>
      </c>
      <c r="F14" s="43">
        <f>E14/$E$51*1000</f>
        <v>0</v>
      </c>
      <c r="G14" s="54">
        <f>ROUND(F14,0)</f>
        <v>0</v>
      </c>
      <c r="H14" s="12">
        <v>0</v>
      </c>
      <c r="I14" s="12">
        <v>0</v>
      </c>
      <c r="J14" s="12">
        <f>I14/5280</f>
        <v>0</v>
      </c>
      <c r="K14" s="12">
        <f>15*J14</f>
        <v>0</v>
      </c>
      <c r="L14" s="43"/>
    </row>
    <row r="15" spans="1:14" s="12" customFormat="1" x14ac:dyDescent="0.3">
      <c r="A15" s="50">
        <f>G15/$G$52</f>
        <v>2.2011886418666079E-4</v>
      </c>
      <c r="B15" s="12" t="s">
        <v>168</v>
      </c>
      <c r="C15" s="42" t="s">
        <v>53</v>
      </c>
      <c r="D15" s="42" t="s">
        <v>54</v>
      </c>
      <c r="E15" s="43">
        <f>K15+H15+L15 + M15*2 + N15</f>
        <v>0.1</v>
      </c>
      <c r="F15" s="43">
        <f>E15/$E$51*1000</f>
        <v>0.63300244569126751</v>
      </c>
      <c r="G15" s="54">
        <f>ROUND(F15,0)</f>
        <v>1</v>
      </c>
      <c r="H15" s="12">
        <v>0.1</v>
      </c>
      <c r="I15" s="12">
        <v>0</v>
      </c>
      <c r="J15" s="12">
        <f>I15/5280</f>
        <v>0</v>
      </c>
      <c r="K15" s="12">
        <f>15*J15</f>
        <v>0</v>
      </c>
      <c r="L15" s="43"/>
    </row>
    <row r="16" spans="1:14" s="12" customFormat="1" x14ac:dyDescent="0.3">
      <c r="A16" s="50">
        <f>G16/$G$52</f>
        <v>2.2011886418666079E-4</v>
      </c>
      <c r="B16" s="12" t="s">
        <v>168</v>
      </c>
      <c r="C16" s="42" t="s">
        <v>61</v>
      </c>
      <c r="D16" s="42" t="s">
        <v>62</v>
      </c>
      <c r="E16" s="43">
        <f>K16+H16+L16 + M16*2 + N16</f>
        <v>0.15681818181818183</v>
      </c>
      <c r="F16" s="43">
        <f>E16/$E$51*1000</f>
        <v>0.9926629261976696</v>
      </c>
      <c r="G16" s="54">
        <f>ROUND(F16,0)</f>
        <v>1</v>
      </c>
      <c r="H16" s="12">
        <v>0.1</v>
      </c>
      <c r="I16" s="12">
        <v>20</v>
      </c>
      <c r="J16" s="12">
        <f>I16/5280</f>
        <v>3.787878787878788E-3</v>
      </c>
      <c r="K16" s="12">
        <f>15*J16</f>
        <v>5.6818181818181823E-2</v>
      </c>
      <c r="L16" s="43"/>
    </row>
    <row r="17" spans="1:14" s="12" customFormat="1" x14ac:dyDescent="0.3">
      <c r="A17" s="50">
        <f>G17/$G$52</f>
        <v>2.2011886418666079E-4</v>
      </c>
      <c r="B17" s="12" t="s">
        <v>170</v>
      </c>
      <c r="C17" s="42" t="s">
        <v>91</v>
      </c>
      <c r="D17" s="42" t="s">
        <v>92</v>
      </c>
      <c r="E17" s="43">
        <f>K17+H17+L17 + M17*2 + N17</f>
        <v>0.2</v>
      </c>
      <c r="F17" s="43">
        <f>E17/$E$51*1000</f>
        <v>1.266004891382535</v>
      </c>
      <c r="G17" s="54">
        <f>ROUND(F17,0)</f>
        <v>1</v>
      </c>
      <c r="H17" s="12">
        <v>0.2</v>
      </c>
      <c r="I17" s="12">
        <v>0</v>
      </c>
      <c r="J17" s="12">
        <f>I17/5280</f>
        <v>0</v>
      </c>
      <c r="K17" s="12">
        <f>15*J17</f>
        <v>0</v>
      </c>
      <c r="L17" s="43"/>
    </row>
    <row r="18" spans="1:14" s="12" customFormat="1" x14ac:dyDescent="0.3">
      <c r="A18" s="50">
        <f>G18/$G$52</f>
        <v>2.2011886418666079E-4</v>
      </c>
      <c r="B18" s="12" t="s">
        <v>168</v>
      </c>
      <c r="C18" s="42" t="s">
        <v>57</v>
      </c>
      <c r="D18" s="42" t="s">
        <v>58</v>
      </c>
      <c r="E18" s="43">
        <f>K18+H18+L18 + M18*2 + N18</f>
        <v>0.1</v>
      </c>
      <c r="F18" s="43">
        <f>E18/$E$51*1000</f>
        <v>0.63300244569126751</v>
      </c>
      <c r="G18" s="54">
        <f>ROUND(F18,0)</f>
        <v>1</v>
      </c>
      <c r="H18" s="12">
        <v>0.1</v>
      </c>
      <c r="I18" s="12">
        <v>0</v>
      </c>
      <c r="J18" s="12">
        <f>I18/5280</f>
        <v>0</v>
      </c>
      <c r="K18" s="12">
        <f>15*J18</f>
        <v>0</v>
      </c>
      <c r="L18" s="43"/>
    </row>
    <row r="19" spans="1:14" s="12" customFormat="1" x14ac:dyDescent="0.3">
      <c r="A19" s="50">
        <f>G19/$G$52</f>
        <v>4.4023772837332157E-4</v>
      </c>
      <c r="B19" s="12" t="s">
        <v>169</v>
      </c>
      <c r="C19" s="42" t="s">
        <v>79</v>
      </c>
      <c r="D19" s="42" t="s">
        <v>80</v>
      </c>
      <c r="E19" s="43">
        <f>K19+H19+L19 + M19*2 + N19</f>
        <v>0.31363636363636366</v>
      </c>
      <c r="F19" s="43">
        <f>E19/$E$51*1000</f>
        <v>1.9853258523953392</v>
      </c>
      <c r="G19" s="54">
        <f>ROUND(F19,0)</f>
        <v>2</v>
      </c>
      <c r="H19" s="12">
        <v>0.2</v>
      </c>
      <c r="I19" s="12">
        <v>40</v>
      </c>
      <c r="J19" s="12">
        <f>I19/5280</f>
        <v>7.575757575757576E-3</v>
      </c>
      <c r="K19" s="12">
        <f>15*J19</f>
        <v>0.11363636363636365</v>
      </c>
      <c r="L19" s="43"/>
    </row>
    <row r="20" spans="1:14" s="12" customFormat="1" x14ac:dyDescent="0.3">
      <c r="A20" s="50">
        <f>G20/$G$52</f>
        <v>4.4023772837332157E-4</v>
      </c>
      <c r="B20" s="12" t="s">
        <v>168</v>
      </c>
      <c r="C20" s="42" t="s">
        <v>47</v>
      </c>
      <c r="D20" s="42" t="s">
        <v>48</v>
      </c>
      <c r="E20" s="43">
        <f>K20+H20+L20 + M20*2 + N20</f>
        <v>0.35681818181818181</v>
      </c>
      <c r="F20" s="43">
        <f>E20/$E$51*1000</f>
        <v>2.2586678175802044</v>
      </c>
      <c r="G20" s="54">
        <f>ROUND(F20,0)</f>
        <v>2</v>
      </c>
      <c r="H20" s="12">
        <v>0.3</v>
      </c>
      <c r="I20" s="12">
        <v>20</v>
      </c>
      <c r="J20" s="12">
        <f>I20/5280</f>
        <v>3.787878787878788E-3</v>
      </c>
      <c r="K20" s="12">
        <f>15*J20</f>
        <v>5.6818181818181823E-2</v>
      </c>
      <c r="L20" s="43"/>
    </row>
    <row r="21" spans="1:14" s="12" customFormat="1" x14ac:dyDescent="0.3">
      <c r="A21" s="50">
        <f>G21/$G$52</f>
        <v>6.6035659255998238E-4</v>
      </c>
      <c r="B21" s="12" t="s">
        <v>168</v>
      </c>
      <c r="C21" s="42" t="s">
        <v>81</v>
      </c>
      <c r="D21" s="42" t="s">
        <v>82</v>
      </c>
      <c r="E21" s="43">
        <f>K21+H21+L21 + M21*2 + N21</f>
        <v>0.48522727272727273</v>
      </c>
      <c r="F21" s="43">
        <f>E21/$E$51*1000</f>
        <v>3.071500503524673</v>
      </c>
      <c r="G21" s="54">
        <f>ROUND(F21,0)</f>
        <v>3</v>
      </c>
      <c r="H21" s="12">
        <v>0.4</v>
      </c>
      <c r="I21" s="12">
        <v>30</v>
      </c>
      <c r="J21" s="12">
        <f>I21/5280</f>
        <v>5.681818181818182E-3</v>
      </c>
      <c r="K21" s="12">
        <f>15*J21</f>
        <v>8.5227272727272735E-2</v>
      </c>
      <c r="L21" s="43"/>
    </row>
    <row r="22" spans="1:14" s="12" customFormat="1" x14ac:dyDescent="0.3">
      <c r="A22" s="50">
        <f>G22/$G$52</f>
        <v>6.6035659255998238E-4</v>
      </c>
      <c r="B22" s="12" t="s">
        <v>168</v>
      </c>
      <c r="C22" s="42" t="s">
        <v>31</v>
      </c>
      <c r="D22" s="42" t="s">
        <v>32</v>
      </c>
      <c r="E22" s="43">
        <f>K22+H22+L22 + M22*2 + N22</f>
        <v>0.48409090909090913</v>
      </c>
      <c r="F22" s="43">
        <f>E22/$E$51*1000</f>
        <v>3.064307293914545</v>
      </c>
      <c r="G22" s="54">
        <f>ROUND(F22,0)</f>
        <v>3</v>
      </c>
      <c r="H22" s="12">
        <v>0.2</v>
      </c>
      <c r="I22" s="12">
        <v>100</v>
      </c>
      <c r="J22" s="12">
        <f>I22/5280</f>
        <v>1.893939393939394E-2</v>
      </c>
      <c r="K22" s="12">
        <f>15*J22</f>
        <v>0.28409090909090912</v>
      </c>
      <c r="L22" s="43"/>
    </row>
    <row r="23" spans="1:14" s="12" customFormat="1" x14ac:dyDescent="0.3">
      <c r="A23" s="50">
        <f>G23/$G$52</f>
        <v>1.1005943209333039E-3</v>
      </c>
      <c r="B23" s="12" t="s">
        <v>169</v>
      </c>
      <c r="C23" s="42" t="s">
        <v>77</v>
      </c>
      <c r="D23" s="42" t="s">
        <v>78</v>
      </c>
      <c r="E23" s="43">
        <f>K23+H23+L23 + M23*2 + N23</f>
        <v>0.74090909090909096</v>
      </c>
      <c r="F23" s="43">
        <f>E23/$E$51*1000</f>
        <v>4.6899726658034826</v>
      </c>
      <c r="G23" s="54">
        <f>ROUND(F23,0)</f>
        <v>5</v>
      </c>
      <c r="H23" s="12">
        <v>0.4</v>
      </c>
      <c r="I23" s="12">
        <v>120</v>
      </c>
      <c r="J23" s="12">
        <f>I23/5280</f>
        <v>2.2727272727272728E-2</v>
      </c>
      <c r="K23" s="12">
        <f>15*J23</f>
        <v>0.34090909090909094</v>
      </c>
      <c r="L23" s="43"/>
    </row>
    <row r="24" spans="1:14" s="12" customFormat="1" x14ac:dyDescent="0.3">
      <c r="A24" s="50">
        <f>G24/$G$52</f>
        <v>1.5408320493066256E-3</v>
      </c>
      <c r="B24" s="12" t="s">
        <v>168</v>
      </c>
      <c r="C24" s="42" t="s">
        <v>11</v>
      </c>
      <c r="D24" s="42" t="s">
        <v>12</v>
      </c>
      <c r="E24" s="43">
        <f>K24+H24+L24 + M24*2 + N24</f>
        <v>1.053409090909091</v>
      </c>
      <c r="F24" s="43">
        <f>E24/$E$51*1000</f>
        <v>6.668105308588693</v>
      </c>
      <c r="G24" s="54">
        <f>ROUND(F24,0)</f>
        <v>7</v>
      </c>
      <c r="H24" s="12">
        <v>0.4</v>
      </c>
      <c r="I24" s="12">
        <v>230</v>
      </c>
      <c r="J24" s="12">
        <f>I24/5280</f>
        <v>4.3560606060606064E-2</v>
      </c>
      <c r="K24" s="12">
        <f>15*J24</f>
        <v>0.65340909090909094</v>
      </c>
      <c r="L24" s="43"/>
    </row>
    <row r="25" spans="1:14" s="12" customFormat="1" x14ac:dyDescent="0.3">
      <c r="A25" s="50">
        <f>G25/$G$52</f>
        <v>2.2011886418666078E-3</v>
      </c>
      <c r="B25" s="12" t="s">
        <v>168</v>
      </c>
      <c r="C25" s="42" t="s">
        <v>67</v>
      </c>
      <c r="D25" s="42" t="s">
        <v>68</v>
      </c>
      <c r="E25" s="43">
        <f>K25+H25+L25 + M25*2 + N25</f>
        <v>1.6392045454545454</v>
      </c>
      <c r="F25" s="43">
        <f>E25/$E$51*1000</f>
        <v>10.376204862609697</v>
      </c>
      <c r="G25" s="54">
        <f>ROUND(F25,0)</f>
        <v>10</v>
      </c>
      <c r="H25" s="12">
        <v>1</v>
      </c>
      <c r="I25" s="12">
        <v>225</v>
      </c>
      <c r="J25" s="12">
        <f>I25/5280</f>
        <v>4.261363636363636E-2</v>
      </c>
      <c r="K25" s="12">
        <f>15*J25</f>
        <v>0.63920454545454541</v>
      </c>
      <c r="L25" s="43"/>
    </row>
    <row r="26" spans="1:14" s="12" customFormat="1" x14ac:dyDescent="0.3">
      <c r="A26" s="52">
        <f>G26/$G$52</f>
        <v>2.6414263702399295E-3</v>
      </c>
      <c r="B26" s="6" t="s">
        <v>168</v>
      </c>
      <c r="C26" s="39" t="s">
        <v>33</v>
      </c>
      <c r="D26" s="39" t="s">
        <v>34</v>
      </c>
      <c r="E26" s="38">
        <f>K26+H26+L26 + M26*2 + N26</f>
        <v>1.9375</v>
      </c>
      <c r="F26" s="38">
        <f>E26/$E$51*1000</f>
        <v>12.264422385268308</v>
      </c>
      <c r="G26" s="56">
        <f>ROUND(F26,0)</f>
        <v>12</v>
      </c>
      <c r="H26" s="6">
        <v>1</v>
      </c>
      <c r="I26" s="6">
        <v>330</v>
      </c>
      <c r="J26" s="6">
        <f>I26/5280</f>
        <v>6.25E-2</v>
      </c>
      <c r="K26" s="6">
        <f>15*J26</f>
        <v>0.9375</v>
      </c>
      <c r="L26" s="38"/>
      <c r="M26" s="38"/>
      <c r="N26" s="38"/>
    </row>
    <row r="27" spans="1:14" s="12" customFormat="1" x14ac:dyDescent="0.3">
      <c r="A27" s="50">
        <f>G27/$G$52</f>
        <v>3.0816640986132513E-3</v>
      </c>
      <c r="B27" s="12" t="s">
        <v>169</v>
      </c>
      <c r="C27" s="42" t="s">
        <v>95</v>
      </c>
      <c r="D27" s="42" t="s">
        <v>96</v>
      </c>
      <c r="E27" s="43">
        <f>K27+H27+L27 + M27*2 + N27</f>
        <v>2.2261363636363636</v>
      </c>
      <c r="F27" s="43">
        <f>E27/$E$51*1000</f>
        <v>14.09149762624083</v>
      </c>
      <c r="G27" s="54">
        <f>ROUND(F27,0)</f>
        <v>14</v>
      </c>
      <c r="H27" s="12">
        <v>1.8</v>
      </c>
      <c r="I27" s="12">
        <v>150</v>
      </c>
      <c r="J27" s="12">
        <f>I27/5280</f>
        <v>2.8409090909090908E-2</v>
      </c>
      <c r="K27" s="12">
        <f>15*J27</f>
        <v>0.42613636363636365</v>
      </c>
      <c r="L27" s="43"/>
    </row>
    <row r="28" spans="1:14" s="12" customFormat="1" x14ac:dyDescent="0.3">
      <c r="A28" s="50">
        <f>G28/$G$52</f>
        <v>4.4023772837332156E-3</v>
      </c>
      <c r="B28" s="12" t="s">
        <v>169</v>
      </c>
      <c r="C28" s="42" t="s">
        <v>59</v>
      </c>
      <c r="D28" s="42" t="s">
        <v>60</v>
      </c>
      <c r="E28" s="43">
        <f>K28+H28+L28 + M28*2 + N28</f>
        <v>3.1363636363636367</v>
      </c>
      <c r="F28" s="43">
        <f>E28/$E$51*1000</f>
        <v>19.853258523953389</v>
      </c>
      <c r="G28" s="54">
        <f>ROUND(F28,0)</f>
        <v>20</v>
      </c>
      <c r="H28" s="12">
        <v>2</v>
      </c>
      <c r="I28" s="12">
        <v>400</v>
      </c>
      <c r="J28" s="12">
        <f>I28/5280</f>
        <v>7.575757575757576E-2</v>
      </c>
      <c r="K28" s="12">
        <f>15*J28</f>
        <v>1.1363636363636365</v>
      </c>
      <c r="L28" s="43"/>
    </row>
    <row r="29" spans="1:14" s="12" customFormat="1" x14ac:dyDescent="0.3">
      <c r="A29" s="50">
        <f>G29/$G$52</f>
        <v>4.6224961479198771E-3</v>
      </c>
      <c r="B29" s="12" t="s">
        <v>169</v>
      </c>
      <c r="C29" s="42" t="s">
        <v>89</v>
      </c>
      <c r="D29" s="42" t="s">
        <v>90</v>
      </c>
      <c r="E29" s="43">
        <f>K29+H29+L29 + M29*2 + N29</f>
        <v>3.28125</v>
      </c>
      <c r="F29" s="43">
        <f>E29/$E$51*1000</f>
        <v>20.770392749244714</v>
      </c>
      <c r="G29" s="54">
        <f>ROUND(F29,0)</f>
        <v>21</v>
      </c>
      <c r="H29" s="12">
        <v>2.5</v>
      </c>
      <c r="I29" s="12">
        <v>275</v>
      </c>
      <c r="J29" s="12">
        <f>I29/5280</f>
        <v>5.2083333333333336E-2</v>
      </c>
      <c r="K29" s="12">
        <f>15*J29</f>
        <v>0.78125</v>
      </c>
      <c r="L29" s="43"/>
    </row>
    <row r="30" spans="1:14" s="12" customFormat="1" x14ac:dyDescent="0.3">
      <c r="A30" s="50">
        <f>G30/$G$52</f>
        <v>5.9432093330398419E-3</v>
      </c>
      <c r="B30" s="12" t="s">
        <v>168</v>
      </c>
      <c r="C30" s="42" t="s">
        <v>63</v>
      </c>
      <c r="D30" s="42" t="s">
        <v>64</v>
      </c>
      <c r="E30" s="43">
        <f>K30+H30+L30 + M30*2 + N30</f>
        <v>4.3306818181818185</v>
      </c>
      <c r="F30" s="43">
        <f>E30/$E$51*1000</f>
        <v>27.413321824197961</v>
      </c>
      <c r="G30" s="54">
        <f>ROUND(F30,0)</f>
        <v>27</v>
      </c>
      <c r="H30" s="12">
        <v>2.2000000000000002</v>
      </c>
      <c r="I30" s="12">
        <v>750</v>
      </c>
      <c r="J30" s="12">
        <f>I30/5280</f>
        <v>0.14204545454545456</v>
      </c>
      <c r="K30" s="12">
        <f>15*J30</f>
        <v>2.1306818181818183</v>
      </c>
      <c r="L30" s="43"/>
    </row>
    <row r="31" spans="1:14" s="12" customFormat="1" x14ac:dyDescent="0.3">
      <c r="A31" s="50">
        <f>G31/$G$52</f>
        <v>6.1633281972265025E-3</v>
      </c>
      <c r="B31" s="12" t="s">
        <v>168</v>
      </c>
      <c r="C31" s="42" t="s">
        <v>51</v>
      </c>
      <c r="D31" s="42" t="s">
        <v>52</v>
      </c>
      <c r="E31" s="43">
        <f>K31+H31+L31 + M31*2 + N31</f>
        <v>4.3624999999999998</v>
      </c>
      <c r="F31" s="43">
        <f>E31/$E$51*1000</f>
        <v>27.614731693281545</v>
      </c>
      <c r="G31" s="54">
        <f>ROUND(F31,0)</f>
        <v>28</v>
      </c>
      <c r="H31" s="12">
        <v>2.8</v>
      </c>
      <c r="I31" s="12">
        <v>550</v>
      </c>
      <c r="J31" s="12">
        <f>I31/5280</f>
        <v>0.10416666666666667</v>
      </c>
      <c r="K31" s="12">
        <f>15*J31</f>
        <v>1.5625</v>
      </c>
      <c r="L31" s="43"/>
    </row>
    <row r="32" spans="1:14" s="12" customFormat="1" x14ac:dyDescent="0.3">
      <c r="A32" s="50">
        <f>G32/$G$52</f>
        <v>6.8236847897864845E-3</v>
      </c>
      <c r="B32" s="12" t="s">
        <v>168</v>
      </c>
      <c r="C32" s="42" t="s">
        <v>71</v>
      </c>
      <c r="D32" s="42" t="s">
        <v>72</v>
      </c>
      <c r="E32" s="43">
        <f>K32+H32+L32 + M32*2 + N32</f>
        <v>4.8784090909090914</v>
      </c>
      <c r="F32" s="43">
        <f>E32/$E$51*1000</f>
        <v>30.880448856279678</v>
      </c>
      <c r="G32" s="54">
        <f>ROUND(F32,0)</f>
        <v>31</v>
      </c>
      <c r="H32" s="12">
        <v>3.6</v>
      </c>
      <c r="I32" s="12">
        <v>450</v>
      </c>
      <c r="J32" s="12">
        <f>I32/5280</f>
        <v>8.5227272727272721E-2</v>
      </c>
      <c r="K32" s="12">
        <f>15*J32</f>
        <v>1.2784090909090908</v>
      </c>
      <c r="L32" s="43"/>
    </row>
    <row r="33" spans="1:14" s="12" customFormat="1" x14ac:dyDescent="0.3">
      <c r="A33" s="50">
        <f>G33/$G$52</f>
        <v>1.2106537530266344E-2</v>
      </c>
      <c r="B33" s="12" t="s">
        <v>168</v>
      </c>
      <c r="C33" s="42" t="s">
        <v>73</v>
      </c>
      <c r="D33" s="42" t="s">
        <v>74</v>
      </c>
      <c r="E33" s="43">
        <f>K33+H33+L33 + M33*2 + N33</f>
        <v>8.704545454545455</v>
      </c>
      <c r="F33" s="43">
        <f>E33/$E$51*1000</f>
        <v>55.099985613580785</v>
      </c>
      <c r="G33" s="54">
        <f>ROUND(F33,0)</f>
        <v>55</v>
      </c>
      <c r="H33" s="12">
        <v>7</v>
      </c>
      <c r="I33" s="12">
        <v>600</v>
      </c>
      <c r="J33" s="12">
        <f>I33/5280</f>
        <v>0.11363636363636363</v>
      </c>
      <c r="K33" s="12">
        <f>15*J33</f>
        <v>1.7045454545454546</v>
      </c>
      <c r="L33" s="43"/>
    </row>
    <row r="34" spans="1:14" s="12" customFormat="1" x14ac:dyDescent="0.3">
      <c r="A34" s="50">
        <f>G34/$G$52</f>
        <v>1.408760730794629E-2</v>
      </c>
      <c r="B34" s="12" t="s">
        <v>168</v>
      </c>
      <c r="C34" s="42" t="s">
        <v>29</v>
      </c>
      <c r="D34" s="42" t="s">
        <v>30</v>
      </c>
      <c r="E34" s="43">
        <f>K34+H34+L34 + M34*2 + N34</f>
        <v>10.061363636363637</v>
      </c>
      <c r="F34" s="43">
        <f>E34/$E$51*1000</f>
        <v>63.68867788807367</v>
      </c>
      <c r="G34" s="54">
        <f>ROUND(F34,0)</f>
        <v>64</v>
      </c>
      <c r="H34" s="12">
        <v>5.8</v>
      </c>
      <c r="I34" s="12">
        <v>1500</v>
      </c>
      <c r="J34" s="12">
        <f>I34/5280</f>
        <v>0.28409090909090912</v>
      </c>
      <c r="K34" s="12">
        <f>15*J34</f>
        <v>4.2613636363636367</v>
      </c>
      <c r="L34" s="43"/>
    </row>
    <row r="35" spans="1:14" s="12" customFormat="1" x14ac:dyDescent="0.3">
      <c r="A35" s="50">
        <f>G35/$G$52</f>
        <v>1.4968082764692935E-2</v>
      </c>
      <c r="B35" s="12" t="s">
        <v>169</v>
      </c>
      <c r="C35" s="42" t="s">
        <v>45</v>
      </c>
      <c r="D35" s="42" t="s">
        <v>46</v>
      </c>
      <c r="E35" s="43">
        <f>K35+H35+L35 + M35*2 + N35</f>
        <v>10.801704545454545</v>
      </c>
      <c r="F35" s="43">
        <f>E35/$E$51*1000</f>
        <v>68.375053949072083</v>
      </c>
      <c r="G35" s="54">
        <f>ROUND(F35,0)</f>
        <v>68</v>
      </c>
      <c r="H35" s="12">
        <v>8.6</v>
      </c>
      <c r="I35" s="12">
        <v>775</v>
      </c>
      <c r="J35" s="12">
        <f>I35/5280</f>
        <v>0.14678030303030304</v>
      </c>
      <c r="K35" s="12">
        <f>15*J35</f>
        <v>2.2017045454545454</v>
      </c>
      <c r="L35" s="43"/>
    </row>
    <row r="36" spans="1:14" s="12" customFormat="1" x14ac:dyDescent="0.3">
      <c r="A36" s="50">
        <f>G36/$G$52</f>
        <v>1.7829627999119524E-2</v>
      </c>
      <c r="B36" s="12" t="s">
        <v>168</v>
      </c>
      <c r="C36" s="42" t="s">
        <v>37</v>
      </c>
      <c r="D36" s="42" t="s">
        <v>38</v>
      </c>
      <c r="E36" s="43">
        <f>K36+H36+L36 + M36*2 + N36</f>
        <v>12.861363636363636</v>
      </c>
      <c r="F36" s="43">
        <f>E36/$E$51*1000</f>
        <v>81.41274636742915</v>
      </c>
      <c r="G36" s="54">
        <f>ROUND(F36,0)</f>
        <v>81</v>
      </c>
      <c r="H36" s="12">
        <v>8.6</v>
      </c>
      <c r="I36" s="12">
        <v>1500</v>
      </c>
      <c r="J36" s="12">
        <f>I36/5280</f>
        <v>0.28409090909090912</v>
      </c>
      <c r="K36" s="12">
        <f>15*J36</f>
        <v>4.2613636363636367</v>
      </c>
      <c r="L36" s="43"/>
    </row>
    <row r="37" spans="1:14" s="12" customFormat="1" x14ac:dyDescent="0.3">
      <c r="A37" s="50">
        <f>G37/$G$52</f>
        <v>2.1571648690292759E-2</v>
      </c>
      <c r="B37" s="12" t="s">
        <v>168</v>
      </c>
      <c r="C37" s="42" t="s">
        <v>15</v>
      </c>
      <c r="D37" s="42" t="s">
        <v>16</v>
      </c>
      <c r="E37" s="43">
        <f>K37+H37+L37 + M37*2 + N37</f>
        <v>15.432954545454546</v>
      </c>
      <c r="F37" s="43">
        <f>E37/$E$51*1000</f>
        <v>97.690979715148913</v>
      </c>
      <c r="G37" s="54">
        <f>ROUND(F37,0)</f>
        <v>98</v>
      </c>
      <c r="H37" s="12">
        <v>6.2</v>
      </c>
      <c r="I37" s="12">
        <v>3250</v>
      </c>
      <c r="J37" s="12">
        <f>I37/5280</f>
        <v>0.61553030303030298</v>
      </c>
      <c r="K37" s="12">
        <f>15*J37</f>
        <v>9.232954545454545</v>
      </c>
      <c r="L37" s="43"/>
    </row>
    <row r="38" spans="1:14" s="12" customFormat="1" x14ac:dyDescent="0.3">
      <c r="A38" s="50">
        <f>G38/$G$52</f>
        <v>2.3332599603786044E-2</v>
      </c>
      <c r="B38" s="12" t="s">
        <v>168</v>
      </c>
      <c r="C38" s="42" t="s">
        <v>27</v>
      </c>
      <c r="D38" s="42" t="s">
        <v>28</v>
      </c>
      <c r="E38" s="43">
        <f>K38+H38+L38 + M38*2 + N38</f>
        <v>16.780681818181819</v>
      </c>
      <c r="F38" s="43">
        <f>E38/$E$51*1000</f>
        <v>106.22212631276076</v>
      </c>
      <c r="G38" s="54">
        <f>ROUND(F38,0)</f>
        <v>106</v>
      </c>
      <c r="H38" s="12">
        <v>8.4</v>
      </c>
      <c r="I38" s="12">
        <v>2950</v>
      </c>
      <c r="J38" s="12">
        <f>I38/5280</f>
        <v>0.55871212121212122</v>
      </c>
      <c r="K38" s="12">
        <f>15*J38</f>
        <v>8.3806818181818183</v>
      </c>
      <c r="L38" s="43"/>
    </row>
    <row r="39" spans="1:14" s="12" customFormat="1" x14ac:dyDescent="0.3">
      <c r="A39" s="50">
        <f>G39/$G$52</f>
        <v>2.6414263702399295E-2</v>
      </c>
      <c r="B39" s="42" t="s">
        <v>168</v>
      </c>
      <c r="C39" s="42" t="s">
        <v>23</v>
      </c>
      <c r="D39" s="42" t="s">
        <v>24</v>
      </c>
      <c r="E39" s="43">
        <f>K39+H39+L39 + M39*2 + N39</f>
        <v>18.94318181818182</v>
      </c>
      <c r="F39" s="43">
        <f>E39/$E$51*1000</f>
        <v>119.91080420083443</v>
      </c>
      <c r="G39" s="54">
        <f>ROUND(F39,0)</f>
        <v>120</v>
      </c>
      <c r="H39" s="12">
        <v>9</v>
      </c>
      <c r="I39" s="12">
        <v>3500</v>
      </c>
      <c r="J39" s="12">
        <f>I39/5280</f>
        <v>0.66287878787878785</v>
      </c>
      <c r="K39" s="12">
        <f>15*J39</f>
        <v>9.9431818181818183</v>
      </c>
      <c r="L39" s="43"/>
    </row>
    <row r="40" spans="1:14" s="12" customFormat="1" x14ac:dyDescent="0.3">
      <c r="A40" s="50">
        <f>G40/$G$52</f>
        <v>2.7734976887519261E-2</v>
      </c>
      <c r="B40" s="12" t="s">
        <v>168</v>
      </c>
      <c r="C40" s="42" t="s">
        <v>17</v>
      </c>
      <c r="D40" s="42" t="s">
        <v>18</v>
      </c>
      <c r="E40" s="43">
        <f>K40+H40+L40 + M40*2 + N40</f>
        <v>19.899999999999999</v>
      </c>
      <c r="F40" s="43">
        <f>E40/$E$51*1000</f>
        <v>125.96748669256222</v>
      </c>
      <c r="G40" s="54">
        <f>ROUND(F40,0)</f>
        <v>126</v>
      </c>
      <c r="H40" s="12">
        <v>7.4</v>
      </c>
      <c r="I40" s="12">
        <v>4400</v>
      </c>
      <c r="J40" s="12">
        <f>I40/5280</f>
        <v>0.83333333333333337</v>
      </c>
      <c r="K40" s="12">
        <f>15*J40</f>
        <v>12.5</v>
      </c>
      <c r="L40" s="43"/>
    </row>
    <row r="41" spans="1:14" s="12" customFormat="1" x14ac:dyDescent="0.3">
      <c r="A41" s="50">
        <f>G41/$G$52</f>
        <v>3.1036759850319173E-2</v>
      </c>
      <c r="B41" s="12" t="s">
        <v>168</v>
      </c>
      <c r="C41" s="42" t="s">
        <v>43</v>
      </c>
      <c r="D41" s="42" t="s">
        <v>44</v>
      </c>
      <c r="E41" s="43">
        <f>K41+H41+L41 + M41*2 + N41</f>
        <v>22.331818181818182</v>
      </c>
      <c r="F41" s="43">
        <f>E41/$E$51*1000</f>
        <v>141.36095525823623</v>
      </c>
      <c r="G41" s="54">
        <f>ROUND(F41,0)</f>
        <v>141</v>
      </c>
      <c r="H41" s="12">
        <v>10.4</v>
      </c>
      <c r="I41" s="12">
        <v>4200</v>
      </c>
      <c r="J41" s="12">
        <f>I41/5280</f>
        <v>0.79545454545454541</v>
      </c>
      <c r="K41" s="12">
        <f>15*J41</f>
        <v>11.931818181818182</v>
      </c>
      <c r="L41" s="43"/>
    </row>
    <row r="42" spans="1:14" s="12" customFormat="1" x14ac:dyDescent="0.3">
      <c r="A42" s="50">
        <f>G42/$G$52</f>
        <v>3.2357473035439135E-2</v>
      </c>
      <c r="B42" s="42" t="s">
        <v>168</v>
      </c>
      <c r="C42" s="42" t="s">
        <v>5</v>
      </c>
      <c r="D42" s="42" t="s">
        <v>6</v>
      </c>
      <c r="E42" s="43">
        <f>K42+H42+L42 + M42*2 + N42</f>
        <v>23.204545454545453</v>
      </c>
      <c r="F42" s="43">
        <f>E42/$E$51*1000</f>
        <v>146.88534023881456</v>
      </c>
      <c r="G42" s="54">
        <f>ROUND(F42,0)</f>
        <v>147</v>
      </c>
      <c r="H42" s="12">
        <v>9</v>
      </c>
      <c r="I42" s="12">
        <v>5000</v>
      </c>
      <c r="J42" s="12">
        <f>I42/5280</f>
        <v>0.94696969696969702</v>
      </c>
      <c r="K42" s="12">
        <f>15*J42</f>
        <v>14.204545454545455</v>
      </c>
      <c r="L42" s="43"/>
    </row>
    <row r="43" spans="1:14" s="12" customFormat="1" x14ac:dyDescent="0.3">
      <c r="A43" s="50">
        <f>G43/$G$52</f>
        <v>3.3237948492185782E-2</v>
      </c>
      <c r="B43" s="12" t="s">
        <v>168</v>
      </c>
      <c r="C43" s="42" t="s">
        <v>41</v>
      </c>
      <c r="D43" s="42" t="s">
        <v>42</v>
      </c>
      <c r="E43" s="43">
        <f>K43+H43+L43 + M43*2 + N43</f>
        <v>23.890909090909091</v>
      </c>
      <c r="F43" s="43">
        <f>E43/$E$51*1000</f>
        <v>151.2300388433319</v>
      </c>
      <c r="G43" s="54">
        <f>ROUND(F43,0)</f>
        <v>151</v>
      </c>
      <c r="H43" s="12">
        <v>14.8</v>
      </c>
      <c r="I43" s="12">
        <v>3200</v>
      </c>
      <c r="J43" s="12">
        <f>I43/5280</f>
        <v>0.60606060606060608</v>
      </c>
      <c r="K43" s="12">
        <f>15*J43</f>
        <v>9.0909090909090917</v>
      </c>
      <c r="L43" s="43"/>
    </row>
    <row r="44" spans="1:14" s="12" customFormat="1" x14ac:dyDescent="0.3">
      <c r="A44" s="50">
        <f>G44/$G$52</f>
        <v>3.9841514417785606E-2</v>
      </c>
      <c r="B44" s="12" t="s">
        <v>168</v>
      </c>
      <c r="C44" s="42" t="s">
        <v>21</v>
      </c>
      <c r="D44" s="42" t="s">
        <v>22</v>
      </c>
      <c r="E44" s="43">
        <f>K44+H44+L44 + M44*2 + N44</f>
        <v>28.567045454545454</v>
      </c>
      <c r="F44" s="43">
        <f>E44/$E$51*1000</f>
        <v>180.83009638900879</v>
      </c>
      <c r="G44" s="54">
        <f>ROUND(F44,0)</f>
        <v>181</v>
      </c>
      <c r="H44" s="12">
        <v>6.8</v>
      </c>
      <c r="I44" s="12">
        <v>5550</v>
      </c>
      <c r="J44" s="12">
        <f>I44/5280</f>
        <v>1.0511363636363635</v>
      </c>
      <c r="K44" s="12">
        <f>15*J44</f>
        <v>15.767045454545453</v>
      </c>
      <c r="L44" s="43">
        <v>6</v>
      </c>
      <c r="M44" s="43"/>
    </row>
    <row r="45" spans="1:14" s="12" customFormat="1" x14ac:dyDescent="0.3">
      <c r="A45" s="50">
        <f>G45/$G$52</f>
        <v>4.8866387849438697E-2</v>
      </c>
      <c r="B45" s="12" t="s">
        <v>168</v>
      </c>
      <c r="C45" s="42" t="s">
        <v>25</v>
      </c>
      <c r="D45" s="42" t="s">
        <v>26</v>
      </c>
      <c r="E45" s="43">
        <f>K45+H45+L45 + M45*2 + N45</f>
        <v>35.056818181818187</v>
      </c>
      <c r="F45" s="43">
        <f>E45/$E$51*1000</f>
        <v>221.91051647245004</v>
      </c>
      <c r="G45" s="54">
        <f>ROUND(F45,0)</f>
        <v>222</v>
      </c>
      <c r="H45" s="12">
        <v>8</v>
      </c>
      <c r="I45" s="12">
        <v>5300</v>
      </c>
      <c r="J45" s="12">
        <f>I45/5280</f>
        <v>1.0037878787878789</v>
      </c>
      <c r="K45" s="12">
        <f>15*J45</f>
        <v>15.056818181818183</v>
      </c>
      <c r="L45" s="43">
        <v>12</v>
      </c>
      <c r="M45" s="43"/>
      <c r="N45" s="43"/>
    </row>
    <row r="46" spans="1:14" s="12" customFormat="1" x14ac:dyDescent="0.3">
      <c r="A46" s="50">
        <f>G46/$G$52</f>
        <v>5.7891261281091788E-2</v>
      </c>
      <c r="B46" s="42" t="s">
        <v>168</v>
      </c>
      <c r="C46" s="42" t="s">
        <v>3</v>
      </c>
      <c r="D46" s="42" t="s">
        <v>4</v>
      </c>
      <c r="E46" s="43">
        <f>K46+H46+L46 + M46*2 + N46</f>
        <v>41.576136363636365</v>
      </c>
      <c r="F46" s="43">
        <f>E46/$E$51*1000</f>
        <v>263.17796000575458</v>
      </c>
      <c r="G46" s="54">
        <f>ROUND(F46,0)</f>
        <v>263</v>
      </c>
      <c r="H46" s="12">
        <v>21.4</v>
      </c>
      <c r="I46" s="12">
        <v>6750</v>
      </c>
      <c r="J46" s="12">
        <f>I46/5280</f>
        <v>1.2784090909090908</v>
      </c>
      <c r="K46" s="12">
        <f>15*J46</f>
        <v>19.176136363636363</v>
      </c>
      <c r="L46" s="43"/>
      <c r="M46" s="43"/>
      <c r="N46" s="43">
        <v>1</v>
      </c>
    </row>
    <row r="47" spans="1:14" s="12" customFormat="1" x14ac:dyDescent="0.3">
      <c r="A47" s="50">
        <f>G47/$G$52</f>
        <v>6.4054589478318297E-2</v>
      </c>
      <c r="B47" s="12" t="s">
        <v>168</v>
      </c>
      <c r="C47" s="42" t="s">
        <v>13</v>
      </c>
      <c r="D47" s="42" t="s">
        <v>14</v>
      </c>
      <c r="E47" s="43">
        <f>K47+H47+L47 + M47*2 + N47</f>
        <v>45.998863636363637</v>
      </c>
      <c r="F47" s="43">
        <f>E47/$E$51*1000</f>
        <v>291.17393180837291</v>
      </c>
      <c r="G47" s="54">
        <f>ROUND(F47,0)</f>
        <v>291</v>
      </c>
      <c r="H47" s="12">
        <v>28.8</v>
      </c>
      <c r="I47" s="12">
        <v>5350</v>
      </c>
      <c r="J47" s="12">
        <f>I47/5280</f>
        <v>1.0132575757575757</v>
      </c>
      <c r="K47" s="12">
        <f>15*J47</f>
        <v>15.198863636363635</v>
      </c>
      <c r="L47" s="43"/>
      <c r="M47" s="43"/>
      <c r="N47" s="43">
        <v>2</v>
      </c>
    </row>
    <row r="48" spans="1:14" s="12" customFormat="1" x14ac:dyDescent="0.3">
      <c r="A48" s="50">
        <f>G48/$G$52</f>
        <v>8.1003742020691175E-2</v>
      </c>
      <c r="B48" s="12" t="s">
        <v>168</v>
      </c>
      <c r="C48" s="42" t="s">
        <v>19</v>
      </c>
      <c r="D48" s="42" t="s">
        <v>20</v>
      </c>
      <c r="E48" s="43">
        <f>K48+H48+L48 + M48*2 + N48</f>
        <v>58.075000000000003</v>
      </c>
      <c r="F48" s="43">
        <f>E48/$E$51*1000</f>
        <v>367.61617033520361</v>
      </c>
      <c r="G48" s="54">
        <f>ROUND(F48,0)</f>
        <v>368</v>
      </c>
      <c r="H48" s="12">
        <v>22.2</v>
      </c>
      <c r="I48" s="12">
        <v>7700</v>
      </c>
      <c r="J48" s="12">
        <f>I48/5280</f>
        <v>1.4583333333333333</v>
      </c>
      <c r="K48" s="12">
        <f>15*J48</f>
        <v>21.875</v>
      </c>
      <c r="L48" s="43">
        <v>12</v>
      </c>
      <c r="M48" s="43"/>
      <c r="N48" s="43">
        <v>2</v>
      </c>
    </row>
    <row r="49" spans="1:14" s="12" customFormat="1" x14ac:dyDescent="0.3">
      <c r="A49" s="50">
        <f>G49/$G$52</f>
        <v>8.0563504292317858E-2</v>
      </c>
      <c r="B49" s="12" t="s">
        <v>168</v>
      </c>
      <c r="C49" s="42" t="s">
        <v>7</v>
      </c>
      <c r="D49" s="42" t="s">
        <v>8</v>
      </c>
      <c r="E49" s="43">
        <f>K49+H49+L49 + M49*2 + N49</f>
        <v>57.852272727272727</v>
      </c>
      <c r="F49" s="43">
        <f>E49/$E$51*1000</f>
        <v>366.20630125161847</v>
      </c>
      <c r="G49" s="54">
        <f>ROUND(F49,0)</f>
        <v>366</v>
      </c>
      <c r="H49" s="12">
        <v>16</v>
      </c>
      <c r="I49" s="12">
        <v>9100</v>
      </c>
      <c r="J49" s="12">
        <f>I49/5280</f>
        <v>1.7234848484848484</v>
      </c>
      <c r="K49" s="12">
        <f>15*J49</f>
        <v>25.852272727272727</v>
      </c>
      <c r="L49" s="43">
        <v>12</v>
      </c>
      <c r="M49" s="43">
        <v>1</v>
      </c>
      <c r="N49" s="43">
        <v>2</v>
      </c>
    </row>
    <row r="50" spans="1:14" s="12" customFormat="1" x14ac:dyDescent="0.3">
      <c r="A50" s="50">
        <f>G50/$G$52</f>
        <v>0.11138014527845036</v>
      </c>
      <c r="B50" s="12" t="s">
        <v>168</v>
      </c>
      <c r="C50" s="42" t="s">
        <v>9</v>
      </c>
      <c r="D50" s="42" t="s">
        <v>10</v>
      </c>
      <c r="E50" s="43">
        <f>K50+H50+L50 + M50*2 + N50</f>
        <v>79.973863636363632</v>
      </c>
      <c r="F50" s="43">
        <f>E50/$E$51*1000</f>
        <v>506.23651273198101</v>
      </c>
      <c r="G50" s="54">
        <f>ROUND(F50,0)</f>
        <v>506</v>
      </c>
      <c r="H50" s="12">
        <v>40.4</v>
      </c>
      <c r="I50" s="12">
        <v>8650</v>
      </c>
      <c r="J50" s="12">
        <f>I50/5280</f>
        <v>1.6382575757575757</v>
      </c>
      <c r="K50" s="12">
        <f>15*J50</f>
        <v>24.573863636363637</v>
      </c>
      <c r="L50" s="43">
        <v>12</v>
      </c>
      <c r="M50" s="43"/>
      <c r="N50" s="43">
        <v>3</v>
      </c>
    </row>
    <row r="51" spans="1:14" s="12" customFormat="1" x14ac:dyDescent="0.3">
      <c r="A51" s="51">
        <f>G51/$G$52</f>
        <v>0.2201188641866608</v>
      </c>
      <c r="B51" s="47" t="s">
        <v>168</v>
      </c>
      <c r="C51" s="48" t="s">
        <v>1</v>
      </c>
      <c r="D51" s="48" t="s">
        <v>2</v>
      </c>
      <c r="E51" s="49">
        <f>K51+H51+L51 + M51*2 + N51</f>
        <v>157.97727272727272</v>
      </c>
      <c r="F51" s="49">
        <f>E51/$E$51*1000</f>
        <v>1000</v>
      </c>
      <c r="G51" s="55">
        <f>ROUND(F51,0)</f>
        <v>1000</v>
      </c>
      <c r="H51" s="49">
        <v>39</v>
      </c>
      <c r="I51" s="47">
        <v>19000</v>
      </c>
      <c r="J51" s="47">
        <f>I51/5280</f>
        <v>3.5984848484848486</v>
      </c>
      <c r="K51" s="47">
        <f>15*J51</f>
        <v>53.977272727272727</v>
      </c>
      <c r="L51" s="49">
        <v>12</v>
      </c>
      <c r="M51" s="49">
        <v>18</v>
      </c>
      <c r="N51" s="49">
        <v>17</v>
      </c>
    </row>
    <row r="52" spans="1:14" x14ac:dyDescent="0.3">
      <c r="E52" s="36">
        <f>SUM(E2:E51)</f>
        <v>717.85852272727277</v>
      </c>
      <c r="F52" s="36">
        <f>SUM(F2:F51)</f>
        <v>4544.0620054668398</v>
      </c>
      <c r="G52" s="36">
        <f>SUM(G2:G51)</f>
        <v>4543</v>
      </c>
      <c r="L52" s="36"/>
      <c r="M52" s="43"/>
    </row>
    <row r="53" spans="1:14" x14ac:dyDescent="0.3">
      <c r="E53" s="36"/>
      <c r="F53" s="36"/>
      <c r="G53" s="36"/>
      <c r="L53" s="36"/>
      <c r="M53" s="43"/>
    </row>
    <row r="54" spans="1:14" x14ac:dyDescent="0.3">
      <c r="C54" s="37" t="s">
        <v>174</v>
      </c>
      <c r="E54" s="36"/>
      <c r="F54" s="36"/>
      <c r="G54" s="36"/>
    </row>
    <row r="55" spans="1:14" x14ac:dyDescent="0.3">
      <c r="C55" t="s">
        <v>172</v>
      </c>
      <c r="E55" s="36"/>
      <c r="F55" s="36"/>
      <c r="G55" s="36"/>
    </row>
    <row r="56" spans="1:14" x14ac:dyDescent="0.3">
      <c r="C56" s="37" t="s">
        <v>173</v>
      </c>
      <c r="E56" s="36"/>
      <c r="F56" s="36"/>
      <c r="G56" s="36"/>
    </row>
    <row r="57" spans="1:14" x14ac:dyDescent="0.3">
      <c r="E57" s="36"/>
      <c r="F57" s="36"/>
      <c r="G57" s="36"/>
      <c r="L57" s="36"/>
    </row>
    <row r="58" spans="1:14" x14ac:dyDescent="0.3">
      <c r="C58" s="37" t="s">
        <v>175</v>
      </c>
      <c r="E58" s="36"/>
      <c r="F58" s="36"/>
      <c r="G58" s="36"/>
    </row>
    <row r="59" spans="1:14" x14ac:dyDescent="0.3">
      <c r="C59" s="37" t="s">
        <v>192</v>
      </c>
      <c r="E59" s="36"/>
      <c r="F59" s="36"/>
      <c r="G59" s="36"/>
    </row>
    <row r="60" spans="1:14" x14ac:dyDescent="0.3">
      <c r="C60" s="37" t="s">
        <v>177</v>
      </c>
      <c r="E60" s="36"/>
      <c r="F60" s="36"/>
      <c r="G60" s="36"/>
    </row>
    <row r="61" spans="1:14" x14ac:dyDescent="0.3">
      <c r="C61" s="37" t="s">
        <v>176</v>
      </c>
      <c r="E61" s="36"/>
      <c r="F61" s="36"/>
      <c r="G61" s="36"/>
    </row>
    <row r="62" spans="1:14" x14ac:dyDescent="0.3">
      <c r="C62" s="37" t="s">
        <v>178</v>
      </c>
      <c r="E62" s="36"/>
      <c r="F62" s="36"/>
      <c r="G62" s="36"/>
    </row>
    <row r="63" spans="1:14" x14ac:dyDescent="0.3">
      <c r="C63" s="37" t="s">
        <v>194</v>
      </c>
      <c r="E63" s="36"/>
      <c r="F63" s="36"/>
      <c r="G63" s="36"/>
    </row>
    <row r="64" spans="1:14" x14ac:dyDescent="0.3">
      <c r="C64" s="37" t="s">
        <v>193</v>
      </c>
      <c r="E64" s="36"/>
      <c r="F64" s="36"/>
      <c r="G64" s="36"/>
    </row>
    <row r="65" spans="3:7" x14ac:dyDescent="0.3">
      <c r="C65" s="37" t="s">
        <v>190</v>
      </c>
      <c r="E65" s="36"/>
      <c r="F65" s="36"/>
      <c r="G65" s="36"/>
    </row>
    <row r="66" spans="3:7" x14ac:dyDescent="0.3">
      <c r="C66" s="37" t="s">
        <v>191</v>
      </c>
      <c r="E66" s="36"/>
      <c r="F66" s="36"/>
      <c r="G66" s="36"/>
    </row>
    <row r="67" spans="3:7" x14ac:dyDescent="0.3">
      <c r="E67" s="36"/>
      <c r="F67" s="36"/>
      <c r="G67" s="36"/>
    </row>
    <row r="68" spans="3:7" x14ac:dyDescent="0.3">
      <c r="C68" s="37" t="s">
        <v>185</v>
      </c>
    </row>
    <row r="69" spans="3:7" x14ac:dyDescent="0.3">
      <c r="C69" s="37" t="s">
        <v>186</v>
      </c>
    </row>
    <row r="71" spans="3:7" x14ac:dyDescent="0.3">
      <c r="C71" s="37" t="s">
        <v>179</v>
      </c>
      <c r="E71" s="36"/>
      <c r="F71" s="36"/>
      <c r="G71" s="36"/>
    </row>
    <row r="72" spans="3:7" x14ac:dyDescent="0.3">
      <c r="C72" s="37" t="s">
        <v>188</v>
      </c>
      <c r="E72" s="36"/>
      <c r="F72" s="36"/>
      <c r="G72" s="36"/>
    </row>
    <row r="73" spans="3:7" x14ac:dyDescent="0.3">
      <c r="C73" s="37" t="s">
        <v>189</v>
      </c>
      <c r="E73" s="36"/>
      <c r="F73" s="36"/>
      <c r="G73" s="36"/>
    </row>
    <row r="74" spans="3:7" x14ac:dyDescent="0.3">
      <c r="C74" s="37" t="s">
        <v>187</v>
      </c>
      <c r="E74" s="36"/>
      <c r="F74" s="36"/>
      <c r="G74" s="36"/>
    </row>
    <row r="75" spans="3:7" x14ac:dyDescent="0.3">
      <c r="E75" s="36"/>
      <c r="F75" s="36"/>
      <c r="G75" s="36"/>
    </row>
    <row r="76" spans="3:7" x14ac:dyDescent="0.3">
      <c r="C76" s="37" t="s">
        <v>180</v>
      </c>
      <c r="E76" s="36"/>
      <c r="F76" s="36"/>
      <c r="G76" s="36"/>
    </row>
    <row r="77" spans="3:7" x14ac:dyDescent="0.3">
      <c r="E77" s="36"/>
      <c r="F77" s="36"/>
      <c r="G77" s="36"/>
    </row>
    <row r="78" spans="3:7" x14ac:dyDescent="0.3">
      <c r="C78" s="37" t="s">
        <v>181</v>
      </c>
      <c r="E78" s="36"/>
      <c r="F78" s="36"/>
      <c r="G78" s="36"/>
    </row>
    <row r="79" spans="3:7" x14ac:dyDescent="0.3">
      <c r="E79" s="36"/>
      <c r="F79" s="36"/>
      <c r="G79" s="36"/>
    </row>
    <row r="80" spans="3:7" x14ac:dyDescent="0.3">
      <c r="E80" s="36"/>
      <c r="F80" s="36"/>
      <c r="G80" s="36"/>
    </row>
    <row r="81" spans="5:7" x14ac:dyDescent="0.3">
      <c r="E81" s="36"/>
      <c r="F81" s="36"/>
      <c r="G81" s="36"/>
    </row>
    <row r="82" spans="5:7" x14ac:dyDescent="0.3">
      <c r="E82" s="36"/>
      <c r="F82" s="36"/>
      <c r="G82" s="36"/>
    </row>
    <row r="83" spans="5:7" x14ac:dyDescent="0.3">
      <c r="E83" s="36"/>
      <c r="F83" s="36"/>
      <c r="G83" s="36"/>
    </row>
    <row r="84" spans="5:7" x14ac:dyDescent="0.3">
      <c r="E84" s="36"/>
      <c r="F84" s="36"/>
      <c r="G84" s="36"/>
    </row>
    <row r="85" spans="5:7" x14ac:dyDescent="0.3">
      <c r="E85" s="36"/>
      <c r="F85" s="36"/>
      <c r="G85" s="36"/>
    </row>
    <row r="86" spans="5:7" x14ac:dyDescent="0.3">
      <c r="E86" s="36"/>
      <c r="F86" s="36"/>
      <c r="G86" s="36"/>
    </row>
    <row r="87" spans="5:7" x14ac:dyDescent="0.3">
      <c r="E87" s="36"/>
      <c r="F87" s="36"/>
      <c r="G87" s="36"/>
    </row>
    <row r="88" spans="5:7" x14ac:dyDescent="0.3">
      <c r="E88" s="36"/>
      <c r="F88" s="36"/>
      <c r="G88" s="36"/>
    </row>
  </sheetData>
  <sortState ref="A3:N51">
    <sortCondition ref="G3:G51"/>
    <sortCondition ref="C3:C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Walter 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2019-11-10T18:01:04Z</dcterms:modified>
</cp:coreProperties>
</file>