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7.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haziel\Desktop\TFG\"/>
    </mc:Choice>
  </mc:AlternateContent>
  <workbookProtection workbookAlgorithmName="SHA-512" workbookHashValue="4vmbhiGAmDe5zZvx9Z10z8rFDWgUjhlHhKHmN+lJypnxW5qYvQhLtwRfYvgrYqV+wgFR+10DBdr9YVpzXjrFRA==" workbookSaltValue="qAbXoWiPTHL0i32Ryje1xA==" workbookSpinCount="100000" lockStructure="1"/>
  <bookViews>
    <workbookView xWindow="-108" yWindow="-108" windowWidth="19428" windowHeight="10428" tabRatio="733" activeTab="6"/>
  </bookViews>
  <sheets>
    <sheet name="Portada" sheetId="1" r:id="rId1"/>
    <sheet name="Inversión" sheetId="2" r:id="rId2"/>
    <sheet name="Financiación" sheetId="4" r:id="rId3"/>
    <sheet name="Costes Fijos" sheetId="3" r:id="rId4"/>
    <sheet name="Costes Marketing" sheetId="12" r:id="rId5"/>
    <sheet name="Ventas" sheetId="6" r:id="rId6"/>
    <sheet name="Costes variables" sheetId="7" r:id="rId7"/>
    <sheet name="Resultados" sheetId="9" r:id="rId8"/>
    <sheet name="Tesorería Año 1" sheetId="5" r:id="rId9"/>
    <sheet name="Tesorería 5 años" sheetId="10" r:id="rId10"/>
    <sheet name="Balance" sheetId="8" r:id="rId11"/>
    <sheet name="Ratios" sheetId="11" r:id="rId12"/>
    <sheet name="TIR y VAN" sheetId="13" r:id="rId13"/>
  </sheets>
  <definedNames>
    <definedName name="_xlnm.Print_Area" localSheetId="10">Balance!$B$1:$H$33</definedName>
    <definedName name="_xlnm.Print_Area" localSheetId="3">'Costes Fijos'!$A$2:$U$45</definedName>
    <definedName name="_xlnm.Print_Area" localSheetId="6">'Costes variables'!$B$14:$O$39</definedName>
    <definedName name="_xlnm.Print_Area" localSheetId="2">Financiación!$D$2:$R$73</definedName>
    <definedName name="_xlnm.Print_Area" localSheetId="1">Inversión!$C$1:$P$34</definedName>
    <definedName name="_xlnm.Print_Area" localSheetId="0">Portada!$B$1:$L$25</definedName>
    <definedName name="_xlnm.Print_Area" localSheetId="11">Ratios!$A$1:$J$66</definedName>
    <definedName name="_xlnm.Print_Area" localSheetId="7">Resultados!$B$1:$H$33</definedName>
    <definedName name="_xlnm.Print_Area" localSheetId="9">'Tesorería 5 años'!$B$3:$H$39</definedName>
    <definedName name="_xlnm.Print_Area" localSheetId="8">'Tesorería Año 1'!$B$3:$O$38</definedName>
    <definedName name="_xlnm.Print_Area" localSheetId="12">'TIR y VAN'!$A$1:$J$24</definedName>
    <definedName name="_xlnm.Print_Area" localSheetId="5">Ventas!$B$17:$N$44</definedName>
    <definedName name="_xlnm.Print_Titles" localSheetId="6">'Costes variables'!$2:$6</definedName>
    <definedName name="_xlnm.Print_Titles" localSheetId="1">Inversión!$B:$B</definedName>
    <definedName name="_xlnm.Print_Titles" localSheetId="5">Ventas!$1:$6</definedName>
  </definedNames>
  <calcPr calcId="162913"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8" i="5" l="1"/>
  <c r="E18" i="5"/>
  <c r="F18" i="5"/>
  <c r="G18" i="5"/>
  <c r="H18" i="5"/>
  <c r="I18" i="5"/>
  <c r="J18" i="5"/>
  <c r="K18" i="5"/>
  <c r="L18" i="5"/>
  <c r="M18" i="5"/>
  <c r="N18" i="5"/>
  <c r="C18" i="5"/>
  <c r="C11" i="9" l="1"/>
  <c r="D11" i="9" s="1"/>
  <c r="G4" i="13"/>
  <c r="B24" i="5"/>
  <c r="I4" i="7"/>
  <c r="H3" i="6"/>
  <c r="E3" i="12"/>
  <c r="G3" i="3"/>
  <c r="I3" i="4"/>
  <c r="D3" i="2"/>
  <c r="L21" i="2"/>
  <c r="M21" i="2" s="1"/>
  <c r="N21" i="2" s="1"/>
  <c r="O21" i="2" s="1"/>
  <c r="P21" i="2" s="1"/>
  <c r="C9" i="13"/>
  <c r="F14" i="13" s="1"/>
  <c r="D4" i="9"/>
  <c r="D5" i="9"/>
  <c r="F5" i="11"/>
  <c r="F6" i="11"/>
  <c r="J16" i="7"/>
  <c r="M33" i="6"/>
  <c r="C27" i="9"/>
  <c r="C14" i="9"/>
  <c r="D14" i="9" s="1"/>
  <c r="C15" i="9"/>
  <c r="D15" i="9" s="1"/>
  <c r="E15" i="9" s="1"/>
  <c r="C18" i="9"/>
  <c r="D18" i="9" s="1"/>
  <c r="E20" i="10" s="1"/>
  <c r="C19" i="9"/>
  <c r="D19" i="9" s="1"/>
  <c r="C20" i="9"/>
  <c r="D20" i="9" s="1"/>
  <c r="E22" i="10" s="1"/>
  <c r="C21" i="9"/>
  <c r="D21" i="9" s="1"/>
  <c r="C23" i="9"/>
  <c r="D23" i="9" s="1"/>
  <c r="C24" i="9"/>
  <c r="D24" i="9" s="1"/>
  <c r="C25" i="9"/>
  <c r="D25" i="9" s="1"/>
  <c r="E25" i="9" s="1"/>
  <c r="C26" i="9"/>
  <c r="D26" i="9" s="1"/>
  <c r="E28" i="10" s="1"/>
  <c r="M38" i="4"/>
  <c r="N38" i="4" s="1"/>
  <c r="M39" i="4"/>
  <c r="M40" i="4"/>
  <c r="N40" i="4" s="1"/>
  <c r="M41" i="4"/>
  <c r="M42" i="4"/>
  <c r="O42" i="4" s="1"/>
  <c r="M43" i="4"/>
  <c r="Q43" i="4" s="1"/>
  <c r="M44" i="4"/>
  <c r="O44" i="4" s="1"/>
  <c r="M45" i="4"/>
  <c r="R45" i="4" s="1"/>
  <c r="M46" i="4"/>
  <c r="R46" i="4" s="1"/>
  <c r="M47" i="4"/>
  <c r="N47" i="4" s="1"/>
  <c r="M48" i="4"/>
  <c r="M49" i="4"/>
  <c r="N49" i="4" s="1"/>
  <c r="N34" i="4"/>
  <c r="E34" i="4"/>
  <c r="D38" i="4"/>
  <c r="F38" i="4" s="1"/>
  <c r="D39" i="4"/>
  <c r="D40" i="4"/>
  <c r="E40" i="4" s="1"/>
  <c r="D41" i="4"/>
  <c r="D42" i="4"/>
  <c r="D43" i="4"/>
  <c r="E43" i="4" s="1"/>
  <c r="D44" i="4"/>
  <c r="E44" i="4" s="1"/>
  <c r="D45" i="4"/>
  <c r="D46" i="4"/>
  <c r="E46" i="4" s="1"/>
  <c r="D47" i="4"/>
  <c r="D48" i="4"/>
  <c r="D49" i="4"/>
  <c r="D34" i="10"/>
  <c r="D34" i="2"/>
  <c r="D35" i="10" s="1"/>
  <c r="N43" i="4"/>
  <c r="N31" i="5"/>
  <c r="O31" i="5" s="1"/>
  <c r="D31" i="10" s="1"/>
  <c r="C19" i="5"/>
  <c r="D19" i="5" s="1"/>
  <c r="E19" i="5" s="1"/>
  <c r="F19" i="5" s="1"/>
  <c r="G19" i="5" s="1"/>
  <c r="H19" i="5" s="1"/>
  <c r="I19" i="5" s="1"/>
  <c r="J19" i="5" s="1"/>
  <c r="K19" i="5" s="1"/>
  <c r="L19" i="5" s="1"/>
  <c r="M19" i="5" s="1"/>
  <c r="N19" i="5" s="1"/>
  <c r="C20" i="5"/>
  <c r="D20" i="5" s="1"/>
  <c r="E20" i="5" s="1"/>
  <c r="C21" i="5"/>
  <c r="D21" i="5" s="1"/>
  <c r="E21" i="5" s="1"/>
  <c r="F21" i="5" s="1"/>
  <c r="G21" i="5" s="1"/>
  <c r="H21" i="5" s="1"/>
  <c r="I21" i="5" s="1"/>
  <c r="J21" i="5" s="1"/>
  <c r="K21" i="5" s="1"/>
  <c r="L21" i="5" s="1"/>
  <c r="M21" i="5" s="1"/>
  <c r="N21" i="5" s="1"/>
  <c r="C22" i="5"/>
  <c r="D22" i="5" s="1"/>
  <c r="E22" i="5" s="1"/>
  <c r="F22" i="5" s="1"/>
  <c r="G22" i="5" s="1"/>
  <c r="H22" i="5" s="1"/>
  <c r="I22" i="5" s="1"/>
  <c r="J22" i="5" s="1"/>
  <c r="K22" i="5" s="1"/>
  <c r="L22" i="5" s="1"/>
  <c r="M22" i="5" s="1"/>
  <c r="N22" i="5" s="1"/>
  <c r="C23" i="5"/>
  <c r="D23" i="5" s="1"/>
  <c r="E23" i="5" s="1"/>
  <c r="F23" i="5" s="1"/>
  <c r="G23" i="5" s="1"/>
  <c r="H23" i="5" s="1"/>
  <c r="I23" i="5" s="1"/>
  <c r="J23" i="5" s="1"/>
  <c r="K23" i="5" s="1"/>
  <c r="L23" i="5" s="1"/>
  <c r="M23" i="5" s="1"/>
  <c r="N23" i="5" s="1"/>
  <c r="C25" i="5"/>
  <c r="D25" i="5" s="1"/>
  <c r="E25" i="5" s="1"/>
  <c r="F25" i="5" s="1"/>
  <c r="G25" i="5" s="1"/>
  <c r="H25" i="5" s="1"/>
  <c r="I25" i="5" s="1"/>
  <c r="J25" i="5" s="1"/>
  <c r="K25" i="5" s="1"/>
  <c r="L25" i="5" s="1"/>
  <c r="M25" i="5" s="1"/>
  <c r="N25" i="5" s="1"/>
  <c r="C26" i="5"/>
  <c r="D26" i="5" s="1"/>
  <c r="E26" i="5" s="1"/>
  <c r="F26" i="5" s="1"/>
  <c r="G26" i="5" s="1"/>
  <c r="H26" i="5" s="1"/>
  <c r="I26" i="5" s="1"/>
  <c r="J26" i="5" s="1"/>
  <c r="K26" i="5" s="1"/>
  <c r="L26" i="5" s="1"/>
  <c r="M26" i="5" s="1"/>
  <c r="N26" i="5" s="1"/>
  <c r="C27" i="5"/>
  <c r="O27" i="5" s="1"/>
  <c r="D27" i="10" s="1"/>
  <c r="C28" i="5"/>
  <c r="O28" i="5" s="1"/>
  <c r="D28" i="10" s="1"/>
  <c r="F18" i="4"/>
  <c r="H13" i="5" s="1"/>
  <c r="D27" i="9"/>
  <c r="M50" i="4"/>
  <c r="P50" i="4" s="1"/>
  <c r="M51" i="4"/>
  <c r="O51" i="4" s="1"/>
  <c r="M52" i="4"/>
  <c r="M53" i="4"/>
  <c r="N53" i="4" s="1"/>
  <c r="M54" i="4"/>
  <c r="N54" i="4" s="1"/>
  <c r="M55" i="4"/>
  <c r="Q55" i="4" s="1"/>
  <c r="M56" i="4"/>
  <c r="M57" i="4"/>
  <c r="O57" i="4" s="1"/>
  <c r="M58" i="4"/>
  <c r="M59" i="4"/>
  <c r="M60" i="4"/>
  <c r="R60" i="4" s="1"/>
  <c r="M61" i="4"/>
  <c r="Q61" i="4" s="1"/>
  <c r="D50" i="4"/>
  <c r="D51" i="4"/>
  <c r="D52" i="4"/>
  <c r="D53" i="4"/>
  <c r="D54" i="4"/>
  <c r="E54" i="4" s="1"/>
  <c r="D55" i="4"/>
  <c r="D56" i="4"/>
  <c r="E56" i="4" s="1"/>
  <c r="D57" i="4"/>
  <c r="D58" i="4"/>
  <c r="E58" i="4" s="1"/>
  <c r="D59" i="4"/>
  <c r="D60" i="4"/>
  <c r="D61" i="4"/>
  <c r="E61" i="4" s="1"/>
  <c r="E34" i="10"/>
  <c r="E31" i="10"/>
  <c r="G18" i="4"/>
  <c r="E13" i="10" s="1"/>
  <c r="E27" i="9"/>
  <c r="M62" i="4"/>
  <c r="N62" i="4" s="1"/>
  <c r="M63" i="4"/>
  <c r="M64" i="4"/>
  <c r="M65" i="4"/>
  <c r="R65" i="4" s="1"/>
  <c r="M66" i="4"/>
  <c r="R66" i="4" s="1"/>
  <c r="M67" i="4"/>
  <c r="M68" i="4"/>
  <c r="R68" i="4" s="1"/>
  <c r="N68" i="4"/>
  <c r="M69" i="4"/>
  <c r="M70" i="4"/>
  <c r="N70" i="4" s="1"/>
  <c r="M71" i="4"/>
  <c r="M72" i="4"/>
  <c r="R72" i="4" s="1"/>
  <c r="M73" i="4"/>
  <c r="R73" i="4" s="1"/>
  <c r="D62" i="4"/>
  <c r="D63" i="4"/>
  <c r="E63" i="4" s="1"/>
  <c r="D64" i="4"/>
  <c r="E64" i="4" s="1"/>
  <c r="D65" i="4"/>
  <c r="D66" i="4"/>
  <c r="D67" i="4"/>
  <c r="E67" i="4" s="1"/>
  <c r="D68" i="4"/>
  <c r="E68" i="4" s="1"/>
  <c r="D69" i="4"/>
  <c r="D70" i="4"/>
  <c r="D71" i="4"/>
  <c r="D72" i="4"/>
  <c r="E72" i="4" s="1"/>
  <c r="D73" i="4"/>
  <c r="E73" i="4" s="1"/>
  <c r="F34" i="10"/>
  <c r="F31" i="10"/>
  <c r="H18" i="4"/>
  <c r="F13" i="10" s="1"/>
  <c r="F27" i="9"/>
  <c r="M74" i="4"/>
  <c r="R74" i="4" s="1"/>
  <c r="M75" i="4"/>
  <c r="M76" i="4"/>
  <c r="R76" i="4" s="1"/>
  <c r="M77" i="4"/>
  <c r="Q77" i="4" s="1"/>
  <c r="M78" i="4"/>
  <c r="Q78" i="4" s="1"/>
  <c r="M79" i="4"/>
  <c r="N79" i="4" s="1"/>
  <c r="M80" i="4"/>
  <c r="R80" i="4" s="1"/>
  <c r="M81" i="4"/>
  <c r="N81" i="4" s="1"/>
  <c r="M82" i="4"/>
  <c r="M83" i="4"/>
  <c r="M84" i="4"/>
  <c r="N84" i="4" s="1"/>
  <c r="M85" i="4"/>
  <c r="N85" i="4" s="1"/>
  <c r="D74" i="4"/>
  <c r="D75" i="4"/>
  <c r="D76" i="4"/>
  <c r="D77" i="4"/>
  <c r="E77" i="4" s="1"/>
  <c r="D78" i="4"/>
  <c r="D79" i="4"/>
  <c r="E79" i="4" s="1"/>
  <c r="D80" i="4"/>
  <c r="E80" i="4" s="1"/>
  <c r="D81" i="4"/>
  <c r="E81" i="4" s="1"/>
  <c r="D82" i="4"/>
  <c r="D83" i="4"/>
  <c r="D84" i="4"/>
  <c r="D85" i="4"/>
  <c r="E85" i="4" s="1"/>
  <c r="G34" i="10"/>
  <c r="G31" i="10"/>
  <c r="I18" i="4"/>
  <c r="G13" i="10" s="1"/>
  <c r="G27" i="9"/>
  <c r="K17" i="2"/>
  <c r="L17" i="2" s="1"/>
  <c r="M17" i="2" s="1"/>
  <c r="N17" i="2" s="1"/>
  <c r="O17" i="2" s="1"/>
  <c r="P17" i="2" s="1"/>
  <c r="L22" i="2"/>
  <c r="M22" i="2" s="1"/>
  <c r="N22" i="2" s="1"/>
  <c r="O22" i="2" s="1"/>
  <c r="P22" i="2" s="1"/>
  <c r="M86" i="4"/>
  <c r="Q86" i="4" s="1"/>
  <c r="M87" i="4"/>
  <c r="P87" i="4" s="1"/>
  <c r="M88" i="4"/>
  <c r="P88" i="4" s="1"/>
  <c r="M89" i="4"/>
  <c r="P89" i="4" s="1"/>
  <c r="M90" i="4"/>
  <c r="Q90" i="4" s="1"/>
  <c r="M91" i="4"/>
  <c r="M92" i="4"/>
  <c r="M93" i="4"/>
  <c r="M94" i="4"/>
  <c r="P94" i="4" s="1"/>
  <c r="M95" i="4"/>
  <c r="M96" i="4"/>
  <c r="P96" i="4" s="1"/>
  <c r="M97" i="4"/>
  <c r="R97" i="4" s="1"/>
  <c r="D86" i="4"/>
  <c r="E86" i="4" s="1"/>
  <c r="D87" i="4"/>
  <c r="E87" i="4" s="1"/>
  <c r="D88" i="4"/>
  <c r="E88" i="4" s="1"/>
  <c r="D89" i="4"/>
  <c r="D90" i="4"/>
  <c r="E90" i="4" s="1"/>
  <c r="D91" i="4"/>
  <c r="D92" i="4"/>
  <c r="E92" i="4" s="1"/>
  <c r="D93" i="4"/>
  <c r="E93" i="4" s="1"/>
  <c r="D94" i="4"/>
  <c r="E94" i="4" s="1"/>
  <c r="D95" i="4"/>
  <c r="E95" i="4" s="1"/>
  <c r="D96" i="4"/>
  <c r="E96" i="4" s="1"/>
  <c r="D97" i="4"/>
  <c r="E97" i="4" s="1"/>
  <c r="H34" i="10"/>
  <c r="H31" i="10"/>
  <c r="J18" i="4"/>
  <c r="H13" i="10" s="1"/>
  <c r="C25" i="8"/>
  <c r="C22" i="8"/>
  <c r="D22" i="8" s="1"/>
  <c r="E22" i="8" s="1"/>
  <c r="F22" i="8" s="1"/>
  <c r="G22" i="8" s="1"/>
  <c r="H22" i="8" s="1"/>
  <c r="C23" i="8"/>
  <c r="C29" i="8"/>
  <c r="C30" i="8"/>
  <c r="C27" i="8"/>
  <c r="C28" i="8" s="1"/>
  <c r="J28" i="6"/>
  <c r="J29" i="6"/>
  <c r="J30" i="6"/>
  <c r="J31" i="6"/>
  <c r="J32" i="6"/>
  <c r="J33" i="6"/>
  <c r="J34" i="6"/>
  <c r="J35" i="6"/>
  <c r="J36" i="6"/>
  <c r="J37" i="6"/>
  <c r="J38" i="6"/>
  <c r="J39" i="6"/>
  <c r="K28" i="6"/>
  <c r="K29" i="6"/>
  <c r="K30" i="6"/>
  <c r="J17" i="7"/>
  <c r="K31" i="6"/>
  <c r="K32" i="6"/>
  <c r="K33" i="6"/>
  <c r="K34" i="6"/>
  <c r="K35" i="6"/>
  <c r="K36" i="6"/>
  <c r="K37" i="6"/>
  <c r="K38" i="6"/>
  <c r="K39" i="6"/>
  <c r="L28" i="6"/>
  <c r="J18" i="7"/>
  <c r="L29" i="6"/>
  <c r="L30" i="6"/>
  <c r="L31" i="6"/>
  <c r="L32" i="6"/>
  <c r="L33" i="6"/>
  <c r="L34" i="6"/>
  <c r="L35" i="6"/>
  <c r="L36" i="6"/>
  <c r="E31" i="7" s="1"/>
  <c r="L37" i="6"/>
  <c r="L38" i="6"/>
  <c r="L39" i="6"/>
  <c r="M28" i="6"/>
  <c r="M29" i="6"/>
  <c r="M30" i="6"/>
  <c r="J19" i="7"/>
  <c r="M31" i="6"/>
  <c r="M32" i="6"/>
  <c r="M34" i="6"/>
  <c r="M35" i="6"/>
  <c r="M36" i="6"/>
  <c r="M37" i="6"/>
  <c r="M38" i="6"/>
  <c r="M39" i="6"/>
  <c r="F34" i="7" s="1"/>
  <c r="C34" i="2"/>
  <c r="E9" i="4" s="1"/>
  <c r="L10" i="2"/>
  <c r="M10" i="2" s="1"/>
  <c r="N10" i="2" s="1"/>
  <c r="O10" i="2" s="1"/>
  <c r="P10" i="2" s="1"/>
  <c r="L11" i="2"/>
  <c r="M11" i="2" s="1"/>
  <c r="N11" i="2" s="1"/>
  <c r="O11" i="2" s="1"/>
  <c r="P11" i="2" s="1"/>
  <c r="E34" i="2"/>
  <c r="G9" i="4" s="1"/>
  <c r="F34" i="2"/>
  <c r="G34" i="2"/>
  <c r="I9" i="4" s="1"/>
  <c r="H34" i="2"/>
  <c r="H35" i="10" s="1"/>
  <c r="C11" i="8"/>
  <c r="D11" i="8" s="1"/>
  <c r="C10" i="8"/>
  <c r="D10" i="8" s="1"/>
  <c r="E10" i="8" s="1"/>
  <c r="F10" i="8" s="1"/>
  <c r="G10" i="8" s="1"/>
  <c r="H10" i="8" s="1"/>
  <c r="C12" i="8"/>
  <c r="D12" i="8" s="1"/>
  <c r="E12" i="8" s="1"/>
  <c r="F12" i="8" s="1"/>
  <c r="G12" i="8" s="1"/>
  <c r="H12" i="8" s="1"/>
  <c r="C37" i="5"/>
  <c r="O37" i="5" s="1"/>
  <c r="D38" i="10" s="1"/>
  <c r="C15" i="8"/>
  <c r="D15" i="8" s="1"/>
  <c r="E15" i="8" s="1"/>
  <c r="F15" i="8" s="1"/>
  <c r="G15" i="8" s="1"/>
  <c r="H15" i="8" s="1"/>
  <c r="G30" i="8"/>
  <c r="G29" i="8"/>
  <c r="H30" i="8"/>
  <c r="H29" i="8"/>
  <c r="F30" i="8"/>
  <c r="F29" i="8"/>
  <c r="D40" i="6"/>
  <c r="D41" i="6" s="1"/>
  <c r="D42" i="6" s="1"/>
  <c r="D43" i="6" s="1"/>
  <c r="D44" i="6" s="1"/>
  <c r="E40" i="6"/>
  <c r="E41" i="6" s="1"/>
  <c r="E42" i="6" s="1"/>
  <c r="E43" i="6" s="1"/>
  <c r="E44" i="6" s="1"/>
  <c r="F40" i="6"/>
  <c r="F41" i="6" s="1"/>
  <c r="F42" i="6" s="1"/>
  <c r="F43" i="6" s="1"/>
  <c r="F44" i="6" s="1"/>
  <c r="C40" i="6"/>
  <c r="C41" i="6" s="1"/>
  <c r="C42" i="6" s="1"/>
  <c r="C43" i="6" s="1"/>
  <c r="L23" i="2"/>
  <c r="M23" i="2" s="1"/>
  <c r="N23" i="2" s="1"/>
  <c r="O23" i="2" s="1"/>
  <c r="P23" i="2" s="1"/>
  <c r="L20" i="2"/>
  <c r="M20" i="2" s="1"/>
  <c r="L16" i="2"/>
  <c r="M16" i="2" s="1"/>
  <c r="N16" i="2" s="1"/>
  <c r="O16" i="2" s="1"/>
  <c r="P16" i="2" s="1"/>
  <c r="L15" i="2"/>
  <c r="M15" i="2" s="1"/>
  <c r="N15" i="2" s="1"/>
  <c r="O15" i="2" s="1"/>
  <c r="P15" i="2" s="1"/>
  <c r="L14" i="2"/>
  <c r="M14" i="2" s="1"/>
  <c r="N14" i="2" s="1"/>
  <c r="L13" i="2"/>
  <c r="M13" i="2" s="1"/>
  <c r="N13" i="2" s="1"/>
  <c r="O13" i="2" s="1"/>
  <c r="P13" i="2" s="1"/>
  <c r="K12" i="2"/>
  <c r="L12" i="2" s="1"/>
  <c r="M12" i="2" s="1"/>
  <c r="N12" i="2" s="1"/>
  <c r="O12" i="2" s="1"/>
  <c r="P12" i="2" s="1"/>
  <c r="L19" i="2"/>
  <c r="M19" i="2" s="1"/>
  <c r="N19" i="2" s="1"/>
  <c r="O19" i="2" s="1"/>
  <c r="P19" i="2" s="1"/>
  <c r="C29" i="12"/>
  <c r="C22" i="9" s="1"/>
  <c r="D22" i="9" s="1"/>
  <c r="E24" i="10" s="1"/>
  <c r="G50" i="12"/>
  <c r="G49" i="12"/>
  <c r="G47" i="12"/>
  <c r="G46" i="12"/>
  <c r="G44" i="12"/>
  <c r="G43" i="12"/>
  <c r="O38" i="3"/>
  <c r="U38" i="3" s="1"/>
  <c r="O39" i="3"/>
  <c r="O40" i="3"/>
  <c r="O41" i="3"/>
  <c r="P41" i="3" s="1"/>
  <c r="O42" i="3"/>
  <c r="G63" i="3"/>
  <c r="G67" i="3"/>
  <c r="O43" i="3"/>
  <c r="Q43" i="3" s="1"/>
  <c r="O44" i="3"/>
  <c r="O34" i="3"/>
  <c r="O35" i="3"/>
  <c r="O36" i="3"/>
  <c r="O37" i="3"/>
  <c r="P37" i="3" s="1"/>
  <c r="S37" i="3" s="1"/>
  <c r="E29" i="8"/>
  <c r="E30" i="8"/>
  <c r="D29" i="8"/>
  <c r="D30" i="8"/>
  <c r="H33" i="5"/>
  <c r="O33" i="5" s="1"/>
  <c r="H34" i="5"/>
  <c r="O34" i="5" s="1"/>
  <c r="C35" i="10"/>
  <c r="C34" i="10"/>
  <c r="E18" i="4"/>
  <c r="C13" i="10" s="1"/>
  <c r="C14" i="10" s="1"/>
  <c r="B34" i="10"/>
  <c r="B23" i="9"/>
  <c r="M14" i="4"/>
  <c r="B28" i="10"/>
  <c r="B27" i="10"/>
  <c r="B26" i="10"/>
  <c r="B25" i="10"/>
  <c r="B24" i="10"/>
  <c r="B23" i="10"/>
  <c r="B22" i="10"/>
  <c r="B21" i="10"/>
  <c r="B20" i="10"/>
  <c r="B19" i="10"/>
  <c r="B18" i="10"/>
  <c r="D6" i="10"/>
  <c r="D5" i="10"/>
  <c r="B27" i="5"/>
  <c r="B28" i="5"/>
  <c r="B19" i="5"/>
  <c r="B20" i="5"/>
  <c r="B21" i="5"/>
  <c r="B22" i="5"/>
  <c r="B23" i="5"/>
  <c r="B25" i="5"/>
  <c r="B26" i="5"/>
  <c r="B18" i="5"/>
  <c r="E6" i="5"/>
  <c r="E5" i="5"/>
  <c r="D4" i="8"/>
  <c r="D3" i="8"/>
  <c r="C17" i="8"/>
  <c r="B26" i="9"/>
  <c r="B25" i="9"/>
  <c r="B15" i="9"/>
  <c r="B18" i="9"/>
  <c r="B19" i="9"/>
  <c r="B20" i="9"/>
  <c r="B21" i="9"/>
  <c r="B14" i="9"/>
  <c r="B19" i="7"/>
  <c r="F22" i="7" s="1"/>
  <c r="B18" i="7"/>
  <c r="E22" i="7" s="1"/>
  <c r="B17" i="7"/>
  <c r="D22" i="7" s="1"/>
  <c r="B16" i="7"/>
  <c r="C22" i="7" s="1"/>
  <c r="F27" i="6"/>
  <c r="M27" i="6" s="1"/>
  <c r="G39" i="6"/>
  <c r="G38" i="6"/>
  <c r="G37" i="6"/>
  <c r="G36" i="6"/>
  <c r="G35" i="6"/>
  <c r="G34" i="6"/>
  <c r="G33" i="6"/>
  <c r="G32" i="6"/>
  <c r="G31" i="6"/>
  <c r="G30" i="6"/>
  <c r="G29" i="6"/>
  <c r="E27" i="6"/>
  <c r="L27" i="6" s="1"/>
  <c r="D27" i="6"/>
  <c r="K27" i="6" s="1"/>
  <c r="C27" i="6"/>
  <c r="J27" i="6" s="1"/>
  <c r="G28" i="6"/>
  <c r="O33" i="3"/>
  <c r="G60" i="3"/>
  <c r="G61" i="3"/>
  <c r="Q38" i="3"/>
  <c r="P39" i="3"/>
  <c r="S39" i="3" s="1"/>
  <c r="N64" i="4"/>
  <c r="M98" i="4"/>
  <c r="M99" i="4"/>
  <c r="N99" i="4" s="1"/>
  <c r="M100" i="4"/>
  <c r="M101" i="4"/>
  <c r="N101" i="4" s="1"/>
  <c r="M102" i="4"/>
  <c r="N102" i="4" s="1"/>
  <c r="M103" i="4"/>
  <c r="N103" i="4" s="1"/>
  <c r="M104" i="4"/>
  <c r="M105" i="4"/>
  <c r="P105" i="4" s="1"/>
  <c r="M106" i="4"/>
  <c r="M107" i="4"/>
  <c r="N107" i="4" s="1"/>
  <c r="M108" i="4"/>
  <c r="N108" i="4" s="1"/>
  <c r="M109" i="4"/>
  <c r="P109" i="4" s="1"/>
  <c r="M110" i="4"/>
  <c r="P110" i="4" s="1"/>
  <c r="M111" i="4"/>
  <c r="N111" i="4" s="1"/>
  <c r="M112" i="4"/>
  <c r="M113" i="4"/>
  <c r="M114" i="4"/>
  <c r="M115" i="4"/>
  <c r="N115" i="4" s="1"/>
  <c r="M116" i="4"/>
  <c r="N116" i="4" s="1"/>
  <c r="M117" i="4"/>
  <c r="M118" i="4"/>
  <c r="P118" i="4" s="1"/>
  <c r="M119" i="4"/>
  <c r="M120" i="4"/>
  <c r="N120" i="4" s="1"/>
  <c r="M121" i="4"/>
  <c r="M122" i="4"/>
  <c r="M123" i="4"/>
  <c r="N123" i="4" s="1"/>
  <c r="M124" i="4"/>
  <c r="N124" i="4" s="1"/>
  <c r="M125" i="4"/>
  <c r="M126" i="4"/>
  <c r="N126" i="4" s="1"/>
  <c r="M127" i="4"/>
  <c r="M128" i="4"/>
  <c r="M129" i="4"/>
  <c r="M130" i="4"/>
  <c r="Q130" i="4" s="1"/>
  <c r="M131" i="4"/>
  <c r="M132" i="4"/>
  <c r="M133" i="4"/>
  <c r="M134" i="4"/>
  <c r="O134" i="4" s="1"/>
  <c r="M135" i="4"/>
  <c r="M136" i="4"/>
  <c r="O136" i="4" s="1"/>
  <c r="M137" i="4"/>
  <c r="P137" i="4" s="1"/>
  <c r="M138" i="4"/>
  <c r="R138" i="4" s="1"/>
  <c r="M139" i="4"/>
  <c r="M140" i="4"/>
  <c r="R140" i="4" s="1"/>
  <c r="M141" i="4"/>
  <c r="P141" i="4" s="1"/>
  <c r="M142" i="4"/>
  <c r="M143" i="4"/>
  <c r="N143" i="4" s="1"/>
  <c r="M144" i="4"/>
  <c r="Q144" i="4" s="1"/>
  <c r="M145" i="4"/>
  <c r="P145" i="4" s="1"/>
  <c r="M146" i="4"/>
  <c r="Q146" i="4" s="1"/>
  <c r="M147" i="4"/>
  <c r="M148" i="4"/>
  <c r="N148" i="4" s="1"/>
  <c r="M149" i="4"/>
  <c r="O149" i="4" s="1"/>
  <c r="M150" i="4"/>
  <c r="M151" i="4"/>
  <c r="M152" i="4"/>
  <c r="R152" i="4" s="1"/>
  <c r="M153" i="4"/>
  <c r="M154" i="4"/>
  <c r="N154" i="4" s="1"/>
  <c r="M155" i="4"/>
  <c r="M156" i="4"/>
  <c r="M157" i="4"/>
  <c r="N157" i="4" s="1"/>
  <c r="M158" i="4"/>
  <c r="M159" i="4"/>
  <c r="P159" i="4" s="1"/>
  <c r="M160" i="4"/>
  <c r="O160" i="4" s="1"/>
  <c r="M161" i="4"/>
  <c r="O161" i="4" s="1"/>
  <c r="M162" i="4"/>
  <c r="P162" i="4" s="1"/>
  <c r="M163" i="4"/>
  <c r="M164" i="4"/>
  <c r="N164" i="4" s="1"/>
  <c r="M165" i="4"/>
  <c r="O165" i="4" s="1"/>
  <c r="M166" i="4"/>
  <c r="M167" i="4"/>
  <c r="M168" i="4"/>
  <c r="O168" i="4" s="1"/>
  <c r="M169" i="4"/>
  <c r="R169" i="4" s="1"/>
  <c r="M170" i="4"/>
  <c r="M171" i="4"/>
  <c r="N171" i="4" s="1"/>
  <c r="M172" i="4"/>
  <c r="M173" i="4"/>
  <c r="Q173" i="4" s="1"/>
  <c r="M174" i="4"/>
  <c r="M175" i="4"/>
  <c r="M176" i="4"/>
  <c r="N176" i="4" s="1"/>
  <c r="M177" i="4"/>
  <c r="Q177" i="4" s="1"/>
  <c r="M178" i="4"/>
  <c r="N178" i="4" s="1"/>
  <c r="M179" i="4"/>
  <c r="R179" i="4" s="1"/>
  <c r="M180" i="4"/>
  <c r="M181" i="4"/>
  <c r="R181" i="4" s="1"/>
  <c r="M182" i="4"/>
  <c r="Q182" i="4" s="1"/>
  <c r="M183" i="4"/>
  <c r="M184" i="4"/>
  <c r="N184" i="4" s="1"/>
  <c r="M185" i="4"/>
  <c r="R185" i="4" s="1"/>
  <c r="M186" i="4"/>
  <c r="M187" i="4"/>
  <c r="M188" i="4"/>
  <c r="Q188" i="4" s="1"/>
  <c r="M189" i="4"/>
  <c r="N189" i="4" s="1"/>
  <c r="M190" i="4"/>
  <c r="O190" i="4" s="1"/>
  <c r="M191" i="4"/>
  <c r="M192" i="4"/>
  <c r="M193" i="4"/>
  <c r="R193" i="4" s="1"/>
  <c r="M194" i="4"/>
  <c r="M195" i="4"/>
  <c r="R195" i="4" s="1"/>
  <c r="M196" i="4"/>
  <c r="N196" i="4" s="1"/>
  <c r="M197" i="4"/>
  <c r="N197" i="4" s="1"/>
  <c r="M198" i="4"/>
  <c r="M199" i="4"/>
  <c r="P199" i="4" s="1"/>
  <c r="M200" i="4"/>
  <c r="R200" i="4" s="1"/>
  <c r="M201" i="4"/>
  <c r="N201" i="4" s="1"/>
  <c r="M202" i="4"/>
  <c r="M203" i="4"/>
  <c r="N203" i="4" s="1"/>
  <c r="M204" i="4"/>
  <c r="O204" i="4" s="1"/>
  <c r="M205" i="4"/>
  <c r="P205" i="4" s="1"/>
  <c r="M206" i="4"/>
  <c r="M207" i="4"/>
  <c r="R207" i="4" s="1"/>
  <c r="M208" i="4"/>
  <c r="N208" i="4" s="1"/>
  <c r="M209" i="4"/>
  <c r="R209" i="4" s="1"/>
  <c r="M210" i="4"/>
  <c r="R210" i="4" s="1"/>
  <c r="M211" i="4"/>
  <c r="M212" i="4"/>
  <c r="N212" i="4" s="1"/>
  <c r="M213" i="4"/>
  <c r="P213" i="4" s="1"/>
  <c r="M214" i="4"/>
  <c r="O214" i="4" s="1"/>
  <c r="M215" i="4"/>
  <c r="N215" i="4" s="1"/>
  <c r="M216" i="4"/>
  <c r="M217" i="4"/>
  <c r="Q217" i="4" s="1"/>
  <c r="M218" i="4"/>
  <c r="P218" i="4" s="1"/>
  <c r="M219" i="4"/>
  <c r="M220" i="4"/>
  <c r="M221" i="4"/>
  <c r="N221" i="4" s="1"/>
  <c r="M222" i="4"/>
  <c r="M223" i="4"/>
  <c r="N223" i="4" s="1"/>
  <c r="M224" i="4"/>
  <c r="O224" i="4" s="1"/>
  <c r="M225" i="4"/>
  <c r="P225" i="4" s="1"/>
  <c r="M226" i="4"/>
  <c r="M227" i="4"/>
  <c r="M228" i="4"/>
  <c r="M229" i="4"/>
  <c r="R229" i="4" s="1"/>
  <c r="M230" i="4"/>
  <c r="M231" i="4"/>
  <c r="R231" i="4" s="1"/>
  <c r="M232" i="4"/>
  <c r="Q232" i="4" s="1"/>
  <c r="M233" i="4"/>
  <c r="R233" i="4" s="1"/>
  <c r="M234" i="4"/>
  <c r="M235" i="4"/>
  <c r="M236" i="4"/>
  <c r="P236" i="4" s="1"/>
  <c r="M237" i="4"/>
  <c r="O237" i="4" s="1"/>
  <c r="M238" i="4"/>
  <c r="M239" i="4"/>
  <c r="R239" i="4" s="1"/>
  <c r="M240" i="4"/>
  <c r="N240" i="4" s="1"/>
  <c r="M241" i="4"/>
  <c r="Q241" i="4" s="1"/>
  <c r="M242" i="4"/>
  <c r="M243" i="4"/>
  <c r="M244" i="4"/>
  <c r="M245" i="4"/>
  <c r="P245" i="4" s="1"/>
  <c r="M246" i="4"/>
  <c r="M247" i="4"/>
  <c r="N247" i="4" s="1"/>
  <c r="M248" i="4"/>
  <c r="M249" i="4"/>
  <c r="R249" i="4" s="1"/>
  <c r="M250" i="4"/>
  <c r="N250" i="4" s="1"/>
  <c r="M251" i="4"/>
  <c r="O251" i="4" s="1"/>
  <c r="M252" i="4"/>
  <c r="R252" i="4" s="1"/>
  <c r="M253" i="4"/>
  <c r="R253" i="4" s="1"/>
  <c r="M254" i="4"/>
  <c r="M255" i="4"/>
  <c r="N255" i="4" s="1"/>
  <c r="M256" i="4"/>
  <c r="O256" i="4" s="1"/>
  <c r="M257" i="4"/>
  <c r="M258" i="4"/>
  <c r="N258" i="4" s="1"/>
  <c r="M259" i="4"/>
  <c r="R259" i="4" s="1"/>
  <c r="M260" i="4"/>
  <c r="N260" i="4" s="1"/>
  <c r="M261" i="4"/>
  <c r="Q261" i="4" s="1"/>
  <c r="M262" i="4"/>
  <c r="N262" i="4" s="1"/>
  <c r="M263" i="4"/>
  <c r="O263" i="4" s="1"/>
  <c r="M264" i="4"/>
  <c r="N264" i="4" s="1"/>
  <c r="M265" i="4"/>
  <c r="N265" i="4" s="1"/>
  <c r="M266" i="4"/>
  <c r="R266" i="4" s="1"/>
  <c r="M267" i="4"/>
  <c r="M268" i="4"/>
  <c r="N268" i="4" s="1"/>
  <c r="M269" i="4"/>
  <c r="N269" i="4" s="1"/>
  <c r="M270" i="4"/>
  <c r="Q270" i="4" s="1"/>
  <c r="M271" i="4"/>
  <c r="N271" i="4" s="1"/>
  <c r="M272" i="4"/>
  <c r="O272" i="4" s="1"/>
  <c r="M273" i="4"/>
  <c r="N273" i="4" s="1"/>
  <c r="M274" i="4"/>
  <c r="O274" i="4" s="1"/>
  <c r="M275" i="4"/>
  <c r="M276" i="4"/>
  <c r="M277" i="4"/>
  <c r="N277" i="4" s="1"/>
  <c r="M278" i="4"/>
  <c r="O278" i="4" s="1"/>
  <c r="M279" i="4"/>
  <c r="R279" i="4" s="1"/>
  <c r="M280" i="4"/>
  <c r="M281" i="4"/>
  <c r="O281" i="4" s="1"/>
  <c r="M282" i="4"/>
  <c r="O282" i="4" s="1"/>
  <c r="M283" i="4"/>
  <c r="M284" i="4"/>
  <c r="M285" i="4"/>
  <c r="P285" i="4" s="1"/>
  <c r="M286" i="4"/>
  <c r="M287" i="4"/>
  <c r="R287" i="4" s="1"/>
  <c r="M288" i="4"/>
  <c r="O288" i="4" s="1"/>
  <c r="M289" i="4"/>
  <c r="N289" i="4" s="1"/>
  <c r="M290" i="4"/>
  <c r="M291" i="4"/>
  <c r="M292" i="4"/>
  <c r="N292" i="4" s="1"/>
  <c r="M293" i="4"/>
  <c r="P293" i="4" s="1"/>
  <c r="M294" i="4"/>
  <c r="M295" i="4"/>
  <c r="R295" i="4" s="1"/>
  <c r="M296" i="4"/>
  <c r="M297" i="4"/>
  <c r="N297" i="4" s="1"/>
  <c r="M298" i="4"/>
  <c r="M299" i="4"/>
  <c r="N299" i="4" s="1"/>
  <c r="M300" i="4"/>
  <c r="R300" i="4" s="1"/>
  <c r="M301" i="4"/>
  <c r="P301" i="4" s="1"/>
  <c r="M302" i="4"/>
  <c r="M303" i="4"/>
  <c r="Q303" i="4" s="1"/>
  <c r="M304" i="4"/>
  <c r="N304" i="4" s="1"/>
  <c r="M305" i="4"/>
  <c r="N305" i="4" s="1"/>
  <c r="M306" i="4"/>
  <c r="M307" i="4"/>
  <c r="M308" i="4"/>
  <c r="M309" i="4"/>
  <c r="P309" i="4" s="1"/>
  <c r="M310" i="4"/>
  <c r="M311" i="4"/>
  <c r="Q311" i="4" s="1"/>
  <c r="M312" i="4"/>
  <c r="M313" i="4"/>
  <c r="R313" i="4" s="1"/>
  <c r="M314" i="4"/>
  <c r="N314" i="4" s="1"/>
  <c r="M315" i="4"/>
  <c r="R315" i="4" s="1"/>
  <c r="M316" i="4"/>
  <c r="Q316" i="4" s="1"/>
  <c r="M317" i="4"/>
  <c r="N317" i="4" s="1"/>
  <c r="M318" i="4"/>
  <c r="R318" i="4" s="1"/>
  <c r="M319" i="4"/>
  <c r="M320" i="4"/>
  <c r="M321" i="4"/>
  <c r="P321" i="4" s="1"/>
  <c r="M322" i="4"/>
  <c r="M323" i="4"/>
  <c r="M324" i="4"/>
  <c r="M325" i="4"/>
  <c r="O325" i="4" s="1"/>
  <c r="M326" i="4"/>
  <c r="N326" i="4" s="1"/>
  <c r="M327" i="4"/>
  <c r="M328" i="4"/>
  <c r="P328" i="4" s="1"/>
  <c r="M329" i="4"/>
  <c r="Q329" i="4" s="1"/>
  <c r="M330" i="4"/>
  <c r="Q330" i="4" s="1"/>
  <c r="M331" i="4"/>
  <c r="P331" i="4" s="1"/>
  <c r="M332" i="4"/>
  <c r="R332" i="4" s="1"/>
  <c r="M333" i="4"/>
  <c r="O333" i="4" s="1"/>
  <c r="M334" i="4"/>
  <c r="M335" i="4"/>
  <c r="M336" i="4"/>
  <c r="R336" i="4" s="1"/>
  <c r="M337" i="4"/>
  <c r="R337" i="4" s="1"/>
  <c r="M338" i="4"/>
  <c r="R338" i="4" s="1"/>
  <c r="M339" i="4"/>
  <c r="Q339" i="4" s="1"/>
  <c r="M340" i="4"/>
  <c r="M341" i="4"/>
  <c r="M342" i="4"/>
  <c r="N342" i="4" s="1"/>
  <c r="M343" i="4"/>
  <c r="N343" i="4" s="1"/>
  <c r="M344" i="4"/>
  <c r="M345" i="4"/>
  <c r="P345" i="4" s="1"/>
  <c r="M346" i="4"/>
  <c r="N346" i="4" s="1"/>
  <c r="M347" i="4"/>
  <c r="O347" i="4" s="1"/>
  <c r="M348" i="4"/>
  <c r="O348" i="4" s="1"/>
  <c r="M349" i="4"/>
  <c r="R349" i="4" s="1"/>
  <c r="M350" i="4"/>
  <c r="O350" i="4" s="1"/>
  <c r="M351" i="4"/>
  <c r="Q351" i="4" s="1"/>
  <c r="M352" i="4"/>
  <c r="M353" i="4"/>
  <c r="N353" i="4" s="1"/>
  <c r="M354" i="4"/>
  <c r="N354" i="4" s="1"/>
  <c r="M355" i="4"/>
  <c r="Q355" i="4" s="1"/>
  <c r="M356" i="4"/>
  <c r="M357" i="4"/>
  <c r="O357" i="4" s="1"/>
  <c r="M358" i="4"/>
  <c r="M359" i="4"/>
  <c r="M360" i="4"/>
  <c r="P360" i="4" s="1"/>
  <c r="M361" i="4"/>
  <c r="P361" i="4" s="1"/>
  <c r="M362" i="4"/>
  <c r="P362" i="4" s="1"/>
  <c r="M363" i="4"/>
  <c r="N363" i="4" s="1"/>
  <c r="M364" i="4"/>
  <c r="M365" i="4"/>
  <c r="P365" i="4" s="1"/>
  <c r="M366" i="4"/>
  <c r="M367" i="4"/>
  <c r="N367" i="4" s="1"/>
  <c r="M368" i="4"/>
  <c r="R368" i="4" s="1"/>
  <c r="M369" i="4"/>
  <c r="N369" i="4" s="1"/>
  <c r="M370" i="4"/>
  <c r="P370" i="4" s="1"/>
  <c r="M371" i="4"/>
  <c r="N371" i="4" s="1"/>
  <c r="M372" i="4"/>
  <c r="M373" i="4"/>
  <c r="N373" i="4" s="1"/>
  <c r="M374" i="4"/>
  <c r="M375" i="4"/>
  <c r="N375" i="4" s="1"/>
  <c r="M376" i="4"/>
  <c r="O376" i="4" s="1"/>
  <c r="M377" i="4"/>
  <c r="O377" i="4" s="1"/>
  <c r="M378" i="4"/>
  <c r="N378" i="4" s="1"/>
  <c r="M379" i="4"/>
  <c r="N379" i="4" s="1"/>
  <c r="M380" i="4"/>
  <c r="M381" i="4"/>
  <c r="N381" i="4" s="1"/>
  <c r="M382" i="4"/>
  <c r="N382" i="4" s="1"/>
  <c r="M383" i="4"/>
  <c r="N383" i="4" s="1"/>
  <c r="M384" i="4"/>
  <c r="P384" i="4" s="1"/>
  <c r="M385" i="4"/>
  <c r="R385" i="4" s="1"/>
  <c r="M386" i="4"/>
  <c r="P386" i="4" s="1"/>
  <c r="M387" i="4"/>
  <c r="N387" i="4" s="1"/>
  <c r="M388" i="4"/>
  <c r="Q388" i="4" s="1"/>
  <c r="M389" i="4"/>
  <c r="P389" i="4" s="1"/>
  <c r="M390" i="4"/>
  <c r="P390" i="4" s="1"/>
  <c r="Q390" i="4"/>
  <c r="M391" i="4"/>
  <c r="O391" i="4" s="1"/>
  <c r="M392" i="4"/>
  <c r="N392" i="4" s="1"/>
  <c r="M393" i="4"/>
  <c r="Q393" i="4" s="1"/>
  <c r="M394" i="4"/>
  <c r="R394" i="4" s="1"/>
  <c r="M395" i="4"/>
  <c r="O395" i="4" s="1"/>
  <c r="M396" i="4"/>
  <c r="M397" i="4"/>
  <c r="N397" i="4" s="1"/>
  <c r="D98" i="4"/>
  <c r="D99" i="4"/>
  <c r="D100" i="4"/>
  <c r="D101" i="4"/>
  <c r="D102" i="4"/>
  <c r="E102" i="4" s="1"/>
  <c r="D103" i="4"/>
  <c r="D104" i="4"/>
  <c r="D105" i="4"/>
  <c r="E105" i="4" s="1"/>
  <c r="D106" i="4"/>
  <c r="E106" i="4" s="1"/>
  <c r="D107" i="4"/>
  <c r="E107" i="4" s="1"/>
  <c r="D108" i="4"/>
  <c r="D109" i="4"/>
  <c r="D110" i="4"/>
  <c r="E110" i="4" s="1"/>
  <c r="D111" i="4"/>
  <c r="D112" i="4"/>
  <c r="D113" i="4"/>
  <c r="E113" i="4" s="1"/>
  <c r="D114" i="4"/>
  <c r="E114" i="4" s="1"/>
  <c r="D115" i="4"/>
  <c r="D116" i="4"/>
  <c r="D117" i="4"/>
  <c r="E117" i="4" s="1"/>
  <c r="D118" i="4"/>
  <c r="E118" i="4" s="1"/>
  <c r="D119" i="4"/>
  <c r="D120" i="4"/>
  <c r="E120" i="4" s="1"/>
  <c r="D121" i="4"/>
  <c r="D122" i="4"/>
  <c r="E122" i="4" s="1"/>
  <c r="D123" i="4"/>
  <c r="D124" i="4"/>
  <c r="D125" i="4"/>
  <c r="E125" i="4" s="1"/>
  <c r="D126" i="4"/>
  <c r="D127" i="4"/>
  <c r="D128" i="4"/>
  <c r="D129" i="4"/>
  <c r="E129" i="4" s="1"/>
  <c r="D130" i="4"/>
  <c r="E130" i="4" s="1"/>
  <c r="D131" i="4"/>
  <c r="D132" i="4"/>
  <c r="D133" i="4"/>
  <c r="D134" i="4"/>
  <c r="E134" i="4" s="1"/>
  <c r="D135" i="4"/>
  <c r="D136" i="4"/>
  <c r="D137" i="4"/>
  <c r="D138" i="4"/>
  <c r="E138" i="4" s="1"/>
  <c r="D139" i="4"/>
  <c r="D140" i="4"/>
  <c r="E140" i="4" s="1"/>
  <c r="D141" i="4"/>
  <c r="D142" i="4"/>
  <c r="D143" i="4"/>
  <c r="D144" i="4"/>
  <c r="E144" i="4" s="1"/>
  <c r="D145" i="4"/>
  <c r="E145" i="4" s="1"/>
  <c r="D146" i="4"/>
  <c r="E146" i="4" s="1"/>
  <c r="D147" i="4"/>
  <c r="E147" i="4" s="1"/>
  <c r="D148" i="4"/>
  <c r="D149" i="4"/>
  <c r="E149" i="4" s="1"/>
  <c r="D150" i="4"/>
  <c r="D151" i="4"/>
  <c r="D152" i="4"/>
  <c r="E152" i="4" s="1"/>
  <c r="D153" i="4"/>
  <c r="E153" i="4" s="1"/>
  <c r="D154" i="4"/>
  <c r="E154" i="4" s="1"/>
  <c r="D155" i="4"/>
  <c r="D156" i="4"/>
  <c r="D157" i="4"/>
  <c r="D158" i="4"/>
  <c r="D159" i="4"/>
  <c r="D160" i="4"/>
  <c r="E160" i="4" s="1"/>
  <c r="D161" i="4"/>
  <c r="D162" i="4"/>
  <c r="E162" i="4" s="1"/>
  <c r="D163" i="4"/>
  <c r="D164" i="4"/>
  <c r="E164" i="4" s="1"/>
  <c r="D165" i="4"/>
  <c r="D166" i="4"/>
  <c r="E166" i="4" s="1"/>
  <c r="D167" i="4"/>
  <c r="D168" i="4"/>
  <c r="E168" i="4" s="1"/>
  <c r="D169" i="4"/>
  <c r="D170" i="4"/>
  <c r="E170" i="4" s="1"/>
  <c r="D171" i="4"/>
  <c r="D172" i="4"/>
  <c r="D173" i="4"/>
  <c r="D174" i="4"/>
  <c r="D175" i="4"/>
  <c r="D176" i="4"/>
  <c r="D177" i="4"/>
  <c r="E177" i="4" s="1"/>
  <c r="D178" i="4"/>
  <c r="D179" i="4"/>
  <c r="E179" i="4" s="1"/>
  <c r="D180" i="4"/>
  <c r="D181" i="4"/>
  <c r="D182" i="4"/>
  <c r="E182" i="4" s="1"/>
  <c r="D183" i="4"/>
  <c r="D184" i="4"/>
  <c r="D185" i="4"/>
  <c r="E185" i="4" s="1"/>
  <c r="D186" i="4"/>
  <c r="D187" i="4"/>
  <c r="E187" i="4" s="1"/>
  <c r="D188" i="4"/>
  <c r="D189" i="4"/>
  <c r="D190" i="4"/>
  <c r="E190" i="4" s="1"/>
  <c r="D191" i="4"/>
  <c r="D192" i="4"/>
  <c r="E192" i="4" s="1"/>
  <c r="D193" i="4"/>
  <c r="E193" i="4" s="1"/>
  <c r="D194" i="4"/>
  <c r="E194" i="4" s="1"/>
  <c r="D195" i="4"/>
  <c r="E195" i="4" s="1"/>
  <c r="D196" i="4"/>
  <c r="D197" i="4"/>
  <c r="E197" i="4" s="1"/>
  <c r="D198" i="4"/>
  <c r="D199" i="4"/>
  <c r="D200" i="4"/>
  <c r="D201" i="4"/>
  <c r="E201" i="4" s="1"/>
  <c r="D202" i="4"/>
  <c r="E202" i="4" s="1"/>
  <c r="D203" i="4"/>
  <c r="E203" i="4" s="1"/>
  <c r="D204" i="4"/>
  <c r="D205" i="4"/>
  <c r="E205" i="4" s="1"/>
  <c r="D206" i="4"/>
  <c r="E206" i="4" s="1"/>
  <c r="D207" i="4"/>
  <c r="D208" i="4"/>
  <c r="E208" i="4" s="1"/>
  <c r="D209" i="4"/>
  <c r="E209" i="4" s="1"/>
  <c r="D210" i="4"/>
  <c r="D211" i="4"/>
  <c r="E211" i="4" s="1"/>
  <c r="D212" i="4"/>
  <c r="E212" i="4" s="1"/>
  <c r="D213" i="4"/>
  <c r="E213" i="4" s="1"/>
  <c r="D214" i="4"/>
  <c r="D215" i="4"/>
  <c r="D216" i="4"/>
  <c r="D217" i="4"/>
  <c r="E217" i="4" s="1"/>
  <c r="D218" i="4"/>
  <c r="D219" i="4"/>
  <c r="D220" i="4"/>
  <c r="D221" i="4"/>
  <c r="E221" i="4" s="1"/>
  <c r="D222" i="4"/>
  <c r="D223" i="4"/>
  <c r="D224" i="4"/>
  <c r="D225" i="4"/>
  <c r="E225" i="4" s="1"/>
  <c r="D226" i="4"/>
  <c r="E226" i="4" s="1"/>
  <c r="D227" i="4"/>
  <c r="D228" i="4"/>
  <c r="D229" i="4"/>
  <c r="D230" i="4"/>
  <c r="E230" i="4" s="1"/>
  <c r="D231" i="4"/>
  <c r="E231" i="4" s="1"/>
  <c r="D232" i="4"/>
  <c r="E232" i="4" s="1"/>
  <c r="D233" i="4"/>
  <c r="D234" i="4"/>
  <c r="E234" i="4" s="1"/>
  <c r="D235" i="4"/>
  <c r="D236" i="4"/>
  <c r="E236" i="4" s="1"/>
  <c r="D237" i="4"/>
  <c r="E237" i="4" s="1"/>
  <c r="D238" i="4"/>
  <c r="D239" i="4"/>
  <c r="E239" i="4" s="1"/>
  <c r="D240" i="4"/>
  <c r="E240" i="4" s="1"/>
  <c r="D241" i="4"/>
  <c r="E241" i="4" s="1"/>
  <c r="D242" i="4"/>
  <c r="D243" i="4"/>
  <c r="D244" i="4"/>
  <c r="E244" i="4" s="1"/>
  <c r="D245" i="4"/>
  <c r="E245" i="4" s="1"/>
  <c r="D246" i="4"/>
  <c r="E246" i="4" s="1"/>
  <c r="D247" i="4"/>
  <c r="E247" i="4" s="1"/>
  <c r="D248" i="4"/>
  <c r="E248" i="4" s="1"/>
  <c r="D249" i="4"/>
  <c r="E249" i="4" s="1"/>
  <c r="D250" i="4"/>
  <c r="E250" i="4" s="1"/>
  <c r="D251" i="4"/>
  <c r="D252" i="4"/>
  <c r="D253" i="4"/>
  <c r="D254" i="4"/>
  <c r="D255" i="4"/>
  <c r="E255" i="4" s="1"/>
  <c r="D256" i="4"/>
  <c r="D257" i="4"/>
  <c r="D258" i="4"/>
  <c r="E258" i="4" s="1"/>
  <c r="D259" i="4"/>
  <c r="D260" i="4"/>
  <c r="D261" i="4"/>
  <c r="E261" i="4" s="1"/>
  <c r="D262" i="4"/>
  <c r="E262" i="4" s="1"/>
  <c r="D263" i="4"/>
  <c r="E263" i="4" s="1"/>
  <c r="D264" i="4"/>
  <c r="D265" i="4"/>
  <c r="D266" i="4"/>
  <c r="D267" i="4"/>
  <c r="E267" i="4" s="1"/>
  <c r="D268" i="4"/>
  <c r="D269" i="4"/>
  <c r="D270" i="4"/>
  <c r="D271" i="4"/>
  <c r="D272" i="4"/>
  <c r="E272" i="4" s="1"/>
  <c r="D273" i="4"/>
  <c r="E273" i="4" s="1"/>
  <c r="D274" i="4"/>
  <c r="E274" i="4" s="1"/>
  <c r="D275" i="4"/>
  <c r="E275" i="4" s="1"/>
  <c r="D276" i="4"/>
  <c r="E276" i="4" s="1"/>
  <c r="D277" i="4"/>
  <c r="D278" i="4"/>
  <c r="E278" i="4" s="1"/>
  <c r="D279" i="4"/>
  <c r="E279" i="4" s="1"/>
  <c r="D280" i="4"/>
  <c r="E280" i="4" s="1"/>
  <c r="D281" i="4"/>
  <c r="D282" i="4"/>
  <c r="D283" i="4"/>
  <c r="D284" i="4"/>
  <c r="E284" i="4" s="1"/>
  <c r="D285" i="4"/>
  <c r="E285" i="4" s="1"/>
  <c r="D286" i="4"/>
  <c r="E286" i="4" s="1"/>
  <c r="D287" i="4"/>
  <c r="D288" i="4"/>
  <c r="D289" i="4"/>
  <c r="D290" i="4"/>
  <c r="D291" i="4"/>
  <c r="D292" i="4"/>
  <c r="E292" i="4" s="1"/>
  <c r="D293" i="4"/>
  <c r="D294" i="4"/>
  <c r="E294" i="4" s="1"/>
  <c r="D295" i="4"/>
  <c r="E295" i="4" s="1"/>
  <c r="D296" i="4"/>
  <c r="D297" i="4"/>
  <c r="D298" i="4"/>
  <c r="E298" i="4" s="1"/>
  <c r="D299" i="4"/>
  <c r="D300" i="4"/>
  <c r="E300" i="4" s="1"/>
  <c r="D301" i="4"/>
  <c r="E301" i="4" s="1"/>
  <c r="D302" i="4"/>
  <c r="E302" i="4" s="1"/>
  <c r="D303" i="4"/>
  <c r="E303" i="4" s="1"/>
  <c r="D304" i="4"/>
  <c r="E304" i="4" s="1"/>
  <c r="D305" i="4"/>
  <c r="D306" i="4"/>
  <c r="E306" i="4" s="1"/>
  <c r="D307" i="4"/>
  <c r="D308" i="4"/>
  <c r="D309" i="4"/>
  <c r="D310" i="4"/>
  <c r="D311" i="4"/>
  <c r="D312" i="4"/>
  <c r="D313" i="4"/>
  <c r="E313" i="4" s="1"/>
  <c r="D314" i="4"/>
  <c r="E314" i="4" s="1"/>
  <c r="D315" i="4"/>
  <c r="D316" i="4"/>
  <c r="E316" i="4" s="1"/>
  <c r="D317" i="4"/>
  <c r="E317" i="4" s="1"/>
  <c r="D318" i="4"/>
  <c r="E318" i="4" s="1"/>
  <c r="D319" i="4"/>
  <c r="E319" i="4" s="1"/>
  <c r="D320" i="4"/>
  <c r="E320" i="4" s="1"/>
  <c r="D321" i="4"/>
  <c r="D322" i="4"/>
  <c r="E322" i="4" s="1"/>
  <c r="D323" i="4"/>
  <c r="E323" i="4" s="1"/>
  <c r="D324" i="4"/>
  <c r="D325" i="4"/>
  <c r="E325" i="4" s="1"/>
  <c r="D326" i="4"/>
  <c r="D327" i="4"/>
  <c r="E327" i="4" s="1"/>
  <c r="D328" i="4"/>
  <c r="E328" i="4" s="1"/>
  <c r="D329" i="4"/>
  <c r="E329" i="4" s="1"/>
  <c r="D330" i="4"/>
  <c r="E330" i="4" s="1"/>
  <c r="D331" i="4"/>
  <c r="E331" i="4" s="1"/>
  <c r="D332" i="4"/>
  <c r="D333" i="4"/>
  <c r="E333" i="4" s="1"/>
  <c r="D334" i="4"/>
  <c r="D335" i="4"/>
  <c r="E335" i="4" s="1"/>
  <c r="D336" i="4"/>
  <c r="D337" i="4"/>
  <c r="D338" i="4"/>
  <c r="D339" i="4"/>
  <c r="D340" i="4"/>
  <c r="E340" i="4" s="1"/>
  <c r="D341" i="4"/>
  <c r="D342" i="4"/>
  <c r="E342" i="4" s="1"/>
  <c r="D343" i="4"/>
  <c r="D344" i="4"/>
  <c r="D345" i="4"/>
  <c r="E345" i="4" s="1"/>
  <c r="D346" i="4"/>
  <c r="E346" i="4" s="1"/>
  <c r="D347" i="4"/>
  <c r="D348" i="4"/>
  <c r="D349" i="4"/>
  <c r="E349" i="4" s="1"/>
  <c r="D350" i="4"/>
  <c r="D351" i="4"/>
  <c r="E351" i="4" s="1"/>
  <c r="D352" i="4"/>
  <c r="D353" i="4"/>
  <c r="E353" i="4" s="1"/>
  <c r="D354" i="4"/>
  <c r="D355" i="4"/>
  <c r="E355" i="4" s="1"/>
  <c r="D356" i="4"/>
  <c r="E356" i="4" s="1"/>
  <c r="D357" i="4"/>
  <c r="D358" i="4"/>
  <c r="E358" i="4" s="1"/>
  <c r="D359" i="4"/>
  <c r="E359" i="4" s="1"/>
  <c r="D360" i="4"/>
  <c r="E360" i="4" s="1"/>
  <c r="D361" i="4"/>
  <c r="D362" i="4"/>
  <c r="D363" i="4"/>
  <c r="E363" i="4" s="1"/>
  <c r="D364" i="4"/>
  <c r="E364" i="4" s="1"/>
  <c r="D365" i="4"/>
  <c r="D366" i="4"/>
  <c r="D367" i="4"/>
  <c r="E367" i="4" s="1"/>
  <c r="D368" i="4"/>
  <c r="D369" i="4"/>
  <c r="E369" i="4" s="1"/>
  <c r="D370" i="4"/>
  <c r="D371" i="4"/>
  <c r="E371" i="4" s="1"/>
  <c r="D372" i="4"/>
  <c r="D373" i="4"/>
  <c r="D374" i="4"/>
  <c r="E374" i="4" s="1"/>
  <c r="D375" i="4"/>
  <c r="E375" i="4" s="1"/>
  <c r="D376" i="4"/>
  <c r="D377" i="4"/>
  <c r="D378" i="4"/>
  <c r="E378" i="4" s="1"/>
  <c r="D379" i="4"/>
  <c r="E379" i="4" s="1"/>
  <c r="D380" i="4"/>
  <c r="E380" i="4" s="1"/>
  <c r="D381" i="4"/>
  <c r="D382" i="4"/>
  <c r="D383" i="4"/>
  <c r="D384" i="4"/>
  <c r="D385" i="4"/>
  <c r="E385" i="4" s="1"/>
  <c r="D386" i="4"/>
  <c r="D387" i="4"/>
  <c r="D388" i="4"/>
  <c r="E388" i="4" s="1"/>
  <c r="D389" i="4"/>
  <c r="E389" i="4" s="1"/>
  <c r="D390" i="4"/>
  <c r="E390" i="4" s="1"/>
  <c r="D391" i="4"/>
  <c r="D392" i="4"/>
  <c r="E392" i="4" s="1"/>
  <c r="D393" i="4"/>
  <c r="E393" i="4" s="1"/>
  <c r="D394" i="4"/>
  <c r="E394" i="4" s="1"/>
  <c r="D395" i="4"/>
  <c r="E395" i="4" s="1"/>
  <c r="D396" i="4"/>
  <c r="D397" i="4"/>
  <c r="E397" i="4" s="1"/>
  <c r="Q304" i="4"/>
  <c r="Q308" i="4"/>
  <c r="P327" i="4"/>
  <c r="P333" i="4"/>
  <c r="R335" i="4"/>
  <c r="O360" i="4"/>
  <c r="Q360" i="4"/>
  <c r="R360" i="4"/>
  <c r="P364" i="4"/>
  <c r="Q364" i="4"/>
  <c r="R364" i="4"/>
  <c r="O365" i="4"/>
  <c r="O372" i="4"/>
  <c r="Q379" i="4"/>
  <c r="O383" i="4"/>
  <c r="R383" i="4"/>
  <c r="G66" i="3"/>
  <c r="G64" i="3"/>
  <c r="R100" i="4"/>
  <c r="R102" i="4"/>
  <c r="R108" i="4"/>
  <c r="O110" i="4"/>
  <c r="O116" i="4"/>
  <c r="P132" i="4"/>
  <c r="O143" i="4"/>
  <c r="P143" i="4"/>
  <c r="Q143" i="4"/>
  <c r="R143" i="4"/>
  <c r="P160" i="4"/>
  <c r="O167" i="4"/>
  <c r="P167" i="4"/>
  <c r="R173" i="4"/>
  <c r="P179" i="4"/>
  <c r="P190" i="4"/>
  <c r="Q190" i="4"/>
  <c r="R190" i="4"/>
  <c r="O196" i="4"/>
  <c r="R196" i="4"/>
  <c r="Q202" i="4"/>
  <c r="R202" i="4"/>
  <c r="O207" i="4"/>
  <c r="P207" i="4"/>
  <c r="P210" i="4"/>
  <c r="O211" i="4"/>
  <c r="P211" i="4"/>
  <c r="Q211" i="4"/>
  <c r="R218" i="4"/>
  <c r="Q223" i="4"/>
  <c r="R223" i="4"/>
  <c r="Q235" i="4"/>
  <c r="O236" i="4"/>
  <c r="Q239" i="4"/>
  <c r="O250" i="4"/>
  <c r="P250" i="4"/>
  <c r="Q250" i="4"/>
  <c r="R250" i="4"/>
  <c r="O266" i="4"/>
  <c r="O267" i="4"/>
  <c r="P267" i="4"/>
  <c r="R284" i="4"/>
  <c r="N156" i="4"/>
  <c r="R156" i="4"/>
  <c r="Q321" i="4"/>
  <c r="Q131" i="4"/>
  <c r="R321" i="4"/>
  <c r="P220" i="4"/>
  <c r="Q387" i="4"/>
  <c r="E180" i="4"/>
  <c r="N312" i="4"/>
  <c r="R312" i="4"/>
  <c r="P342" i="4"/>
  <c r="N66" i="4"/>
  <c r="Q327" i="4"/>
  <c r="N150" i="4"/>
  <c r="O150" i="4"/>
  <c r="P150" i="4"/>
  <c r="Q150" i="4"/>
  <c r="R150" i="4"/>
  <c r="P136" i="4"/>
  <c r="Q136" i="4"/>
  <c r="N252" i="4"/>
  <c r="N352" i="4"/>
  <c r="N372" i="4"/>
  <c r="P372" i="4"/>
  <c r="Q372" i="4"/>
  <c r="R372" i="4"/>
  <c r="P344" i="4"/>
  <c r="P397" i="4"/>
  <c r="N386" i="4"/>
  <c r="O315" i="4"/>
  <c r="P315" i="4"/>
  <c r="Q315" i="4"/>
  <c r="Q290" i="4"/>
  <c r="E119" i="4"/>
  <c r="R204" i="4"/>
  <c r="R299" i="4"/>
  <c r="O312" i="4"/>
  <c r="N294" i="4"/>
  <c r="N228" i="4"/>
  <c r="O199" i="4"/>
  <c r="N127" i="4"/>
  <c r="O127" i="4"/>
  <c r="O234" i="4"/>
  <c r="N147" i="4"/>
  <c r="R147" i="4"/>
  <c r="P319" i="4"/>
  <c r="R326" i="4"/>
  <c r="N340" i="4"/>
  <c r="R340" i="4"/>
  <c r="P262" i="4"/>
  <c r="R262" i="4"/>
  <c r="P191" i="4"/>
  <c r="P133" i="4"/>
  <c r="R133" i="4"/>
  <c r="N186" i="4"/>
  <c r="R186" i="4"/>
  <c r="Q186" i="4"/>
  <c r="Q307" i="4"/>
  <c r="N307" i="4"/>
  <c r="O286" i="4"/>
  <c r="N286" i="4"/>
  <c r="N185" i="4"/>
  <c r="O105" i="4"/>
  <c r="Q105" i="4"/>
  <c r="P193" i="4"/>
  <c r="N214" i="4"/>
  <c r="R214" i="4"/>
  <c r="Q148" i="4"/>
  <c r="N206" i="4"/>
  <c r="Q206" i="4"/>
  <c r="P184" i="4"/>
  <c r="N44" i="4"/>
  <c r="Q212" i="4"/>
  <c r="O212" i="4"/>
  <c r="R212" i="4"/>
  <c r="P212" i="4"/>
  <c r="R120" i="4"/>
  <c r="O276" i="4"/>
  <c r="R276" i="4"/>
  <c r="N239" i="4"/>
  <c r="P239" i="4"/>
  <c r="O239" i="4"/>
  <c r="R256" i="4"/>
  <c r="Q120" i="4"/>
  <c r="N59" i="4"/>
  <c r="N313" i="4"/>
  <c r="Q262" i="4"/>
  <c r="O186" i="4"/>
  <c r="P120" i="4"/>
  <c r="R381" i="4"/>
  <c r="Q371" i="4"/>
  <c r="P371" i="4"/>
  <c r="N364" i="4"/>
  <c r="O364" i="4"/>
  <c r="Q222" i="4"/>
  <c r="N113" i="4"/>
  <c r="R265" i="4"/>
  <c r="O242" i="4"/>
  <c r="R242" i="4"/>
  <c r="N285" i="4"/>
  <c r="O198" i="4"/>
  <c r="P192" i="4"/>
  <c r="O170" i="4"/>
  <c r="P170" i="4"/>
  <c r="R134" i="4"/>
  <c r="Q284" i="4"/>
  <c r="R205" i="4"/>
  <c r="N93" i="4"/>
  <c r="Q156" i="4"/>
  <c r="O205" i="4"/>
  <c r="R192" i="4"/>
  <c r="Q292" i="4"/>
  <c r="Q373" i="4"/>
  <c r="P299" i="4"/>
  <c r="O299" i="4"/>
  <c r="Q299" i="4"/>
  <c r="N52" i="4"/>
  <c r="Q319" i="4"/>
  <c r="P186" i="4"/>
  <c r="O292" i="4"/>
  <c r="R386" i="4"/>
  <c r="N345" i="4"/>
  <c r="Q298" i="4"/>
  <c r="P298" i="4"/>
  <c r="R105" i="4"/>
  <c r="O262" i="4"/>
  <c r="Q207" i="4"/>
  <c r="Q147" i="4"/>
  <c r="O120" i="4"/>
  <c r="R307" i="4"/>
  <c r="N121" i="4"/>
  <c r="O121" i="4"/>
  <c r="P121" i="4"/>
  <c r="N210" i="4"/>
  <c r="Q210" i="4"/>
  <c r="O210" i="4"/>
  <c r="Q196" i="4"/>
  <c r="R110" i="4"/>
  <c r="Q383" i="4"/>
  <c r="N251" i="4"/>
  <c r="R244" i="4"/>
  <c r="N202" i="4"/>
  <c r="P202" i="4"/>
  <c r="P196" i="4"/>
  <c r="Q110" i="4"/>
  <c r="P383" i="4"/>
  <c r="R357" i="4"/>
  <c r="N179" i="4"/>
  <c r="O179" i="4"/>
  <c r="D13" i="10"/>
  <c r="C24" i="5"/>
  <c r="D24" i="5" s="1"/>
  <c r="E19" i="9"/>
  <c r="F21" i="10" s="1"/>
  <c r="E21" i="10"/>
  <c r="R273" i="4"/>
  <c r="O247" i="4"/>
  <c r="P247" i="4"/>
  <c r="Q247" i="4"/>
  <c r="R247" i="4"/>
  <c r="N104" i="4"/>
  <c r="O104" i="4"/>
  <c r="P104" i="4"/>
  <c r="Q104" i="4"/>
  <c r="R104" i="4"/>
  <c r="P183" i="4"/>
  <c r="N91" i="4"/>
  <c r="P221" i="4"/>
  <c r="N356" i="4"/>
  <c r="O356" i="4"/>
  <c r="R356" i="4"/>
  <c r="N335" i="4"/>
  <c r="O335" i="4"/>
  <c r="N290" i="4"/>
  <c r="O290" i="4"/>
  <c r="O265" i="4"/>
  <c r="Q258" i="4"/>
  <c r="O258" i="4"/>
  <c r="P258" i="4"/>
  <c r="O231" i="4"/>
  <c r="P182" i="4"/>
  <c r="R182" i="4"/>
  <c r="N135" i="4"/>
  <c r="O135" i="4"/>
  <c r="N41" i="4"/>
  <c r="R109" i="4"/>
  <c r="P166" i="4"/>
  <c r="R136" i="4"/>
  <c r="R376" i="4"/>
  <c r="R260" i="4"/>
  <c r="Q203" i="4"/>
  <c r="R142" i="4"/>
  <c r="P135" i="4"/>
  <c r="Q129" i="4"/>
  <c r="R351" i="4"/>
  <c r="Q335" i="4"/>
  <c r="N302" i="4"/>
  <c r="Q302" i="4"/>
  <c r="O302" i="4"/>
  <c r="P302" i="4"/>
  <c r="R302" i="4"/>
  <c r="Q277" i="4"/>
  <c r="N199" i="4"/>
  <c r="N155" i="4"/>
  <c r="O155" i="4"/>
  <c r="P155" i="4"/>
  <c r="Q155" i="4"/>
  <c r="R155" i="4"/>
  <c r="O128" i="4"/>
  <c r="P128" i="4"/>
  <c r="Q128" i="4"/>
  <c r="P108" i="4"/>
  <c r="Q108" i="4"/>
  <c r="N83" i="4"/>
  <c r="E103" i="4"/>
  <c r="N227" i="4"/>
  <c r="P227" i="4"/>
  <c r="R227" i="4"/>
  <c r="Q227" i="4"/>
  <c r="Q369" i="4"/>
  <c r="N266" i="4"/>
  <c r="Q266" i="4"/>
  <c r="N233" i="4"/>
  <c r="R137" i="4"/>
  <c r="N48" i="4"/>
  <c r="Q272" i="4"/>
  <c r="R272" i="4"/>
  <c r="R203" i="4"/>
  <c r="P348" i="4"/>
  <c r="O189" i="4"/>
  <c r="O252" i="4"/>
  <c r="N136" i="4"/>
  <c r="R387" i="4"/>
  <c r="Q376" i="4"/>
  <c r="R271" i="4"/>
  <c r="P203" i="4"/>
  <c r="R124" i="4"/>
  <c r="P335" i="4"/>
  <c r="P318" i="4"/>
  <c r="N318" i="4"/>
  <c r="N288" i="4"/>
  <c r="N276" i="4"/>
  <c r="N243" i="4"/>
  <c r="R236" i="4"/>
  <c r="N188" i="4"/>
  <c r="P181" i="4"/>
  <c r="N114" i="4"/>
  <c r="O114" i="4"/>
  <c r="P114" i="4"/>
  <c r="N351" i="4"/>
  <c r="O351" i="4"/>
  <c r="P351" i="4"/>
  <c r="O254" i="4"/>
  <c r="O112" i="4"/>
  <c r="P350" i="4"/>
  <c r="Q350" i="4"/>
  <c r="N259" i="4"/>
  <c r="P259" i="4"/>
  <c r="Q259" i="4"/>
  <c r="O259" i="4"/>
  <c r="P124" i="4"/>
  <c r="O124" i="4"/>
  <c r="P252" i="4"/>
  <c r="P387" i="4"/>
  <c r="R350" i="4"/>
  <c r="N376" i="4"/>
  <c r="P260" i="4"/>
  <c r="O203" i="4"/>
  <c r="Q124" i="4"/>
  <c r="R103" i="4"/>
  <c r="P376" i="4"/>
  <c r="Q282" i="4"/>
  <c r="R282" i="4"/>
  <c r="Q204" i="4"/>
  <c r="Q199" i="4"/>
  <c r="R199" i="4"/>
  <c r="N160" i="4"/>
  <c r="R241" i="4"/>
  <c r="Q118" i="4"/>
  <c r="R118" i="4"/>
  <c r="N337" i="4"/>
  <c r="O171" i="4"/>
  <c r="P171" i="4"/>
  <c r="Q171" i="4"/>
  <c r="R171" i="4"/>
  <c r="P130" i="4"/>
  <c r="R219" i="4"/>
  <c r="O166" i="4"/>
  <c r="Q252" i="4"/>
  <c r="O387" i="4"/>
  <c r="N350" i="4"/>
  <c r="O227" i="4"/>
  <c r="N357" i="4"/>
  <c r="P266" i="4"/>
  <c r="P254" i="4"/>
  <c r="R159" i="4"/>
  <c r="O109" i="4"/>
  <c r="R323" i="4"/>
  <c r="P323" i="4"/>
  <c r="P311" i="4"/>
  <c r="R222" i="4"/>
  <c r="O222" i="4"/>
  <c r="N166" i="4"/>
  <c r="N159" i="4"/>
  <c r="N125" i="4"/>
  <c r="O125" i="4"/>
  <c r="P125" i="4"/>
  <c r="Q125" i="4"/>
  <c r="R125" i="4"/>
  <c r="Q113" i="4"/>
  <c r="R113" i="4"/>
  <c r="N328" i="4"/>
  <c r="N396" i="4"/>
  <c r="N256" i="4"/>
  <c r="Q179" i="4"/>
  <c r="N105" i="4"/>
  <c r="R221" i="4"/>
  <c r="P147" i="4"/>
  <c r="P294" i="4"/>
  <c r="Q159" i="4"/>
  <c r="R154" i="4"/>
  <c r="O147" i="4"/>
  <c r="Q102" i="4"/>
  <c r="P98" i="4"/>
  <c r="Q380" i="4"/>
  <c r="P340" i="4"/>
  <c r="R328" i="4"/>
  <c r="P375" i="4"/>
  <c r="R334" i="4"/>
  <c r="R268" i="4"/>
  <c r="R367" i="4"/>
  <c r="Q189" i="4"/>
  <c r="R127" i="4"/>
  <c r="O98" i="4"/>
  <c r="O385" i="4"/>
  <c r="P380" i="4"/>
  <c r="O340" i="4"/>
  <c r="Q328" i="4"/>
  <c r="P278" i="4"/>
  <c r="N92" i="4"/>
  <c r="N74" i="4"/>
  <c r="Q142" i="4"/>
  <c r="Q340" i="4"/>
  <c r="Q268" i="4"/>
  <c r="O367" i="4"/>
  <c r="R397" i="4"/>
  <c r="P367" i="4"/>
  <c r="Q367" i="4"/>
  <c r="O345" i="4"/>
  <c r="O268" i="4"/>
  <c r="R258" i="4"/>
  <c r="P194" i="4"/>
  <c r="R170" i="4"/>
  <c r="O159" i="4"/>
  <c r="P154" i="4"/>
  <c r="R132" i="4"/>
  <c r="Q127" i="4"/>
  <c r="O111" i="4"/>
  <c r="O102" i="4"/>
  <c r="O397" i="4"/>
  <c r="O380" i="4"/>
  <c r="R375" i="4"/>
  <c r="O308" i="4"/>
  <c r="R298" i="4"/>
  <c r="O375" i="4"/>
  <c r="Q334" i="4"/>
  <c r="P268" i="4"/>
  <c r="P240" i="4"/>
  <c r="Q194" i="4"/>
  <c r="Q154" i="4"/>
  <c r="P102" i="4"/>
  <c r="Q397" i="4"/>
  <c r="P231" i="4"/>
  <c r="O194" i="4"/>
  <c r="Q170" i="4"/>
  <c r="O154" i="4"/>
  <c r="Q132" i="4"/>
  <c r="P127" i="4"/>
  <c r="Q375" i="4"/>
  <c r="Q338" i="4"/>
  <c r="Q318" i="4"/>
  <c r="N315" i="4"/>
  <c r="N58" i="4"/>
  <c r="Q175" i="4"/>
  <c r="N170" i="4"/>
  <c r="Q300" i="4"/>
  <c r="R278" i="4"/>
  <c r="E204" i="4"/>
  <c r="E219" i="4"/>
  <c r="E167" i="4"/>
  <c r="E260" i="4"/>
  <c r="E235" i="4"/>
  <c r="E82" i="4"/>
  <c r="E383" i="4"/>
  <c r="E200" i="4"/>
  <c r="E139" i="4"/>
  <c r="E109" i="4"/>
  <c r="E60" i="4"/>
  <c r="E89" i="4"/>
  <c r="E176" i="4"/>
  <c r="E175" i="4"/>
  <c r="E196" i="4"/>
  <c r="E101" i="4"/>
  <c r="E372" i="4"/>
  <c r="E311" i="4"/>
  <c r="E78" i="4"/>
  <c r="E84" i="4"/>
  <c r="E336" i="4"/>
  <c r="E143" i="4"/>
  <c r="E366" i="4"/>
  <c r="E47" i="4"/>
  <c r="E324" i="4"/>
  <c r="Q347" i="4"/>
  <c r="R301" i="4"/>
  <c r="N138" i="4"/>
  <c r="Q138" i="4"/>
  <c r="O352" i="4"/>
  <c r="N291" i="4"/>
  <c r="P164" i="4"/>
  <c r="Q368" i="4"/>
  <c r="R274" i="4"/>
  <c r="O206" i="4"/>
  <c r="Q176" i="4"/>
  <c r="O164" i="4"/>
  <c r="R292" i="4"/>
  <c r="N388" i="4"/>
  <c r="P314" i="4"/>
  <c r="R314" i="4"/>
  <c r="Q309" i="4"/>
  <c r="Q283" i="4"/>
  <c r="N283" i="4"/>
  <c r="O283" i="4"/>
  <c r="P283" i="4"/>
  <c r="R283" i="4"/>
  <c r="E59" i="4"/>
  <c r="E142" i="4"/>
  <c r="R164" i="4"/>
  <c r="P138" i="4"/>
  <c r="O138" i="4"/>
  <c r="Q323" i="4"/>
  <c r="N323" i="4"/>
  <c r="O323" i="4"/>
  <c r="P291" i="4"/>
  <c r="P368" i="4"/>
  <c r="P178" i="4"/>
  <c r="R393" i="4"/>
  <c r="O382" i="4"/>
  <c r="N161" i="4"/>
  <c r="N63" i="4"/>
  <c r="N133" i="4"/>
  <c r="O133" i="4"/>
  <c r="Q133" i="4"/>
  <c r="R330" i="4"/>
  <c r="N330" i="4"/>
  <c r="O330" i="4"/>
  <c r="P330" i="4"/>
  <c r="N71" i="4"/>
  <c r="Q38" i="4"/>
  <c r="R38" i="4"/>
  <c r="O39" i="4"/>
  <c r="Q164" i="4"/>
  <c r="N42" i="4"/>
  <c r="O202" i="4"/>
  <c r="E159" i="4"/>
  <c r="P374" i="4"/>
  <c r="N131" i="4"/>
  <c r="P131" i="4"/>
  <c r="O291" i="4"/>
  <c r="O368" i="4"/>
  <c r="P274" i="4"/>
  <c r="O178" i="4"/>
  <c r="R131" i="4"/>
  <c r="P292" i="4"/>
  <c r="N298" i="4"/>
  <c r="O298" i="4"/>
  <c r="Q288" i="4"/>
  <c r="R288" i="4"/>
  <c r="E42" i="4"/>
  <c r="E268" i="4"/>
  <c r="N306" i="4"/>
  <c r="O306" i="4"/>
  <c r="P306" i="4"/>
  <c r="Q306" i="4"/>
  <c r="R306" i="4"/>
  <c r="E74" i="4"/>
  <c r="E70" i="4"/>
  <c r="O363" i="4"/>
  <c r="N56" i="4"/>
  <c r="R178" i="4"/>
  <c r="N368" i="4"/>
  <c r="O131" i="4"/>
  <c r="E220" i="4"/>
  <c r="O343" i="4"/>
  <c r="O297" i="4"/>
  <c r="N261" i="4"/>
  <c r="E131" i="4"/>
  <c r="N308" i="4"/>
  <c r="R304" i="4"/>
  <c r="O191" i="4"/>
  <c r="N75" i="4"/>
  <c r="E91" i="4"/>
  <c r="N195" i="4"/>
  <c r="N45" i="4"/>
  <c r="N96" i="4"/>
  <c r="E365" i="4"/>
  <c r="E123" i="4"/>
  <c r="E199" i="4"/>
  <c r="E116" i="4"/>
  <c r="E55" i="4"/>
  <c r="E181" i="4"/>
  <c r="E45" i="4"/>
  <c r="E215" i="4"/>
  <c r="E172" i="4"/>
  <c r="E49" i="4"/>
  <c r="E135" i="4"/>
  <c r="E66" i="4"/>
  <c r="E62" i="4"/>
  <c r="E291" i="4"/>
  <c r="E65" i="4"/>
  <c r="E11" i="9"/>
  <c r="G11" i="9" s="1"/>
  <c r="D23" i="8"/>
  <c r="E35" i="10"/>
  <c r="N20" i="2"/>
  <c r="O20" i="2" s="1"/>
  <c r="P20" i="2" s="1"/>
  <c r="R39" i="4"/>
  <c r="O40" i="4"/>
  <c r="P40" i="4"/>
  <c r="Q40" i="4"/>
  <c r="R40" i="4"/>
  <c r="O41" i="4"/>
  <c r="P41" i="4"/>
  <c r="Q41" i="4"/>
  <c r="R41" i="4"/>
  <c r="P42" i="4"/>
  <c r="Q42" i="4"/>
  <c r="R42" i="4"/>
  <c r="O43" i="4"/>
  <c r="P43" i="4"/>
  <c r="P44" i="4"/>
  <c r="Q44" i="4"/>
  <c r="R44" i="4"/>
  <c r="O45" i="4"/>
  <c r="R47" i="4"/>
  <c r="O48" i="4"/>
  <c r="P48" i="4"/>
  <c r="Q48" i="4"/>
  <c r="R48" i="4"/>
  <c r="O49" i="4"/>
  <c r="P49" i="4"/>
  <c r="Q49" i="4"/>
  <c r="R49" i="4"/>
  <c r="R51" i="4"/>
  <c r="O52" i="4"/>
  <c r="P52" i="4"/>
  <c r="Q52" i="4"/>
  <c r="R52" i="4"/>
  <c r="Q53" i="4"/>
  <c r="O54" i="4"/>
  <c r="P54" i="4"/>
  <c r="Q54" i="4"/>
  <c r="R54" i="4"/>
  <c r="O58" i="4"/>
  <c r="P58" i="4"/>
  <c r="Q58" i="4"/>
  <c r="R58" i="4"/>
  <c r="O59" i="4"/>
  <c r="P59" i="4"/>
  <c r="Q59" i="4"/>
  <c r="R59" i="4"/>
  <c r="Q60" i="4"/>
  <c r="Q62" i="4"/>
  <c r="R62" i="4"/>
  <c r="O63" i="4"/>
  <c r="P63" i="4"/>
  <c r="Q63" i="4"/>
  <c r="R63" i="4"/>
  <c r="O64" i="4"/>
  <c r="P64" i="4"/>
  <c r="Q64" i="4"/>
  <c r="R64" i="4"/>
  <c r="P66" i="4"/>
  <c r="Q66" i="4"/>
  <c r="Q67" i="4"/>
  <c r="O70" i="4"/>
  <c r="P70" i="4"/>
  <c r="Q70" i="4"/>
  <c r="R70" i="4"/>
  <c r="O71" i="4"/>
  <c r="P71" i="4"/>
  <c r="Q71" i="4"/>
  <c r="R71" i="4"/>
  <c r="O73" i="4"/>
  <c r="Q73" i="4"/>
  <c r="O74" i="4"/>
  <c r="Q74" i="4"/>
  <c r="O75" i="4"/>
  <c r="P75" i="4"/>
  <c r="Q75" i="4"/>
  <c r="R75" i="4"/>
  <c r="Q76" i="4"/>
  <c r="P77" i="4"/>
  <c r="O78" i="4"/>
  <c r="R78" i="4"/>
  <c r="O79" i="4"/>
  <c r="P79" i="4"/>
  <c r="Q79" i="4"/>
  <c r="R81" i="4"/>
  <c r="O82" i="4"/>
  <c r="O83" i="4"/>
  <c r="P83" i="4"/>
  <c r="Q83" i="4"/>
  <c r="R83" i="4"/>
  <c r="O87" i="4"/>
  <c r="Q87" i="4"/>
  <c r="R87" i="4"/>
  <c r="Q88" i="4"/>
  <c r="R88" i="4"/>
  <c r="R89" i="4"/>
  <c r="O91" i="4"/>
  <c r="P91" i="4"/>
  <c r="Q91" i="4"/>
  <c r="R91" i="4"/>
  <c r="O92" i="4"/>
  <c r="P92" i="4"/>
  <c r="Q92" i="4"/>
  <c r="R92" i="4"/>
  <c r="O93" i="4"/>
  <c r="P93" i="4"/>
  <c r="Q93" i="4"/>
  <c r="R93" i="4"/>
  <c r="Q94" i="4"/>
  <c r="Q96" i="4"/>
  <c r="R96" i="4"/>
  <c r="O97" i="4"/>
  <c r="Q97" i="4"/>
  <c r="E27" i="7" l="1"/>
  <c r="O90" i="4"/>
  <c r="P84" i="4"/>
  <c r="O76" i="4"/>
  <c r="P61" i="4"/>
  <c r="Q57" i="4"/>
  <c r="O53" i="4"/>
  <c r="O289" i="4"/>
  <c r="R297" i="4"/>
  <c r="N165" i="4"/>
  <c r="N76" i="4"/>
  <c r="N86" i="4"/>
  <c r="Q353" i="4"/>
  <c r="P107" i="4"/>
  <c r="N94" i="4"/>
  <c r="O309" i="4"/>
  <c r="P388" i="4"/>
  <c r="P103" i="4"/>
  <c r="O301" i="4"/>
  <c r="R345" i="4"/>
  <c r="P111" i="4"/>
  <c r="R165" i="4"/>
  <c r="P391" i="4"/>
  <c r="Q123" i="4"/>
  <c r="R189" i="4"/>
  <c r="R111" i="4"/>
  <c r="N385" i="4"/>
  <c r="N333" i="4"/>
  <c r="Q317" i="4"/>
  <c r="Q103" i="4"/>
  <c r="P337" i="4"/>
  <c r="N249" i="4"/>
  <c r="P369" i="4"/>
  <c r="P177" i="4"/>
  <c r="P313" i="4"/>
  <c r="P373" i="4"/>
  <c r="Q165" i="4"/>
  <c r="N137" i="4"/>
  <c r="P381" i="4"/>
  <c r="P273" i="4"/>
  <c r="O173" i="4"/>
  <c r="Q333" i="4"/>
  <c r="Q345" i="4"/>
  <c r="O361" i="4"/>
  <c r="N205" i="4"/>
  <c r="Q285" i="4"/>
  <c r="Q126" i="4"/>
  <c r="Q265" i="4"/>
  <c r="Q297" i="4"/>
  <c r="O321" i="4"/>
  <c r="P173" i="4"/>
  <c r="P134" i="4"/>
  <c r="R317" i="4"/>
  <c r="Q40" i="3"/>
  <c r="U40" i="3" s="1"/>
  <c r="R94" i="4"/>
  <c r="O84" i="4"/>
  <c r="P72" i="4"/>
  <c r="O61" i="4"/>
  <c r="R53" i="4"/>
  <c r="P297" i="4"/>
  <c r="O107" i="4"/>
  <c r="P165" i="4"/>
  <c r="P161" i="4"/>
  <c r="R305" i="4"/>
  <c r="O388" i="4"/>
  <c r="O99" i="4"/>
  <c r="N61" i="4"/>
  <c r="P189" i="4"/>
  <c r="O273" i="4"/>
  <c r="Q273" i="4"/>
  <c r="N130" i="4"/>
  <c r="O337" i="4"/>
  <c r="O249" i="4"/>
  <c r="Q221" i="4"/>
  <c r="Q181" i="4"/>
  <c r="O313" i="4"/>
  <c r="O373" i="4"/>
  <c r="O137" i="4"/>
  <c r="R369" i="4"/>
  <c r="R277" i="4"/>
  <c r="O221" i="4"/>
  <c r="O381" i="4"/>
  <c r="Q357" i="4"/>
  <c r="N173" i="4"/>
  <c r="R361" i="4"/>
  <c r="Q293" i="4"/>
  <c r="R373" i="4"/>
  <c r="Q205" i="4"/>
  <c r="R333" i="4"/>
  <c r="P395" i="4"/>
  <c r="O126" i="4"/>
  <c r="R149" i="4"/>
  <c r="O293" i="4"/>
  <c r="P265" i="4"/>
  <c r="N391" i="4"/>
  <c r="N321" i="4"/>
  <c r="P237" i="4"/>
  <c r="R388" i="4"/>
  <c r="Q385" i="4"/>
  <c r="Q33" i="3"/>
  <c r="U33" i="3" s="1"/>
  <c r="P44" i="3"/>
  <c r="S44" i="3" s="1"/>
  <c r="O94" i="4"/>
  <c r="Q84" i="4"/>
  <c r="P76" i="4"/>
  <c r="R61" i="4"/>
  <c r="R57" i="4"/>
  <c r="P53" i="4"/>
  <c r="Q47" i="4"/>
  <c r="Q107" i="4"/>
  <c r="O193" i="4"/>
  <c r="R107" i="4"/>
  <c r="R245" i="4"/>
  <c r="O123" i="4"/>
  <c r="P249" i="4"/>
  <c r="P385" i="4"/>
  <c r="Q111" i="4"/>
  <c r="R391" i="4"/>
  <c r="Q391" i="4"/>
  <c r="O369" i="4"/>
  <c r="O130" i="4"/>
  <c r="Q337" i="4"/>
  <c r="Q249" i="4"/>
  <c r="P357" i="4"/>
  <c r="P233" i="4"/>
  <c r="Q137" i="4"/>
  <c r="P277" i="4"/>
  <c r="Q381" i="4"/>
  <c r="P217" i="4"/>
  <c r="P126" i="4"/>
  <c r="Q134" i="4"/>
  <c r="Q193" i="4"/>
  <c r="R126" i="4"/>
  <c r="O229" i="4"/>
  <c r="O201" i="4"/>
  <c r="F33" i="7"/>
  <c r="F26" i="7"/>
  <c r="D23" i="7"/>
  <c r="F19" i="9"/>
  <c r="G19" i="9" s="1"/>
  <c r="H21" i="10" s="1"/>
  <c r="O45" i="3"/>
  <c r="C16" i="9" s="1"/>
  <c r="D16" i="9" s="1"/>
  <c r="E16" i="9" s="1"/>
  <c r="F16" i="9" s="1"/>
  <c r="G16" i="9" s="1"/>
  <c r="F9" i="4"/>
  <c r="G35" i="10"/>
  <c r="E25" i="10"/>
  <c r="E23" i="9"/>
  <c r="F25" i="10" s="1"/>
  <c r="Q363" i="4"/>
  <c r="N393" i="4"/>
  <c r="O393" i="4"/>
  <c r="N347" i="4"/>
  <c r="P288" i="4"/>
  <c r="P392" i="4"/>
  <c r="R130" i="4"/>
  <c r="P241" i="4"/>
  <c r="O209" i="4"/>
  <c r="O332" i="4"/>
  <c r="R177" i="4"/>
  <c r="N109" i="4"/>
  <c r="Q168" i="4"/>
  <c r="R255" i="4"/>
  <c r="N331" i="4"/>
  <c r="N200" i="4"/>
  <c r="N325" i="4"/>
  <c r="P144" i="4"/>
  <c r="Q116" i="4"/>
  <c r="R365" i="4"/>
  <c r="O328" i="4"/>
  <c r="Q35" i="3"/>
  <c r="U35" i="3" s="1"/>
  <c r="F25" i="7"/>
  <c r="C33" i="7"/>
  <c r="R84" i="4"/>
  <c r="C26" i="8"/>
  <c r="O176" i="4"/>
  <c r="Q378" i="4"/>
  <c r="P176" i="4"/>
  <c r="O240" i="4"/>
  <c r="N339" i="4"/>
  <c r="P339" i="4"/>
  <c r="N241" i="4"/>
  <c r="N332" i="4"/>
  <c r="R168" i="4"/>
  <c r="Q346" i="4"/>
  <c r="O355" i="4"/>
  <c r="O316" i="4"/>
  <c r="O185" i="4"/>
  <c r="P303" i="4"/>
  <c r="O339" i="4"/>
  <c r="O241" i="4"/>
  <c r="P168" i="4"/>
  <c r="P116" i="4"/>
  <c r="Q365" i="4"/>
  <c r="O394" i="4"/>
  <c r="Q313" i="4"/>
  <c r="O118" i="4"/>
  <c r="F32" i="7"/>
  <c r="P378" i="4"/>
  <c r="N168" i="4"/>
  <c r="R160" i="4"/>
  <c r="Q332" i="4"/>
  <c r="P295" i="4"/>
  <c r="O200" i="4"/>
  <c r="O303" i="4"/>
  <c r="R355" i="4"/>
  <c r="R217" i="4"/>
  <c r="Q185" i="4"/>
  <c r="O378" i="4"/>
  <c r="Q160" i="4"/>
  <c r="N217" i="4"/>
  <c r="P256" i="4"/>
  <c r="N355" i="4"/>
  <c r="P325" i="4"/>
  <c r="Q256" i="4"/>
  <c r="R339" i="4"/>
  <c r="Q255" i="4"/>
  <c r="R201" i="4"/>
  <c r="P185" i="4"/>
  <c r="P393" i="4"/>
  <c r="P33" i="3"/>
  <c r="C18" i="8"/>
  <c r="N55" i="4"/>
  <c r="R303" i="4"/>
  <c r="R347" i="4"/>
  <c r="P347" i="4"/>
  <c r="P317" i="4"/>
  <c r="N193" i="4"/>
  <c r="N272" i="4"/>
  <c r="O108" i="4"/>
  <c r="O144" i="4"/>
  <c r="O255" i="4"/>
  <c r="N295" i="4"/>
  <c r="R378" i="4"/>
  <c r="Q325" i="4"/>
  <c r="P279" i="4"/>
  <c r="R101" i="4"/>
  <c r="P332" i="4"/>
  <c r="S41" i="3"/>
  <c r="R144" i="4"/>
  <c r="O101" i="4"/>
  <c r="R392" i="4"/>
  <c r="R240" i="4"/>
  <c r="Q240" i="4"/>
  <c r="O317" i="4"/>
  <c r="R176" i="4"/>
  <c r="N144" i="4"/>
  <c r="R116" i="4"/>
  <c r="O279" i="4"/>
  <c r="N34" i="6"/>
  <c r="I12" i="5" s="1"/>
  <c r="I14" i="5" s="1"/>
  <c r="D32" i="7"/>
  <c r="C34" i="7"/>
  <c r="C30" i="7"/>
  <c r="C27" i="7"/>
  <c r="C23" i="7"/>
  <c r="C32" i="7"/>
  <c r="C31" i="7"/>
  <c r="C24" i="7"/>
  <c r="E29" i="7"/>
  <c r="N29" i="6"/>
  <c r="D12" i="5" s="1"/>
  <c r="D14" i="5" s="1"/>
  <c r="G40" i="6"/>
  <c r="E19" i="10"/>
  <c r="E222" i="4"/>
  <c r="E214" i="4"/>
  <c r="E207" i="4"/>
  <c r="E338" i="4"/>
  <c r="E186" i="4"/>
  <c r="E178" i="4"/>
  <c r="E126" i="4"/>
  <c r="E99" i="4"/>
  <c r="E265" i="4"/>
  <c r="E282" i="4"/>
  <c r="C36" i="10"/>
  <c r="C37" i="10" s="1"/>
  <c r="C39" i="10" s="1"/>
  <c r="J9" i="4"/>
  <c r="P86" i="4"/>
  <c r="O86" i="4"/>
  <c r="P85" i="4"/>
  <c r="O72" i="4"/>
  <c r="Q65" i="4"/>
  <c r="O65" i="4"/>
  <c r="P60" i="4"/>
  <c r="E100" i="4"/>
  <c r="N60" i="4"/>
  <c r="E347" i="4"/>
  <c r="E341" i="4"/>
  <c r="R115" i="4"/>
  <c r="O188" i="4"/>
  <c r="N77" i="4"/>
  <c r="E28" i="7"/>
  <c r="Q392" i="4"/>
  <c r="O148" i="4"/>
  <c r="E361" i="4"/>
  <c r="E334" i="4"/>
  <c r="E297" i="4"/>
  <c r="P377" i="4"/>
  <c r="N377" i="4"/>
  <c r="Q361" i="4"/>
  <c r="N361" i="4"/>
  <c r="R327" i="4"/>
  <c r="O327" i="4"/>
  <c r="N327" i="4"/>
  <c r="O219" i="4"/>
  <c r="P219" i="4"/>
  <c r="N175" i="4"/>
  <c r="O175" i="4"/>
  <c r="P175" i="4"/>
  <c r="R175" i="4"/>
  <c r="O132" i="4"/>
  <c r="N132" i="4"/>
  <c r="N100" i="4"/>
  <c r="Q100" i="4"/>
  <c r="O100" i="4"/>
  <c r="P100" i="4"/>
  <c r="N366" i="4"/>
  <c r="P366" i="4"/>
  <c r="Q366" i="4"/>
  <c r="R366" i="4"/>
  <c r="R324" i="4"/>
  <c r="Q324" i="4"/>
  <c r="P316" i="4"/>
  <c r="R316" i="4"/>
  <c r="Q216" i="4"/>
  <c r="R216" i="4"/>
  <c r="Q180" i="4"/>
  <c r="R180" i="4"/>
  <c r="O85" i="4"/>
  <c r="R77" i="4"/>
  <c r="O77" i="4"/>
  <c r="O60" i="4"/>
  <c r="E108" i="4"/>
  <c r="Q382" i="4"/>
  <c r="R148" i="4"/>
  <c r="P354" i="4"/>
  <c r="P148" i="4"/>
  <c r="P180" i="4"/>
  <c r="E169" i="4"/>
  <c r="E141" i="4"/>
  <c r="R380" i="4"/>
  <c r="N380" i="4"/>
  <c r="P352" i="4"/>
  <c r="Q352" i="4"/>
  <c r="R352" i="4"/>
  <c r="O285" i="4"/>
  <c r="R285" i="4"/>
  <c r="N242" i="4"/>
  <c r="P242" i="4"/>
  <c r="Q242" i="4"/>
  <c r="N234" i="4"/>
  <c r="Q234" i="4"/>
  <c r="R234" i="4"/>
  <c r="P234" i="4"/>
  <c r="Q135" i="4"/>
  <c r="R135" i="4"/>
  <c r="H9" i="4"/>
  <c r="F35" i="10"/>
  <c r="E171" i="4"/>
  <c r="E112" i="4"/>
  <c r="N320" i="4"/>
  <c r="O320" i="4"/>
  <c r="O248" i="4"/>
  <c r="P248" i="4"/>
  <c r="N172" i="4"/>
  <c r="Q172" i="4"/>
  <c r="Q122" i="4"/>
  <c r="R122" i="4"/>
  <c r="R86" i="4"/>
  <c r="R85" i="4"/>
  <c r="E287" i="4"/>
  <c r="E308" i="4"/>
  <c r="O366" i="4"/>
  <c r="O152" i="4"/>
  <c r="R188" i="4"/>
  <c r="Q85" i="4"/>
  <c r="Q72" i="4"/>
  <c r="P65" i="4"/>
  <c r="E305" i="4"/>
  <c r="N72" i="4"/>
  <c r="O172" i="4"/>
  <c r="P382" i="4"/>
  <c r="E163" i="4"/>
  <c r="E183" i="4"/>
  <c r="E259" i="4"/>
  <c r="R382" i="4"/>
  <c r="O392" i="4"/>
  <c r="P188" i="4"/>
  <c r="E34" i="7"/>
  <c r="Q354" i="4"/>
  <c r="U43" i="3"/>
  <c r="E256" i="4"/>
  <c r="R363" i="4"/>
  <c r="P363" i="4"/>
  <c r="P307" i="4"/>
  <c r="O307" i="4"/>
  <c r="N245" i="4"/>
  <c r="O245" i="4"/>
  <c r="N213" i="4"/>
  <c r="Q213" i="4"/>
  <c r="O177" i="4"/>
  <c r="N177" i="4"/>
  <c r="N145" i="4"/>
  <c r="O145" i="4"/>
  <c r="Q145" i="4"/>
  <c r="R145" i="4"/>
  <c r="O141" i="4"/>
  <c r="R141" i="4"/>
  <c r="Q141" i="4"/>
  <c r="P36" i="3"/>
  <c r="S36" i="3" s="1"/>
  <c r="D34" i="7"/>
  <c r="D25" i="7"/>
  <c r="N110" i="4"/>
  <c r="O103" i="4"/>
  <c r="E32" i="7"/>
  <c r="E24" i="7"/>
  <c r="E269" i="4"/>
  <c r="N365" i="4"/>
  <c r="N360" i="4"/>
  <c r="R353" i="4"/>
  <c r="N218" i="4"/>
  <c r="N209" i="4"/>
  <c r="N207" i="4"/>
  <c r="N204" i="4"/>
  <c r="N190" i="4"/>
  <c r="Q34" i="3"/>
  <c r="U34" i="3" s="1"/>
  <c r="N88" i="4"/>
  <c r="E18" i="10"/>
  <c r="E14" i="9"/>
  <c r="E396" i="4"/>
  <c r="E384" i="4"/>
  <c r="E381" i="4"/>
  <c r="E309" i="4"/>
  <c r="E270" i="4"/>
  <c r="E223" i="4"/>
  <c r="E198" i="4"/>
  <c r="E127" i="4"/>
  <c r="E115" i="4"/>
  <c r="R308" i="4"/>
  <c r="P308" i="4"/>
  <c r="P290" i="4"/>
  <c r="R290" i="4"/>
  <c r="N275" i="4"/>
  <c r="Q275" i="4"/>
  <c r="R167" i="4"/>
  <c r="N167" i="4"/>
  <c r="N134" i="4"/>
  <c r="N128" i="4"/>
  <c r="R128" i="4"/>
  <c r="P42" i="3"/>
  <c r="E104" i="4"/>
  <c r="Q358" i="4"/>
  <c r="N358" i="4"/>
  <c r="O304" i="4"/>
  <c r="P304" i="4"/>
  <c r="Q301" i="4"/>
  <c r="N301" i="4"/>
  <c r="R293" i="4"/>
  <c r="N293" i="4"/>
  <c r="R289" i="4"/>
  <c r="Q289" i="4"/>
  <c r="Q192" i="4"/>
  <c r="N192" i="4"/>
  <c r="Q166" i="4"/>
  <c r="R166" i="4"/>
  <c r="P156" i="4"/>
  <c r="O156" i="4"/>
  <c r="Q41" i="3"/>
  <c r="U41" i="3" s="1"/>
  <c r="N29" i="5"/>
  <c r="E156" i="4"/>
  <c r="E133" i="4"/>
  <c r="Q296" i="4"/>
  <c r="N296" i="4"/>
  <c r="R230" i="4"/>
  <c r="P230" i="4"/>
  <c r="P222" i="4"/>
  <c r="N222" i="4"/>
  <c r="N141" i="4"/>
  <c r="Q42" i="3"/>
  <c r="U42" i="3" s="1"/>
  <c r="Q37" i="3"/>
  <c r="U37" i="3" s="1"/>
  <c r="G29" i="5"/>
  <c r="E315" i="4"/>
  <c r="R309" i="4"/>
  <c r="N309" i="4"/>
  <c r="R291" i="4"/>
  <c r="Q291" i="4"/>
  <c r="Q233" i="4"/>
  <c r="O233" i="4"/>
  <c r="R194" i="4"/>
  <c r="N194" i="4"/>
  <c r="Q36" i="3"/>
  <c r="U36" i="3" s="1"/>
  <c r="Q44" i="3"/>
  <c r="P34" i="3"/>
  <c r="P40" i="3"/>
  <c r="P35" i="3"/>
  <c r="P38" i="3"/>
  <c r="P43" i="3"/>
  <c r="Q39" i="3"/>
  <c r="N303" i="4"/>
  <c r="E33" i="7"/>
  <c r="E25" i="7"/>
  <c r="N35" i="6"/>
  <c r="J12" i="5" s="1"/>
  <c r="J14" i="5" s="1"/>
  <c r="J40" i="6"/>
  <c r="J41" i="6" s="1"/>
  <c r="N97" i="4"/>
  <c r="O18" i="5"/>
  <c r="D18" i="10" s="1"/>
  <c r="E29" i="5"/>
  <c r="C30" i="5"/>
  <c r="O30" i="5" s="1"/>
  <c r="D30" i="10" s="1"/>
  <c r="F24" i="7"/>
  <c r="E26" i="7"/>
  <c r="C32" i="8"/>
  <c r="C29" i="7"/>
  <c r="E30" i="7"/>
  <c r="D29" i="7"/>
  <c r="D24" i="7"/>
  <c r="F30" i="7"/>
  <c r="E23" i="7"/>
  <c r="D28" i="7"/>
  <c r="D31" i="7"/>
  <c r="F29" i="7"/>
  <c r="F31" i="7"/>
  <c r="F27" i="7"/>
  <c r="D27" i="7"/>
  <c r="C28" i="7"/>
  <c r="F28" i="7"/>
  <c r="D33" i="7"/>
  <c r="D26" i="7"/>
  <c r="N30" i="6"/>
  <c r="E12" i="5" s="1"/>
  <c r="E14" i="5" s="1"/>
  <c r="G41" i="6"/>
  <c r="N31" i="6"/>
  <c r="F12" i="5" s="1"/>
  <c r="F14" i="5" s="1"/>
  <c r="M40" i="6"/>
  <c r="M41" i="6" s="1"/>
  <c r="F36" i="7" s="1"/>
  <c r="N39" i="6"/>
  <c r="N12" i="5" s="1"/>
  <c r="N14" i="5" s="1"/>
  <c r="N36" i="6"/>
  <c r="K12" i="5" s="1"/>
  <c r="K14" i="5" s="1"/>
  <c r="C25" i="7"/>
  <c r="G43" i="6"/>
  <c r="G42" i="6"/>
  <c r="C44" i="6"/>
  <c r="G44" i="6" s="1"/>
  <c r="N37" i="6"/>
  <c r="L12" i="5" s="1"/>
  <c r="L14" i="5" s="1"/>
  <c r="K40" i="6"/>
  <c r="K41" i="6" s="1"/>
  <c r="N28" i="6"/>
  <c r="C12" i="5" s="1"/>
  <c r="N32" i="6"/>
  <c r="G12" i="5" s="1"/>
  <c r="G14" i="5" s="1"/>
  <c r="C26" i="7"/>
  <c r="D30" i="7"/>
  <c r="F23" i="7"/>
  <c r="L40" i="6"/>
  <c r="L41" i="6" s="1"/>
  <c r="N38" i="6"/>
  <c r="M12" i="5" s="1"/>
  <c r="M14" i="5" s="1"/>
  <c r="N33" i="6"/>
  <c r="H12" i="5" s="1"/>
  <c r="H14" i="5" s="1"/>
  <c r="E22" i="9"/>
  <c r="E24" i="5"/>
  <c r="F24" i="5" s="1"/>
  <c r="G24" i="5" s="1"/>
  <c r="H24" i="5" s="1"/>
  <c r="I24" i="5" s="1"/>
  <c r="J24" i="5" s="1"/>
  <c r="K24" i="5" s="1"/>
  <c r="L24" i="5" s="1"/>
  <c r="M24" i="5" s="1"/>
  <c r="N24" i="5" s="1"/>
  <c r="F19" i="10"/>
  <c r="F15" i="9"/>
  <c r="E23" i="10"/>
  <c r="E21" i="9"/>
  <c r="F25" i="9"/>
  <c r="F27" i="10"/>
  <c r="O26" i="5"/>
  <c r="D26" i="10" s="1"/>
  <c r="O22" i="5"/>
  <c r="D22" i="10" s="1"/>
  <c r="E24" i="9"/>
  <c r="E26" i="10"/>
  <c r="F20" i="5"/>
  <c r="G20" i="5" s="1"/>
  <c r="H20" i="5" s="1"/>
  <c r="I20" i="5" s="1"/>
  <c r="J20" i="5" s="1"/>
  <c r="K20" i="5" s="1"/>
  <c r="L20" i="5" s="1"/>
  <c r="M20" i="5" s="1"/>
  <c r="N20" i="5" s="1"/>
  <c r="O25" i="5"/>
  <c r="D25" i="10" s="1"/>
  <c r="O19" i="5"/>
  <c r="D19" i="10" s="1"/>
  <c r="E20" i="9"/>
  <c r="E27" i="10"/>
  <c r="O21" i="5"/>
  <c r="D21" i="10" s="1"/>
  <c r="E18" i="9"/>
  <c r="E26" i="9"/>
  <c r="O23" i="5"/>
  <c r="D23" i="10" s="1"/>
  <c r="N374" i="4"/>
  <c r="R374" i="4"/>
  <c r="Q359" i="4"/>
  <c r="P359" i="4"/>
  <c r="N226" i="4"/>
  <c r="O226" i="4"/>
  <c r="P226" i="4"/>
  <c r="N198" i="4"/>
  <c r="Q198" i="4"/>
  <c r="O174" i="4"/>
  <c r="P174" i="4"/>
  <c r="Q158" i="4"/>
  <c r="O158" i="4"/>
  <c r="P158" i="4"/>
  <c r="R153" i="4"/>
  <c r="Q153" i="4"/>
  <c r="O153" i="4"/>
  <c r="O341" i="4"/>
  <c r="P341" i="4"/>
  <c r="R341" i="4"/>
  <c r="N341" i="4"/>
  <c r="Q341" i="4"/>
  <c r="P324" i="4"/>
  <c r="N324" i="4"/>
  <c r="P257" i="4"/>
  <c r="O257" i="4"/>
  <c r="Q257" i="4"/>
  <c r="N220" i="4"/>
  <c r="R220" i="4"/>
  <c r="O220" i="4"/>
  <c r="Q220" i="4"/>
  <c r="Q152" i="4"/>
  <c r="P152" i="4"/>
  <c r="N152" i="4"/>
  <c r="N82" i="4"/>
  <c r="Q82" i="4"/>
  <c r="P82" i="4"/>
  <c r="R82" i="4"/>
  <c r="P69" i="4"/>
  <c r="Q69" i="4"/>
  <c r="R69" i="4"/>
  <c r="P47" i="4"/>
  <c r="R198" i="4"/>
  <c r="Q209" i="4"/>
  <c r="P215" i="4"/>
  <c r="P232" i="4"/>
  <c r="Q349" i="4"/>
  <c r="O389" i="4"/>
  <c r="N389" i="4"/>
  <c r="Q389" i="4"/>
  <c r="Q362" i="4"/>
  <c r="N362" i="4"/>
  <c r="N263" i="4"/>
  <c r="Q263" i="4"/>
  <c r="P263" i="4"/>
  <c r="Q238" i="4"/>
  <c r="R238" i="4"/>
  <c r="Q224" i="4"/>
  <c r="N224" i="4"/>
  <c r="P224" i="4"/>
  <c r="Q151" i="4"/>
  <c r="P151" i="4"/>
  <c r="Q112" i="4"/>
  <c r="N112" i="4"/>
  <c r="R56" i="4"/>
  <c r="O56" i="4"/>
  <c r="P97" i="4"/>
  <c r="Q89" i="4"/>
  <c r="Q81" i="4"/>
  <c r="O69" i="4"/>
  <c r="P62" i="4"/>
  <c r="O359" i="4"/>
  <c r="P38" i="4"/>
  <c r="Q215" i="4"/>
  <c r="R226" i="4"/>
  <c r="R174" i="4"/>
  <c r="O362" i="4"/>
  <c r="P238" i="4"/>
  <c r="O324" i="4"/>
  <c r="Q243" i="4"/>
  <c r="R243" i="4"/>
  <c r="R208" i="4"/>
  <c r="O208" i="4"/>
  <c r="N191" i="4"/>
  <c r="R191" i="4"/>
  <c r="Q191" i="4"/>
  <c r="R184" i="4"/>
  <c r="Q184" i="4"/>
  <c r="R172" i="4"/>
  <c r="P172" i="4"/>
  <c r="R161" i="4"/>
  <c r="Q161" i="4"/>
  <c r="O96" i="4"/>
  <c r="P81" i="4"/>
  <c r="R384" i="4"/>
  <c r="N57" i="4"/>
  <c r="Q336" i="4"/>
  <c r="Q208" i="4"/>
  <c r="N232" i="4"/>
  <c r="N238" i="4"/>
  <c r="Q269" i="4"/>
  <c r="O390" i="4"/>
  <c r="N310" i="4"/>
  <c r="P310" i="4"/>
  <c r="R310" i="4"/>
  <c r="Q310" i="4"/>
  <c r="O310" i="4"/>
  <c r="O280" i="4"/>
  <c r="R280" i="4"/>
  <c r="N280" i="4"/>
  <c r="Q280" i="4"/>
  <c r="R254" i="4"/>
  <c r="N254" i="4"/>
  <c r="Q254" i="4"/>
  <c r="P223" i="4"/>
  <c r="O223" i="4"/>
  <c r="O95" i="4"/>
  <c r="P95" i="4"/>
  <c r="N95" i="4"/>
  <c r="O81" i="4"/>
  <c r="P56" i="4"/>
  <c r="J29" i="5"/>
  <c r="R390" i="4"/>
  <c r="R263" i="4"/>
  <c r="N219" i="4"/>
  <c r="O238" i="4"/>
  <c r="O243" i="4"/>
  <c r="P358" i="4"/>
  <c r="Q286" i="4"/>
  <c r="R286" i="4"/>
  <c r="P253" i="4"/>
  <c r="Q253" i="4"/>
  <c r="N253" i="4"/>
  <c r="O122" i="4"/>
  <c r="P122" i="4"/>
  <c r="N122" i="4"/>
  <c r="Q99" i="4"/>
  <c r="R99" i="4"/>
  <c r="P99" i="4"/>
  <c r="Q95" i="4"/>
  <c r="O88" i="4"/>
  <c r="O68" i="4"/>
  <c r="Q45" i="4"/>
  <c r="Q342" i="4"/>
  <c r="R358" i="4"/>
  <c r="N89" i="4"/>
  <c r="Q178" i="4"/>
  <c r="N174" i="4"/>
  <c r="N311" i="4"/>
  <c r="R213" i="4"/>
  <c r="P146" i="4"/>
  <c r="P204" i="4"/>
  <c r="O349" i="4"/>
  <c r="P208" i="4"/>
  <c r="N336" i="4"/>
  <c r="N236" i="4"/>
  <c r="R112" i="4"/>
  <c r="R232" i="4"/>
  <c r="P286" i="4"/>
  <c r="O295" i="4"/>
  <c r="R311" i="4"/>
  <c r="O162" i="4"/>
  <c r="P280" i="4"/>
  <c r="O151" i="4"/>
  <c r="O358" i="4"/>
  <c r="R331" i="4"/>
  <c r="O331" i="4"/>
  <c r="Q331" i="4"/>
  <c r="P326" i="4"/>
  <c r="Q326" i="4"/>
  <c r="O326" i="4"/>
  <c r="Q320" i="4"/>
  <c r="R320" i="4"/>
  <c r="P320" i="4"/>
  <c r="N300" i="4"/>
  <c r="O300" i="4"/>
  <c r="P300" i="4"/>
  <c r="R294" i="4"/>
  <c r="Q294" i="4"/>
  <c r="O294" i="4"/>
  <c r="Q279" i="4"/>
  <c r="N279" i="4"/>
  <c r="Q274" i="4"/>
  <c r="N274" i="4"/>
  <c r="N267" i="4"/>
  <c r="Q267" i="4"/>
  <c r="R267" i="4"/>
  <c r="O142" i="4"/>
  <c r="P142" i="4"/>
  <c r="N142" i="4"/>
  <c r="R121" i="4"/>
  <c r="Q121" i="4"/>
  <c r="R98" i="4"/>
  <c r="Q98" i="4"/>
  <c r="N98" i="4"/>
  <c r="O342" i="4"/>
  <c r="R342" i="4"/>
  <c r="P246" i="4"/>
  <c r="R246" i="4"/>
  <c r="Q246" i="4"/>
  <c r="O246" i="4"/>
  <c r="N246" i="4"/>
  <c r="R215" i="4"/>
  <c r="O215" i="4"/>
  <c r="Q187" i="4"/>
  <c r="P187" i="4"/>
  <c r="N187" i="4"/>
  <c r="O187" i="4"/>
  <c r="Q163" i="4"/>
  <c r="R163" i="4"/>
  <c r="P163" i="4"/>
  <c r="N163" i="4"/>
  <c r="O163" i="4"/>
  <c r="N119" i="4"/>
  <c r="Q119" i="4"/>
  <c r="R119" i="4"/>
  <c r="P119" i="4"/>
  <c r="R359" i="4"/>
  <c r="O119" i="4"/>
  <c r="R395" i="4"/>
  <c r="R379" i="4"/>
  <c r="O379" i="4"/>
  <c r="P379" i="4"/>
  <c r="P353" i="4"/>
  <c r="O353" i="4"/>
  <c r="Q348" i="4"/>
  <c r="N348" i="4"/>
  <c r="N329" i="4"/>
  <c r="O329" i="4"/>
  <c r="P329" i="4"/>
  <c r="R264" i="4"/>
  <c r="P264" i="4"/>
  <c r="Q264" i="4"/>
  <c r="N225" i="4"/>
  <c r="O225" i="4"/>
  <c r="R225" i="4"/>
  <c r="Q225" i="4"/>
  <c r="O157" i="4"/>
  <c r="Q157" i="4"/>
  <c r="R157" i="4"/>
  <c r="P90" i="4"/>
  <c r="R90" i="4"/>
  <c r="P51" i="4"/>
  <c r="Q51" i="4"/>
  <c r="N39" i="4"/>
  <c r="P39" i="4"/>
  <c r="Q39" i="4"/>
  <c r="P74" i="4"/>
  <c r="P57" i="4"/>
  <c r="N90" i="4"/>
  <c r="P209" i="4"/>
  <c r="P214" i="4"/>
  <c r="O270" i="4"/>
  <c r="R270" i="4"/>
  <c r="P270" i="4"/>
  <c r="N244" i="4"/>
  <c r="Q244" i="4"/>
  <c r="Q231" i="4"/>
  <c r="N231" i="4"/>
  <c r="O197" i="4"/>
  <c r="Q197" i="4"/>
  <c r="R197" i="4"/>
  <c r="P197" i="4"/>
  <c r="O140" i="4"/>
  <c r="N140" i="4"/>
  <c r="P140" i="4"/>
  <c r="Q140" i="4"/>
  <c r="O106" i="4"/>
  <c r="P106" i="4"/>
  <c r="O50" i="4"/>
  <c r="N50" i="4"/>
  <c r="Q50" i="4"/>
  <c r="O46" i="4"/>
  <c r="N46" i="4"/>
  <c r="K29" i="5" s="1"/>
  <c r="P46" i="4"/>
  <c r="O47" i="4"/>
  <c r="L29" i="5"/>
  <c r="O38" i="4"/>
  <c r="R187" i="4"/>
  <c r="Q226" i="4"/>
  <c r="O232" i="4"/>
  <c r="O384" i="4"/>
  <c r="R158" i="4"/>
  <c r="O322" i="4"/>
  <c r="Q322" i="4"/>
  <c r="N322" i="4"/>
  <c r="P322" i="4"/>
  <c r="Q305" i="4"/>
  <c r="O305" i="4"/>
  <c r="N281" i="4"/>
  <c r="P281" i="4"/>
  <c r="R281" i="4"/>
  <c r="Q281" i="4"/>
  <c r="R269" i="4"/>
  <c r="O269" i="4"/>
  <c r="R237" i="4"/>
  <c r="N237" i="4"/>
  <c r="Q237" i="4"/>
  <c r="R117" i="4"/>
  <c r="O117" i="4"/>
  <c r="Q117" i="4"/>
  <c r="N117" i="4"/>
  <c r="P117" i="4"/>
  <c r="Q80" i="4"/>
  <c r="O80" i="4"/>
  <c r="P80" i="4"/>
  <c r="Q68" i="4"/>
  <c r="O62" i="4"/>
  <c r="Q56" i="4"/>
  <c r="P198" i="4"/>
  <c r="N270" i="4"/>
  <c r="Q214" i="4"/>
  <c r="Q219" i="4"/>
  <c r="N349" i="4"/>
  <c r="Q394" i="4"/>
  <c r="N151" i="4"/>
  <c r="R322" i="4"/>
  <c r="N384" i="4"/>
  <c r="R362" i="4"/>
  <c r="R329" i="4"/>
  <c r="P153" i="4"/>
  <c r="R296" i="4"/>
  <c r="O296" i="4"/>
  <c r="N287" i="4"/>
  <c r="Q287" i="4"/>
  <c r="P287" i="4"/>
  <c r="P275" i="4"/>
  <c r="R275" i="4"/>
  <c r="O261" i="4"/>
  <c r="P261" i="4"/>
  <c r="N230" i="4"/>
  <c r="Q230" i="4"/>
  <c r="O230" i="4"/>
  <c r="N183" i="4"/>
  <c r="Q183" i="4"/>
  <c r="R183" i="4"/>
  <c r="N67" i="4"/>
  <c r="O67" i="4"/>
  <c r="P67" i="4"/>
  <c r="P55" i="4"/>
  <c r="O55" i="4"/>
  <c r="R55" i="4"/>
  <c r="I29" i="5"/>
  <c r="R95" i="4"/>
  <c r="P68" i="4"/>
  <c r="Q46" i="4"/>
  <c r="O195" i="4"/>
  <c r="N395" i="4"/>
  <c r="N359" i="4"/>
  <c r="O244" i="4"/>
  <c r="P336" i="4"/>
  <c r="Q236" i="4"/>
  <c r="N394" i="4"/>
  <c r="Q384" i="4"/>
  <c r="N51" i="4"/>
  <c r="P394" i="4"/>
  <c r="Q162" i="4"/>
  <c r="P269" i="4"/>
  <c r="N257" i="4"/>
  <c r="R389" i="4"/>
  <c r="R151" i="4"/>
  <c r="O344" i="4"/>
  <c r="R344" i="4"/>
  <c r="Q344" i="4"/>
  <c r="N344" i="4"/>
  <c r="R248" i="4"/>
  <c r="N248" i="4"/>
  <c r="Q248" i="4"/>
  <c r="O89" i="4"/>
  <c r="R79" i="4"/>
  <c r="R67" i="4"/>
  <c r="R50" i="4"/>
  <c r="P45" i="4"/>
  <c r="N80" i="4"/>
  <c r="O374" i="4"/>
  <c r="P296" i="4"/>
  <c r="Q374" i="4"/>
  <c r="O275" i="4"/>
  <c r="P305" i="4"/>
  <c r="P244" i="4"/>
  <c r="P195" i="4"/>
  <c r="O311" i="4"/>
  <c r="O253" i="4"/>
  <c r="O146" i="4"/>
  <c r="O183" i="4"/>
  <c r="P112" i="4"/>
  <c r="P243" i="4"/>
  <c r="R348" i="4"/>
  <c r="O264" i="4"/>
  <c r="Q174" i="4"/>
  <c r="Q195" i="4"/>
  <c r="N106" i="4"/>
  <c r="Q106" i="4"/>
  <c r="R162" i="4"/>
  <c r="N69" i="4"/>
  <c r="Q295" i="4"/>
  <c r="R106" i="4"/>
  <c r="N162" i="4"/>
  <c r="Q395" i="4"/>
  <c r="O184" i="4"/>
  <c r="P157" i="4"/>
  <c r="R257" i="4"/>
  <c r="O287" i="4"/>
  <c r="R261" i="4"/>
  <c r="R224" i="4"/>
  <c r="O213" i="4"/>
  <c r="Q167" i="4"/>
  <c r="R146" i="4"/>
  <c r="R396" i="4"/>
  <c r="O396" i="4"/>
  <c r="Q396" i="4"/>
  <c r="P396" i="4"/>
  <c r="N390" i="4"/>
  <c r="O354" i="4"/>
  <c r="R354" i="4"/>
  <c r="P349" i="4"/>
  <c r="Q343" i="4"/>
  <c r="P343" i="4"/>
  <c r="R343" i="4"/>
  <c r="O336" i="4"/>
  <c r="N319" i="4"/>
  <c r="O319" i="4"/>
  <c r="R319" i="4"/>
  <c r="Q314" i="4"/>
  <c r="O314" i="4"/>
  <c r="O180" i="4"/>
  <c r="N180" i="4"/>
  <c r="Q169" i="4"/>
  <c r="N169" i="4"/>
  <c r="P169" i="4"/>
  <c r="O169" i="4"/>
  <c r="N158" i="4"/>
  <c r="N153" i="4"/>
  <c r="N146" i="4"/>
  <c r="O115" i="4"/>
  <c r="Q115" i="4"/>
  <c r="P115" i="4"/>
  <c r="Q377" i="4"/>
  <c r="R377" i="4"/>
  <c r="P346" i="4"/>
  <c r="R346" i="4"/>
  <c r="O346" i="4"/>
  <c r="O284" i="4"/>
  <c r="N284" i="4"/>
  <c r="Q260" i="4"/>
  <c r="O260" i="4"/>
  <c r="N235" i="4"/>
  <c r="O235" i="4"/>
  <c r="R235" i="4"/>
  <c r="P235" i="4"/>
  <c r="N139" i="4"/>
  <c r="O139" i="4"/>
  <c r="Q139" i="4"/>
  <c r="P139" i="4"/>
  <c r="N129" i="4"/>
  <c r="R129" i="4"/>
  <c r="P78" i="4"/>
  <c r="P73" i="4"/>
  <c r="R43" i="4"/>
  <c r="N78" i="4"/>
  <c r="P289" i="4"/>
  <c r="N118" i="4"/>
  <c r="N87" i="4"/>
  <c r="O129" i="4"/>
  <c r="O318" i="4"/>
  <c r="P129" i="4"/>
  <c r="N73" i="4"/>
  <c r="P284" i="4"/>
  <c r="R371" i="4"/>
  <c r="Q218" i="4"/>
  <c r="Q201" i="4"/>
  <c r="R139" i="4"/>
  <c r="R370" i="4"/>
  <c r="O370" i="4"/>
  <c r="Q370" i="4"/>
  <c r="N370" i="4"/>
  <c r="P271" i="4"/>
  <c r="Q271" i="4"/>
  <c r="O271" i="4"/>
  <c r="P228" i="4"/>
  <c r="R228" i="4"/>
  <c r="O228" i="4"/>
  <c r="Q228" i="4"/>
  <c r="R206" i="4"/>
  <c r="P206" i="4"/>
  <c r="Q200" i="4"/>
  <c r="P200" i="4"/>
  <c r="N181" i="4"/>
  <c r="O181" i="4"/>
  <c r="P123" i="4"/>
  <c r="R123" i="4"/>
  <c r="P113" i="4"/>
  <c r="O113" i="4"/>
  <c r="N334" i="4"/>
  <c r="P334" i="4"/>
  <c r="N278" i="4"/>
  <c r="Q278" i="4"/>
  <c r="N229" i="4"/>
  <c r="Q229" i="4"/>
  <c r="P229" i="4"/>
  <c r="N149" i="4"/>
  <c r="P149" i="4"/>
  <c r="R114" i="4"/>
  <c r="Q114" i="4"/>
  <c r="H29" i="5"/>
  <c r="O66" i="4"/>
  <c r="O182" i="4"/>
  <c r="Q149" i="4"/>
  <c r="O334" i="4"/>
  <c r="Q109" i="4"/>
  <c r="N182" i="4"/>
  <c r="O218" i="4"/>
  <c r="P201" i="4"/>
  <c r="O371" i="4"/>
  <c r="Q386" i="4"/>
  <c r="O386" i="4"/>
  <c r="Q356" i="4"/>
  <c r="P356" i="4"/>
  <c r="O338" i="4"/>
  <c r="P338" i="4"/>
  <c r="N338" i="4"/>
  <c r="Q276" i="4"/>
  <c r="P276" i="4"/>
  <c r="Q251" i="4"/>
  <c r="P251" i="4"/>
  <c r="R251" i="4"/>
  <c r="N216" i="4"/>
  <c r="P216" i="4"/>
  <c r="O216" i="4"/>
  <c r="Q101" i="4"/>
  <c r="P101" i="4"/>
  <c r="N65" i="4"/>
  <c r="N211" i="4"/>
  <c r="R211" i="4"/>
  <c r="P282" i="4"/>
  <c r="P272" i="4"/>
  <c r="N282" i="4"/>
  <c r="O217" i="4"/>
  <c r="O192" i="4"/>
  <c r="R325" i="4"/>
  <c r="P355" i="4"/>
  <c r="P255" i="4"/>
  <c r="Q245" i="4"/>
  <c r="N316" i="4"/>
  <c r="Q312" i="4"/>
  <c r="P312" i="4"/>
  <c r="O277" i="4"/>
  <c r="E233" i="4"/>
  <c r="E228" i="4"/>
  <c r="E48" i="4"/>
  <c r="M29" i="5" s="1"/>
  <c r="E41" i="4"/>
  <c r="F29" i="5" s="1"/>
  <c r="E362" i="4"/>
  <c r="E243" i="4"/>
  <c r="E124" i="4"/>
  <c r="E352" i="4"/>
  <c r="E348" i="4"/>
  <c r="E288" i="4"/>
  <c r="E271" i="4"/>
  <c r="E151" i="4"/>
  <c r="E161" i="4"/>
  <c r="E184" i="4"/>
  <c r="E174" i="4"/>
  <c r="E382" i="4"/>
  <c r="E218" i="4"/>
  <c r="E377" i="4"/>
  <c r="E283" i="4"/>
  <c r="E254" i="4"/>
  <c r="E137" i="4"/>
  <c r="E387" i="4"/>
  <c r="E376" i="4"/>
  <c r="E357" i="4"/>
  <c r="E343" i="4"/>
  <c r="E293" i="4"/>
  <c r="E242" i="4"/>
  <c r="E224" i="4"/>
  <c r="E229" i="4"/>
  <c r="E165" i="4"/>
  <c r="E277" i="4"/>
  <c r="E76" i="4"/>
  <c r="E281" i="4"/>
  <c r="E98" i="4"/>
  <c r="E136" i="4"/>
  <c r="E53" i="4"/>
  <c r="E188" i="4"/>
  <c r="E386" i="4"/>
  <c r="E337" i="4"/>
  <c r="E150" i="4"/>
  <c r="E216" i="4"/>
  <c r="E121" i="4"/>
  <c r="E52" i="4"/>
  <c r="E266" i="4"/>
  <c r="E332" i="4"/>
  <c r="E321" i="4"/>
  <c r="E252" i="4"/>
  <c r="E191" i="4"/>
  <c r="E38" i="4"/>
  <c r="E370" i="4"/>
  <c r="E173" i="4"/>
  <c r="E75" i="4"/>
  <c r="E227" i="4"/>
  <c r="E50" i="4"/>
  <c r="E51" i="4"/>
  <c r="E391" i="4"/>
  <c r="E312" i="4"/>
  <c r="E373" i="4"/>
  <c r="E354" i="4"/>
  <c r="E296" i="4"/>
  <c r="E251" i="4"/>
  <c r="E210" i="4"/>
  <c r="E83" i="4"/>
  <c r="E128" i="4"/>
  <c r="E111" i="4"/>
  <c r="E158" i="4"/>
  <c r="E148" i="4"/>
  <c r="E57" i="4"/>
  <c r="E39" i="4"/>
  <c r="E69" i="4"/>
  <c r="E368" i="4"/>
  <c r="E290" i="4"/>
  <c r="E132" i="4"/>
  <c r="E307" i="4"/>
  <c r="E350" i="4"/>
  <c r="E310" i="4"/>
  <c r="E253" i="4"/>
  <c r="E257" i="4"/>
  <c r="E326" i="4"/>
  <c r="E71" i="4"/>
  <c r="E344" i="4"/>
  <c r="E339" i="4"/>
  <c r="E238" i="4"/>
  <c r="E189" i="4"/>
  <c r="E157" i="4"/>
  <c r="E155" i="4"/>
  <c r="E264" i="4"/>
  <c r="E299" i="4"/>
  <c r="E289" i="4"/>
  <c r="F11" i="9"/>
  <c r="E23" i="8"/>
  <c r="F23" i="8" s="1"/>
  <c r="L24" i="2"/>
  <c r="D13" i="8" s="1"/>
  <c r="D14" i="8" s="1"/>
  <c r="C14" i="8"/>
  <c r="M24" i="2"/>
  <c r="D28" i="9" s="1"/>
  <c r="E11" i="8"/>
  <c r="F11" i="8" s="1"/>
  <c r="G11" i="8" s="1"/>
  <c r="O13" i="5"/>
  <c r="O14" i="2"/>
  <c r="N24" i="2"/>
  <c r="E28" i="9" s="1"/>
  <c r="F23" i="9" l="1"/>
  <c r="G23" i="9" s="1"/>
  <c r="H25" i="10" s="1"/>
  <c r="C33" i="8"/>
  <c r="C15" i="13" s="1"/>
  <c r="C16" i="5"/>
  <c r="D16" i="5" s="1"/>
  <c r="E16" i="5" s="1"/>
  <c r="F16" i="5" s="1"/>
  <c r="G16" i="5" s="1"/>
  <c r="H16" i="5" s="1"/>
  <c r="I16" i="5" s="1"/>
  <c r="J16" i="5" s="1"/>
  <c r="K16" i="5" s="1"/>
  <c r="L16" i="5" s="1"/>
  <c r="M16" i="5" s="1"/>
  <c r="N16" i="5" s="1"/>
  <c r="G21" i="10"/>
  <c r="C19" i="8"/>
  <c r="C13" i="11" s="1"/>
  <c r="D20" i="4"/>
  <c r="S33" i="3"/>
  <c r="R33" i="3"/>
  <c r="G32" i="7"/>
  <c r="L15" i="5" s="1"/>
  <c r="G29" i="7"/>
  <c r="I15" i="5" s="1"/>
  <c r="G34" i="7"/>
  <c r="H34" i="7" s="1"/>
  <c r="G27" i="7"/>
  <c r="H27" i="7" s="1"/>
  <c r="G31" i="7"/>
  <c r="H31" i="7" s="1"/>
  <c r="M42" i="6"/>
  <c r="F37" i="7" s="1"/>
  <c r="G28" i="7"/>
  <c r="H15" i="5" s="1"/>
  <c r="G24" i="7"/>
  <c r="H24" i="7" s="1"/>
  <c r="G33" i="7"/>
  <c r="M15" i="5" s="1"/>
  <c r="G25" i="7"/>
  <c r="H25" i="7" s="1"/>
  <c r="C29" i="5"/>
  <c r="G38" i="4"/>
  <c r="H38" i="4" s="1"/>
  <c r="I38" i="4" s="1"/>
  <c r="F39" i="4" s="1"/>
  <c r="G39" i="4" s="1"/>
  <c r="G23" i="8"/>
  <c r="H23" i="8" s="1"/>
  <c r="Q31" i="4"/>
  <c r="F18" i="10"/>
  <c r="F14" i="9"/>
  <c r="P32" i="4"/>
  <c r="G30" i="7"/>
  <c r="J15" i="5" s="1"/>
  <c r="R43" i="3"/>
  <c r="S43" i="3"/>
  <c r="R34" i="3"/>
  <c r="S34" i="3"/>
  <c r="P45" i="3"/>
  <c r="R32" i="4"/>
  <c r="O20" i="5"/>
  <c r="D20" i="10" s="1"/>
  <c r="G26" i="7"/>
  <c r="H26" i="7" s="1"/>
  <c r="E35" i="7"/>
  <c r="R38" i="3"/>
  <c r="S38" i="3"/>
  <c r="U44" i="3"/>
  <c r="R44" i="3"/>
  <c r="Q45" i="3"/>
  <c r="R42" i="3"/>
  <c r="S42" i="3"/>
  <c r="P31" i="4"/>
  <c r="P33" i="4" s="1"/>
  <c r="R31" i="4"/>
  <c r="R35" i="3"/>
  <c r="S35" i="3"/>
  <c r="R36" i="3"/>
  <c r="R37" i="3"/>
  <c r="O32" i="4"/>
  <c r="R39" i="3"/>
  <c r="U39" i="3"/>
  <c r="U45" i="3" s="1"/>
  <c r="R40" i="3"/>
  <c r="S40" i="3"/>
  <c r="R41" i="3"/>
  <c r="F35" i="7"/>
  <c r="D35" i="7"/>
  <c r="G23" i="7"/>
  <c r="C35" i="7"/>
  <c r="N41" i="6"/>
  <c r="J42" i="6"/>
  <c r="C36" i="7"/>
  <c r="E36" i="7"/>
  <c r="L42" i="6"/>
  <c r="C14" i="5"/>
  <c r="O14" i="5" s="1"/>
  <c r="O12" i="5"/>
  <c r="D36" i="7"/>
  <c r="K42" i="6"/>
  <c r="N40" i="6"/>
  <c r="F24" i="10"/>
  <c r="F22" i="9"/>
  <c r="O24" i="5"/>
  <c r="D24" i="10" s="1"/>
  <c r="F28" i="10"/>
  <c r="F26" i="9"/>
  <c r="G27" i="10"/>
  <c r="G25" i="9"/>
  <c r="H27" i="10" s="1"/>
  <c r="G25" i="10"/>
  <c r="F21" i="9"/>
  <c r="F23" i="10"/>
  <c r="F18" i="9"/>
  <c r="F20" i="10"/>
  <c r="F20" i="9"/>
  <c r="F22" i="10"/>
  <c r="G15" i="9"/>
  <c r="H19" i="10" s="1"/>
  <c r="G19" i="10"/>
  <c r="F26" i="10"/>
  <c r="F24" i="9"/>
  <c r="N31" i="4"/>
  <c r="N32" i="4"/>
  <c r="D29" i="5"/>
  <c r="Q32" i="4"/>
  <c r="Q33" i="4" s="1"/>
  <c r="O31" i="4"/>
  <c r="O33" i="4" s="1"/>
  <c r="C28" i="9"/>
  <c r="E13" i="8"/>
  <c r="E14" i="8" s="1"/>
  <c r="P14" i="2"/>
  <c r="P24" i="2" s="1"/>
  <c r="G28" i="9" s="1"/>
  <c r="O24" i="2"/>
  <c r="F28" i="9" s="1"/>
  <c r="H11" i="8"/>
  <c r="H29" i="7" l="1"/>
  <c r="H32" i="7"/>
  <c r="H28" i="7"/>
  <c r="N15" i="5"/>
  <c r="O16" i="5"/>
  <c r="D16" i="10" s="1"/>
  <c r="E16" i="10" s="1"/>
  <c r="F16" i="10" s="1"/>
  <c r="G16" i="10" s="1"/>
  <c r="H16" i="10" s="1"/>
  <c r="R33" i="4"/>
  <c r="M43" i="6"/>
  <c r="F38" i="7" s="1"/>
  <c r="O29" i="5"/>
  <c r="D29" i="10" s="1"/>
  <c r="G15" i="5"/>
  <c r="K15" i="5"/>
  <c r="D15" i="5"/>
  <c r="H33" i="7"/>
  <c r="E15" i="5"/>
  <c r="H30" i="7"/>
  <c r="F15" i="5"/>
  <c r="H39" i="4"/>
  <c r="I39" i="4" s="1"/>
  <c r="F40" i="4" s="1"/>
  <c r="G14" i="9"/>
  <c r="H18" i="10" s="1"/>
  <c r="G18" i="10"/>
  <c r="F13" i="8"/>
  <c r="G13" i="8" s="1"/>
  <c r="C17" i="9"/>
  <c r="D17" i="9" s="1"/>
  <c r="E17" i="9" s="1"/>
  <c r="F17" i="9" s="1"/>
  <c r="G17" i="9" s="1"/>
  <c r="C17" i="5"/>
  <c r="R45" i="3"/>
  <c r="S45" i="3"/>
  <c r="G36" i="7"/>
  <c r="H36" i="7" s="1"/>
  <c r="J43" i="6"/>
  <c r="C37" i="7"/>
  <c r="N42" i="6"/>
  <c r="L43" i="6"/>
  <c r="E37" i="7"/>
  <c r="K43" i="6"/>
  <c r="D37" i="7"/>
  <c r="E16" i="8"/>
  <c r="D10" i="9"/>
  <c r="H23" i="7"/>
  <c r="C15" i="5"/>
  <c r="C10" i="9"/>
  <c r="D16" i="8"/>
  <c r="G35" i="7"/>
  <c r="G24" i="10"/>
  <c r="G22" i="9"/>
  <c r="H24" i="10" s="1"/>
  <c r="G22" i="10"/>
  <c r="G20" i="9"/>
  <c r="H22" i="10" s="1"/>
  <c r="G21" i="9"/>
  <c r="H23" i="10" s="1"/>
  <c r="G23" i="10"/>
  <c r="G26" i="9"/>
  <c r="H28" i="10" s="1"/>
  <c r="G28" i="10"/>
  <c r="G26" i="10"/>
  <c r="G24" i="9"/>
  <c r="H26" i="10" s="1"/>
  <c r="G20" i="10"/>
  <c r="G18" i="9"/>
  <c r="H20" i="10" s="1"/>
  <c r="N33" i="4"/>
  <c r="M44" i="6" l="1"/>
  <c r="F39" i="7" s="1"/>
  <c r="G40" i="4"/>
  <c r="F14" i="8"/>
  <c r="D17" i="5"/>
  <c r="D12" i="9"/>
  <c r="E31" i="8" s="1"/>
  <c r="E32" i="8" s="1"/>
  <c r="H35" i="7"/>
  <c r="C12" i="9"/>
  <c r="C13" i="9" s="1"/>
  <c r="C29" i="9" s="1"/>
  <c r="L44" i="6"/>
  <c r="E39" i="7" s="1"/>
  <c r="E38" i="7"/>
  <c r="K44" i="6"/>
  <c r="D39" i="7" s="1"/>
  <c r="D38" i="7"/>
  <c r="F16" i="8"/>
  <c r="E10" i="9"/>
  <c r="O15" i="5"/>
  <c r="C35" i="5"/>
  <c r="C36" i="5" s="1"/>
  <c r="C38" i="5" s="1"/>
  <c r="D37" i="5" s="1"/>
  <c r="G37" i="7"/>
  <c r="D12" i="10"/>
  <c r="D14" i="10" s="1"/>
  <c r="E12" i="10"/>
  <c r="E14" i="10" s="1"/>
  <c r="N43" i="6"/>
  <c r="J44" i="6"/>
  <c r="C38" i="7"/>
  <c r="H13" i="8"/>
  <c r="H14" i="8" s="1"/>
  <c r="G14" i="8"/>
  <c r="H40" i="4" l="1"/>
  <c r="I40" i="4" s="1"/>
  <c r="F41" i="4" s="1"/>
  <c r="D13" i="9"/>
  <c r="D29" i="9" s="1"/>
  <c r="D22" i="11" s="1"/>
  <c r="E17" i="5"/>
  <c r="D35" i="5"/>
  <c r="D36" i="5" s="1"/>
  <c r="D38" i="5" s="1"/>
  <c r="E37" i="5" s="1"/>
  <c r="G38" i="7"/>
  <c r="H38" i="7" s="1"/>
  <c r="C39" i="7"/>
  <c r="G39" i="7" s="1"/>
  <c r="N44" i="6"/>
  <c r="F10" i="9"/>
  <c r="G16" i="8"/>
  <c r="C22" i="11"/>
  <c r="H37" i="7"/>
  <c r="E12" i="9"/>
  <c r="F12" i="10"/>
  <c r="F14" i="10" s="1"/>
  <c r="D15" i="10"/>
  <c r="D31" i="8"/>
  <c r="G41" i="4" l="1"/>
  <c r="F17" i="5"/>
  <c r="F12" i="9"/>
  <c r="F13" i="9" s="1"/>
  <c r="F29" i="9" s="1"/>
  <c r="F31" i="8"/>
  <c r="F32" i="8" s="1"/>
  <c r="F15" i="10"/>
  <c r="D32" i="8"/>
  <c r="E15" i="10"/>
  <c r="G12" i="10"/>
  <c r="G14" i="10" s="1"/>
  <c r="E13" i="9"/>
  <c r="E29" i="9" s="1"/>
  <c r="G10" i="9"/>
  <c r="H16" i="8"/>
  <c r="G12" i="9"/>
  <c r="H39" i="7"/>
  <c r="H41" i="4" l="1"/>
  <c r="I41" i="4" s="1"/>
  <c r="F42" i="4" s="1"/>
  <c r="G15" i="10"/>
  <c r="G31" i="8"/>
  <c r="G32" i="8" s="1"/>
  <c r="G17" i="5"/>
  <c r="F35" i="5"/>
  <c r="F36" i="5" s="1"/>
  <c r="H31" i="8"/>
  <c r="H32" i="8" s="1"/>
  <c r="H12" i="10"/>
  <c r="H14" i="10" s="1"/>
  <c r="G13" i="9"/>
  <c r="G29" i="9" s="1"/>
  <c r="E22" i="11"/>
  <c r="F22" i="11"/>
  <c r="H15" i="10" l="1"/>
  <c r="G42" i="4"/>
  <c r="H17" i="5"/>
  <c r="I17" i="5" s="1"/>
  <c r="G35" i="5"/>
  <c r="G36" i="5" s="1"/>
  <c r="G22" i="11"/>
  <c r="H42" i="4" l="1"/>
  <c r="I42" i="4" s="1"/>
  <c r="F43" i="4" s="1"/>
  <c r="J17" i="5"/>
  <c r="I35" i="5"/>
  <c r="I36" i="5" s="1"/>
  <c r="G43" i="4" l="1"/>
  <c r="K17" i="5"/>
  <c r="J35" i="5"/>
  <c r="J36" i="5" s="1"/>
  <c r="H43" i="4" l="1"/>
  <c r="I43" i="4" s="1"/>
  <c r="F44" i="4" s="1"/>
  <c r="L17" i="5"/>
  <c r="G44" i="4" l="1"/>
  <c r="H44" i="4" s="1"/>
  <c r="I44" i="4" s="1"/>
  <c r="F45" i="4" s="1"/>
  <c r="G45" i="4" s="1"/>
  <c r="H45" i="4" s="1"/>
  <c r="I45" i="4" s="1"/>
  <c r="F46" i="4" s="1"/>
  <c r="G46" i="4" s="1"/>
  <c r="H46" i="4" s="1"/>
  <c r="I46" i="4" s="1"/>
  <c r="F47" i="4" s="1"/>
  <c r="G47" i="4" s="1"/>
  <c r="H47" i="4" s="1"/>
  <c r="I47" i="4" s="1"/>
  <c r="F48" i="4" s="1"/>
  <c r="G48" i="4" s="1"/>
  <c r="H48" i="4" s="1"/>
  <c r="I48" i="4" s="1"/>
  <c r="F49" i="4" s="1"/>
  <c r="G49" i="4" s="1"/>
  <c r="M17" i="5"/>
  <c r="L35" i="5"/>
  <c r="L36" i="5" s="1"/>
  <c r="E31" i="4" l="1"/>
  <c r="H49" i="4"/>
  <c r="I49" i="4" s="1"/>
  <c r="F50" i="4" s="1"/>
  <c r="G50" i="4" s="1"/>
  <c r="E32" i="4"/>
  <c r="D27" i="8" s="1"/>
  <c r="N17" i="5"/>
  <c r="M35" i="5"/>
  <c r="M36" i="5" s="1"/>
  <c r="D28" i="8" l="1"/>
  <c r="H50" i="4"/>
  <c r="I50" i="4" s="1"/>
  <c r="F51" i="4" s="1"/>
  <c r="G51" i="4" s="1"/>
  <c r="H51" i="4" s="1"/>
  <c r="I51" i="4" s="1"/>
  <c r="F52" i="4" s="1"/>
  <c r="E33" i="4"/>
  <c r="C30" i="9"/>
  <c r="C31" i="9" s="1"/>
  <c r="O17" i="5"/>
  <c r="G52" i="4" l="1"/>
  <c r="H52" i="4" s="1"/>
  <c r="I52" i="4" s="1"/>
  <c r="F53" i="4" s="1"/>
  <c r="G53" i="4" s="1"/>
  <c r="H53" i="4" s="1"/>
  <c r="I53" i="4" s="1"/>
  <c r="F54" i="4" s="1"/>
  <c r="G54" i="4" s="1"/>
  <c r="H54" i="4" s="1"/>
  <c r="I54" i="4" s="1"/>
  <c r="F55" i="4" s="1"/>
  <c r="G55" i="4" s="1"/>
  <c r="H55" i="4" s="1"/>
  <c r="I55" i="4" s="1"/>
  <c r="F56" i="4" s="1"/>
  <c r="G56" i="4" s="1"/>
  <c r="H56" i="4" s="1"/>
  <c r="I56" i="4" s="1"/>
  <c r="F57" i="4" s="1"/>
  <c r="G57" i="4" s="1"/>
  <c r="H57" i="4" s="1"/>
  <c r="I57" i="4" s="1"/>
  <c r="F58" i="4" s="1"/>
  <c r="G58" i="4" s="1"/>
  <c r="H58" i="4" s="1"/>
  <c r="I58" i="4" s="1"/>
  <c r="F59" i="4" s="1"/>
  <c r="G59" i="4" s="1"/>
  <c r="H59" i="4" s="1"/>
  <c r="I59" i="4" s="1"/>
  <c r="F60" i="4" s="1"/>
  <c r="G60" i="4" s="1"/>
  <c r="H60" i="4" s="1"/>
  <c r="I60" i="4" s="1"/>
  <c r="F61" i="4" s="1"/>
  <c r="G61" i="4" s="1"/>
  <c r="H61" i="4" s="1"/>
  <c r="I61" i="4" s="1"/>
  <c r="F62" i="4" s="1"/>
  <c r="C32" i="9"/>
  <c r="D17" i="10"/>
  <c r="E32" i="5" l="1"/>
  <c r="K32" i="5"/>
  <c r="K35" i="5" s="1"/>
  <c r="K36" i="5" s="1"/>
  <c r="H32" i="5"/>
  <c r="H35" i="5" s="1"/>
  <c r="H36" i="5" s="1"/>
  <c r="N32" i="5"/>
  <c r="N35" i="5" s="1"/>
  <c r="N36" i="5" s="1"/>
  <c r="G62" i="4"/>
  <c r="H62" i="4" s="1"/>
  <c r="I62" i="4" s="1"/>
  <c r="F63" i="4" s="1"/>
  <c r="G63" i="4" s="1"/>
  <c r="H63" i="4" s="1"/>
  <c r="I63" i="4" s="1"/>
  <c r="F64" i="4" s="1"/>
  <c r="G64" i="4" s="1"/>
  <c r="H64" i="4" s="1"/>
  <c r="I64" i="4" s="1"/>
  <c r="F65" i="4" s="1"/>
  <c r="G65" i="4" s="1"/>
  <c r="H65" i="4" s="1"/>
  <c r="I65" i="4" s="1"/>
  <c r="F66" i="4" s="1"/>
  <c r="G66" i="4" s="1"/>
  <c r="H66" i="4" s="1"/>
  <c r="I66" i="4" s="1"/>
  <c r="F67" i="4" s="1"/>
  <c r="G67" i="4" s="1"/>
  <c r="H67" i="4" s="1"/>
  <c r="I67" i="4" s="1"/>
  <c r="F68" i="4" s="1"/>
  <c r="G68" i="4" s="1"/>
  <c r="F32" i="4"/>
  <c r="C33" i="9"/>
  <c r="F31" i="4"/>
  <c r="D30" i="9" s="1"/>
  <c r="D31" i="9" s="1"/>
  <c r="E17" i="10"/>
  <c r="F33" i="4" l="1"/>
  <c r="E29" i="10" s="1"/>
  <c r="E27" i="8"/>
  <c r="D32" i="9"/>
  <c r="E32" i="10" s="1"/>
  <c r="D25" i="8"/>
  <c r="C12" i="11"/>
  <c r="E33" i="10"/>
  <c r="H68" i="4"/>
  <c r="I68" i="4" s="1"/>
  <c r="F69" i="4" s="1"/>
  <c r="G69" i="4" s="1"/>
  <c r="H69" i="4" s="1"/>
  <c r="I69" i="4" s="1"/>
  <c r="F70" i="4" s="1"/>
  <c r="G70" i="4" s="1"/>
  <c r="H70" i="4" s="1"/>
  <c r="I70" i="4" s="1"/>
  <c r="F71" i="4" s="1"/>
  <c r="G71" i="4" s="1"/>
  <c r="H71" i="4" s="1"/>
  <c r="I71" i="4" s="1"/>
  <c r="F72" i="4" s="1"/>
  <c r="G72" i="4" s="1"/>
  <c r="H72" i="4" s="1"/>
  <c r="I72" i="4" s="1"/>
  <c r="F73" i="4" s="1"/>
  <c r="G73" i="4" s="1"/>
  <c r="H73" i="4" s="1"/>
  <c r="I73" i="4" s="1"/>
  <c r="F74" i="4" s="1"/>
  <c r="O32" i="5"/>
  <c r="E35" i="5"/>
  <c r="E36" i="5" s="1"/>
  <c r="E38" i="5" s="1"/>
  <c r="F37" i="5" s="1"/>
  <c r="F38" i="5" s="1"/>
  <c r="G37" i="5" s="1"/>
  <c r="G38" i="5" s="1"/>
  <c r="H37" i="5" s="1"/>
  <c r="H38" i="5" s="1"/>
  <c r="I37" i="5" s="1"/>
  <c r="I38" i="5" s="1"/>
  <c r="J37" i="5" s="1"/>
  <c r="J38" i="5" s="1"/>
  <c r="K37" i="5" s="1"/>
  <c r="K38" i="5" s="1"/>
  <c r="L37" i="5" s="1"/>
  <c r="L38" i="5" s="1"/>
  <c r="M37" i="5" s="1"/>
  <c r="M38" i="5" s="1"/>
  <c r="N37" i="5" s="1"/>
  <c r="N38" i="5" s="1"/>
  <c r="F17" i="10"/>
  <c r="E36" i="10" l="1"/>
  <c r="E37" i="10" s="1"/>
  <c r="C17" i="13" s="1"/>
  <c r="D33" i="9"/>
  <c r="F33" i="10" s="1"/>
  <c r="E24" i="8"/>
  <c r="D26" i="8"/>
  <c r="D33" i="8" s="1"/>
  <c r="C14" i="11" s="1"/>
  <c r="E28" i="8"/>
  <c r="G32" i="4"/>
  <c r="F27" i="8" s="1"/>
  <c r="D32" i="10"/>
  <c r="D36" i="10" s="1"/>
  <c r="D37" i="10" s="1"/>
  <c r="O35" i="5"/>
  <c r="O36" i="5" s="1"/>
  <c r="O38" i="5" s="1"/>
  <c r="G31" i="4"/>
  <c r="G74" i="4"/>
  <c r="G17" i="10"/>
  <c r="D12" i="11" l="1"/>
  <c r="E25" i="8"/>
  <c r="E26" i="8" s="1"/>
  <c r="E33" i="8" s="1"/>
  <c r="D14" i="11" s="1"/>
  <c r="H74" i="4"/>
  <c r="I74" i="4" s="1"/>
  <c r="F75" i="4" s="1"/>
  <c r="G33" i="4"/>
  <c r="F29" i="10" s="1"/>
  <c r="E30" i="9"/>
  <c r="E31" i="9" s="1"/>
  <c r="D39" i="10"/>
  <c r="C16" i="13"/>
  <c r="F28" i="8"/>
  <c r="H17" i="10"/>
  <c r="F24" i="8" l="1"/>
  <c r="E32" i="9"/>
  <c r="F32" i="10" s="1"/>
  <c r="F36" i="10" s="1"/>
  <c r="F37" i="10" s="1"/>
  <c r="C18" i="13" s="1"/>
  <c r="E38" i="10"/>
  <c r="E39" i="10" s="1"/>
  <c r="D17" i="8"/>
  <c r="D18" i="8" s="1"/>
  <c r="G75" i="4"/>
  <c r="E33" i="9" l="1"/>
  <c r="E12" i="11" s="1"/>
  <c r="C21" i="11"/>
  <c r="C15" i="11"/>
  <c r="D19" i="8"/>
  <c r="F38" i="10"/>
  <c r="F39" i="10" s="1"/>
  <c r="E17" i="8"/>
  <c r="E18" i="8" s="1"/>
  <c r="H75" i="4"/>
  <c r="I75" i="4" s="1"/>
  <c r="F76" i="4" s="1"/>
  <c r="F25" i="8" l="1"/>
  <c r="G24" i="8" s="1"/>
  <c r="G33" i="10"/>
  <c r="G76" i="4"/>
  <c r="D13" i="11"/>
  <c r="C20" i="11"/>
  <c r="C23" i="11"/>
  <c r="D21" i="11"/>
  <c r="D15" i="11"/>
  <c r="E19" i="8"/>
  <c r="G38" i="10"/>
  <c r="F17" i="8"/>
  <c r="F18" i="8" s="1"/>
  <c r="F26" i="8" l="1"/>
  <c r="F33" i="8" s="1"/>
  <c r="E14" i="11" s="1"/>
  <c r="D20" i="11"/>
  <c r="D23" i="11"/>
  <c r="E13" i="11"/>
  <c r="E15" i="11"/>
  <c r="F19" i="8"/>
  <c r="E21" i="11"/>
  <c r="H76" i="4"/>
  <c r="I76" i="4" s="1"/>
  <c r="F77" i="4" s="1"/>
  <c r="F13" i="11" l="1"/>
  <c r="E23" i="11"/>
  <c r="E20" i="11"/>
  <c r="G77" i="4"/>
  <c r="H77" i="4" l="1"/>
  <c r="I77" i="4" s="1"/>
  <c r="F78" i="4" s="1"/>
  <c r="G78" i="4" l="1"/>
  <c r="H78" i="4" l="1"/>
  <c r="I78" i="4" s="1"/>
  <c r="F79" i="4" s="1"/>
  <c r="G79" i="4" s="1"/>
  <c r="H79" i="4" s="1"/>
  <c r="I79" i="4" s="1"/>
  <c r="F80" i="4" s="1"/>
  <c r="G80" i="4" s="1"/>
  <c r="H80" i="4" s="1"/>
  <c r="I80" i="4" s="1"/>
  <c r="F81" i="4" s="1"/>
  <c r="G81" i="4" s="1"/>
  <c r="H81" i="4" s="1"/>
  <c r="I81" i="4" s="1"/>
  <c r="F82" i="4" s="1"/>
  <c r="G82" i="4" s="1"/>
  <c r="H82" i="4" s="1"/>
  <c r="I82" i="4" s="1"/>
  <c r="F83" i="4" s="1"/>
  <c r="G83" i="4" s="1"/>
  <c r="H83" i="4" s="1"/>
  <c r="I83" i="4" s="1"/>
  <c r="F84" i="4" s="1"/>
  <c r="G84" i="4" s="1"/>
  <c r="H84" i="4" s="1"/>
  <c r="I84" i="4" s="1"/>
  <c r="F85" i="4" s="1"/>
  <c r="G85" i="4" l="1"/>
  <c r="H31" i="4"/>
  <c r="F30" i="9" s="1"/>
  <c r="F31" i="9" s="1"/>
  <c r="F32" i="9" l="1"/>
  <c r="G32" i="10" s="1"/>
  <c r="H85" i="4"/>
  <c r="I85" i="4" s="1"/>
  <c r="F86" i="4" s="1"/>
  <c r="H32" i="4"/>
  <c r="H33" i="4" l="1"/>
  <c r="G29" i="10" s="1"/>
  <c r="G36" i="10" s="1"/>
  <c r="G37" i="10" s="1"/>
  <c r="G27" i="8"/>
  <c r="G86" i="4"/>
  <c r="F33" i="9"/>
  <c r="H86" i="4" l="1"/>
  <c r="I86" i="4" s="1"/>
  <c r="F87" i="4" s="1"/>
  <c r="G28" i="8"/>
  <c r="G25" i="8"/>
  <c r="F12" i="11"/>
  <c r="H33" i="10"/>
  <c r="C19" i="13"/>
  <c r="G39" i="10"/>
  <c r="H38" i="10" l="1"/>
  <c r="G17" i="8"/>
  <c r="G18" i="8" s="1"/>
  <c r="G26" i="8"/>
  <c r="G33" i="8" s="1"/>
  <c r="F14" i="11" s="1"/>
  <c r="H24" i="8"/>
  <c r="G87" i="4"/>
  <c r="H87" i="4" l="1"/>
  <c r="I87" i="4" s="1"/>
  <c r="F88" i="4" s="1"/>
  <c r="F15" i="11"/>
  <c r="G19" i="8"/>
  <c r="F21" i="11"/>
  <c r="F23" i="11" l="1"/>
  <c r="G13" i="11"/>
  <c r="F20" i="11"/>
  <c r="G88" i="4"/>
  <c r="H88" i="4" l="1"/>
  <c r="I88" i="4" s="1"/>
  <c r="F89" i="4" s="1"/>
  <c r="G89" i="4" l="1"/>
  <c r="H89" i="4" l="1"/>
  <c r="I89" i="4" s="1"/>
  <c r="F90" i="4" s="1"/>
  <c r="G90" i="4" l="1"/>
  <c r="H90" i="4" l="1"/>
  <c r="I90" i="4" s="1"/>
  <c r="F91" i="4" s="1"/>
  <c r="G91" i="4" s="1"/>
  <c r="H91" i="4" s="1"/>
  <c r="I91" i="4" s="1"/>
  <c r="F92" i="4" s="1"/>
  <c r="G92" i="4" s="1"/>
  <c r="H92" i="4" s="1"/>
  <c r="I92" i="4" s="1"/>
  <c r="F93" i="4" s="1"/>
  <c r="G93" i="4" s="1"/>
  <c r="H93" i="4" s="1"/>
  <c r="I93" i="4" s="1"/>
  <c r="F94" i="4" s="1"/>
  <c r="G94" i="4" s="1"/>
  <c r="H94" i="4" s="1"/>
  <c r="I94" i="4" s="1"/>
  <c r="F95" i="4" s="1"/>
  <c r="G95" i="4" s="1"/>
  <c r="H95" i="4" s="1"/>
  <c r="I95" i="4" s="1"/>
  <c r="F96" i="4" s="1"/>
  <c r="G96" i="4" s="1"/>
  <c r="H96" i="4" s="1"/>
  <c r="I96" i="4" s="1"/>
  <c r="F97" i="4" s="1"/>
  <c r="G97" i="4" l="1"/>
  <c r="I31" i="4"/>
  <c r="G30" i="9" l="1"/>
  <c r="G31" i="9" s="1"/>
  <c r="H97" i="4"/>
  <c r="I97" i="4" s="1"/>
  <c r="F98" i="4" s="1"/>
  <c r="G98" i="4" s="1"/>
  <c r="H98" i="4" s="1"/>
  <c r="I98" i="4" s="1"/>
  <c r="F99" i="4" s="1"/>
  <c r="G99" i="4" s="1"/>
  <c r="H99" i="4" s="1"/>
  <c r="I99" i="4" s="1"/>
  <c r="F100" i="4" s="1"/>
  <c r="G100" i="4" s="1"/>
  <c r="H100" i="4" s="1"/>
  <c r="I100" i="4" s="1"/>
  <c r="F101" i="4" s="1"/>
  <c r="G101" i="4" s="1"/>
  <c r="H101" i="4" s="1"/>
  <c r="I101" i="4" s="1"/>
  <c r="F102" i="4" s="1"/>
  <c r="G102" i="4" s="1"/>
  <c r="H102" i="4" s="1"/>
  <c r="I102" i="4" s="1"/>
  <c r="F103" i="4" s="1"/>
  <c r="G103" i="4" s="1"/>
  <c r="H103" i="4" s="1"/>
  <c r="I103" i="4" s="1"/>
  <c r="F104" i="4" s="1"/>
  <c r="G104" i="4" s="1"/>
  <c r="H104" i="4" s="1"/>
  <c r="I104" i="4" s="1"/>
  <c r="F105" i="4" s="1"/>
  <c r="G105" i="4" s="1"/>
  <c r="H105" i="4" s="1"/>
  <c r="I105" i="4" s="1"/>
  <c r="F106" i="4" s="1"/>
  <c r="G106" i="4" s="1"/>
  <c r="H106" i="4" s="1"/>
  <c r="I106" i="4" s="1"/>
  <c r="F107" i="4" s="1"/>
  <c r="G107" i="4" s="1"/>
  <c r="H107" i="4" s="1"/>
  <c r="I107" i="4" s="1"/>
  <c r="F108" i="4" s="1"/>
  <c r="G108" i="4" s="1"/>
  <c r="H108" i="4" s="1"/>
  <c r="I108" i="4" s="1"/>
  <c r="F109" i="4" s="1"/>
  <c r="G109" i="4" s="1"/>
  <c r="H109" i="4" s="1"/>
  <c r="I109" i="4" s="1"/>
  <c r="F110" i="4" s="1"/>
  <c r="G110" i="4" s="1"/>
  <c r="H110" i="4" s="1"/>
  <c r="I110" i="4" s="1"/>
  <c r="F111" i="4" s="1"/>
  <c r="G111" i="4" s="1"/>
  <c r="H111" i="4" s="1"/>
  <c r="I111" i="4" s="1"/>
  <c r="F112" i="4" s="1"/>
  <c r="G112" i="4" s="1"/>
  <c r="H112" i="4" s="1"/>
  <c r="I112" i="4" s="1"/>
  <c r="F113" i="4" s="1"/>
  <c r="G113" i="4" s="1"/>
  <c r="H113" i="4" s="1"/>
  <c r="I113" i="4" s="1"/>
  <c r="F114" i="4" s="1"/>
  <c r="G114" i="4" s="1"/>
  <c r="H114" i="4" s="1"/>
  <c r="I114" i="4" s="1"/>
  <c r="F115" i="4" s="1"/>
  <c r="G115" i="4" s="1"/>
  <c r="H115" i="4" s="1"/>
  <c r="I115" i="4" s="1"/>
  <c r="F116" i="4" s="1"/>
  <c r="G116" i="4" s="1"/>
  <c r="H116" i="4" s="1"/>
  <c r="I116" i="4" s="1"/>
  <c r="F117" i="4" s="1"/>
  <c r="G117" i="4" s="1"/>
  <c r="H117" i="4" s="1"/>
  <c r="I117" i="4" s="1"/>
  <c r="F118" i="4" s="1"/>
  <c r="G118" i="4" s="1"/>
  <c r="H118" i="4" s="1"/>
  <c r="I118" i="4" s="1"/>
  <c r="F119" i="4" s="1"/>
  <c r="G119" i="4" s="1"/>
  <c r="H119" i="4" s="1"/>
  <c r="I119" i="4" s="1"/>
  <c r="F120" i="4" s="1"/>
  <c r="G120" i="4" s="1"/>
  <c r="H120" i="4" s="1"/>
  <c r="I120" i="4" s="1"/>
  <c r="F121" i="4" s="1"/>
  <c r="G121" i="4" s="1"/>
  <c r="H121" i="4" s="1"/>
  <c r="I121" i="4" s="1"/>
  <c r="F122" i="4" s="1"/>
  <c r="G122" i="4" s="1"/>
  <c r="H122" i="4" s="1"/>
  <c r="I122" i="4" s="1"/>
  <c r="F123" i="4" s="1"/>
  <c r="G123" i="4" s="1"/>
  <c r="H123" i="4" s="1"/>
  <c r="I123" i="4" s="1"/>
  <c r="F124" i="4" s="1"/>
  <c r="G124" i="4" s="1"/>
  <c r="H124" i="4" s="1"/>
  <c r="I124" i="4" s="1"/>
  <c r="F125" i="4" s="1"/>
  <c r="G125" i="4" s="1"/>
  <c r="H125" i="4" s="1"/>
  <c r="I125" i="4" s="1"/>
  <c r="F126" i="4" s="1"/>
  <c r="G126" i="4" s="1"/>
  <c r="H126" i="4" s="1"/>
  <c r="I126" i="4" s="1"/>
  <c r="F127" i="4" s="1"/>
  <c r="G127" i="4" s="1"/>
  <c r="H127" i="4" s="1"/>
  <c r="I127" i="4" s="1"/>
  <c r="F128" i="4" s="1"/>
  <c r="G128" i="4" s="1"/>
  <c r="H128" i="4" s="1"/>
  <c r="I128" i="4" s="1"/>
  <c r="F129" i="4" s="1"/>
  <c r="G129" i="4" s="1"/>
  <c r="H129" i="4" s="1"/>
  <c r="I129" i="4" s="1"/>
  <c r="F130" i="4" s="1"/>
  <c r="G130" i="4" s="1"/>
  <c r="H130" i="4" s="1"/>
  <c r="I130" i="4" s="1"/>
  <c r="F131" i="4" s="1"/>
  <c r="G131" i="4" s="1"/>
  <c r="H131" i="4" s="1"/>
  <c r="I131" i="4" s="1"/>
  <c r="F132" i="4" s="1"/>
  <c r="G132" i="4" s="1"/>
  <c r="H132" i="4" s="1"/>
  <c r="I132" i="4" s="1"/>
  <c r="F133" i="4" s="1"/>
  <c r="G133" i="4" s="1"/>
  <c r="H133" i="4" s="1"/>
  <c r="I133" i="4" s="1"/>
  <c r="F134" i="4" s="1"/>
  <c r="G134" i="4" s="1"/>
  <c r="H134" i="4" s="1"/>
  <c r="I134" i="4" s="1"/>
  <c r="F135" i="4" s="1"/>
  <c r="G135" i="4" s="1"/>
  <c r="H135" i="4" s="1"/>
  <c r="I135" i="4" s="1"/>
  <c r="F136" i="4" s="1"/>
  <c r="G136" i="4" s="1"/>
  <c r="H136" i="4" s="1"/>
  <c r="I136" i="4" s="1"/>
  <c r="F137" i="4" s="1"/>
  <c r="G137" i="4" s="1"/>
  <c r="H137" i="4" s="1"/>
  <c r="I137" i="4" s="1"/>
  <c r="F138" i="4" s="1"/>
  <c r="G138" i="4" s="1"/>
  <c r="H138" i="4" s="1"/>
  <c r="I138" i="4" s="1"/>
  <c r="F139" i="4" s="1"/>
  <c r="G139" i="4" s="1"/>
  <c r="H139" i="4" s="1"/>
  <c r="I139" i="4" s="1"/>
  <c r="F140" i="4" s="1"/>
  <c r="G140" i="4" s="1"/>
  <c r="H140" i="4" s="1"/>
  <c r="I140" i="4" s="1"/>
  <c r="F141" i="4" s="1"/>
  <c r="G141" i="4" s="1"/>
  <c r="H141" i="4" s="1"/>
  <c r="I141" i="4" s="1"/>
  <c r="F142" i="4" s="1"/>
  <c r="G142" i="4" s="1"/>
  <c r="H142" i="4" s="1"/>
  <c r="I142" i="4" s="1"/>
  <c r="F143" i="4" s="1"/>
  <c r="G143" i="4" s="1"/>
  <c r="H143" i="4" s="1"/>
  <c r="I143" i="4" s="1"/>
  <c r="F144" i="4" s="1"/>
  <c r="G144" i="4" s="1"/>
  <c r="H144" i="4" s="1"/>
  <c r="I144" i="4" s="1"/>
  <c r="F145" i="4" s="1"/>
  <c r="G145" i="4" s="1"/>
  <c r="H145" i="4" s="1"/>
  <c r="I145" i="4" s="1"/>
  <c r="F146" i="4" s="1"/>
  <c r="G146" i="4" s="1"/>
  <c r="H146" i="4" s="1"/>
  <c r="I146" i="4" s="1"/>
  <c r="F147" i="4" s="1"/>
  <c r="G147" i="4" s="1"/>
  <c r="H147" i="4" s="1"/>
  <c r="I147" i="4" s="1"/>
  <c r="F148" i="4" s="1"/>
  <c r="G148" i="4" s="1"/>
  <c r="H148" i="4" s="1"/>
  <c r="I148" i="4" s="1"/>
  <c r="F149" i="4" s="1"/>
  <c r="G149" i="4" s="1"/>
  <c r="H149" i="4" s="1"/>
  <c r="I149" i="4" s="1"/>
  <c r="F150" i="4" s="1"/>
  <c r="G150" i="4" s="1"/>
  <c r="H150" i="4" s="1"/>
  <c r="I150" i="4" s="1"/>
  <c r="F151" i="4" s="1"/>
  <c r="G151" i="4" s="1"/>
  <c r="H151" i="4" s="1"/>
  <c r="I151" i="4" s="1"/>
  <c r="F152" i="4" s="1"/>
  <c r="G152" i="4" s="1"/>
  <c r="H152" i="4" s="1"/>
  <c r="I152" i="4" s="1"/>
  <c r="F153" i="4" s="1"/>
  <c r="G153" i="4" s="1"/>
  <c r="H153" i="4" s="1"/>
  <c r="I153" i="4" s="1"/>
  <c r="F154" i="4" s="1"/>
  <c r="G154" i="4" s="1"/>
  <c r="H154" i="4" s="1"/>
  <c r="I154" i="4" s="1"/>
  <c r="F155" i="4" s="1"/>
  <c r="G155" i="4" s="1"/>
  <c r="H155" i="4" s="1"/>
  <c r="I155" i="4" s="1"/>
  <c r="F156" i="4" s="1"/>
  <c r="G156" i="4" s="1"/>
  <c r="H156" i="4" s="1"/>
  <c r="I156" i="4" s="1"/>
  <c r="F157" i="4" s="1"/>
  <c r="G157" i="4" s="1"/>
  <c r="H157" i="4" s="1"/>
  <c r="I157" i="4" s="1"/>
  <c r="F158" i="4" s="1"/>
  <c r="G158" i="4" s="1"/>
  <c r="H158" i="4" s="1"/>
  <c r="I158" i="4" s="1"/>
  <c r="F159" i="4" s="1"/>
  <c r="G159" i="4" s="1"/>
  <c r="H159" i="4" s="1"/>
  <c r="I159" i="4" s="1"/>
  <c r="F160" i="4" s="1"/>
  <c r="G160" i="4" s="1"/>
  <c r="H160" i="4" s="1"/>
  <c r="I160" i="4" s="1"/>
  <c r="F161" i="4" s="1"/>
  <c r="G161" i="4" s="1"/>
  <c r="H161" i="4" s="1"/>
  <c r="I161" i="4" s="1"/>
  <c r="F162" i="4" s="1"/>
  <c r="G162" i="4" s="1"/>
  <c r="H162" i="4" s="1"/>
  <c r="I162" i="4" s="1"/>
  <c r="F163" i="4" s="1"/>
  <c r="G163" i="4" s="1"/>
  <c r="H163" i="4" s="1"/>
  <c r="I163" i="4" s="1"/>
  <c r="F164" i="4" s="1"/>
  <c r="G164" i="4" s="1"/>
  <c r="H164" i="4" s="1"/>
  <c r="I164" i="4" s="1"/>
  <c r="F165" i="4" s="1"/>
  <c r="G165" i="4" s="1"/>
  <c r="H165" i="4" s="1"/>
  <c r="I165" i="4" s="1"/>
  <c r="F166" i="4" s="1"/>
  <c r="G166" i="4" s="1"/>
  <c r="H166" i="4" s="1"/>
  <c r="I166" i="4" s="1"/>
  <c r="F167" i="4" s="1"/>
  <c r="G167" i="4" s="1"/>
  <c r="H167" i="4" s="1"/>
  <c r="I167" i="4" s="1"/>
  <c r="F168" i="4" s="1"/>
  <c r="G168" i="4" s="1"/>
  <c r="H168" i="4" s="1"/>
  <c r="I168" i="4" s="1"/>
  <c r="F169" i="4" s="1"/>
  <c r="G169" i="4" s="1"/>
  <c r="H169" i="4" s="1"/>
  <c r="I169" i="4" s="1"/>
  <c r="F170" i="4" s="1"/>
  <c r="G170" i="4" s="1"/>
  <c r="H170" i="4" s="1"/>
  <c r="I170" i="4" s="1"/>
  <c r="F171" i="4" s="1"/>
  <c r="G171" i="4" s="1"/>
  <c r="H171" i="4" s="1"/>
  <c r="I171" i="4" s="1"/>
  <c r="F172" i="4" s="1"/>
  <c r="G172" i="4" s="1"/>
  <c r="H172" i="4" s="1"/>
  <c r="I172" i="4" s="1"/>
  <c r="F173" i="4" s="1"/>
  <c r="G173" i="4" s="1"/>
  <c r="H173" i="4" s="1"/>
  <c r="I173" i="4" s="1"/>
  <c r="F174" i="4" s="1"/>
  <c r="G174" i="4" s="1"/>
  <c r="H174" i="4" s="1"/>
  <c r="I174" i="4" s="1"/>
  <c r="F175" i="4" s="1"/>
  <c r="G175" i="4" s="1"/>
  <c r="H175" i="4" s="1"/>
  <c r="I175" i="4" s="1"/>
  <c r="F176" i="4" s="1"/>
  <c r="G176" i="4" s="1"/>
  <c r="H176" i="4" s="1"/>
  <c r="I176" i="4" s="1"/>
  <c r="F177" i="4" s="1"/>
  <c r="G177" i="4" s="1"/>
  <c r="H177" i="4" s="1"/>
  <c r="I177" i="4" s="1"/>
  <c r="F178" i="4" s="1"/>
  <c r="G178" i="4" s="1"/>
  <c r="H178" i="4" s="1"/>
  <c r="I178" i="4" s="1"/>
  <c r="F179" i="4" s="1"/>
  <c r="G179" i="4" s="1"/>
  <c r="H179" i="4" s="1"/>
  <c r="I179" i="4" s="1"/>
  <c r="F180" i="4" s="1"/>
  <c r="G180" i="4" s="1"/>
  <c r="H180" i="4" s="1"/>
  <c r="I180" i="4" s="1"/>
  <c r="F181" i="4" s="1"/>
  <c r="G181" i="4" s="1"/>
  <c r="H181" i="4" s="1"/>
  <c r="I181" i="4" s="1"/>
  <c r="F182" i="4" s="1"/>
  <c r="G182" i="4" s="1"/>
  <c r="H182" i="4" s="1"/>
  <c r="I182" i="4" s="1"/>
  <c r="F183" i="4" s="1"/>
  <c r="G183" i="4" s="1"/>
  <c r="H183" i="4" s="1"/>
  <c r="I183" i="4" s="1"/>
  <c r="F184" i="4" s="1"/>
  <c r="G184" i="4" s="1"/>
  <c r="H184" i="4" s="1"/>
  <c r="I184" i="4" s="1"/>
  <c r="F185" i="4" s="1"/>
  <c r="G185" i="4" s="1"/>
  <c r="H185" i="4" s="1"/>
  <c r="I185" i="4" s="1"/>
  <c r="F186" i="4" s="1"/>
  <c r="G186" i="4" s="1"/>
  <c r="H186" i="4" s="1"/>
  <c r="I186" i="4" s="1"/>
  <c r="F187" i="4" s="1"/>
  <c r="G187" i="4" s="1"/>
  <c r="H187" i="4" s="1"/>
  <c r="I187" i="4" s="1"/>
  <c r="F188" i="4" s="1"/>
  <c r="G188" i="4" s="1"/>
  <c r="H188" i="4" s="1"/>
  <c r="I188" i="4" s="1"/>
  <c r="F189" i="4" s="1"/>
  <c r="G189" i="4" s="1"/>
  <c r="H189" i="4" s="1"/>
  <c r="I189" i="4" s="1"/>
  <c r="F190" i="4" s="1"/>
  <c r="G190" i="4" s="1"/>
  <c r="H190" i="4" s="1"/>
  <c r="I190" i="4" s="1"/>
  <c r="F191" i="4" s="1"/>
  <c r="G191" i="4" s="1"/>
  <c r="H191" i="4" s="1"/>
  <c r="I191" i="4" s="1"/>
  <c r="F192" i="4" s="1"/>
  <c r="G192" i="4" s="1"/>
  <c r="H192" i="4" s="1"/>
  <c r="I192" i="4" s="1"/>
  <c r="F193" i="4" s="1"/>
  <c r="G193" i="4" s="1"/>
  <c r="H193" i="4" s="1"/>
  <c r="I193" i="4" s="1"/>
  <c r="F194" i="4" s="1"/>
  <c r="G194" i="4" s="1"/>
  <c r="H194" i="4" s="1"/>
  <c r="I194" i="4" s="1"/>
  <c r="F195" i="4" s="1"/>
  <c r="G195" i="4" s="1"/>
  <c r="H195" i="4" s="1"/>
  <c r="I195" i="4" s="1"/>
  <c r="F196" i="4" s="1"/>
  <c r="G196" i="4" s="1"/>
  <c r="H196" i="4" s="1"/>
  <c r="I196" i="4" s="1"/>
  <c r="F197" i="4" s="1"/>
  <c r="G197" i="4" s="1"/>
  <c r="H197" i="4" s="1"/>
  <c r="I197" i="4" s="1"/>
  <c r="F198" i="4" s="1"/>
  <c r="G198" i="4" s="1"/>
  <c r="H198" i="4" s="1"/>
  <c r="I198" i="4" s="1"/>
  <c r="F199" i="4" s="1"/>
  <c r="G199" i="4" s="1"/>
  <c r="H199" i="4" s="1"/>
  <c r="I199" i="4" s="1"/>
  <c r="F200" i="4" s="1"/>
  <c r="G200" i="4" s="1"/>
  <c r="H200" i="4" s="1"/>
  <c r="I200" i="4" s="1"/>
  <c r="F201" i="4" s="1"/>
  <c r="G201" i="4" s="1"/>
  <c r="H201" i="4" s="1"/>
  <c r="I201" i="4" s="1"/>
  <c r="F202" i="4" s="1"/>
  <c r="G202" i="4" s="1"/>
  <c r="H202" i="4" s="1"/>
  <c r="I202" i="4" s="1"/>
  <c r="F203" i="4" s="1"/>
  <c r="G203" i="4" s="1"/>
  <c r="H203" i="4" s="1"/>
  <c r="I203" i="4" s="1"/>
  <c r="F204" i="4" s="1"/>
  <c r="G204" i="4" s="1"/>
  <c r="H204" i="4" s="1"/>
  <c r="I204" i="4" s="1"/>
  <c r="F205" i="4" s="1"/>
  <c r="G205" i="4" s="1"/>
  <c r="H205" i="4" s="1"/>
  <c r="I205" i="4" s="1"/>
  <c r="F206" i="4" s="1"/>
  <c r="G206" i="4" s="1"/>
  <c r="H206" i="4" s="1"/>
  <c r="I206" i="4" s="1"/>
  <c r="F207" i="4" s="1"/>
  <c r="G207" i="4" s="1"/>
  <c r="H207" i="4" s="1"/>
  <c r="I207" i="4" s="1"/>
  <c r="F208" i="4" s="1"/>
  <c r="G208" i="4" s="1"/>
  <c r="H208" i="4" s="1"/>
  <c r="I208" i="4" s="1"/>
  <c r="F209" i="4" s="1"/>
  <c r="G209" i="4" s="1"/>
  <c r="H209" i="4" s="1"/>
  <c r="I209" i="4" s="1"/>
  <c r="F210" i="4" s="1"/>
  <c r="G210" i="4" s="1"/>
  <c r="H210" i="4" s="1"/>
  <c r="I210" i="4" s="1"/>
  <c r="F211" i="4" s="1"/>
  <c r="G211" i="4" s="1"/>
  <c r="H211" i="4" s="1"/>
  <c r="I211" i="4" s="1"/>
  <c r="F212" i="4" s="1"/>
  <c r="G212" i="4" s="1"/>
  <c r="H212" i="4" s="1"/>
  <c r="I212" i="4" s="1"/>
  <c r="F213" i="4" s="1"/>
  <c r="G213" i="4" s="1"/>
  <c r="H213" i="4" s="1"/>
  <c r="I213" i="4" s="1"/>
  <c r="F214" i="4" s="1"/>
  <c r="G214" i="4" s="1"/>
  <c r="H214" i="4" s="1"/>
  <c r="I214" i="4" s="1"/>
  <c r="F215" i="4" s="1"/>
  <c r="G215" i="4" s="1"/>
  <c r="H215" i="4" s="1"/>
  <c r="I215" i="4" s="1"/>
  <c r="F216" i="4" s="1"/>
  <c r="G216" i="4" s="1"/>
  <c r="H216" i="4" s="1"/>
  <c r="I216" i="4" s="1"/>
  <c r="F217" i="4" s="1"/>
  <c r="G217" i="4" s="1"/>
  <c r="H217" i="4" s="1"/>
  <c r="I217" i="4" s="1"/>
  <c r="F218" i="4" s="1"/>
  <c r="G218" i="4" s="1"/>
  <c r="H218" i="4" s="1"/>
  <c r="I218" i="4" s="1"/>
  <c r="F219" i="4" s="1"/>
  <c r="G219" i="4" s="1"/>
  <c r="H219" i="4" s="1"/>
  <c r="I219" i="4" s="1"/>
  <c r="F220" i="4" s="1"/>
  <c r="G220" i="4" s="1"/>
  <c r="H220" i="4" s="1"/>
  <c r="I220" i="4" s="1"/>
  <c r="F221" i="4" s="1"/>
  <c r="G221" i="4" s="1"/>
  <c r="H221" i="4" s="1"/>
  <c r="I221" i="4" s="1"/>
  <c r="F222" i="4" s="1"/>
  <c r="G222" i="4" s="1"/>
  <c r="H222" i="4" s="1"/>
  <c r="I222" i="4" s="1"/>
  <c r="F223" i="4" s="1"/>
  <c r="G223" i="4" s="1"/>
  <c r="H223" i="4" s="1"/>
  <c r="I223" i="4" s="1"/>
  <c r="F224" i="4" s="1"/>
  <c r="G224" i="4" s="1"/>
  <c r="H224" i="4" s="1"/>
  <c r="I224" i="4" s="1"/>
  <c r="F225" i="4" s="1"/>
  <c r="G225" i="4" s="1"/>
  <c r="H225" i="4" s="1"/>
  <c r="I225" i="4" s="1"/>
  <c r="F226" i="4" s="1"/>
  <c r="G226" i="4" s="1"/>
  <c r="H226" i="4" s="1"/>
  <c r="I226" i="4" s="1"/>
  <c r="F227" i="4" s="1"/>
  <c r="G227" i="4" s="1"/>
  <c r="H227" i="4" s="1"/>
  <c r="I227" i="4" s="1"/>
  <c r="F228" i="4" s="1"/>
  <c r="G228" i="4" s="1"/>
  <c r="H228" i="4" s="1"/>
  <c r="I228" i="4" s="1"/>
  <c r="F229" i="4" s="1"/>
  <c r="G229" i="4" s="1"/>
  <c r="H229" i="4" s="1"/>
  <c r="I229" i="4" s="1"/>
  <c r="F230" i="4" s="1"/>
  <c r="G230" i="4" s="1"/>
  <c r="H230" i="4" s="1"/>
  <c r="I230" i="4" s="1"/>
  <c r="F231" i="4" s="1"/>
  <c r="G231" i="4" s="1"/>
  <c r="H231" i="4" s="1"/>
  <c r="I231" i="4" s="1"/>
  <c r="F232" i="4" s="1"/>
  <c r="G232" i="4" s="1"/>
  <c r="H232" i="4" s="1"/>
  <c r="I232" i="4" s="1"/>
  <c r="F233" i="4" s="1"/>
  <c r="G233" i="4" s="1"/>
  <c r="H233" i="4" s="1"/>
  <c r="I233" i="4" s="1"/>
  <c r="F234" i="4" s="1"/>
  <c r="G234" i="4" s="1"/>
  <c r="H234" i="4" s="1"/>
  <c r="I234" i="4" s="1"/>
  <c r="F235" i="4" s="1"/>
  <c r="G235" i="4" s="1"/>
  <c r="H235" i="4" s="1"/>
  <c r="I235" i="4" s="1"/>
  <c r="F236" i="4" s="1"/>
  <c r="G236" i="4" s="1"/>
  <c r="H236" i="4" s="1"/>
  <c r="I236" i="4" s="1"/>
  <c r="F237" i="4" s="1"/>
  <c r="G237" i="4" s="1"/>
  <c r="H237" i="4" s="1"/>
  <c r="I237" i="4" s="1"/>
  <c r="F238" i="4" s="1"/>
  <c r="G238" i="4" s="1"/>
  <c r="H238" i="4" s="1"/>
  <c r="I238" i="4" s="1"/>
  <c r="F239" i="4" s="1"/>
  <c r="G239" i="4" s="1"/>
  <c r="H239" i="4" s="1"/>
  <c r="I239" i="4" s="1"/>
  <c r="F240" i="4" s="1"/>
  <c r="G240" i="4" s="1"/>
  <c r="H240" i="4" s="1"/>
  <c r="I240" i="4" s="1"/>
  <c r="F241" i="4" s="1"/>
  <c r="G241" i="4" s="1"/>
  <c r="H241" i="4" s="1"/>
  <c r="I241" i="4" s="1"/>
  <c r="F242" i="4" s="1"/>
  <c r="G242" i="4" s="1"/>
  <c r="H242" i="4" s="1"/>
  <c r="I242" i="4" s="1"/>
  <c r="F243" i="4" s="1"/>
  <c r="G243" i="4" s="1"/>
  <c r="H243" i="4" s="1"/>
  <c r="I243" i="4" s="1"/>
  <c r="F244" i="4" s="1"/>
  <c r="G244" i="4" s="1"/>
  <c r="H244" i="4" s="1"/>
  <c r="I244" i="4" s="1"/>
  <c r="F245" i="4" s="1"/>
  <c r="G245" i="4" s="1"/>
  <c r="H245" i="4" s="1"/>
  <c r="I245" i="4" s="1"/>
  <c r="F246" i="4" s="1"/>
  <c r="G246" i="4" s="1"/>
  <c r="H246" i="4" s="1"/>
  <c r="I246" i="4" s="1"/>
  <c r="F247" i="4" s="1"/>
  <c r="G247" i="4" s="1"/>
  <c r="H247" i="4" s="1"/>
  <c r="I247" i="4" s="1"/>
  <c r="F248" i="4" s="1"/>
  <c r="G248" i="4" s="1"/>
  <c r="H248" i="4" s="1"/>
  <c r="I248" i="4" s="1"/>
  <c r="F249" i="4" s="1"/>
  <c r="G249" i="4" s="1"/>
  <c r="H249" i="4" s="1"/>
  <c r="I249" i="4" s="1"/>
  <c r="F250" i="4" s="1"/>
  <c r="G250" i="4" s="1"/>
  <c r="H250" i="4" s="1"/>
  <c r="I250" i="4" s="1"/>
  <c r="F251" i="4" s="1"/>
  <c r="G251" i="4" s="1"/>
  <c r="H251" i="4" s="1"/>
  <c r="I251" i="4" s="1"/>
  <c r="F252" i="4" s="1"/>
  <c r="G252" i="4" s="1"/>
  <c r="H252" i="4" s="1"/>
  <c r="I252" i="4" s="1"/>
  <c r="F253" i="4" s="1"/>
  <c r="G253" i="4" s="1"/>
  <c r="H253" i="4" s="1"/>
  <c r="I253" i="4" s="1"/>
  <c r="F254" i="4" s="1"/>
  <c r="G254" i="4" s="1"/>
  <c r="H254" i="4" s="1"/>
  <c r="I254" i="4" s="1"/>
  <c r="F255" i="4" s="1"/>
  <c r="G255" i="4" s="1"/>
  <c r="H255" i="4" s="1"/>
  <c r="I255" i="4" s="1"/>
  <c r="F256" i="4" s="1"/>
  <c r="G256" i="4" s="1"/>
  <c r="H256" i="4" s="1"/>
  <c r="I256" i="4" s="1"/>
  <c r="F257" i="4" s="1"/>
  <c r="G257" i="4" s="1"/>
  <c r="H257" i="4" s="1"/>
  <c r="I257" i="4" s="1"/>
  <c r="F258" i="4" s="1"/>
  <c r="G258" i="4" s="1"/>
  <c r="H258" i="4" s="1"/>
  <c r="I258" i="4" s="1"/>
  <c r="F259" i="4" s="1"/>
  <c r="G259" i="4" s="1"/>
  <c r="H259" i="4" s="1"/>
  <c r="I259" i="4" s="1"/>
  <c r="F260" i="4" s="1"/>
  <c r="G260" i="4" s="1"/>
  <c r="H260" i="4" s="1"/>
  <c r="I260" i="4" s="1"/>
  <c r="F261" i="4" s="1"/>
  <c r="G261" i="4" s="1"/>
  <c r="H261" i="4" s="1"/>
  <c r="I261" i="4" s="1"/>
  <c r="F262" i="4" s="1"/>
  <c r="G262" i="4" s="1"/>
  <c r="H262" i="4" s="1"/>
  <c r="I262" i="4" s="1"/>
  <c r="F263" i="4" s="1"/>
  <c r="G263" i="4" s="1"/>
  <c r="H263" i="4" s="1"/>
  <c r="I263" i="4" s="1"/>
  <c r="F264" i="4" s="1"/>
  <c r="G264" i="4" s="1"/>
  <c r="H264" i="4" s="1"/>
  <c r="I264" i="4" s="1"/>
  <c r="F265" i="4" s="1"/>
  <c r="G265" i="4" s="1"/>
  <c r="H265" i="4" s="1"/>
  <c r="I265" i="4" s="1"/>
  <c r="F266" i="4" s="1"/>
  <c r="G266" i="4" s="1"/>
  <c r="H266" i="4" s="1"/>
  <c r="I266" i="4" s="1"/>
  <c r="F267" i="4" s="1"/>
  <c r="G267" i="4" s="1"/>
  <c r="H267" i="4" s="1"/>
  <c r="I267" i="4" s="1"/>
  <c r="F268" i="4" s="1"/>
  <c r="G268" i="4" s="1"/>
  <c r="H268" i="4" s="1"/>
  <c r="I268" i="4" s="1"/>
  <c r="F269" i="4" s="1"/>
  <c r="G269" i="4" s="1"/>
  <c r="H269" i="4" s="1"/>
  <c r="I269" i="4" s="1"/>
  <c r="F270" i="4" s="1"/>
  <c r="G270" i="4" s="1"/>
  <c r="H270" i="4" s="1"/>
  <c r="I270" i="4" s="1"/>
  <c r="F271" i="4" s="1"/>
  <c r="G271" i="4" s="1"/>
  <c r="H271" i="4" s="1"/>
  <c r="I271" i="4" s="1"/>
  <c r="F272" i="4" s="1"/>
  <c r="G272" i="4" s="1"/>
  <c r="H272" i="4" s="1"/>
  <c r="I272" i="4" s="1"/>
  <c r="F273" i="4" s="1"/>
  <c r="G273" i="4" s="1"/>
  <c r="H273" i="4" s="1"/>
  <c r="I273" i="4" s="1"/>
  <c r="F274" i="4" s="1"/>
  <c r="G274" i="4" s="1"/>
  <c r="H274" i="4" s="1"/>
  <c r="I274" i="4" s="1"/>
  <c r="F275" i="4" s="1"/>
  <c r="G275" i="4" s="1"/>
  <c r="H275" i="4" s="1"/>
  <c r="I275" i="4" s="1"/>
  <c r="F276" i="4" s="1"/>
  <c r="G276" i="4" s="1"/>
  <c r="H276" i="4" s="1"/>
  <c r="I276" i="4" s="1"/>
  <c r="F277" i="4" s="1"/>
  <c r="G277" i="4" s="1"/>
  <c r="H277" i="4" s="1"/>
  <c r="I277" i="4" s="1"/>
  <c r="F278" i="4" s="1"/>
  <c r="G278" i="4" s="1"/>
  <c r="H278" i="4" s="1"/>
  <c r="I278" i="4" s="1"/>
  <c r="F279" i="4" s="1"/>
  <c r="G279" i="4" s="1"/>
  <c r="H279" i="4" s="1"/>
  <c r="I279" i="4" s="1"/>
  <c r="F280" i="4" s="1"/>
  <c r="G280" i="4" s="1"/>
  <c r="H280" i="4" s="1"/>
  <c r="I280" i="4" s="1"/>
  <c r="F281" i="4" s="1"/>
  <c r="G281" i="4" s="1"/>
  <c r="H281" i="4" s="1"/>
  <c r="I281" i="4" s="1"/>
  <c r="F282" i="4" s="1"/>
  <c r="G282" i="4" s="1"/>
  <c r="H282" i="4" s="1"/>
  <c r="I282" i="4" s="1"/>
  <c r="F283" i="4" s="1"/>
  <c r="G283" i="4" s="1"/>
  <c r="H283" i="4" s="1"/>
  <c r="I283" i="4" s="1"/>
  <c r="F284" i="4" s="1"/>
  <c r="G284" i="4" s="1"/>
  <c r="H284" i="4" s="1"/>
  <c r="I284" i="4" s="1"/>
  <c r="F285" i="4" s="1"/>
  <c r="G285" i="4" s="1"/>
  <c r="H285" i="4" s="1"/>
  <c r="I285" i="4" s="1"/>
  <c r="F286" i="4" s="1"/>
  <c r="G286" i="4" s="1"/>
  <c r="H286" i="4" s="1"/>
  <c r="I286" i="4" s="1"/>
  <c r="F287" i="4" s="1"/>
  <c r="G287" i="4" s="1"/>
  <c r="H287" i="4" s="1"/>
  <c r="I287" i="4" s="1"/>
  <c r="F288" i="4" s="1"/>
  <c r="G288" i="4" s="1"/>
  <c r="H288" i="4" s="1"/>
  <c r="I288" i="4" s="1"/>
  <c r="F289" i="4" s="1"/>
  <c r="G289" i="4" s="1"/>
  <c r="H289" i="4" s="1"/>
  <c r="I289" i="4" s="1"/>
  <c r="F290" i="4" s="1"/>
  <c r="G290" i="4" s="1"/>
  <c r="H290" i="4" s="1"/>
  <c r="I290" i="4" s="1"/>
  <c r="F291" i="4" s="1"/>
  <c r="G291" i="4" s="1"/>
  <c r="H291" i="4" s="1"/>
  <c r="I291" i="4" s="1"/>
  <c r="F292" i="4" s="1"/>
  <c r="G292" i="4" s="1"/>
  <c r="H292" i="4" s="1"/>
  <c r="I292" i="4" s="1"/>
  <c r="F293" i="4" s="1"/>
  <c r="G293" i="4" s="1"/>
  <c r="H293" i="4" s="1"/>
  <c r="I293" i="4" s="1"/>
  <c r="F294" i="4" s="1"/>
  <c r="G294" i="4" s="1"/>
  <c r="H294" i="4" s="1"/>
  <c r="I294" i="4" s="1"/>
  <c r="F295" i="4" s="1"/>
  <c r="G295" i="4" s="1"/>
  <c r="H295" i="4" s="1"/>
  <c r="I295" i="4" s="1"/>
  <c r="F296" i="4" s="1"/>
  <c r="G296" i="4" s="1"/>
  <c r="H296" i="4" s="1"/>
  <c r="I296" i="4" s="1"/>
  <c r="F297" i="4" s="1"/>
  <c r="G297" i="4" s="1"/>
  <c r="H297" i="4" s="1"/>
  <c r="I297" i="4" s="1"/>
  <c r="F298" i="4" s="1"/>
  <c r="G298" i="4" s="1"/>
  <c r="H298" i="4" s="1"/>
  <c r="I298" i="4" s="1"/>
  <c r="F299" i="4" s="1"/>
  <c r="G299" i="4" s="1"/>
  <c r="H299" i="4" s="1"/>
  <c r="I299" i="4" s="1"/>
  <c r="F300" i="4" s="1"/>
  <c r="G300" i="4" s="1"/>
  <c r="H300" i="4" s="1"/>
  <c r="I300" i="4" s="1"/>
  <c r="F301" i="4" s="1"/>
  <c r="G301" i="4" s="1"/>
  <c r="H301" i="4" s="1"/>
  <c r="I301" i="4" s="1"/>
  <c r="F302" i="4" s="1"/>
  <c r="G302" i="4" s="1"/>
  <c r="H302" i="4" s="1"/>
  <c r="I302" i="4" s="1"/>
  <c r="F303" i="4" s="1"/>
  <c r="G303" i="4" s="1"/>
  <c r="H303" i="4" s="1"/>
  <c r="I303" i="4" s="1"/>
  <c r="F304" i="4" s="1"/>
  <c r="G304" i="4" s="1"/>
  <c r="H304" i="4" s="1"/>
  <c r="I304" i="4" s="1"/>
  <c r="F305" i="4" s="1"/>
  <c r="G305" i="4" s="1"/>
  <c r="H305" i="4" s="1"/>
  <c r="I305" i="4" s="1"/>
  <c r="F306" i="4" s="1"/>
  <c r="G306" i="4" s="1"/>
  <c r="H306" i="4" s="1"/>
  <c r="I306" i="4" s="1"/>
  <c r="F307" i="4" s="1"/>
  <c r="G307" i="4" s="1"/>
  <c r="H307" i="4" s="1"/>
  <c r="I307" i="4" s="1"/>
  <c r="F308" i="4" s="1"/>
  <c r="G308" i="4" s="1"/>
  <c r="H308" i="4" s="1"/>
  <c r="I308" i="4" s="1"/>
  <c r="F309" i="4" s="1"/>
  <c r="G309" i="4" s="1"/>
  <c r="H309" i="4" s="1"/>
  <c r="I309" i="4" s="1"/>
  <c r="F310" i="4" s="1"/>
  <c r="G310" i="4" s="1"/>
  <c r="H310" i="4" s="1"/>
  <c r="I310" i="4" s="1"/>
  <c r="F311" i="4" s="1"/>
  <c r="G311" i="4" s="1"/>
  <c r="H311" i="4" s="1"/>
  <c r="I311" i="4" s="1"/>
  <c r="F312" i="4" s="1"/>
  <c r="G312" i="4" s="1"/>
  <c r="H312" i="4" s="1"/>
  <c r="I312" i="4" s="1"/>
  <c r="F313" i="4" s="1"/>
  <c r="G313" i="4" s="1"/>
  <c r="H313" i="4" s="1"/>
  <c r="I313" i="4" s="1"/>
  <c r="F314" i="4" s="1"/>
  <c r="G314" i="4" s="1"/>
  <c r="H314" i="4" s="1"/>
  <c r="I314" i="4" s="1"/>
  <c r="F315" i="4" s="1"/>
  <c r="G315" i="4" s="1"/>
  <c r="H315" i="4" s="1"/>
  <c r="I315" i="4" s="1"/>
  <c r="F316" i="4" s="1"/>
  <c r="G316" i="4" s="1"/>
  <c r="H316" i="4" s="1"/>
  <c r="I316" i="4" s="1"/>
  <c r="F317" i="4" s="1"/>
  <c r="G317" i="4" s="1"/>
  <c r="H317" i="4" s="1"/>
  <c r="I317" i="4" s="1"/>
  <c r="F318" i="4" s="1"/>
  <c r="G318" i="4" s="1"/>
  <c r="H318" i="4" s="1"/>
  <c r="I318" i="4" s="1"/>
  <c r="F319" i="4" s="1"/>
  <c r="G319" i="4" s="1"/>
  <c r="H319" i="4" s="1"/>
  <c r="I319" i="4" s="1"/>
  <c r="F320" i="4" s="1"/>
  <c r="G320" i="4" s="1"/>
  <c r="H320" i="4" s="1"/>
  <c r="I320" i="4" s="1"/>
  <c r="F321" i="4" s="1"/>
  <c r="G321" i="4" s="1"/>
  <c r="H321" i="4" s="1"/>
  <c r="I321" i="4" s="1"/>
  <c r="F322" i="4" s="1"/>
  <c r="G322" i="4" s="1"/>
  <c r="H322" i="4" s="1"/>
  <c r="I322" i="4" s="1"/>
  <c r="F323" i="4" s="1"/>
  <c r="G323" i="4" s="1"/>
  <c r="H323" i="4" s="1"/>
  <c r="I323" i="4" s="1"/>
  <c r="F324" i="4" s="1"/>
  <c r="G324" i="4" s="1"/>
  <c r="H324" i="4" s="1"/>
  <c r="I324" i="4" s="1"/>
  <c r="F325" i="4" s="1"/>
  <c r="G325" i="4" s="1"/>
  <c r="H325" i="4" s="1"/>
  <c r="I325" i="4" s="1"/>
  <c r="F326" i="4" s="1"/>
  <c r="G326" i="4" s="1"/>
  <c r="H326" i="4" s="1"/>
  <c r="I326" i="4" s="1"/>
  <c r="F327" i="4" s="1"/>
  <c r="G327" i="4" s="1"/>
  <c r="H327" i="4" s="1"/>
  <c r="I327" i="4" s="1"/>
  <c r="F328" i="4" s="1"/>
  <c r="G328" i="4" s="1"/>
  <c r="H328" i="4" s="1"/>
  <c r="I328" i="4" s="1"/>
  <c r="F329" i="4" s="1"/>
  <c r="G329" i="4" s="1"/>
  <c r="H329" i="4" s="1"/>
  <c r="I329" i="4" s="1"/>
  <c r="F330" i="4" s="1"/>
  <c r="G330" i="4" s="1"/>
  <c r="H330" i="4" s="1"/>
  <c r="I330" i="4" s="1"/>
  <c r="F331" i="4" s="1"/>
  <c r="G331" i="4" s="1"/>
  <c r="H331" i="4" s="1"/>
  <c r="I331" i="4" s="1"/>
  <c r="F332" i="4" s="1"/>
  <c r="G332" i="4" s="1"/>
  <c r="H332" i="4" s="1"/>
  <c r="I332" i="4" s="1"/>
  <c r="F333" i="4" s="1"/>
  <c r="G333" i="4" s="1"/>
  <c r="H333" i="4" s="1"/>
  <c r="I333" i="4" s="1"/>
  <c r="F334" i="4" s="1"/>
  <c r="G334" i="4" s="1"/>
  <c r="H334" i="4" s="1"/>
  <c r="I334" i="4" s="1"/>
  <c r="F335" i="4" s="1"/>
  <c r="G335" i="4" s="1"/>
  <c r="H335" i="4" s="1"/>
  <c r="I335" i="4" s="1"/>
  <c r="F336" i="4" s="1"/>
  <c r="G336" i="4" s="1"/>
  <c r="H336" i="4" s="1"/>
  <c r="I336" i="4" s="1"/>
  <c r="F337" i="4" s="1"/>
  <c r="G337" i="4" s="1"/>
  <c r="H337" i="4" s="1"/>
  <c r="I337" i="4" s="1"/>
  <c r="F338" i="4" s="1"/>
  <c r="G338" i="4" s="1"/>
  <c r="H338" i="4" s="1"/>
  <c r="I338" i="4" s="1"/>
  <c r="F339" i="4" s="1"/>
  <c r="G339" i="4" s="1"/>
  <c r="H339" i="4" s="1"/>
  <c r="I339" i="4" s="1"/>
  <c r="F340" i="4" s="1"/>
  <c r="G340" i="4" s="1"/>
  <c r="H340" i="4" s="1"/>
  <c r="I340" i="4" s="1"/>
  <c r="F341" i="4" s="1"/>
  <c r="G341" i="4" s="1"/>
  <c r="H341" i="4" s="1"/>
  <c r="I341" i="4" s="1"/>
  <c r="F342" i="4" s="1"/>
  <c r="G342" i="4" s="1"/>
  <c r="H342" i="4" s="1"/>
  <c r="I342" i="4" s="1"/>
  <c r="F343" i="4" s="1"/>
  <c r="G343" i="4" s="1"/>
  <c r="H343" i="4" s="1"/>
  <c r="I343" i="4" s="1"/>
  <c r="F344" i="4" s="1"/>
  <c r="G344" i="4" s="1"/>
  <c r="H344" i="4" s="1"/>
  <c r="I344" i="4" s="1"/>
  <c r="F345" i="4" s="1"/>
  <c r="G345" i="4" s="1"/>
  <c r="H345" i="4" s="1"/>
  <c r="I345" i="4" s="1"/>
  <c r="F346" i="4" s="1"/>
  <c r="G346" i="4" s="1"/>
  <c r="H346" i="4" s="1"/>
  <c r="I346" i="4" s="1"/>
  <c r="F347" i="4" s="1"/>
  <c r="G347" i="4" s="1"/>
  <c r="H347" i="4" s="1"/>
  <c r="I347" i="4" s="1"/>
  <c r="F348" i="4" s="1"/>
  <c r="G348" i="4" s="1"/>
  <c r="H348" i="4" s="1"/>
  <c r="I348" i="4" s="1"/>
  <c r="F349" i="4" s="1"/>
  <c r="G349" i="4" s="1"/>
  <c r="H349" i="4" s="1"/>
  <c r="I349" i="4" s="1"/>
  <c r="F350" i="4" s="1"/>
  <c r="G350" i="4" s="1"/>
  <c r="H350" i="4" s="1"/>
  <c r="I350" i="4" s="1"/>
  <c r="F351" i="4" s="1"/>
  <c r="G351" i="4" s="1"/>
  <c r="H351" i="4" s="1"/>
  <c r="I351" i="4" s="1"/>
  <c r="F352" i="4" s="1"/>
  <c r="G352" i="4" s="1"/>
  <c r="H352" i="4" s="1"/>
  <c r="I352" i="4" s="1"/>
  <c r="F353" i="4" s="1"/>
  <c r="G353" i="4" s="1"/>
  <c r="H353" i="4" s="1"/>
  <c r="I353" i="4" s="1"/>
  <c r="F354" i="4" s="1"/>
  <c r="G354" i="4" s="1"/>
  <c r="H354" i="4" s="1"/>
  <c r="I354" i="4" s="1"/>
  <c r="F355" i="4" s="1"/>
  <c r="G355" i="4" s="1"/>
  <c r="H355" i="4" s="1"/>
  <c r="I355" i="4" s="1"/>
  <c r="F356" i="4" s="1"/>
  <c r="G356" i="4" s="1"/>
  <c r="H356" i="4" s="1"/>
  <c r="I356" i="4" s="1"/>
  <c r="F357" i="4" s="1"/>
  <c r="G357" i="4" s="1"/>
  <c r="H357" i="4" s="1"/>
  <c r="I357" i="4" s="1"/>
  <c r="F358" i="4" s="1"/>
  <c r="G358" i="4" s="1"/>
  <c r="H358" i="4" s="1"/>
  <c r="I358" i="4" s="1"/>
  <c r="F359" i="4" s="1"/>
  <c r="G359" i="4" s="1"/>
  <c r="H359" i="4" s="1"/>
  <c r="I359" i="4" s="1"/>
  <c r="F360" i="4" s="1"/>
  <c r="G360" i="4" s="1"/>
  <c r="H360" i="4" s="1"/>
  <c r="I360" i="4" s="1"/>
  <c r="F361" i="4" s="1"/>
  <c r="G361" i="4" s="1"/>
  <c r="H361" i="4" s="1"/>
  <c r="I361" i="4" s="1"/>
  <c r="F362" i="4" s="1"/>
  <c r="G362" i="4" s="1"/>
  <c r="H362" i="4" s="1"/>
  <c r="I362" i="4" s="1"/>
  <c r="F363" i="4" s="1"/>
  <c r="G363" i="4" s="1"/>
  <c r="H363" i="4" s="1"/>
  <c r="I363" i="4" s="1"/>
  <c r="F364" i="4" s="1"/>
  <c r="G364" i="4" s="1"/>
  <c r="H364" i="4" s="1"/>
  <c r="I364" i="4" s="1"/>
  <c r="F365" i="4" s="1"/>
  <c r="G365" i="4" s="1"/>
  <c r="H365" i="4" s="1"/>
  <c r="I365" i="4" s="1"/>
  <c r="F366" i="4" s="1"/>
  <c r="G366" i="4" s="1"/>
  <c r="H366" i="4" s="1"/>
  <c r="I366" i="4" s="1"/>
  <c r="F367" i="4" s="1"/>
  <c r="G367" i="4" s="1"/>
  <c r="H367" i="4" s="1"/>
  <c r="I367" i="4" s="1"/>
  <c r="F368" i="4" s="1"/>
  <c r="G368" i="4" s="1"/>
  <c r="H368" i="4" s="1"/>
  <c r="I368" i="4" s="1"/>
  <c r="F369" i="4" s="1"/>
  <c r="G369" i="4" s="1"/>
  <c r="H369" i="4" s="1"/>
  <c r="I369" i="4" s="1"/>
  <c r="F370" i="4" s="1"/>
  <c r="G370" i="4" s="1"/>
  <c r="H370" i="4" s="1"/>
  <c r="I370" i="4" s="1"/>
  <c r="F371" i="4" s="1"/>
  <c r="G371" i="4" s="1"/>
  <c r="H371" i="4" s="1"/>
  <c r="I371" i="4" s="1"/>
  <c r="F372" i="4" s="1"/>
  <c r="G372" i="4" s="1"/>
  <c r="H372" i="4" s="1"/>
  <c r="I372" i="4" s="1"/>
  <c r="F373" i="4" s="1"/>
  <c r="G373" i="4" s="1"/>
  <c r="H373" i="4" s="1"/>
  <c r="I373" i="4" s="1"/>
  <c r="F374" i="4" s="1"/>
  <c r="G374" i="4" s="1"/>
  <c r="H374" i="4" s="1"/>
  <c r="I374" i="4" s="1"/>
  <c r="F375" i="4" s="1"/>
  <c r="G375" i="4" s="1"/>
  <c r="H375" i="4" s="1"/>
  <c r="I375" i="4" s="1"/>
  <c r="F376" i="4" s="1"/>
  <c r="G376" i="4" s="1"/>
  <c r="H376" i="4" s="1"/>
  <c r="I376" i="4" s="1"/>
  <c r="F377" i="4" s="1"/>
  <c r="G377" i="4" s="1"/>
  <c r="H377" i="4" s="1"/>
  <c r="I377" i="4" s="1"/>
  <c r="F378" i="4" s="1"/>
  <c r="G378" i="4" s="1"/>
  <c r="H378" i="4" s="1"/>
  <c r="I378" i="4" s="1"/>
  <c r="F379" i="4" s="1"/>
  <c r="G379" i="4" s="1"/>
  <c r="H379" i="4" s="1"/>
  <c r="I379" i="4" s="1"/>
  <c r="F380" i="4" s="1"/>
  <c r="G380" i="4" s="1"/>
  <c r="H380" i="4" s="1"/>
  <c r="I380" i="4" s="1"/>
  <c r="F381" i="4" s="1"/>
  <c r="G381" i="4" s="1"/>
  <c r="H381" i="4" s="1"/>
  <c r="I381" i="4" s="1"/>
  <c r="F382" i="4" s="1"/>
  <c r="G382" i="4" s="1"/>
  <c r="H382" i="4" s="1"/>
  <c r="I382" i="4" s="1"/>
  <c r="F383" i="4" s="1"/>
  <c r="G383" i="4" s="1"/>
  <c r="H383" i="4" s="1"/>
  <c r="I383" i="4" s="1"/>
  <c r="F384" i="4" s="1"/>
  <c r="G384" i="4" s="1"/>
  <c r="H384" i="4" s="1"/>
  <c r="I384" i="4" s="1"/>
  <c r="F385" i="4" s="1"/>
  <c r="G385" i="4" s="1"/>
  <c r="H385" i="4" s="1"/>
  <c r="I385" i="4" s="1"/>
  <c r="F386" i="4" s="1"/>
  <c r="G386" i="4" s="1"/>
  <c r="H386" i="4" s="1"/>
  <c r="I386" i="4" s="1"/>
  <c r="F387" i="4" s="1"/>
  <c r="G387" i="4" s="1"/>
  <c r="H387" i="4" s="1"/>
  <c r="I387" i="4" s="1"/>
  <c r="F388" i="4" s="1"/>
  <c r="G388" i="4" s="1"/>
  <c r="H388" i="4" s="1"/>
  <c r="I388" i="4" s="1"/>
  <c r="F389" i="4" s="1"/>
  <c r="G389" i="4" s="1"/>
  <c r="H389" i="4" s="1"/>
  <c r="I389" i="4" s="1"/>
  <c r="F390" i="4" s="1"/>
  <c r="G390" i="4" s="1"/>
  <c r="H390" i="4" s="1"/>
  <c r="I390" i="4" s="1"/>
  <c r="F391" i="4" s="1"/>
  <c r="G391" i="4" s="1"/>
  <c r="H391" i="4" s="1"/>
  <c r="I391" i="4" s="1"/>
  <c r="F392" i="4" s="1"/>
  <c r="G392" i="4" s="1"/>
  <c r="H392" i="4" s="1"/>
  <c r="I392" i="4" s="1"/>
  <c r="F393" i="4" s="1"/>
  <c r="G393" i="4" s="1"/>
  <c r="H393" i="4" s="1"/>
  <c r="I393" i="4" s="1"/>
  <c r="F394" i="4" s="1"/>
  <c r="G394" i="4" s="1"/>
  <c r="H394" i="4" s="1"/>
  <c r="I394" i="4" s="1"/>
  <c r="F395" i="4" s="1"/>
  <c r="G395" i="4" s="1"/>
  <c r="H395" i="4" s="1"/>
  <c r="I395" i="4" s="1"/>
  <c r="F396" i="4" s="1"/>
  <c r="G396" i="4" s="1"/>
  <c r="H396" i="4" s="1"/>
  <c r="I396" i="4" s="1"/>
  <c r="F397" i="4" s="1"/>
  <c r="G397" i="4" s="1"/>
  <c r="H397" i="4" s="1"/>
  <c r="I397" i="4" s="1"/>
  <c r="I32" i="4"/>
  <c r="H27" i="8" s="1"/>
  <c r="H28" i="8" s="1"/>
  <c r="G32" i="9" l="1"/>
  <c r="H32" i="10" s="1"/>
  <c r="I33" i="4"/>
  <c r="H29" i="10" s="1"/>
  <c r="H36" i="10" l="1"/>
  <c r="H37" i="10" s="1"/>
  <c r="C20" i="13" s="1"/>
  <c r="G33" i="9"/>
  <c r="G12" i="11" s="1"/>
  <c r="H39" i="10" l="1"/>
  <c r="H17" i="8" s="1"/>
  <c r="H18" i="8" s="1"/>
  <c r="G21" i="11" s="1"/>
  <c r="H25" i="8"/>
  <c r="H26" i="8" s="1"/>
  <c r="H33" i="8" s="1"/>
  <c r="G14" i="11" s="1"/>
  <c r="G16" i="13"/>
  <c r="G15" i="13"/>
  <c r="F19" i="13" s="1"/>
  <c r="G15" i="11" l="1"/>
  <c r="H19" i="8"/>
  <c r="G20" i="11" s="1"/>
  <c r="G23" i="11" l="1"/>
</calcChain>
</file>

<file path=xl/comments1.xml><?xml version="1.0" encoding="utf-8"?>
<comments xmlns="http://schemas.openxmlformats.org/spreadsheetml/2006/main">
  <authors>
    <author>DINAMICA</author>
    <author>Javier Santos</author>
    <author>Un usuario de Microsoft Office satisfecho</author>
  </authors>
  <commentList>
    <comment ref="B10" authorId="0" shapeId="0">
      <text>
        <r>
          <rPr>
            <b/>
            <sz val="10"/>
            <color indexed="81"/>
            <rFont val="Calibri"/>
            <family val="2"/>
          </rPr>
          <t>Solares de naturaleza urbana, fincas rústicas, otros terrenos no urbanos, minas y canteras.</t>
        </r>
        <r>
          <rPr>
            <sz val="9"/>
            <color indexed="81"/>
            <rFont val="Calibri"/>
            <family val="2"/>
          </rPr>
          <t xml:space="preserve">
</t>
        </r>
      </text>
    </comment>
    <comment ref="B11" authorId="0" shapeId="0">
      <text>
        <r>
          <rPr>
            <b/>
            <sz val="10"/>
            <color indexed="81"/>
            <rFont val="Calibri"/>
            <family val="2"/>
          </rPr>
          <t>Edificaciones en general cualquiera que sea su destino dentro de la actividad productiva de la empresa.</t>
        </r>
        <r>
          <rPr>
            <sz val="8"/>
            <color indexed="81"/>
            <rFont val="Tahoma"/>
            <family val="2"/>
          </rPr>
          <t xml:space="preserve">
</t>
        </r>
      </text>
    </comment>
    <comment ref="B12" authorId="0" shapeId="0">
      <text>
        <r>
          <rPr>
            <b/>
            <sz val="10"/>
            <color indexed="81"/>
            <rFont val="Calibri"/>
            <family val="2"/>
          </rPr>
          <t>Conjunto de máquinas mediante las cuales se realiza la extracción o elaboración de los productos. Incluye elementos de transporte interno.</t>
        </r>
        <r>
          <rPr>
            <sz val="8"/>
            <color indexed="81"/>
            <rFont val="Tahoma"/>
            <family val="2"/>
          </rPr>
          <t xml:space="preserve">
</t>
        </r>
      </text>
    </comment>
    <comment ref="B13" authorId="1" shapeId="0">
      <text>
        <r>
          <rPr>
            <b/>
            <sz val="10"/>
            <color indexed="81"/>
            <rFont val="Calibri"/>
            <family val="2"/>
          </rPr>
          <t>Conjunto de utensilios o herramientas, incluidos los moldes y plantillas.</t>
        </r>
        <r>
          <rPr>
            <sz val="10"/>
            <color indexed="81"/>
            <rFont val="Calibri"/>
            <family val="2"/>
          </rPr>
          <t xml:space="preserve">
</t>
        </r>
      </text>
    </comment>
    <comment ref="B14" authorId="1" shapeId="0">
      <text>
        <r>
          <rPr>
            <b/>
            <sz val="10"/>
            <color indexed="81"/>
            <rFont val="Calibri"/>
            <family val="2"/>
          </rPr>
          <t>Instalaciones de suministros, electricidad, calefacción, refrigeración, otras ...</t>
        </r>
      </text>
    </comment>
    <comment ref="B15" authorId="1" shapeId="0">
      <text>
        <r>
          <rPr>
            <b/>
            <sz val="10"/>
            <color indexed="81"/>
            <rFont val="Calibri"/>
            <family val="2"/>
          </rPr>
          <t>Muebles, elementos de decoración y equipos de oficina (salvo los informáticos)</t>
        </r>
        <r>
          <rPr>
            <sz val="10"/>
            <color indexed="81"/>
            <rFont val="Calibri"/>
            <family val="2"/>
          </rPr>
          <t xml:space="preserve">
</t>
        </r>
      </text>
    </comment>
    <comment ref="B16" authorId="1" shapeId="0">
      <text>
        <r>
          <rPr>
            <b/>
            <sz val="10"/>
            <color indexed="81"/>
            <rFont val="Calibri"/>
            <family val="2"/>
          </rPr>
          <t>Ordenadores, impresoras y demás equipamiento informático y electrónico.</t>
        </r>
        <r>
          <rPr>
            <sz val="10"/>
            <color indexed="81"/>
            <rFont val="Calibri"/>
            <family val="2"/>
          </rPr>
          <t xml:space="preserve">
</t>
        </r>
      </text>
    </comment>
    <comment ref="B17" authorId="1" shapeId="0">
      <text>
        <r>
          <rPr>
            <b/>
            <sz val="10"/>
            <color indexed="81"/>
            <rFont val="Calibri"/>
            <family val="2"/>
          </rPr>
          <t>Equipos de transporte de todo tipo para su uso en el exterior del negocio.</t>
        </r>
        <r>
          <rPr>
            <sz val="8"/>
            <color indexed="81"/>
            <rFont val="Tahoma"/>
            <family val="2"/>
          </rPr>
          <t xml:space="preserve">
</t>
        </r>
      </text>
    </comment>
    <comment ref="B19" authorId="1" shapeId="0">
      <text>
        <r>
          <rPr>
            <b/>
            <sz val="10"/>
            <color indexed="81"/>
            <rFont val="Calibri"/>
            <family val="2"/>
          </rPr>
          <t>Gastos de procesos de investigación y desarrollo  (I+D) realizados para mejorar la capacidad del negocio</t>
        </r>
        <r>
          <rPr>
            <sz val="10"/>
            <color indexed="81"/>
            <rFont val="Calibri"/>
            <family val="2"/>
          </rPr>
          <t xml:space="preserve">
</t>
        </r>
      </text>
    </comment>
    <comment ref="B20" authorId="1" shapeId="0">
      <text>
        <r>
          <rPr>
            <b/>
            <sz val="10"/>
            <color indexed="81"/>
            <rFont val="Calibri"/>
            <family val="2"/>
          </rPr>
          <t xml:space="preserve">Software y desarrollo de páginas web </t>
        </r>
        <r>
          <rPr>
            <sz val="10"/>
            <color indexed="81"/>
            <rFont val="Calibri"/>
            <family val="2"/>
          </rPr>
          <t xml:space="preserve">
</t>
        </r>
      </text>
    </comment>
    <comment ref="B21" authorId="1" shapeId="0">
      <text>
        <r>
          <rPr>
            <b/>
            <sz val="10"/>
            <color indexed="81"/>
            <rFont val="Calibri"/>
            <family val="2"/>
          </rPr>
          <t xml:space="preserve">Importe satisfecho por la propiedad o por el derecho al uso o a la concesión del uso de las distintas manifestaciones de la propiedad industrial, incluidas patentes y marcas.
</t>
        </r>
        <r>
          <rPr>
            <sz val="8"/>
            <color indexed="81"/>
            <rFont val="Tahoma"/>
            <family val="2"/>
          </rPr>
          <t xml:space="preserve">
</t>
        </r>
      </text>
    </comment>
    <comment ref="B22" authorId="1" shapeId="0">
      <text>
        <r>
          <rPr>
            <b/>
            <sz val="10"/>
            <color indexed="81"/>
            <rFont val="Calibri"/>
            <family val="2"/>
          </rPr>
          <t>Importe satisfecho por los derechos de arrendamiento de locales.</t>
        </r>
      </text>
    </comment>
    <comment ref="B23" authorId="1" shapeId="0">
      <text>
        <r>
          <rPr>
            <b/>
            <sz val="10"/>
            <color indexed="81"/>
            <rFont val="Calibri"/>
            <family val="2"/>
          </rPr>
          <t>Cantidades pagadas a cuenta por el alquiler de un local, oficina o nave o por un contrato de suministro.</t>
        </r>
        <r>
          <rPr>
            <sz val="10"/>
            <color indexed="81"/>
            <rFont val="Calibri"/>
            <family val="2"/>
          </rPr>
          <t xml:space="preserve">
</t>
        </r>
      </text>
    </comment>
    <comment ref="B25" authorId="1" shapeId="0">
      <text>
        <r>
          <rPr>
            <b/>
            <sz val="10"/>
            <color indexed="81"/>
            <rFont val="Calibri"/>
            <family val="2"/>
          </rPr>
          <t xml:space="preserve">Stock de materias primas o mercancías necesarias para fabricar o prestar el servicio (ej- stock inicial de los comercios). </t>
        </r>
      </text>
    </comment>
    <comment ref="B26" authorId="1" shapeId="0">
      <text>
        <r>
          <rPr>
            <b/>
            <sz val="10"/>
            <color indexed="81"/>
            <rFont val="Calibri"/>
            <family val="2"/>
          </rPr>
          <t>Dinero que se guarda para hacer frente a los pagos de los primeros meses, hasta que las ventas permitan cubrir los gastos del mes.</t>
        </r>
      </text>
    </comment>
    <comment ref="B30" authorId="2" shapeId="0">
      <text>
        <r>
          <rPr>
            <sz val="10"/>
            <color indexed="81"/>
            <rFont val="Calibri"/>
            <family val="2"/>
          </rPr>
          <t>Gastos relacionados con la constitución legal del negocio: tasas notariales, impuestos, registro mercantil, licencias, permisos y asesoramiento especializado.</t>
        </r>
      </text>
    </comment>
    <comment ref="B31" authorId="2" shapeId="0">
      <text>
        <r>
          <rPr>
            <sz val="10"/>
            <color indexed="81"/>
            <rFont val="Calibri"/>
            <family val="2"/>
          </rPr>
          <t>Otros gastos necesarios previos al inicio de la actividad: publicidad de lanzamiento, estudios de mercado, plan de negocio, desplazamientos, formación,  comisión apertura préstamos, altas de contratos de suministros, etc.</t>
        </r>
      </text>
    </comment>
  </commentList>
</comments>
</file>

<file path=xl/comments2.xml><?xml version="1.0" encoding="utf-8"?>
<comments xmlns="http://schemas.openxmlformats.org/spreadsheetml/2006/main">
  <authors>
    <author>Javier Santos</author>
  </authors>
  <commentList>
    <comment ref="D12" authorId="0" shapeId="0">
      <text>
        <r>
          <rPr>
            <b/>
            <sz val="10"/>
            <color indexed="81"/>
            <rFont val="Calibri"/>
            <family val="2"/>
          </rPr>
          <t>Aportaciones en dinero o en especie del autónomo y sus socios</t>
        </r>
        <r>
          <rPr>
            <sz val="10"/>
            <color indexed="81"/>
            <rFont val="Calibri"/>
            <family val="2"/>
          </rPr>
          <t xml:space="preserve">
</t>
        </r>
      </text>
    </comment>
    <comment ref="D13" authorId="0" shapeId="0">
      <text>
        <r>
          <rPr>
            <b/>
            <sz val="10"/>
            <color indexed="81"/>
            <rFont val="Calibri"/>
            <family val="2"/>
          </rPr>
          <t>Cantidades a fondo perdido concedidas por las Administraciones para reforzar la marcha del negocio</t>
        </r>
        <r>
          <rPr>
            <sz val="8"/>
            <color indexed="81"/>
            <rFont val="Tahoma"/>
            <family val="2"/>
          </rPr>
          <t xml:space="preserve">
</t>
        </r>
      </text>
    </comment>
    <comment ref="D14" authorId="0" shapeId="0">
      <text>
        <r>
          <rPr>
            <b/>
            <sz val="10"/>
            <color indexed="81"/>
            <rFont val="Calibri"/>
            <family val="2"/>
          </rPr>
          <t>Cantidades prestadas por los bancos con periodo de devolución menor a un año, generalmente bajo la fórmula de pólizas de crédito.</t>
        </r>
        <r>
          <rPr>
            <sz val="10"/>
            <color indexed="81"/>
            <rFont val="Calibri"/>
            <family val="2"/>
          </rPr>
          <t xml:space="preserve">
</t>
        </r>
      </text>
    </comment>
    <comment ref="D15" authorId="0" shapeId="0">
      <text>
        <r>
          <rPr>
            <b/>
            <sz val="10"/>
            <color indexed="81"/>
            <rFont val="Calibri"/>
            <family val="2"/>
          </rPr>
          <t xml:space="preserve">Préstamos a largo plazo con entidades de crédito </t>
        </r>
        <r>
          <rPr>
            <sz val="10"/>
            <color indexed="81"/>
            <rFont val="Calibri"/>
            <family val="2"/>
          </rPr>
          <t xml:space="preserve">
</t>
        </r>
      </text>
    </comment>
    <comment ref="D16" authorId="0" shapeId="0">
      <text>
        <r>
          <rPr>
            <b/>
            <sz val="10"/>
            <color indexed="81"/>
            <rFont val="Calibri"/>
            <family val="2"/>
          </rPr>
          <t>Préstamos de socios capitalistas, particulares o business angels.</t>
        </r>
        <r>
          <rPr>
            <sz val="10"/>
            <color indexed="81"/>
            <rFont val="Calibri"/>
            <family val="2"/>
          </rPr>
          <t xml:space="preserve">
</t>
        </r>
      </text>
    </comment>
    <comment ref="D17" authorId="0" shapeId="0">
      <text>
        <r>
          <rPr>
            <b/>
            <sz val="10"/>
            <color indexed="81"/>
            <rFont val="Calibri"/>
            <family val="2"/>
          </rPr>
          <t xml:space="preserve">Aplazamiento en los pagos y otra financiación a corto plazo
</t>
        </r>
        <r>
          <rPr>
            <sz val="10"/>
            <color indexed="81"/>
            <rFont val="Calibri"/>
            <family val="2"/>
          </rPr>
          <t xml:space="preserve">
</t>
        </r>
      </text>
    </comment>
  </commentList>
</comments>
</file>

<file path=xl/comments3.xml><?xml version="1.0" encoding="utf-8"?>
<comments xmlns="http://schemas.openxmlformats.org/spreadsheetml/2006/main">
  <authors>
    <author>Un usuario de Microsoft Office satisfecho</author>
    <author>*</author>
    <author>Javier Santos</author>
    <author>DINAMICA</author>
  </authors>
  <commentList>
    <comment ref="B14" authorId="0" shapeId="0">
      <text>
        <r>
          <rPr>
            <b/>
            <sz val="10"/>
            <color indexed="81"/>
            <rFont val="Calibri"/>
            <family val="2"/>
          </rPr>
          <t xml:space="preserve">Retribución propia del autónomo, equivalente al mínimo necesario para poder vivir. Se completará con el beneficio del negocio.
</t>
        </r>
      </text>
    </comment>
    <comment ref="B15" authorId="1" shapeId="0">
      <text>
        <r>
          <rPr>
            <b/>
            <sz val="10"/>
            <color indexed="81"/>
            <rFont val="Calibri"/>
            <family val="2"/>
          </rPr>
          <t xml:space="preserve">Cuota de autónomos (Seguridad Social)
</t>
        </r>
      </text>
    </comment>
    <comment ref="B16" authorId="2" shapeId="0">
      <text>
        <r>
          <rPr>
            <b/>
            <sz val="10"/>
            <color indexed="81"/>
            <rFont val="Calibri"/>
            <family val="2"/>
          </rPr>
          <t xml:space="preserve">Trabajos encargados a otras empresas como la limpieza, la seguridad o la realización de parte del proceso productivo (subcontratas).
</t>
        </r>
      </text>
    </comment>
    <comment ref="B17" authorId="0" shapeId="0">
      <text>
        <r>
          <rPr>
            <b/>
            <sz val="10"/>
            <color indexed="81"/>
            <rFont val="Calibri"/>
            <family val="2"/>
          </rPr>
          <t>Coste de los profesionales por servicios prestados a la empresa. Comprende honorarios de abogados, economistas, auditores, notarios ...</t>
        </r>
      </text>
    </comment>
    <comment ref="B18" authorId="0" shapeId="0">
      <text>
        <r>
          <rPr>
            <b/>
            <sz val="10"/>
            <color indexed="81"/>
            <rFont val="Calibri"/>
            <family val="2"/>
          </rPr>
          <t xml:space="preserve">Alquiler de locales, naves, oficinas, almacenes u otros elementos, más cánones por franquicias, concesiones, u otros elementos de propiedad industrial
</t>
        </r>
      </text>
    </comment>
    <comment ref="B19" authorId="0" shapeId="0">
      <text>
        <r>
          <rPr>
            <b/>
            <sz val="10"/>
            <color indexed="81"/>
            <rFont val="Calibri"/>
            <family val="2"/>
          </rPr>
          <t>Gastos por consumo de agua, gas, luz, teléfono y cualquier otro abastecimiento no almacenable</t>
        </r>
      </text>
    </comment>
    <comment ref="B20" authorId="0" shapeId="0">
      <text>
        <r>
          <rPr>
            <b/>
            <sz val="10"/>
            <color indexed="81"/>
            <rFont val="Calibri"/>
            <family val="2"/>
          </rPr>
          <t>Gastos derivados de la conservación del inmovilizado material: vehículos, ordenadores, instalaciones, locales, maquinaria, etc.</t>
        </r>
      </text>
    </comment>
    <comment ref="B21" authorId="0" shapeId="0">
      <text>
        <r>
          <rPr>
            <b/>
            <sz val="10"/>
            <color indexed="81"/>
            <rFont val="Calibri"/>
            <family val="2"/>
          </rPr>
          <t>Otros gastos y servicios: material de oficina, fotocopias, viajes, libros, formación, material de limpieza, varios ...</t>
        </r>
      </text>
    </comment>
    <comment ref="B22" authorId="0" shapeId="0">
      <text>
        <r>
          <rPr>
            <b/>
            <sz val="10"/>
            <color indexed="81"/>
            <rFont val="Calibri"/>
            <family val="2"/>
          </rPr>
          <t xml:space="preserve">Impuesto de circulación, IBI, tasa de basuras y otros impuestos municipales o no estatales.
Calcula la media mensual que suponen.
</t>
        </r>
      </text>
    </comment>
    <comment ref="B23" authorId="0" shapeId="0">
      <text>
        <r>
          <rPr>
            <b/>
            <sz val="10"/>
            <color indexed="81"/>
            <rFont val="Calibri"/>
            <family val="2"/>
          </rPr>
          <t>Seguros de vehículos, locales, responsabilidad civil  u otros. Calcula la media mensual que suponen.</t>
        </r>
      </text>
    </comment>
    <comment ref="S33" authorId="3" shapeId="0">
      <text>
        <r>
          <rPr>
            <b/>
            <sz val="8"/>
            <color indexed="81"/>
            <rFont val="Tahoma"/>
            <family val="2"/>
          </rPr>
          <t xml:space="preserve">Incluye parte proporcional de pagas extra
</t>
        </r>
        <r>
          <rPr>
            <sz val="8"/>
            <color indexed="81"/>
            <rFont val="Tahoma"/>
            <family val="2"/>
          </rPr>
          <t xml:space="preserve">
</t>
        </r>
      </text>
    </comment>
  </commentList>
</comments>
</file>

<file path=xl/comments4.xml><?xml version="1.0" encoding="utf-8"?>
<comments xmlns="http://schemas.openxmlformats.org/spreadsheetml/2006/main">
  <authors>
    <author>*</author>
    <author>Javier Santos</author>
    <author>Un usuario de Microsoft Office satisfecho</author>
    <author>Javier</author>
  </authors>
  <commentList>
    <comment ref="B14" authorId="0" shapeId="0">
      <text>
        <r>
          <rPr>
            <b/>
            <sz val="10"/>
            <color indexed="81"/>
            <rFont val="Calibri"/>
            <family val="2"/>
          </rPr>
          <t>Coste del mantenimiento de la página web y el blog (servidores, dominios, desarrolladores, plugins) así como de la generación de contenidos (posts, videos, infografías, etc.)</t>
        </r>
      </text>
    </comment>
    <comment ref="B15" authorId="1" shapeId="0">
      <text>
        <r>
          <rPr>
            <b/>
            <sz val="10"/>
            <color indexed="81"/>
            <rFont val="Calibri"/>
            <family val="2"/>
          </rPr>
          <t xml:space="preserve">Publicidad pagada en Google Adwords, Facebook Ads, Twitter Ads, Linkedin o en otros buscadores o redes sociales, Coste de especialistas en gestión de campañas SEM y SMM
</t>
        </r>
      </text>
    </comment>
    <comment ref="B16" authorId="2" shapeId="0">
      <text>
        <r>
          <rPr>
            <b/>
            <sz val="10"/>
            <color indexed="81"/>
            <rFont val="Calibri"/>
            <family val="2"/>
          </rPr>
          <t>Coste de profesionales SEO especializados, generación de contenidos y linkbuilding</t>
        </r>
      </text>
    </comment>
    <comment ref="B17" authorId="2" shapeId="0">
      <text>
        <r>
          <rPr>
            <b/>
            <sz val="10"/>
            <color indexed="81"/>
            <rFont val="Calibri"/>
            <family val="2"/>
          </rPr>
          <t xml:space="preserve">Coste de la plataforma de envíos, coste de profesionales externos especializados
</t>
        </r>
      </text>
    </comment>
    <comment ref="B18" authorId="3" shapeId="0">
      <text>
        <r>
          <rPr>
            <b/>
            <sz val="10"/>
            <color indexed="81"/>
            <rFont val="Calibri"/>
            <family val="2"/>
          </rPr>
          <t>Campañas de publicidad mediante banners en páginas de terceros</t>
        </r>
        <r>
          <rPr>
            <sz val="9"/>
            <color indexed="81"/>
            <rFont val="Tahoma"/>
            <family val="2"/>
          </rPr>
          <t xml:space="preserve">
</t>
        </r>
      </text>
    </comment>
    <comment ref="B19" authorId="2" shapeId="0">
      <text>
        <r>
          <rPr>
            <b/>
            <sz val="10"/>
            <color indexed="81"/>
            <rFont val="Calibri"/>
            <family val="2"/>
          </rPr>
          <t>Costes fijos en plataformas de afiliación o cuponeo.
Si se trata de un % de ventas, es mejor que introduzcas el dato en la hoja "Costes variables"</t>
        </r>
      </text>
    </comment>
    <comment ref="B21" authorId="2" shapeId="0">
      <text>
        <r>
          <rPr>
            <b/>
            <sz val="10"/>
            <color indexed="81"/>
            <rFont val="Calibri"/>
            <family val="2"/>
          </rPr>
          <t xml:space="preserve">Publicación de anuncios en radio, revistas, periódicos …
</t>
        </r>
      </text>
    </comment>
    <comment ref="B22" authorId="2" shapeId="0">
      <text>
        <r>
          <rPr>
            <b/>
            <sz val="10"/>
            <color indexed="81"/>
            <rFont val="Calibri"/>
            <family val="2"/>
          </rPr>
          <t>Anuncios en mobiliario urbano y en elementos y cartelería en puntos de venta o en el propio establecimiento</t>
        </r>
      </text>
    </comment>
    <comment ref="B23" authorId="2" shapeId="0">
      <text>
        <r>
          <rPr>
            <b/>
            <sz val="10"/>
            <color indexed="81"/>
            <rFont val="Calibri"/>
            <family val="2"/>
          </rPr>
          <t xml:space="preserve">Coste de stands, decoración, material promocional, azafatas y otros en Ferías, eventos y congresos.
</t>
        </r>
      </text>
    </comment>
    <comment ref="B24" authorId="3" shapeId="0">
      <text>
        <r>
          <rPr>
            <b/>
            <sz val="10"/>
            <color indexed="81"/>
            <rFont val="Calibri"/>
            <family val="2"/>
          </rPr>
          <t>Costes de diseño e impresión de catálogos, folletos y tarjetas de visita</t>
        </r>
      </text>
    </comment>
    <comment ref="B25" authorId="3" shapeId="0">
      <text>
        <r>
          <rPr>
            <b/>
            <sz val="10"/>
            <color indexed="81"/>
            <rFont val="Calibri"/>
            <family val="2"/>
          </rPr>
          <t>Costes de diseño, impresión y reparto de flyers y material para buzoneo</t>
        </r>
      </text>
    </comment>
    <comment ref="B26" authorId="3" shapeId="0">
      <text>
        <r>
          <rPr>
            <b/>
            <sz val="10"/>
            <color indexed="81"/>
            <rFont val="Calibri"/>
            <family val="2"/>
          </rPr>
          <t>Coste del diseño y obtención de productos de merchandising: material de papelería, bolsas, regalos, etc</t>
        </r>
        <r>
          <rPr>
            <sz val="10"/>
            <color indexed="81"/>
            <rFont val="Calibri"/>
            <family val="2"/>
          </rPr>
          <t xml:space="preserve">
</t>
        </r>
      </text>
    </comment>
    <comment ref="B27" authorId="3" shapeId="0">
      <text>
        <r>
          <rPr>
            <b/>
            <sz val="10"/>
            <color indexed="81"/>
            <rFont val="Calibri"/>
            <family val="2"/>
          </rPr>
          <t>Coste del patrocinio de: webs, eventos y publicaciones culturales, equipos deportivos, etc</t>
        </r>
        <r>
          <rPr>
            <sz val="9"/>
            <color indexed="81"/>
            <rFont val="Tahoma"/>
            <family val="2"/>
          </rPr>
          <t xml:space="preserve">
</t>
        </r>
      </text>
    </comment>
    <comment ref="B28" authorId="2" shapeId="0">
      <text>
        <r>
          <rPr>
            <b/>
            <sz val="10"/>
            <color indexed="81"/>
            <rFont val="Calibri"/>
            <family val="2"/>
          </rPr>
          <t xml:space="preserve">Coste de productos de muestra, ofrecidos como regalo o en promoción, así como otros costes asociados a promociones o sorteos
</t>
        </r>
      </text>
    </comment>
  </commentList>
</comments>
</file>

<file path=xl/comments5.xml><?xml version="1.0" encoding="utf-8"?>
<comments xmlns="http://schemas.openxmlformats.org/spreadsheetml/2006/main">
  <authors>
    <author>*</author>
    <author>ehsc160141</author>
  </authors>
  <commentList>
    <comment ref="B18" authorId="0" shapeId="0">
      <text>
        <r>
          <rPr>
            <sz val="10"/>
            <color indexed="81"/>
            <rFont val="Calibri"/>
            <family val="2"/>
          </rPr>
          <t xml:space="preserve">Introduce el nombre de tus productos más relevantes. En comercios o negocios con muchas referencias indica cuáles son las líneas de producto o servicio tipo
</t>
        </r>
      </text>
    </comment>
    <comment ref="J24" authorId="1" shapeId="0">
      <text>
        <r>
          <rPr>
            <sz val="8"/>
            <color indexed="81"/>
            <rFont val="Tahoma"/>
            <family val="2"/>
          </rPr>
          <t>Número de días que por término medio tardamos en cobrar de nuestros clientes.</t>
        </r>
      </text>
    </comment>
    <comment ref="B26" authorId="0" shapeId="0">
      <text>
        <r>
          <rPr>
            <sz val="8"/>
            <color indexed="81"/>
            <rFont val="Tahoma"/>
            <family val="2"/>
          </rPr>
          <t>Cantidades ingresadas por la venta del producto o la prestación del servicio.</t>
        </r>
        <r>
          <rPr>
            <sz val="8"/>
            <color indexed="81"/>
            <rFont val="Tahoma"/>
            <family val="2"/>
          </rPr>
          <t xml:space="preserve">
</t>
        </r>
      </text>
    </comment>
    <comment ref="I26" authorId="0" shapeId="0">
      <text>
        <r>
          <rPr>
            <sz val="8"/>
            <color indexed="81"/>
            <rFont val="Tahoma"/>
            <family val="2"/>
          </rPr>
          <t>Cantidades ingresadas por la venta del producto o la prestación del servicio.</t>
        </r>
        <r>
          <rPr>
            <sz val="8"/>
            <color indexed="81"/>
            <rFont val="Tahoma"/>
            <family val="2"/>
          </rPr>
          <t xml:space="preserve">
</t>
        </r>
      </text>
    </comment>
  </commentList>
</comments>
</file>

<file path=xl/comments6.xml><?xml version="1.0" encoding="utf-8"?>
<comments xmlns="http://schemas.openxmlformats.org/spreadsheetml/2006/main">
  <authors>
    <author>*</author>
    <author>Javier Santos</author>
    <author>ehsc160141</author>
  </authors>
  <commentList>
    <comment ref="B14" authorId="0" shapeId="0">
      <text>
        <r>
          <rPr>
            <sz val="8"/>
            <color indexed="81"/>
            <rFont val="Tahoma"/>
            <family val="2"/>
          </rPr>
          <t>Cantidades ingresadas por la venta del producto o la prestación del servicio.</t>
        </r>
        <r>
          <rPr>
            <sz val="8"/>
            <color indexed="81"/>
            <rFont val="Tahoma"/>
            <family val="2"/>
          </rPr>
          <t xml:space="preserve">
</t>
        </r>
      </text>
    </comment>
    <comment ref="B15" authorId="0" shapeId="0">
      <text>
        <r>
          <rPr>
            <sz val="10"/>
            <color indexed="81"/>
            <rFont val="Calibri"/>
            <family val="2"/>
          </rPr>
          <t xml:space="preserve">Introduce el nombre de tus productos más relevantes. En comercios o negocios con muchas referencias indica cuáles son las líneas de producto o servicio tipo
</t>
        </r>
      </text>
    </comment>
    <comment ref="C15" authorId="1" shapeId="0">
      <text>
        <r>
          <rPr>
            <b/>
            <sz val="10"/>
            <color indexed="81"/>
            <rFont val="Calibri"/>
            <family val="2"/>
          </rPr>
          <t xml:space="preserve">Coste de la mercancía vendida (comercio) y /o de la materia prima incorporada (hostelería, artesanía, fabricación) en % sobre el precio de venta.
</t>
        </r>
      </text>
    </comment>
    <comment ref="D15" authorId="1" shapeId="0">
      <text>
        <r>
          <rPr>
            <b/>
            <sz val="10"/>
            <color indexed="81"/>
            <rFont val="Calibri"/>
            <family val="2"/>
          </rPr>
          <t>Costes de fabricación que sólo se producen si hay una venta</t>
        </r>
        <r>
          <rPr>
            <sz val="10"/>
            <color indexed="81"/>
            <rFont val="Calibri"/>
            <family val="2"/>
          </rPr>
          <t xml:space="preserve">
</t>
        </r>
      </text>
    </comment>
    <comment ref="E15" authorId="1" shapeId="0">
      <text>
        <r>
          <rPr>
            <b/>
            <sz val="10"/>
            <color indexed="81"/>
            <rFont val="Calibri"/>
            <family val="2"/>
          </rPr>
          <t>Coste de entrega del producto vendido</t>
        </r>
        <r>
          <rPr>
            <sz val="10"/>
            <color indexed="81"/>
            <rFont val="Calibri"/>
            <family val="2"/>
          </rPr>
          <t xml:space="preserve">
</t>
        </r>
      </text>
    </comment>
    <comment ref="F15" authorId="1" shapeId="0">
      <text>
        <r>
          <rPr>
            <b/>
            <sz val="10"/>
            <color indexed="81"/>
            <rFont val="Calibri"/>
            <family val="2"/>
          </rPr>
          <t>Comisiones pagadas a agentes comerciales, intermediarios, plataformas de afiliación o cuponeo y agencias de viajes por producto vendido o lead captado</t>
        </r>
        <r>
          <rPr>
            <sz val="10"/>
            <color indexed="81"/>
            <rFont val="Calibri"/>
            <family val="2"/>
          </rPr>
          <t xml:space="preserve">
</t>
        </r>
      </text>
    </comment>
    <comment ref="G15" authorId="1" shapeId="0">
      <text>
        <r>
          <rPr>
            <b/>
            <sz val="10"/>
            <color indexed="81"/>
            <rFont val="Calibri"/>
            <family val="2"/>
          </rPr>
          <t>Comisiones pagadas a los bancos por el cobro con tarjetas o por conceder aplazamientos en los pagos.</t>
        </r>
        <r>
          <rPr>
            <sz val="10"/>
            <color indexed="81"/>
            <rFont val="Calibri"/>
            <family val="2"/>
          </rPr>
          <t xml:space="preserve">
</t>
        </r>
      </text>
    </comment>
    <comment ref="H15" authorId="1" shapeId="0">
      <text>
        <r>
          <rPr>
            <b/>
            <sz val="10"/>
            <color indexed="81"/>
            <rFont val="Calibri"/>
            <family val="2"/>
          </rPr>
          <t xml:space="preserve">Producto que se pierde por deterioro, robo, imperfecciones, etc.
</t>
        </r>
      </text>
    </comment>
    <comment ref="I15" authorId="1" shapeId="0">
      <text>
        <r>
          <rPr>
            <b/>
            <sz val="10"/>
            <color indexed="81"/>
            <rFont val="Calibri"/>
            <family val="2"/>
          </rPr>
          <t>Otros costes variables: contratación dep ersonal en función de ventas, etc.</t>
        </r>
        <r>
          <rPr>
            <sz val="10"/>
            <color indexed="81"/>
            <rFont val="Calibri"/>
            <family val="2"/>
          </rPr>
          <t xml:space="preserve">
</t>
        </r>
      </text>
    </comment>
    <comment ref="L16" authorId="2" shapeId="0">
      <text>
        <r>
          <rPr>
            <sz val="8"/>
            <color indexed="81"/>
            <rFont val="Tahoma"/>
            <family val="2"/>
          </rPr>
          <t>Número de días que por término medio tardamos en cobrar de nuestros clientes.</t>
        </r>
      </text>
    </comment>
    <comment ref="B21" authorId="0" shapeId="0">
      <text>
        <r>
          <rPr>
            <sz val="8"/>
            <color indexed="81"/>
            <rFont val="Tahoma"/>
            <family val="2"/>
          </rPr>
          <t>Cantidades ingresadas por la venta del producto o la prestación del servicio.</t>
        </r>
        <r>
          <rPr>
            <sz val="8"/>
            <color indexed="81"/>
            <rFont val="Tahoma"/>
            <family val="2"/>
          </rPr>
          <t xml:space="preserve">
</t>
        </r>
      </text>
    </comment>
  </commentList>
</comments>
</file>

<file path=xl/comments7.xml><?xml version="1.0" encoding="utf-8"?>
<comments xmlns="http://schemas.openxmlformats.org/spreadsheetml/2006/main">
  <authors>
    <author>ehsc160141</author>
    <author>Javier Santos</author>
  </authors>
  <commentList>
    <comment ref="B12" authorId="0" shapeId="0">
      <text>
        <r>
          <rPr>
            <b/>
            <sz val="10"/>
            <color indexed="81"/>
            <rFont val="Calibri"/>
            <family val="2"/>
          </rPr>
          <t>Resultados / Capitales propios invertidos</t>
        </r>
      </text>
    </comment>
    <comment ref="B13" authorId="0" shapeId="0">
      <text>
        <r>
          <rPr>
            <b/>
            <sz val="10"/>
            <color indexed="81"/>
            <rFont val="Calibri"/>
            <family val="2"/>
          </rPr>
          <t xml:space="preserve">Indica cómo el incremento de la deuda afecta a la rentabilidad del negocio. Para que la rentabilidad financiera aumente con el uso de la deuda, el resultado debe ser superior a 1.
Fórmula: Activo Total / Patrimonio Neto
</t>
        </r>
      </text>
    </comment>
    <comment ref="B14" authorId="0" shapeId="0">
      <text>
        <r>
          <rPr>
            <b/>
            <sz val="10"/>
            <color indexed="81"/>
            <rFont val="Calibri"/>
            <family val="2"/>
          </rPr>
          <t xml:space="preserve">Deudas del negocio / Pasivo Total
Es recomendable que su valor no supere el 0,5 en negocios con alto volumen de inversión.
</t>
        </r>
      </text>
    </comment>
    <comment ref="B15" authorId="1" shapeId="0">
      <text>
        <r>
          <rPr>
            <b/>
            <sz val="10"/>
            <color indexed="81"/>
            <rFont val="Calibri"/>
            <family val="2"/>
          </rPr>
          <t>Activo corriente / Pasivo corriente
Se recomiendan valores por encima de 1,25</t>
        </r>
      </text>
    </comment>
    <comment ref="B20" authorId="0" shapeId="0">
      <text>
        <r>
          <rPr>
            <b/>
            <sz val="10"/>
            <color indexed="81"/>
            <rFont val="Calibri"/>
            <family val="2"/>
          </rPr>
          <t xml:space="preserve">Resultado de explotación /Activo Total
</t>
        </r>
      </text>
    </comment>
    <comment ref="B21" authorId="0" shapeId="0">
      <text>
        <r>
          <rPr>
            <b/>
            <sz val="10"/>
            <color indexed="81"/>
            <rFont val="Calibri"/>
            <family val="2"/>
          </rPr>
          <t xml:space="preserve">Activo corriente - pasivo corriente.
Debe ser un valor positivo.
</t>
        </r>
      </text>
    </comment>
    <comment ref="B22" authorId="0" shapeId="0">
      <text>
        <r>
          <rPr>
            <b/>
            <sz val="10"/>
            <color indexed="81"/>
            <rFont val="Calibri"/>
            <family val="2"/>
          </rPr>
          <t xml:space="preserve">Resultado de explotación / Ventas.
Cuanto mayor sea, mejor.
</t>
        </r>
      </text>
    </comment>
    <comment ref="B23" authorId="1" shapeId="0">
      <text>
        <r>
          <rPr>
            <b/>
            <sz val="10"/>
            <color indexed="81"/>
            <rFont val="Calibri"/>
            <family val="2"/>
          </rPr>
          <t>Ventas / activo total</t>
        </r>
        <r>
          <rPr>
            <sz val="10"/>
            <color indexed="81"/>
            <rFont val="Calibri"/>
            <family val="2"/>
          </rPr>
          <t xml:space="preserve">
</t>
        </r>
      </text>
    </comment>
  </commentList>
</comments>
</file>

<file path=xl/sharedStrings.xml><?xml version="1.0" encoding="utf-8"?>
<sst xmlns="http://schemas.openxmlformats.org/spreadsheetml/2006/main" count="529" uniqueCount="321">
  <si>
    <t>INDICE DE LA HERRAMIENTA:</t>
  </si>
  <si>
    <t>Apellidos y Nombre:</t>
  </si>
  <si>
    <t>DNI</t>
  </si>
  <si>
    <t>02994567-W</t>
  </si>
  <si>
    <t>Domicilio Fiscal</t>
  </si>
  <si>
    <t>c/ Jardines, 28</t>
  </si>
  <si>
    <t>Teléfono</t>
  </si>
  <si>
    <t>HERRAMIENTA DE CALCULO DE LA VIABILIDAD</t>
  </si>
  <si>
    <t>Puesto de trabajo</t>
  </si>
  <si>
    <t>Salarios mensuales</t>
  </si>
  <si>
    <t>Tipo de contrato</t>
  </si>
  <si>
    <t>Cotización</t>
  </si>
  <si>
    <t>Coste mensual</t>
  </si>
  <si>
    <t>Nº</t>
  </si>
  <si>
    <t>Salario</t>
  </si>
  <si>
    <t>Pluses y</t>
  </si>
  <si>
    <t>Parte proporcional</t>
  </si>
  <si>
    <t>Retención</t>
  </si>
  <si>
    <t>Accidentes Tbjo.</t>
  </si>
  <si>
    <t xml:space="preserve">Base de </t>
  </si>
  <si>
    <t>Seg. Social</t>
  </si>
  <si>
    <t xml:space="preserve">Seg. Social </t>
  </si>
  <si>
    <t>Total</t>
  </si>
  <si>
    <t xml:space="preserve">Líquido a pagar </t>
  </si>
  <si>
    <t>para</t>
  </si>
  <si>
    <t>Denominación</t>
  </si>
  <si>
    <t>trabajadores</t>
  </si>
  <si>
    <t>bruto mensual</t>
  </si>
  <si>
    <t>complementos</t>
  </si>
  <si>
    <t>pagas extra</t>
  </si>
  <si>
    <t>Duración</t>
  </si>
  <si>
    <t>Jornada</t>
  </si>
  <si>
    <t>IRPF (%)</t>
  </si>
  <si>
    <t>y enfermed.pr.</t>
  </si>
  <si>
    <t>cotización</t>
  </si>
  <si>
    <t>trabajador</t>
  </si>
  <si>
    <t>Empresa</t>
  </si>
  <si>
    <t>tras retención</t>
  </si>
  <si>
    <t>el autónomo</t>
  </si>
  <si>
    <t>Temporal</t>
  </si>
  <si>
    <t>Completa</t>
  </si>
  <si>
    <t>TIPOS CONTRATACION</t>
  </si>
  <si>
    <t>Indefinido</t>
  </si>
  <si>
    <t>Parcial</t>
  </si>
  <si>
    <t>BASES COTIZACION</t>
  </si>
  <si>
    <t>CONT. COM.</t>
  </si>
  <si>
    <t>DESEMPLEO</t>
  </si>
  <si>
    <t xml:space="preserve">FOGASA </t>
  </si>
  <si>
    <t>FP</t>
  </si>
  <si>
    <t>TOTAL</t>
  </si>
  <si>
    <t>CONTRATO INDEFINIDO</t>
  </si>
  <si>
    <t>TRABAJADOR</t>
  </si>
  <si>
    <t>EMPRESA</t>
  </si>
  <si>
    <t>EVENTUAL JOR. COMPLETA</t>
  </si>
  <si>
    <t>EVENTUAL JOR. PARCIAL</t>
  </si>
  <si>
    <t>CANTIDAD A SOLICITAR:</t>
  </si>
  <si>
    <t>PERIODO DE DEVOLUCION (AÑOS)</t>
  </si>
  <si>
    <t>TIPO DE INTERES (%)</t>
  </si>
  <si>
    <t>Comisiones apertura</t>
  </si>
  <si>
    <t>Cuota</t>
  </si>
  <si>
    <t>Capital</t>
  </si>
  <si>
    <t>Periodo</t>
  </si>
  <si>
    <t>mensual</t>
  </si>
  <si>
    <t>Intereses</t>
  </si>
  <si>
    <t>Amortización</t>
  </si>
  <si>
    <t>amortizado</t>
  </si>
  <si>
    <t>pendiente</t>
  </si>
  <si>
    <t>TOTAL COBROS</t>
  </si>
  <si>
    <t>Gastos diversos</t>
  </si>
  <si>
    <t>TOTAL PAGOS</t>
  </si>
  <si>
    <t>INVERSIONES</t>
  </si>
  <si>
    <t>Previo inicio</t>
  </si>
  <si>
    <t>Maquinaria</t>
  </si>
  <si>
    <t>Elementos de transporte</t>
  </si>
  <si>
    <t>Derechos de traspaso</t>
  </si>
  <si>
    <t>Aplicaciones informáticas</t>
  </si>
  <si>
    <t>Depósitos y fianzas</t>
  </si>
  <si>
    <t>Existencias</t>
  </si>
  <si>
    <t>FINANCIACIÓN</t>
  </si>
  <si>
    <t>Prestamo/crédito a largo plazo</t>
  </si>
  <si>
    <t>Otra</t>
  </si>
  <si>
    <t>Propiedad industrial</t>
  </si>
  <si>
    <t>Construcciones</t>
  </si>
  <si>
    <t>AÑO 1</t>
  </si>
  <si>
    <t>AÑO 2</t>
  </si>
  <si>
    <t>AÑO 3</t>
  </si>
  <si>
    <t>Terrenos y bienes naturales</t>
  </si>
  <si>
    <t>Otras instalaciones</t>
  </si>
  <si>
    <t>Mobiliario</t>
  </si>
  <si>
    <t>Equipos para proceso de información</t>
  </si>
  <si>
    <t>Inmovilizado Material</t>
  </si>
  <si>
    <t>Inmovilizado Intangible</t>
  </si>
  <si>
    <t>Utillaje y herramienta</t>
  </si>
  <si>
    <t>Gastos de investigación y desarrollo</t>
  </si>
  <si>
    <t>Circulante</t>
  </si>
  <si>
    <t>Pólizas de crédito</t>
  </si>
  <si>
    <t>Capital aportado por los socios</t>
  </si>
  <si>
    <t>Subvenciones</t>
  </si>
  <si>
    <t>Préstamos personales</t>
  </si>
  <si>
    <t>Importe total de las cuotas</t>
  </si>
  <si>
    <t>Devolución del principal</t>
  </si>
  <si>
    <t>GASTOS DE ESTABLECIMIENTO</t>
  </si>
  <si>
    <t>Constitución</t>
  </si>
  <si>
    <t>Puesta en marcha</t>
  </si>
  <si>
    <t>Otros</t>
  </si>
  <si>
    <t>CUADRO DE AMORTIZACION</t>
  </si>
  <si>
    <t>FINANCIACION</t>
  </si>
  <si>
    <t>COSTES DE PERSONAL</t>
  </si>
  <si>
    <t>Seguros</t>
  </si>
  <si>
    <t>Tributos</t>
  </si>
  <si>
    <t>Comisiones comerciales</t>
  </si>
  <si>
    <t>Comisiones bancarias</t>
  </si>
  <si>
    <t>Suministros</t>
  </si>
  <si>
    <t>Mantenimiento y reparación</t>
  </si>
  <si>
    <t>Servicios profesionales</t>
  </si>
  <si>
    <t>COSTES FIJOS</t>
  </si>
  <si>
    <t>Gasto</t>
  </si>
  <si>
    <t>Retribución del autónomo</t>
  </si>
  <si>
    <t>Coste de producción</t>
  </si>
  <si>
    <t>Alquileres y cánones</t>
  </si>
  <si>
    <t>Servicios exteriores</t>
  </si>
  <si>
    <t>Módulos</t>
  </si>
  <si>
    <t>Producto ó servicio</t>
  </si>
  <si>
    <t>Precio unitario</t>
  </si>
  <si>
    <t>PREVISION INCREMENTOS VENTAS</t>
  </si>
  <si>
    <t>VENTAS DE PRODUCTO O SERVICIO (en unidades)</t>
  </si>
  <si>
    <t>Año 1</t>
  </si>
  <si>
    <t>Mes 1</t>
  </si>
  <si>
    <t>Año 2</t>
  </si>
  <si>
    <t>Mes 2</t>
  </si>
  <si>
    <t>Año 3</t>
  </si>
  <si>
    <t>Mes 3</t>
  </si>
  <si>
    <t>Mes 4</t>
  </si>
  <si>
    <t>Mes 5</t>
  </si>
  <si>
    <t xml:space="preserve">Mes 6 </t>
  </si>
  <si>
    <t>Mes 7</t>
  </si>
  <si>
    <t xml:space="preserve">Mes 8 </t>
  </si>
  <si>
    <t>Mes 9</t>
  </si>
  <si>
    <t>Mes 10</t>
  </si>
  <si>
    <t>Mes 11</t>
  </si>
  <si>
    <t>Mes 12</t>
  </si>
  <si>
    <t>% Variación Ventas año 3/ Ventas año 2</t>
  </si>
  <si>
    <t>VENTAS</t>
  </si>
  <si>
    <t>VENTAS DE PRODUCTO O SERVICIO (en euros)</t>
  </si>
  <si>
    <t>COSTES VARIABLES</t>
  </si>
  <si>
    <t>Coste de transporte</t>
  </si>
  <si>
    <t>Mercancía y Mat. Prima</t>
  </si>
  <si>
    <t>Mermas y deterioro</t>
  </si>
  <si>
    <t>Coste variable total</t>
  </si>
  <si>
    <t>COSTE VARIABLE DEL PRODUCTO O SERVICIO (en euros)</t>
  </si>
  <si>
    <t>% Ventas</t>
  </si>
  <si>
    <t>COSTES VARIABLES (EN PORCENTAJE DE LAS VENTAS)</t>
  </si>
  <si>
    <t>IRPF - Estimación Objetiva</t>
  </si>
  <si>
    <t>RESULTADOS</t>
  </si>
  <si>
    <t>Ventas Netas</t>
  </si>
  <si>
    <t>MARGEN BRUTO</t>
  </si>
  <si>
    <t>Dotación amortizaciones</t>
  </si>
  <si>
    <t>Gastos financieros</t>
  </si>
  <si>
    <t>Sueldos y salarios</t>
  </si>
  <si>
    <t>Seguridad social a cargo de la empr.</t>
  </si>
  <si>
    <t>Gastos de establecimiento</t>
  </si>
  <si>
    <t>AÑO 1 (€)</t>
  </si>
  <si>
    <t>AÑO 2 (€)</t>
  </si>
  <si>
    <t>AÑO 3 (€)</t>
  </si>
  <si>
    <t>Costes Variables</t>
  </si>
  <si>
    <t>INVERSION TOTAL</t>
  </si>
  <si>
    <t>CANTIDAD A FINANCIAR</t>
  </si>
  <si>
    <t>ECONOMICA Y FINANCIERA DE PROYECTOS DE NEGOCIO</t>
  </si>
  <si>
    <t>ACTIVO</t>
  </si>
  <si>
    <t>Inicial</t>
  </si>
  <si>
    <t>Amortizaciones</t>
  </si>
  <si>
    <t>Clientes</t>
  </si>
  <si>
    <t>TOTAL ACTIVO</t>
  </si>
  <si>
    <t>PASIVO</t>
  </si>
  <si>
    <t xml:space="preserve">Capital </t>
  </si>
  <si>
    <t xml:space="preserve">Subvenciones </t>
  </si>
  <si>
    <t>Reservas</t>
  </si>
  <si>
    <t>Resultados</t>
  </si>
  <si>
    <t>Proveedores</t>
  </si>
  <si>
    <t>TOTAL PASIVO</t>
  </si>
  <si>
    <t>BALANCE</t>
  </si>
  <si>
    <t>Fin Año 1</t>
  </si>
  <si>
    <t>Fin Año 2</t>
  </si>
  <si>
    <t>Fin Año 3</t>
  </si>
  <si>
    <t>Activo Corriente</t>
  </si>
  <si>
    <t>Inversiones financieras a largo</t>
  </si>
  <si>
    <t>Efectivo</t>
  </si>
  <si>
    <t>Activo no Corriente</t>
  </si>
  <si>
    <t>Provisión de fondos (efectivo)</t>
  </si>
  <si>
    <t>Patrimonio Neto</t>
  </si>
  <si>
    <t>Pasivo No corriente</t>
  </si>
  <si>
    <t>Deudas a largo plazo</t>
  </si>
  <si>
    <t>Pasivo Corriente</t>
  </si>
  <si>
    <t>Deudas a corto plazo</t>
  </si>
  <si>
    <t>Otros acreedores</t>
  </si>
  <si>
    <t>IDENTIFICACION DEL PROYECTO</t>
  </si>
  <si>
    <t>Nombre</t>
  </si>
  <si>
    <t>RESULTADOS (Pérdidas y Ganancias)</t>
  </si>
  <si>
    <t>IRPF - Estimación directa</t>
  </si>
  <si>
    <t>Si</t>
  </si>
  <si>
    <t>No</t>
  </si>
  <si>
    <t>¿Pagos Fraccionados?</t>
  </si>
  <si>
    <t>Mes 6</t>
  </si>
  <si>
    <t>Mes 8</t>
  </si>
  <si>
    <t>Cobro de clientes</t>
  </si>
  <si>
    <t>Financiación</t>
  </si>
  <si>
    <t>Proveedores y gastos variables</t>
  </si>
  <si>
    <t>Diferencia COBROS-PAGOS</t>
  </si>
  <si>
    <t>SALDO ANTERIOR</t>
  </si>
  <si>
    <t>SALDO FINAL DISPONIBLE</t>
  </si>
  <si>
    <t>PREVISION DE TESORERIA (AÑO 1)</t>
  </si>
  <si>
    <t xml:space="preserve"> TESORERIA EJERCICIO 1 </t>
  </si>
  <si>
    <t>Seguridad Social a cargo de la empr.</t>
  </si>
  <si>
    <t>Sueldos y salarios del personal</t>
  </si>
  <si>
    <t>Cuotas de los préstamos a largo</t>
  </si>
  <si>
    <t>Pago de las inversiones</t>
  </si>
  <si>
    <t>IRPF (Módulos  / pagos fraccionados)</t>
  </si>
  <si>
    <t>Devolución deudas a corto</t>
  </si>
  <si>
    <t>Comisiones apertura préstamos</t>
  </si>
  <si>
    <t>INTRODUCCION DE DATOS</t>
  </si>
  <si>
    <t>Inversión</t>
  </si>
  <si>
    <t>Costes Fijos</t>
  </si>
  <si>
    <t>Ventas</t>
  </si>
  <si>
    <t>Balance</t>
  </si>
  <si>
    <t>Ratios</t>
  </si>
  <si>
    <t>Tesorería</t>
  </si>
  <si>
    <t>CALCULO DE LA VIABILIDAD</t>
  </si>
  <si>
    <t>Costes variables</t>
  </si>
  <si>
    <t>REPARTO BENEFICIOS</t>
  </si>
  <si>
    <t>% del beneficio a reinvertir en el negocio</t>
  </si>
  <si>
    <t>% del beneficio que se queda el autónomo</t>
  </si>
  <si>
    <t>PREVISION TESORERIA</t>
  </si>
  <si>
    <t>Dividendos (pagos al autónomo)</t>
  </si>
  <si>
    <t>RESULTADO DE EXPLOTACION</t>
  </si>
  <si>
    <t>RESULTADO ANTES DE IMPUESTOS</t>
  </si>
  <si>
    <t>RESULTADO DEL EJERCICIO</t>
  </si>
  <si>
    <t>Impuestos (IRPF o  I.Sociedades)</t>
  </si>
  <si>
    <t>Seguros de autónomos (RETA)</t>
  </si>
  <si>
    <t>Gastos establecimiento</t>
  </si>
  <si>
    <t>Periodo medio de cobro (días)</t>
  </si>
  <si>
    <t>Periodo medio de pago (días)</t>
  </si>
  <si>
    <t>RATIOS FINANCIEROS</t>
  </si>
  <si>
    <t>Rentabilidad financiera</t>
  </si>
  <si>
    <t>Apalancamiento Financiero</t>
  </si>
  <si>
    <t>Endeudamiento</t>
  </si>
  <si>
    <t>RATIOS ECONOMICOS</t>
  </si>
  <si>
    <t>Rentabilidad económica</t>
  </si>
  <si>
    <t>Fondo de Maniobra</t>
  </si>
  <si>
    <t>Margen sobre ventas</t>
  </si>
  <si>
    <t>Solvencia</t>
  </si>
  <si>
    <t>Rotación sobre ventas</t>
  </si>
  <si>
    <t>RATIOS</t>
  </si>
  <si>
    <t>COSTES DEL PLAN DE MARKETING</t>
  </si>
  <si>
    <t>COSTES MARKETING</t>
  </si>
  <si>
    <t>MARKETING ONLINE</t>
  </si>
  <si>
    <t>Página web / Blog / Contenidos</t>
  </si>
  <si>
    <t>Posicionamiento SEO</t>
  </si>
  <si>
    <t>Posicionamiento SEM + SMM</t>
  </si>
  <si>
    <t>Email marketing</t>
  </si>
  <si>
    <t>Afiliación</t>
  </si>
  <si>
    <t>Banners / Display</t>
  </si>
  <si>
    <t>MARKETING OFFLINE</t>
  </si>
  <si>
    <t>Medios: radio, prensa, TV</t>
  </si>
  <si>
    <t>Mobiliario urbano y punto de venta</t>
  </si>
  <si>
    <t>Asistencia a ferias y eventos</t>
  </si>
  <si>
    <t>Flyers, buzoneos</t>
  </si>
  <si>
    <t>Folletos, catálogos, tarjetas de visita</t>
  </si>
  <si>
    <t>Patrocinios</t>
  </si>
  <si>
    <t>Merchandising</t>
  </si>
  <si>
    <t>Muestras, regalos, promociones</t>
  </si>
  <si>
    <t>TOTAL COSTES DE MARKETING</t>
  </si>
  <si>
    <t>Costes Marketing</t>
  </si>
  <si>
    <t>% Variación Costes Marketing año 2/ año 1</t>
  </si>
  <si>
    <t>% Variación Costes Marketing año 3/ año 2</t>
  </si>
  <si>
    <t>IDENTIFICACION DEL EMPRENDEDOR</t>
  </si>
  <si>
    <t>Municipio y Cód. postal</t>
  </si>
  <si>
    <t>AÑO 4</t>
  </si>
  <si>
    <t>AÑO 5</t>
  </si>
  <si>
    <t>AÑO 4 (€)</t>
  </si>
  <si>
    <t>AÑO 5 (€)</t>
  </si>
  <si>
    <t>% Variación Costes Marketing año 4/ año 3</t>
  </si>
  <si>
    <t>% Variación Costes Marketing año 5/ año 4</t>
  </si>
  <si>
    <t>% Variación Ventas año 4/ Ventas año 3</t>
  </si>
  <si>
    <t>% Variación Ventas año 5/ Ventas año 4</t>
  </si>
  <si>
    <t>Año 4</t>
  </si>
  <si>
    <t>Año 5</t>
  </si>
  <si>
    <t>Fin Año 4</t>
  </si>
  <si>
    <t>Fin Año 5</t>
  </si>
  <si>
    <t>Nombre del proyecto a Evaluar</t>
  </si>
  <si>
    <t>Tasa de descuento</t>
  </si>
  <si>
    <t>Período</t>
  </si>
  <si>
    <t>Flujo de Fondos</t>
  </si>
  <si>
    <t>TIR</t>
  </si>
  <si>
    <t>VAN</t>
  </si>
  <si>
    <t xml:space="preserve">Cálculo de TIR y VAN </t>
  </si>
  <si>
    <t>Evaluación del proyecto</t>
  </si>
  <si>
    <t>TIR Y VAN</t>
  </si>
  <si>
    <t>%</t>
  </si>
  <si>
    <t>Coste Anual</t>
  </si>
  <si>
    <t>PREVISION DE TESORERIA A 5 AÑOS</t>
  </si>
  <si>
    <t>AMORTIZACION ANUAL</t>
  </si>
  <si>
    <t>DATOS DEL PRESTAMO Nº 1</t>
  </si>
  <si>
    <t>DATOS DEL PRESTAMO Nº 2</t>
  </si>
  <si>
    <t>COSTES y COMISION DE APERTURA (%)</t>
  </si>
  <si>
    <t>Totales:</t>
  </si>
  <si>
    <t>PRECIOS y PRODUCTOS</t>
  </si>
  <si>
    <t>% Variación Ventas año 3/ Ventas año 1</t>
  </si>
  <si>
    <t>Costes de Marketing</t>
  </si>
  <si>
    <t>PREVISION INCREMENTO  ANUAL</t>
  </si>
  <si>
    <t>Esta plantilla ha sido elaborada gracias al equipo de:</t>
  </si>
  <si>
    <t>28041 MADRID</t>
  </si>
  <si>
    <t>Coffee Mug</t>
  </si>
  <si>
    <t>Jahaziel y Vladimil</t>
  </si>
  <si>
    <t>Diseño básico</t>
  </si>
  <si>
    <t>Diseño medio</t>
  </si>
  <si>
    <t>Diseño Alto</t>
  </si>
  <si>
    <t>Diseño Completo/Personalizado</t>
  </si>
  <si>
    <t>Diseñador</t>
  </si>
  <si>
    <t>Programador 1</t>
  </si>
  <si>
    <t>Programador 2</t>
  </si>
  <si>
    <t>Diseñador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</si>
</sst>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6" formatCode="#,##0\ &quot;€&quot;;[Red]\-#,##0\ &quot;€&quot;"/>
    <numFmt numFmtId="7" formatCode="#,##0.00\ &quot;€&quot;;\-#,##0.00\ &quot;€&quot;"/>
    <numFmt numFmtId="44" formatCode="_-* #,##0.00\ &quot;€&quot;_-;\-* #,##0.00\ &quot;€&quot;_-;_-* &quot;-&quot;??\ &quot;€&quot;_-;_-@_-"/>
    <numFmt numFmtId="43" formatCode="_-* #,##0.00\ _€_-;\-* #,##0.00\ _€_-;_-* &quot;-&quot;??\ _€_-;_-@_-"/>
    <numFmt numFmtId="164" formatCode="#,##0.0"/>
    <numFmt numFmtId="165" formatCode="_-* #,##0\ &quot;pta&quot;_-;\-* #,##0\ &quot;pta&quot;_-;_-* &quot;-&quot;\ &quot;pta&quot;_-;_-@_-"/>
    <numFmt numFmtId="166" formatCode="_-* #,##0\ _p_t_a_-;\-* #,##0\ _p_t_a_-;_-* &quot;-&quot;\ _p_t_a_-;_-@_-"/>
    <numFmt numFmtId="167" formatCode="_-* #,##0.00\ [$€-1]_-;\-* #,##0.00\ [$€-1]_-;_-* &quot;-&quot;??\ [$€-1]_-"/>
    <numFmt numFmtId="168" formatCode="0.0%"/>
    <numFmt numFmtId="169" formatCode="#,##0_ ;\-#,##0\ "/>
    <numFmt numFmtId="170" formatCode="_-* #,##0.00\ [$€-1]_-;\-* #,##0.00\ [$€-1]_-;_-* &quot;-&quot;??\ [$€-1]_-;_-@_-"/>
    <numFmt numFmtId="171" formatCode="_-* #,##0.0\ [$€-1]_-;\-* #,##0.0\ [$€-1]_-;_-* &quot;-&quot;??\ [$€-1]_-"/>
    <numFmt numFmtId="172" formatCode="#,##0.00_ ;\-#,##0.00\ "/>
    <numFmt numFmtId="173" formatCode="_-* #,##0\ [$€-1]_-;\-* #,##0\ [$€-1]_-;_-* &quot;-&quot;\ [$€-1]_-;_-@_-"/>
    <numFmt numFmtId="174" formatCode="&quot;$&quot;#,##0"/>
    <numFmt numFmtId="175" formatCode="&quot;$&quot;\ #,##0.00;[Red]&quot;$&quot;\ \-#,##0.00"/>
    <numFmt numFmtId="176" formatCode="#,##0\ &quot;€&quot;"/>
    <numFmt numFmtId="177" formatCode="#,##0.00\ &quot;€&quot;"/>
    <numFmt numFmtId="178" formatCode="_-* #,##0\ [$€-1]_-;\-* #,##0\ [$€-1]_-;_-* &quot;-&quot;??\ [$€-1]_-"/>
    <numFmt numFmtId="179" formatCode="0.00000000%"/>
  </numFmts>
  <fonts count="63">
    <font>
      <sz val="11"/>
      <color theme="1"/>
      <name val="Calibri"/>
      <family val="2"/>
      <scheme val="minor"/>
    </font>
    <font>
      <sz val="10"/>
      <name val="Arial"/>
      <family val="2"/>
    </font>
    <font>
      <b/>
      <sz val="12"/>
      <color indexed="62"/>
      <name val="Arial"/>
      <family val="2"/>
    </font>
    <font>
      <u/>
      <sz val="12"/>
      <color indexed="12"/>
      <name val="Arial"/>
      <family val="2"/>
    </font>
    <font>
      <u/>
      <sz val="10"/>
      <color indexed="12"/>
      <name val="Arial"/>
      <family val="2"/>
    </font>
    <font>
      <u/>
      <sz val="10"/>
      <color indexed="12"/>
      <name val="Arial"/>
      <family val="2"/>
    </font>
    <font>
      <b/>
      <sz val="8"/>
      <color indexed="81"/>
      <name val="Tahoma"/>
      <family val="2"/>
    </font>
    <font>
      <sz val="8"/>
      <color indexed="81"/>
      <name val="Tahoma"/>
      <family val="2"/>
    </font>
    <font>
      <b/>
      <sz val="10"/>
      <color indexed="81"/>
      <name val="Calibri"/>
      <family val="2"/>
    </font>
    <font>
      <sz val="9"/>
      <color indexed="81"/>
      <name val="Calibri"/>
      <family val="2"/>
    </font>
    <font>
      <sz val="10"/>
      <color indexed="81"/>
      <name val="Calibri"/>
      <family val="2"/>
    </font>
    <font>
      <sz val="9"/>
      <color indexed="81"/>
      <name val="Tahoma"/>
      <family val="2"/>
    </font>
    <font>
      <sz val="11"/>
      <color theme="1"/>
      <name val="Calibri"/>
      <family val="2"/>
      <scheme val="minor"/>
    </font>
    <font>
      <b/>
      <sz val="11"/>
      <color theme="1"/>
      <name val="Calibri"/>
      <family val="2"/>
      <scheme val="minor"/>
    </font>
    <font>
      <b/>
      <sz val="10"/>
      <color rgb="FF000000"/>
      <name val="Calibri"/>
      <family val="2"/>
    </font>
    <font>
      <sz val="10"/>
      <color rgb="FF000000"/>
      <name val="Calibri"/>
      <family val="2"/>
    </font>
    <font>
      <sz val="10"/>
      <name val="Calibri"/>
      <family val="2"/>
      <scheme val="minor"/>
    </font>
    <font>
      <b/>
      <sz val="10"/>
      <color theme="0" tint="-0.14999847407452621"/>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u/>
      <sz val="10"/>
      <color theme="3" tint="-0.499984740745262"/>
      <name val="Calibri"/>
      <family val="2"/>
      <scheme val="minor"/>
    </font>
    <font>
      <b/>
      <sz val="10"/>
      <color theme="0"/>
      <name val="Calibri"/>
      <family val="2"/>
      <scheme val="minor"/>
    </font>
    <font>
      <b/>
      <sz val="12"/>
      <color theme="0"/>
      <name val="Calibri"/>
      <family val="2"/>
      <scheme val="minor"/>
    </font>
    <font>
      <sz val="10"/>
      <name val="Calibri"/>
      <family val="2"/>
    </font>
    <font>
      <b/>
      <sz val="12"/>
      <name val="Calibri"/>
      <family val="2"/>
    </font>
    <font>
      <b/>
      <sz val="12"/>
      <color theme="0"/>
      <name val="Helvetica"/>
    </font>
    <font>
      <b/>
      <sz val="10"/>
      <color theme="0"/>
      <name val="Helvetica"/>
    </font>
    <font>
      <b/>
      <sz val="10"/>
      <color theme="0" tint="-4.9989318521683403E-2"/>
      <name val="Helvetica"/>
    </font>
    <font>
      <b/>
      <sz val="10"/>
      <color theme="0" tint="-0.14999847407452621"/>
      <name val="Helvetica "/>
    </font>
    <font>
      <b/>
      <sz val="10"/>
      <name val="Helvetica "/>
    </font>
    <font>
      <sz val="10"/>
      <name val="Helvetica "/>
    </font>
    <font>
      <b/>
      <sz val="10"/>
      <color theme="0"/>
      <name val="Helvetica "/>
    </font>
    <font>
      <b/>
      <sz val="10"/>
      <color theme="0" tint="-4.9989318521683403E-2"/>
      <name val="Helvetica "/>
    </font>
    <font>
      <b/>
      <sz val="12"/>
      <color theme="0"/>
      <name val="Helvetica "/>
    </font>
    <font>
      <b/>
      <sz val="14"/>
      <color theme="0"/>
      <name val="Helvetica "/>
    </font>
    <font>
      <sz val="11"/>
      <color theme="0"/>
      <name val="Calibri"/>
      <family val="2"/>
      <scheme val="minor"/>
    </font>
    <font>
      <b/>
      <sz val="11"/>
      <color theme="0"/>
      <name val="Helvetica "/>
    </font>
    <font>
      <sz val="11"/>
      <color theme="1"/>
      <name val="Helvetica "/>
    </font>
    <font>
      <sz val="10"/>
      <color theme="0"/>
      <name val="Helvetica "/>
    </font>
    <font>
      <sz val="10"/>
      <color theme="1"/>
      <name val="Helvetica "/>
    </font>
    <font>
      <b/>
      <sz val="9"/>
      <color theme="0"/>
      <name val="Calibri"/>
      <family val="2"/>
      <scheme val="minor"/>
    </font>
    <font>
      <b/>
      <sz val="10"/>
      <color rgb="FF000000"/>
      <name val="Helvetica "/>
    </font>
    <font>
      <u/>
      <sz val="10"/>
      <color theme="3" tint="-0.499984740745262"/>
      <name val="Helvetica "/>
    </font>
    <font>
      <sz val="10"/>
      <color rgb="FFFEFA99"/>
      <name val="Helvetica "/>
    </font>
    <font>
      <b/>
      <sz val="14"/>
      <color theme="0" tint="-4.9989318521683403E-2"/>
      <name val="Helvetica "/>
    </font>
    <font>
      <b/>
      <sz val="11"/>
      <color theme="0" tint="-4.9989318521683403E-2"/>
      <name val="Helvetica "/>
    </font>
    <font>
      <b/>
      <sz val="12"/>
      <color theme="0" tint="-4.9989318521683403E-2"/>
      <name val="Helvetica "/>
    </font>
    <font>
      <sz val="10"/>
      <color rgb="FFFF0000"/>
      <name val="Helvetica "/>
    </font>
    <font>
      <b/>
      <sz val="12"/>
      <color rgb="FF13537D"/>
      <name val="Helvetica"/>
    </font>
    <font>
      <b/>
      <sz val="10"/>
      <name val="Calibri"/>
      <family val="2"/>
      <scheme val="minor"/>
    </font>
    <font>
      <b/>
      <sz val="13"/>
      <color rgb="FFFF0000"/>
      <name val="Calibri"/>
      <family val="2"/>
      <scheme val="minor"/>
    </font>
    <font>
      <b/>
      <sz val="12"/>
      <color theme="1"/>
      <name val="Calibri"/>
      <family val="2"/>
      <scheme val="minor"/>
    </font>
    <font>
      <b/>
      <sz val="12"/>
      <name val="Calibri"/>
      <family val="2"/>
      <scheme val="minor"/>
    </font>
    <font>
      <b/>
      <sz val="12"/>
      <name val="Helvetica "/>
    </font>
    <font>
      <sz val="11"/>
      <color rgb="FF13537D"/>
      <name val="Calibri"/>
      <family val="2"/>
      <scheme val="minor"/>
    </font>
    <font>
      <sz val="10"/>
      <color rgb="FF13537D"/>
      <name val="Arial"/>
      <family val="2"/>
    </font>
    <font>
      <u/>
      <sz val="12"/>
      <color rgb="FF13537D"/>
      <name val="Arial"/>
      <family val="2"/>
    </font>
    <font>
      <u/>
      <sz val="12"/>
      <color rgb="FF13537D"/>
      <name val="Helvetica"/>
    </font>
    <font>
      <sz val="10"/>
      <color rgb="FF13537D"/>
      <name val="Helvetica"/>
    </font>
    <font>
      <b/>
      <sz val="12"/>
      <color rgb="FF0E3B58"/>
      <name val="Helvetica"/>
    </font>
    <font>
      <sz val="12"/>
      <color rgb="FF0E3B58"/>
      <name val="Helvetica"/>
    </font>
    <font>
      <b/>
      <sz val="16"/>
      <color rgb="FF1E6EA6"/>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rgb="FF13537D"/>
        <bgColor indexed="64"/>
      </patternFill>
    </fill>
    <fill>
      <patternFill patternType="solid">
        <fgColor rgb="FF1E6EA6"/>
        <bgColor indexed="64"/>
      </patternFill>
    </fill>
    <fill>
      <patternFill patternType="solid">
        <fgColor rgb="FFFEFA99"/>
        <bgColor indexed="64"/>
      </patternFill>
    </fill>
    <fill>
      <patternFill patternType="solid">
        <fgColor theme="3" tint="0.79998168889431442"/>
        <bgColor indexed="64"/>
      </patternFill>
    </fill>
    <fill>
      <patternFill patternType="solid">
        <fgColor rgb="FF0E3B58"/>
        <bgColor indexed="64"/>
      </patternFill>
    </fill>
    <fill>
      <patternFill patternType="solid">
        <fgColor rgb="FF0E3B58"/>
        <bgColor indexed="24"/>
      </patternFill>
    </fill>
    <fill>
      <patternFill patternType="solid">
        <fgColor theme="0"/>
        <bgColor indexed="64"/>
      </patternFill>
    </fill>
    <fill>
      <patternFill patternType="solid">
        <fgColor rgb="FF40E0E0"/>
        <bgColor indexed="64"/>
      </patternFill>
    </fill>
  </fills>
  <borders count="61">
    <border>
      <left/>
      <right/>
      <top/>
      <bottom/>
      <diagonal/>
    </border>
    <border>
      <left/>
      <right style="thin">
        <color auto="1"/>
      </right>
      <top/>
      <bottom style="medium">
        <color auto="1"/>
      </bottom>
      <diagonal/>
    </border>
    <border>
      <left/>
      <right style="thin">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dotted">
        <color theme="0" tint="-0.24994659260841701"/>
      </left>
      <right style="dotted">
        <color theme="0" tint="-0.24994659260841701"/>
      </right>
      <top/>
      <bottom style="dotted">
        <color theme="0" tint="-0.24994659260841701"/>
      </bottom>
      <diagonal/>
    </border>
    <border>
      <left style="thin">
        <color auto="1"/>
      </left>
      <right style="medium">
        <color auto="1"/>
      </right>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right/>
      <top/>
      <bottom style="thin">
        <color auto="1"/>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bottom style="medium">
        <color theme="0" tint="-0.14999847407452621"/>
      </bottom>
      <diagonal/>
    </border>
    <border>
      <left/>
      <right/>
      <top/>
      <bottom style="medium">
        <color theme="0" tint="-0.14999847407452621"/>
      </bottom>
      <diagonal/>
    </border>
    <border>
      <left/>
      <right style="medium">
        <color theme="0" tint="-0.14999847407452621"/>
      </right>
      <top/>
      <bottom style="medium">
        <color theme="0" tint="-0.14999847407452621"/>
      </bottom>
      <diagonal/>
    </border>
    <border>
      <left style="thin">
        <color auto="1"/>
      </left>
      <right/>
      <top style="thin">
        <color auto="1"/>
      </top>
      <bottom/>
      <diagonal/>
    </border>
    <border>
      <left/>
      <right/>
      <top style="thin">
        <color auto="1"/>
      </top>
      <bottom/>
      <diagonal/>
    </border>
    <border>
      <left style="thin">
        <color rgb="FF40E0E0"/>
      </left>
      <right/>
      <top style="thin">
        <color rgb="FF40E0E0"/>
      </top>
      <bottom/>
      <diagonal/>
    </border>
    <border>
      <left/>
      <right/>
      <top style="thin">
        <color rgb="FF40E0E0"/>
      </top>
      <bottom/>
      <diagonal/>
    </border>
    <border>
      <left/>
      <right style="thin">
        <color rgb="FF40E0E0"/>
      </right>
      <top style="thin">
        <color rgb="FF40E0E0"/>
      </top>
      <bottom/>
      <diagonal/>
    </border>
    <border>
      <left style="thin">
        <color rgb="FF40E0E0"/>
      </left>
      <right style="thin">
        <color auto="1"/>
      </right>
      <top/>
      <bottom style="thin">
        <color auto="1"/>
      </bottom>
      <diagonal/>
    </border>
    <border>
      <left/>
      <right style="thin">
        <color rgb="FF40E0E0"/>
      </right>
      <top/>
      <bottom style="thin">
        <color auto="1"/>
      </bottom>
      <diagonal/>
    </border>
    <border>
      <left style="thin">
        <color rgb="FF40E0E0"/>
      </left>
      <right/>
      <top style="thin">
        <color auto="1"/>
      </top>
      <bottom style="thin">
        <color auto="1"/>
      </bottom>
      <diagonal/>
    </border>
    <border>
      <left/>
      <right style="thin">
        <color rgb="FF40E0E0"/>
      </right>
      <top style="thin">
        <color auto="1"/>
      </top>
      <bottom style="thin">
        <color auto="1"/>
      </bottom>
      <diagonal/>
    </border>
    <border>
      <left style="thin">
        <color rgb="FF40E0E0"/>
      </left>
      <right/>
      <top style="thin">
        <color auto="1"/>
      </top>
      <bottom/>
      <diagonal/>
    </border>
    <border>
      <left/>
      <right style="thin">
        <color rgb="FF40E0E0"/>
      </right>
      <top style="thin">
        <color auto="1"/>
      </top>
      <bottom/>
      <diagonal/>
    </border>
    <border>
      <left style="thin">
        <color rgb="FF40E0E0"/>
      </left>
      <right/>
      <top/>
      <bottom/>
      <diagonal/>
    </border>
    <border>
      <left/>
      <right style="thin">
        <color rgb="FF40E0E0"/>
      </right>
      <top/>
      <bottom/>
      <diagonal/>
    </border>
    <border>
      <left style="thin">
        <color rgb="FF40E0E0"/>
      </left>
      <right/>
      <top/>
      <bottom style="thin">
        <color rgb="FF40E0E0"/>
      </bottom>
      <diagonal/>
    </border>
    <border>
      <left/>
      <right style="thin">
        <color auto="1"/>
      </right>
      <top/>
      <bottom style="thin">
        <color rgb="FF40E0E0"/>
      </bottom>
      <diagonal/>
    </border>
    <border>
      <left style="thin">
        <color auto="1"/>
      </left>
      <right/>
      <top/>
      <bottom style="thin">
        <color rgb="FF40E0E0"/>
      </bottom>
      <diagonal/>
    </border>
    <border>
      <left/>
      <right/>
      <top/>
      <bottom style="thin">
        <color rgb="FF40E0E0"/>
      </bottom>
      <diagonal/>
    </border>
    <border>
      <left/>
      <right style="thin">
        <color rgb="FF40E0E0"/>
      </right>
      <top/>
      <bottom style="thin">
        <color rgb="FF40E0E0"/>
      </bottom>
      <diagonal/>
    </border>
  </borders>
  <cellStyleXfs count="11">
    <xf numFmtId="0" fontId="0" fillId="0" borderId="0"/>
    <xf numFmtId="0" fontId="12" fillId="2" borderId="25" applyBorder="0" applyAlignment="0" applyProtection="0">
      <alignment horizontal="center"/>
    </xf>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6" fontId="1" fillId="0" borderId="0" applyFont="0" applyFill="0" applyBorder="0" applyAlignment="0" applyProtection="0"/>
    <xf numFmtId="165" fontId="1" fillId="0" borderId="0" applyFont="0" applyFill="0" applyBorder="0" applyAlignment="0" applyProtection="0"/>
    <xf numFmtId="0" fontId="1" fillId="0" borderId="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cellStyleXfs>
  <cellXfs count="305">
    <xf numFmtId="0" fontId="0" fillId="0" borderId="0" xfId="0"/>
    <xf numFmtId="0" fontId="28" fillId="5" borderId="0" xfId="6" applyFont="1" applyFill="1" applyAlignment="1">
      <alignment horizontal="left" indent="1"/>
    </xf>
    <xf numFmtId="0" fontId="27" fillId="5" borderId="16" xfId="6" applyFont="1" applyFill="1" applyBorder="1" applyAlignment="1">
      <alignment horizontal="center"/>
    </xf>
    <xf numFmtId="0" fontId="27" fillId="4" borderId="16" xfId="6" applyFont="1" applyFill="1" applyBorder="1" applyAlignment="1">
      <alignment horizontal="center"/>
    </xf>
    <xf numFmtId="0" fontId="32" fillId="5" borderId="16" xfId="6" applyFont="1" applyFill="1" applyBorder="1" applyAlignment="1">
      <alignment horizontal="center"/>
    </xf>
    <xf numFmtId="0" fontId="32" fillId="4" borderId="16" xfId="6" applyFont="1" applyFill="1" applyBorder="1" applyAlignment="1">
      <alignment horizontal="center"/>
    </xf>
    <xf numFmtId="0" fontId="33" fillId="5" borderId="0" xfId="6" applyFont="1" applyFill="1" applyAlignment="1">
      <alignment horizontal="left" indent="1"/>
    </xf>
    <xf numFmtId="0" fontId="19" fillId="7" borderId="16" xfId="0" applyFont="1" applyFill="1" applyBorder="1" applyAlignment="1">
      <alignment horizontal="center"/>
    </xf>
    <xf numFmtId="168" fontId="18" fillId="7" borderId="6" xfId="0" applyNumberFormat="1" applyFont="1" applyFill="1" applyBorder="1" applyAlignment="1">
      <alignment horizontal="center"/>
    </xf>
    <xf numFmtId="168" fontId="18" fillId="7" borderId="20" xfId="0" applyNumberFormat="1" applyFont="1" applyFill="1" applyBorder="1" applyAlignment="1">
      <alignment horizontal="center"/>
    </xf>
    <xf numFmtId="168" fontId="18" fillId="7" borderId="20" xfId="7" applyNumberFormat="1" applyFont="1" applyFill="1" applyBorder="1" applyAlignment="1">
      <alignment horizontal="center"/>
    </xf>
    <xf numFmtId="0" fontId="18" fillId="7" borderId="20" xfId="0" applyFont="1" applyFill="1" applyBorder="1" applyAlignment="1">
      <alignment horizontal="center"/>
    </xf>
    <xf numFmtId="0" fontId="32" fillId="5" borderId="16" xfId="6" applyFont="1" applyFill="1" applyBorder="1" applyAlignment="1">
      <alignment horizontal="left" indent="1"/>
    </xf>
    <xf numFmtId="0" fontId="34" fillId="5" borderId="16" xfId="6" applyFont="1" applyFill="1" applyBorder="1" applyAlignment="1">
      <alignment horizontal="center"/>
    </xf>
    <xf numFmtId="9" fontId="31" fillId="6" borderId="16" xfId="7" applyFont="1" applyFill="1" applyBorder="1" applyProtection="1">
      <protection locked="0"/>
    </xf>
    <xf numFmtId="0" fontId="34" fillId="5" borderId="6" xfId="6" applyFont="1" applyFill="1" applyBorder="1" applyAlignment="1">
      <alignment horizontal="center"/>
    </xf>
    <xf numFmtId="3" fontId="38" fillId="6" borderId="16" xfId="0" applyNumberFormat="1" applyFont="1" applyFill="1" applyBorder="1" applyProtection="1">
      <protection locked="0"/>
    </xf>
    <xf numFmtId="10" fontId="38" fillId="6" borderId="16" xfId="7" applyNumberFormat="1" applyFont="1" applyFill="1" applyBorder="1" applyProtection="1">
      <protection locked="0"/>
    </xf>
    <xf numFmtId="0" fontId="32" fillId="5" borderId="7" xfId="6" applyFont="1" applyFill="1" applyBorder="1" applyAlignment="1">
      <alignment horizontal="left" indent="1"/>
    </xf>
    <xf numFmtId="0" fontId="32" fillId="5" borderId="6" xfId="0" applyFont="1" applyFill="1" applyBorder="1" applyAlignment="1">
      <alignment horizontal="center"/>
    </xf>
    <xf numFmtId="0" fontId="39" fillId="5" borderId="6" xfId="0" applyFont="1" applyFill="1" applyBorder="1"/>
    <xf numFmtId="0" fontId="32" fillId="5" borderId="7" xfId="0" applyFont="1" applyFill="1" applyBorder="1" applyAlignment="1">
      <alignment horizontal="center"/>
    </xf>
    <xf numFmtId="0" fontId="18" fillId="6" borderId="16" xfId="0" applyFont="1" applyFill="1" applyBorder="1" applyAlignment="1" applyProtection="1">
      <alignment horizontal="center"/>
      <protection locked="0"/>
    </xf>
    <xf numFmtId="164" fontId="18" fillId="6" borderId="16" xfId="0" applyNumberFormat="1" applyFont="1" applyFill="1" applyBorder="1" applyAlignment="1" applyProtection="1">
      <alignment horizontal="center"/>
      <protection locked="0"/>
    </xf>
    <xf numFmtId="4" fontId="18" fillId="6" borderId="16" xfId="0" applyNumberFormat="1" applyFont="1" applyFill="1" applyBorder="1" applyProtection="1">
      <protection locked="0"/>
    </xf>
    <xf numFmtId="10" fontId="18" fillId="6" borderId="16" xfId="7" applyNumberFormat="1" applyFont="1" applyFill="1" applyBorder="1" applyAlignment="1" applyProtection="1">
      <alignment horizontal="center"/>
      <protection locked="0"/>
    </xf>
    <xf numFmtId="0" fontId="23" fillId="5" borderId="16" xfId="6" applyFont="1" applyFill="1" applyBorder="1" applyAlignment="1">
      <alignment horizontal="center"/>
    </xf>
    <xf numFmtId="0" fontId="22" fillId="5" borderId="6" xfId="0" applyFont="1" applyFill="1" applyBorder="1" applyAlignment="1">
      <alignment horizontal="center"/>
    </xf>
    <xf numFmtId="0" fontId="22" fillId="5" borderId="20" xfId="0" applyFont="1" applyFill="1" applyBorder="1" applyAlignment="1">
      <alignment horizontal="center"/>
    </xf>
    <xf numFmtId="0" fontId="41" fillId="5" borderId="6" xfId="0" applyFont="1" applyFill="1" applyBorder="1" applyAlignment="1">
      <alignment horizontal="center"/>
    </xf>
    <xf numFmtId="0" fontId="41" fillId="5" borderId="20" xfId="0" applyFont="1" applyFill="1" applyBorder="1" applyAlignment="1">
      <alignment horizontal="center"/>
    </xf>
    <xf numFmtId="167" fontId="39" fillId="5" borderId="16" xfId="0" applyNumberFormat="1" applyFont="1" applyFill="1" applyBorder="1"/>
    <xf numFmtId="167" fontId="31" fillId="6" borderId="16" xfId="0" applyNumberFormat="1" applyFont="1" applyFill="1" applyBorder="1" applyAlignment="1" applyProtection="1">
      <alignment horizontal="center"/>
      <protection locked="0"/>
    </xf>
    <xf numFmtId="0" fontId="32" fillId="5" borderId="23" xfId="6" applyFont="1" applyFill="1" applyBorder="1" applyAlignment="1">
      <alignment horizontal="left" indent="1"/>
    </xf>
    <xf numFmtId="167" fontId="39" fillId="5" borderId="24" xfId="0" applyNumberFormat="1" applyFont="1" applyFill="1" applyBorder="1"/>
    <xf numFmtId="167" fontId="31" fillId="6" borderId="16" xfId="0" applyNumberFormat="1" applyFont="1" applyFill="1" applyBorder="1" applyProtection="1">
      <protection locked="0"/>
    </xf>
    <xf numFmtId="0" fontId="34" fillId="5" borderId="7" xfId="6" applyFont="1" applyFill="1" applyBorder="1" applyAlignment="1">
      <alignment horizontal="center"/>
    </xf>
    <xf numFmtId="0" fontId="29" fillId="5" borderId="16" xfId="6" applyFont="1" applyFill="1" applyBorder="1" applyAlignment="1">
      <alignment horizontal="left" indent="1"/>
    </xf>
    <xf numFmtId="0" fontId="33" fillId="5" borderId="16" xfId="6" applyFont="1" applyFill="1" applyBorder="1" applyAlignment="1">
      <alignment horizontal="left" indent="1"/>
    </xf>
    <xf numFmtId="0" fontId="32" fillId="4" borderId="16" xfId="6" applyFont="1" applyFill="1" applyBorder="1" applyAlignment="1">
      <alignment horizontal="left" indent="1"/>
    </xf>
    <xf numFmtId="0" fontId="32" fillId="5" borderId="16" xfId="0" applyFont="1" applyFill="1" applyBorder="1" applyAlignment="1">
      <alignment horizontal="center" vertical="top" wrapText="1"/>
    </xf>
    <xf numFmtId="168" fontId="31" fillId="6" borderId="14" xfId="0" applyNumberFormat="1" applyFont="1" applyFill="1" applyBorder="1" applyProtection="1">
      <protection locked="0"/>
    </xf>
    <xf numFmtId="0" fontId="37" fillId="4" borderId="16" xfId="6" applyFont="1" applyFill="1" applyBorder="1" applyAlignment="1">
      <alignment horizontal="center"/>
    </xf>
    <xf numFmtId="168" fontId="31" fillId="6" borderId="16" xfId="0" applyNumberFormat="1" applyFont="1" applyFill="1" applyBorder="1" applyProtection="1">
      <protection locked="0"/>
    </xf>
    <xf numFmtId="0" fontId="30" fillId="6" borderId="16" xfId="0" applyFont="1" applyFill="1" applyBorder="1" applyAlignment="1" applyProtection="1">
      <alignment vertical="top" wrapText="1"/>
      <protection locked="0"/>
    </xf>
    <xf numFmtId="177" fontId="31" fillId="6" borderId="16" xfId="0" applyNumberFormat="1" applyFont="1" applyFill="1" applyBorder="1" applyAlignment="1" applyProtection="1">
      <alignment horizontal="center" vertical="top" wrapText="1"/>
      <protection locked="0"/>
    </xf>
    <xf numFmtId="3" fontId="31" fillId="6" borderId="16" xfId="0" applyNumberFormat="1" applyFont="1" applyFill="1" applyBorder="1" applyAlignment="1" applyProtection="1">
      <alignment horizontal="center" vertical="top" wrapText="1"/>
      <protection locked="0"/>
    </xf>
    <xf numFmtId="0" fontId="39" fillId="5" borderId="16" xfId="0" applyFont="1" applyFill="1" applyBorder="1" applyAlignment="1">
      <alignment horizontal="center" vertical="top" wrapText="1"/>
    </xf>
    <xf numFmtId="0" fontId="32" fillId="5" borderId="6" xfId="0" applyFont="1" applyFill="1" applyBorder="1" applyAlignment="1">
      <alignment horizontal="center" vertical="top" wrapText="1"/>
    </xf>
    <xf numFmtId="0" fontId="32" fillId="4" borderId="16" xfId="0" applyFont="1" applyFill="1" applyBorder="1" applyAlignment="1">
      <alignment horizontal="center" vertical="top" wrapText="1"/>
    </xf>
    <xf numFmtId="0" fontId="32" fillId="5" borderId="23" xfId="0" applyFont="1" applyFill="1" applyBorder="1" applyAlignment="1">
      <alignment vertical="top" wrapText="1"/>
    </xf>
    <xf numFmtId="3" fontId="31" fillId="6" borderId="5" xfId="0" applyNumberFormat="1" applyFont="1" applyFill="1" applyBorder="1" applyAlignment="1" applyProtection="1">
      <alignment horizontal="center" vertical="top" wrapText="1"/>
      <protection locked="0"/>
    </xf>
    <xf numFmtId="0" fontId="32" fillId="5" borderId="16" xfId="0" applyFont="1" applyFill="1" applyBorder="1" applyAlignment="1">
      <alignment vertical="top" wrapText="1"/>
    </xf>
    <xf numFmtId="0" fontId="30" fillId="6" borderId="16" xfId="0" applyFont="1" applyFill="1" applyBorder="1" applyAlignment="1">
      <alignment vertical="top" wrapText="1"/>
    </xf>
    <xf numFmtId="10" fontId="32" fillId="5" borderId="6" xfId="0" applyNumberFormat="1" applyFont="1" applyFill="1" applyBorder="1" applyAlignment="1">
      <alignment horizontal="center" vertical="top" wrapText="1"/>
    </xf>
    <xf numFmtId="0" fontId="32" fillId="4" borderId="23" xfId="0" applyFont="1" applyFill="1" applyBorder="1" applyAlignment="1">
      <alignment vertical="top" wrapText="1"/>
    </xf>
    <xf numFmtId="0" fontId="32" fillId="4" borderId="16" xfId="0" applyFont="1" applyFill="1" applyBorder="1" applyAlignment="1">
      <alignment vertical="top" wrapText="1"/>
    </xf>
    <xf numFmtId="0" fontId="32" fillId="5" borderId="16" xfId="0" applyFont="1" applyFill="1" applyBorder="1" applyAlignment="1">
      <alignment horizontal="center" vertical="center"/>
    </xf>
    <xf numFmtId="169" fontId="32" fillId="5" borderId="16" xfId="4" applyNumberFormat="1" applyFont="1" applyFill="1" applyBorder="1" applyAlignment="1" applyProtection="1">
      <alignment horizontal="center" vertical="center"/>
      <protection hidden="1"/>
    </xf>
    <xf numFmtId="0" fontId="32" fillId="4" borderId="16" xfId="0" applyFont="1" applyFill="1" applyBorder="1" applyAlignment="1">
      <alignment horizontal="left"/>
    </xf>
    <xf numFmtId="0" fontId="33" fillId="5" borderId="16" xfId="0" applyFont="1" applyFill="1" applyBorder="1" applyAlignment="1">
      <alignment horizontal="left" indent="1"/>
    </xf>
    <xf numFmtId="0" fontId="33" fillId="5" borderId="16" xfId="0" quotePrefix="1" applyFont="1" applyFill="1" applyBorder="1" applyAlignment="1">
      <alignment horizontal="left" indent="1"/>
    </xf>
    <xf numFmtId="0" fontId="32" fillId="8" borderId="16" xfId="0" applyFont="1" applyFill="1" applyBorder="1" applyAlignment="1">
      <alignment horizontal="left"/>
    </xf>
    <xf numFmtId="169" fontId="32" fillId="8" borderId="16" xfId="4" applyNumberFormat="1" applyFont="1" applyFill="1" applyBorder="1" applyProtection="1">
      <protection hidden="1"/>
    </xf>
    <xf numFmtId="0" fontId="32" fillId="5" borderId="16" xfId="0" applyFont="1" applyFill="1" applyBorder="1" applyAlignment="1">
      <alignment horizontal="left"/>
    </xf>
    <xf numFmtId="169" fontId="32" fillId="4" borderId="16" xfId="4" applyNumberFormat="1" applyFont="1" applyFill="1" applyBorder="1" applyAlignment="1" applyProtection="1">
      <alignment horizontal="right" vertical="center"/>
      <protection hidden="1"/>
    </xf>
    <xf numFmtId="169" fontId="32" fillId="8" borderId="16" xfId="0" applyNumberFormat="1" applyFont="1" applyFill="1" applyBorder="1" applyProtection="1">
      <protection hidden="1"/>
    </xf>
    <xf numFmtId="169" fontId="32" fillId="4" borderId="16" xfId="0" applyNumberFormat="1" applyFont="1" applyFill="1" applyBorder="1" applyProtection="1">
      <protection hidden="1"/>
    </xf>
    <xf numFmtId="0" fontId="33" fillId="4" borderId="6" xfId="0" applyFont="1" applyFill="1" applyBorder="1" applyAlignment="1">
      <alignment horizontal="left" indent="1"/>
    </xf>
    <xf numFmtId="169" fontId="32" fillId="4" borderId="6" xfId="0" applyNumberFormat="1" applyFont="1" applyFill="1" applyBorder="1" applyProtection="1">
      <protection hidden="1"/>
    </xf>
    <xf numFmtId="0" fontId="32" fillId="8" borderId="30" xfId="0" applyFont="1" applyFill="1" applyBorder="1" applyAlignment="1">
      <alignment horizontal="left"/>
    </xf>
    <xf numFmtId="169" fontId="32" fillId="8" borderId="31" xfId="0" applyNumberFormat="1" applyFont="1" applyFill="1" applyBorder="1" applyProtection="1">
      <protection hidden="1"/>
    </xf>
    <xf numFmtId="169" fontId="32" fillId="8" borderId="32" xfId="0" applyNumberFormat="1" applyFont="1" applyFill="1" applyBorder="1" applyProtection="1">
      <protection hidden="1"/>
    </xf>
    <xf numFmtId="169" fontId="33" fillId="4" borderId="16" xfId="0" applyNumberFormat="1" applyFont="1" applyFill="1" applyBorder="1" applyProtection="1">
      <protection hidden="1"/>
    </xf>
    <xf numFmtId="169" fontId="33" fillId="4" borderId="16" xfId="4" applyNumberFormat="1" applyFont="1" applyFill="1" applyBorder="1" applyAlignment="1" applyProtection="1">
      <alignment horizontal="right" vertical="center"/>
      <protection hidden="1"/>
    </xf>
    <xf numFmtId="169" fontId="33" fillId="8" borderId="16" xfId="0" applyNumberFormat="1" applyFont="1" applyFill="1" applyBorder="1" applyProtection="1">
      <protection hidden="1"/>
    </xf>
    <xf numFmtId="169" fontId="33" fillId="8" borderId="16" xfId="0" applyNumberFormat="1" applyFont="1" applyFill="1" applyBorder="1" applyAlignment="1" applyProtection="1">
      <alignment horizontal="right"/>
      <protection hidden="1"/>
    </xf>
    <xf numFmtId="169" fontId="33" fillId="4" borderId="6" xfId="0" applyNumberFormat="1" applyFont="1" applyFill="1" applyBorder="1" applyProtection="1">
      <protection hidden="1"/>
    </xf>
    <xf numFmtId="169" fontId="33" fillId="4" borderId="6" xfId="0" applyNumberFormat="1" applyFont="1" applyFill="1" applyBorder="1" applyAlignment="1" applyProtection="1">
      <alignment horizontal="right"/>
      <protection hidden="1"/>
    </xf>
    <xf numFmtId="169" fontId="33" fillId="8" borderId="31" xfId="0" applyNumberFormat="1" applyFont="1" applyFill="1" applyBorder="1" applyProtection="1">
      <protection hidden="1"/>
    </xf>
    <xf numFmtId="169" fontId="33" fillId="8" borderId="31" xfId="0" applyNumberFormat="1" applyFont="1" applyFill="1" applyBorder="1" applyAlignment="1" applyProtection="1">
      <alignment horizontal="right"/>
      <protection hidden="1"/>
    </xf>
    <xf numFmtId="169" fontId="33" fillId="8" borderId="32" xfId="0" applyNumberFormat="1" applyFont="1" applyFill="1" applyBorder="1" applyAlignment="1" applyProtection="1">
      <alignment horizontal="right"/>
      <protection hidden="1"/>
    </xf>
    <xf numFmtId="0" fontId="33" fillId="5" borderId="16" xfId="0" applyFont="1" applyFill="1" applyBorder="1" applyAlignment="1">
      <alignment horizontal="left"/>
    </xf>
    <xf numFmtId="169" fontId="33" fillId="5" borderId="16" xfId="4" applyNumberFormat="1" applyFont="1" applyFill="1" applyBorder="1" applyAlignment="1" applyProtection="1">
      <alignment horizontal="center" vertical="center"/>
      <protection hidden="1"/>
    </xf>
    <xf numFmtId="0" fontId="33" fillId="4" borderId="16" xfId="0" applyFont="1" applyFill="1" applyBorder="1" applyAlignment="1">
      <alignment horizontal="left"/>
    </xf>
    <xf numFmtId="0" fontId="33" fillId="8" borderId="16" xfId="0" applyFont="1" applyFill="1" applyBorder="1" applyAlignment="1">
      <alignment horizontal="left"/>
    </xf>
    <xf numFmtId="0" fontId="33" fillId="8" borderId="30" xfId="0" applyFont="1" applyFill="1" applyBorder="1" applyAlignment="1">
      <alignment horizontal="left"/>
    </xf>
    <xf numFmtId="0" fontId="32" fillId="5" borderId="16" xfId="0" applyFont="1" applyFill="1" applyBorder="1" applyAlignment="1">
      <alignment horizontal="left" indent="1"/>
    </xf>
    <xf numFmtId="0" fontId="32" fillId="4" borderId="16" xfId="0" applyFont="1" applyFill="1" applyBorder="1" applyAlignment="1">
      <alignment horizontal="left" indent="1"/>
    </xf>
    <xf numFmtId="0" fontId="32" fillId="8" borderId="16" xfId="0" applyFont="1" applyFill="1" applyBorder="1" applyAlignment="1">
      <alignment horizontal="left" indent="1"/>
    </xf>
    <xf numFmtId="169" fontId="39" fillId="4" borderId="16" xfId="0" applyNumberFormat="1" applyFont="1" applyFill="1" applyBorder="1" applyProtection="1">
      <protection hidden="1"/>
    </xf>
    <xf numFmtId="0" fontId="32" fillId="5" borderId="0" xfId="0" applyFont="1" applyFill="1" applyAlignment="1">
      <alignment horizontal="center"/>
    </xf>
    <xf numFmtId="0" fontId="39" fillId="5" borderId="16" xfId="0" applyFont="1" applyFill="1" applyBorder="1"/>
    <xf numFmtId="0" fontId="39" fillId="9" borderId="6" xfId="0" applyFont="1" applyFill="1" applyBorder="1" applyAlignment="1">
      <alignment horizontal="center"/>
    </xf>
    <xf numFmtId="0" fontId="39" fillId="5" borderId="16" xfId="0" applyFont="1" applyFill="1" applyBorder="1" applyAlignment="1">
      <alignment horizontal="center"/>
    </xf>
    <xf numFmtId="0" fontId="40" fillId="7" borderId="16" xfId="0" applyFont="1" applyFill="1" applyBorder="1" applyAlignment="1">
      <alignment horizontal="center"/>
    </xf>
    <xf numFmtId="4" fontId="18" fillId="7" borderId="6" xfId="0" applyNumberFormat="1" applyFont="1" applyFill="1" applyBorder="1" applyAlignment="1">
      <alignment horizontal="right"/>
    </xf>
    <xf numFmtId="4" fontId="16" fillId="7" borderId="27" xfId="0" applyNumberFormat="1" applyFont="1" applyFill="1" applyBorder="1" applyAlignment="1">
      <alignment horizontal="right"/>
    </xf>
    <xf numFmtId="4" fontId="18" fillId="7" borderId="20" xfId="0" applyNumberFormat="1" applyFont="1" applyFill="1" applyBorder="1" applyAlignment="1">
      <alignment horizontal="right"/>
    </xf>
    <xf numFmtId="4" fontId="16" fillId="7" borderId="2" xfId="0" applyNumberFormat="1" applyFont="1" applyFill="1" applyBorder="1" applyAlignment="1">
      <alignment horizontal="right"/>
    </xf>
    <xf numFmtId="4" fontId="18" fillId="7" borderId="29" xfId="0" applyNumberFormat="1" applyFont="1" applyFill="1" applyBorder="1" applyAlignment="1">
      <alignment horizontal="right"/>
    </xf>
    <xf numFmtId="4" fontId="16" fillId="7" borderId="1" xfId="0" applyNumberFormat="1" applyFont="1" applyFill="1" applyBorder="1" applyAlignment="1">
      <alignment horizontal="right"/>
    </xf>
    <xf numFmtId="4" fontId="16" fillId="7" borderId="6" xfId="0" applyNumberFormat="1" applyFont="1" applyFill="1" applyBorder="1" applyAlignment="1">
      <alignment horizontal="right"/>
    </xf>
    <xf numFmtId="4" fontId="16" fillId="7" borderId="20" xfId="0" applyNumberFormat="1" applyFont="1" applyFill="1" applyBorder="1" applyAlignment="1">
      <alignment horizontal="right"/>
    </xf>
    <xf numFmtId="4" fontId="16" fillId="7" borderId="29" xfId="0" applyNumberFormat="1" applyFont="1" applyFill="1" applyBorder="1" applyAlignment="1">
      <alignment horizontal="right"/>
    </xf>
    <xf numFmtId="4" fontId="13" fillId="7" borderId="30" xfId="0" applyNumberFormat="1" applyFont="1" applyFill="1" applyBorder="1" applyAlignment="1">
      <alignment horizontal="right"/>
    </xf>
    <xf numFmtId="4" fontId="13" fillId="7" borderId="31" xfId="0" applyNumberFormat="1" applyFont="1" applyFill="1" applyBorder="1" applyAlignment="1">
      <alignment horizontal="right"/>
    </xf>
    <xf numFmtId="4" fontId="13" fillId="7" borderId="32" xfId="0" applyNumberFormat="1" applyFont="1" applyFill="1" applyBorder="1" applyAlignment="1">
      <alignment horizontal="right"/>
    </xf>
    <xf numFmtId="4" fontId="13" fillId="7" borderId="8" xfId="0" applyNumberFormat="1" applyFont="1" applyFill="1" applyBorder="1" applyAlignment="1">
      <alignment horizontal="right"/>
    </xf>
    <xf numFmtId="7" fontId="30" fillId="7" borderId="16" xfId="0" applyNumberFormat="1" applyFont="1" applyFill="1" applyBorder="1"/>
    <xf numFmtId="3" fontId="31" fillId="7" borderId="14" xfId="0" applyNumberFormat="1" applyFont="1" applyFill="1" applyBorder="1" applyAlignment="1">
      <alignment horizontal="center" vertical="top" wrapText="1"/>
    </xf>
    <xf numFmtId="3" fontId="31" fillId="7" borderId="15" xfId="0" applyNumberFormat="1" applyFont="1" applyFill="1" applyBorder="1" applyAlignment="1">
      <alignment horizontal="center" vertical="top" wrapText="1"/>
    </xf>
    <xf numFmtId="3" fontId="30" fillId="7" borderId="7" xfId="0" applyNumberFormat="1" applyFont="1" applyFill="1" applyBorder="1" applyAlignment="1">
      <alignment horizontal="center" vertical="top" wrapText="1"/>
    </xf>
    <xf numFmtId="3" fontId="30" fillId="7" borderId="16" xfId="0" applyNumberFormat="1" applyFont="1" applyFill="1" applyBorder="1" applyAlignment="1">
      <alignment horizontal="center" vertical="top" wrapText="1"/>
    </xf>
    <xf numFmtId="4" fontId="30" fillId="7" borderId="7" xfId="0" applyNumberFormat="1" applyFont="1" applyFill="1" applyBorder="1" applyAlignment="1">
      <alignment horizontal="right" vertical="top" wrapText="1"/>
    </xf>
    <xf numFmtId="4" fontId="30" fillId="7" borderId="16" xfId="0" applyNumberFormat="1" applyFont="1" applyFill="1" applyBorder="1" applyAlignment="1">
      <alignment horizontal="right" vertical="top" wrapText="1"/>
    </xf>
    <xf numFmtId="4" fontId="31" fillId="7" borderId="14" xfId="0" applyNumberFormat="1" applyFont="1" applyFill="1" applyBorder="1" applyAlignment="1">
      <alignment horizontal="right" vertical="top" wrapText="1"/>
    </xf>
    <xf numFmtId="4" fontId="31" fillId="7" borderId="15" xfId="0" applyNumberFormat="1" applyFont="1" applyFill="1" applyBorder="1" applyAlignment="1">
      <alignment horizontal="right" vertical="top" wrapText="1"/>
    </xf>
    <xf numFmtId="10" fontId="31" fillId="7" borderId="16" xfId="7" applyNumberFormat="1" applyFont="1" applyFill="1" applyBorder="1" applyAlignment="1">
      <alignment horizontal="center" vertical="top" wrapText="1"/>
    </xf>
    <xf numFmtId="4" fontId="31" fillId="7" borderId="5" xfId="0" applyNumberFormat="1" applyFont="1" applyFill="1" applyBorder="1" applyAlignment="1">
      <alignment horizontal="right" vertical="top" wrapText="1"/>
    </xf>
    <xf numFmtId="4" fontId="31" fillId="7" borderId="21" xfId="0" applyNumberFormat="1" applyFont="1" applyFill="1" applyBorder="1" applyAlignment="1">
      <alignment horizontal="right" vertical="top" wrapText="1"/>
    </xf>
    <xf numFmtId="4" fontId="31" fillId="7" borderId="22" xfId="0" applyNumberFormat="1" applyFont="1" applyFill="1" applyBorder="1" applyAlignment="1">
      <alignment horizontal="right" vertical="top" wrapText="1"/>
    </xf>
    <xf numFmtId="168" fontId="31" fillId="7" borderId="14" xfId="7" applyNumberFormat="1" applyFont="1" applyFill="1" applyBorder="1" applyAlignment="1">
      <alignment horizontal="right" vertical="top" wrapText="1"/>
    </xf>
    <xf numFmtId="4" fontId="31" fillId="7" borderId="13" xfId="0" applyNumberFormat="1" applyFont="1" applyFill="1" applyBorder="1" applyAlignment="1">
      <alignment horizontal="right" vertical="top" wrapText="1"/>
    </xf>
    <xf numFmtId="4" fontId="31" fillId="7" borderId="16" xfId="0" applyNumberFormat="1" applyFont="1" applyFill="1" applyBorder="1" applyAlignment="1">
      <alignment horizontal="right" vertical="top" wrapText="1"/>
    </xf>
    <xf numFmtId="4" fontId="31" fillId="7" borderId="11" xfId="0" applyNumberFormat="1" applyFont="1" applyFill="1" applyBorder="1" applyAlignment="1">
      <alignment horizontal="right" vertical="top" wrapText="1"/>
    </xf>
    <xf numFmtId="4" fontId="31" fillId="7" borderId="17" xfId="0" applyNumberFormat="1" applyFont="1" applyFill="1" applyBorder="1" applyAlignment="1">
      <alignment horizontal="right" vertical="top" wrapText="1"/>
    </xf>
    <xf numFmtId="4" fontId="31" fillId="7" borderId="12" xfId="0" applyNumberFormat="1" applyFont="1" applyFill="1" applyBorder="1" applyAlignment="1">
      <alignment horizontal="right" vertical="top" wrapText="1"/>
    </xf>
    <xf numFmtId="168" fontId="31" fillId="7" borderId="15" xfId="7" applyNumberFormat="1" applyFont="1" applyFill="1" applyBorder="1" applyAlignment="1">
      <alignment horizontal="right" vertical="top" wrapText="1"/>
    </xf>
    <xf numFmtId="168" fontId="30" fillId="7" borderId="7" xfId="7" applyNumberFormat="1" applyFont="1" applyFill="1" applyBorder="1" applyAlignment="1">
      <alignment horizontal="right" vertical="top" wrapText="1"/>
    </xf>
    <xf numFmtId="168" fontId="30" fillId="7" borderId="16" xfId="7" applyNumberFormat="1" applyFont="1" applyFill="1" applyBorder="1" applyAlignment="1">
      <alignment horizontal="right" vertical="top" wrapText="1"/>
    </xf>
    <xf numFmtId="169" fontId="31" fillId="10" borderId="16" xfId="4" applyNumberFormat="1" applyFont="1" applyFill="1" applyBorder="1" applyProtection="1">
      <protection hidden="1"/>
    </xf>
    <xf numFmtId="0" fontId="31" fillId="7" borderId="16" xfId="0" applyFont="1" applyFill="1" applyBorder="1" applyAlignment="1">
      <alignment horizontal="center"/>
    </xf>
    <xf numFmtId="176" fontId="31" fillId="7" borderId="16" xfId="9" applyNumberFormat="1" applyFont="1" applyFill="1" applyBorder="1" applyAlignment="1">
      <alignment horizontal="center"/>
    </xf>
    <xf numFmtId="176" fontId="31" fillId="7" borderId="16" xfId="10" applyNumberFormat="1" applyFont="1" applyFill="1" applyBorder="1" applyAlignment="1">
      <alignment horizontal="center"/>
    </xf>
    <xf numFmtId="6" fontId="31" fillId="7" borderId="16" xfId="0" applyNumberFormat="1" applyFont="1" applyFill="1" applyBorder="1"/>
    <xf numFmtId="0" fontId="31" fillId="7" borderId="16" xfId="0" applyFont="1" applyFill="1" applyBorder="1"/>
    <xf numFmtId="178" fontId="17" fillId="5" borderId="2" xfId="6" applyNumberFormat="1" applyFont="1" applyFill="1" applyBorder="1" applyAlignment="1">
      <alignment horizontal="center"/>
    </xf>
    <xf numFmtId="178" fontId="17" fillId="5" borderId="26" xfId="6" applyNumberFormat="1" applyFont="1" applyFill="1" applyBorder="1" applyAlignment="1">
      <alignment horizontal="center"/>
    </xf>
    <xf numFmtId="178" fontId="32" fillId="5" borderId="16" xfId="6" applyNumberFormat="1" applyFont="1" applyFill="1" applyBorder="1" applyAlignment="1">
      <alignment horizontal="center"/>
    </xf>
    <xf numFmtId="178" fontId="29" fillId="5" borderId="16" xfId="6" applyNumberFormat="1" applyFont="1" applyFill="1" applyBorder="1" applyAlignment="1">
      <alignment horizontal="center"/>
    </xf>
    <xf numFmtId="178" fontId="30" fillId="3" borderId="16" xfId="6" applyNumberFormat="1" applyFont="1" applyFill="1" applyBorder="1" applyAlignment="1">
      <alignment horizontal="center"/>
    </xf>
    <xf numFmtId="178" fontId="16" fillId="7" borderId="6" xfId="6" applyNumberFormat="1" applyFont="1" applyFill="1" applyBorder="1" applyProtection="1">
      <protection locked="0"/>
    </xf>
    <xf numFmtId="178" fontId="16" fillId="7" borderId="20" xfId="6" applyNumberFormat="1" applyFont="1" applyFill="1" applyBorder="1" applyProtection="1">
      <protection locked="0"/>
    </xf>
    <xf numFmtId="178" fontId="50" fillId="7" borderId="20" xfId="6" applyNumberFormat="1" applyFont="1" applyFill="1" applyBorder="1" applyAlignment="1">
      <alignment horizontal="center"/>
    </xf>
    <xf numFmtId="178" fontId="16" fillId="7" borderId="7" xfId="6" applyNumberFormat="1" applyFont="1" applyFill="1" applyBorder="1" applyProtection="1">
      <protection locked="0"/>
    </xf>
    <xf numFmtId="178" fontId="50" fillId="7" borderId="16" xfId="6" applyNumberFormat="1" applyFont="1" applyFill="1" applyBorder="1" applyAlignment="1">
      <alignment horizontal="center"/>
    </xf>
    <xf numFmtId="178" fontId="31" fillId="7" borderId="16" xfId="6" applyNumberFormat="1" applyFont="1" applyFill="1" applyBorder="1" applyProtection="1">
      <protection locked="0"/>
    </xf>
    <xf numFmtId="3" fontId="40" fillId="7" borderId="16" xfId="0" applyNumberFormat="1" applyFont="1" applyFill="1" applyBorder="1"/>
    <xf numFmtId="178" fontId="31" fillId="7" borderId="7" xfId="6" applyNumberFormat="1" applyFont="1" applyFill="1" applyBorder="1" applyProtection="1">
      <protection locked="0"/>
    </xf>
    <xf numFmtId="173" fontId="30" fillId="7" borderId="16" xfId="6" applyNumberFormat="1" applyFont="1" applyFill="1" applyBorder="1" applyAlignment="1">
      <alignment horizontal="center"/>
    </xf>
    <xf numFmtId="170" fontId="30" fillId="7" borderId="16" xfId="6" applyNumberFormat="1" applyFont="1" applyFill="1" applyBorder="1" applyAlignment="1">
      <alignment horizontal="center"/>
    </xf>
    <xf numFmtId="169" fontId="31" fillId="10" borderId="16" xfId="0" applyNumberFormat="1" applyFont="1" applyFill="1" applyBorder="1" applyProtection="1">
      <protection hidden="1"/>
    </xf>
    <xf numFmtId="169" fontId="40" fillId="10" borderId="16" xfId="0" applyNumberFormat="1" applyFont="1" applyFill="1" applyBorder="1" applyProtection="1">
      <protection hidden="1"/>
    </xf>
    <xf numFmtId="169" fontId="48" fillId="10" borderId="16" xfId="0" applyNumberFormat="1" applyFont="1" applyFill="1" applyBorder="1" applyProtection="1">
      <protection hidden="1"/>
    </xf>
    <xf numFmtId="9" fontId="31" fillId="10" borderId="16" xfId="7" applyFont="1" applyFill="1" applyBorder="1" applyProtection="1">
      <protection hidden="1"/>
    </xf>
    <xf numFmtId="172" fontId="31" fillId="10" borderId="16" xfId="4" applyNumberFormat="1" applyFont="1" applyFill="1" applyBorder="1" applyProtection="1">
      <protection hidden="1"/>
    </xf>
    <xf numFmtId="168" fontId="31" fillId="10" borderId="16" xfId="7" applyNumberFormat="1" applyFont="1" applyFill="1" applyBorder="1" applyProtection="1">
      <protection hidden="1"/>
    </xf>
    <xf numFmtId="9" fontId="31" fillId="6" borderId="16" xfId="0" applyNumberFormat="1" applyFont="1" applyFill="1" applyBorder="1" applyAlignment="1" applyProtection="1">
      <alignment horizontal="center"/>
      <protection locked="0"/>
    </xf>
    <xf numFmtId="0" fontId="1" fillId="0" borderId="0" xfId="6"/>
    <xf numFmtId="0" fontId="14" fillId="0" borderId="0" xfId="6" applyFont="1"/>
    <xf numFmtId="0" fontId="15" fillId="0" borderId="0" xfId="6" applyFont="1"/>
    <xf numFmtId="0" fontId="0" fillId="0" borderId="0" xfId="0" applyProtection="1">
      <protection locked="0"/>
    </xf>
    <xf numFmtId="0" fontId="55" fillId="0" borderId="35" xfId="0" applyFont="1" applyBorder="1"/>
    <xf numFmtId="0" fontId="56" fillId="0" borderId="36" xfId="6" applyFont="1" applyBorder="1"/>
    <xf numFmtId="0" fontId="56" fillId="0" borderId="37" xfId="6" applyFont="1" applyBorder="1"/>
    <xf numFmtId="0" fontId="55" fillId="0" borderId="38" xfId="0" applyFont="1" applyBorder="1"/>
    <xf numFmtId="0" fontId="56" fillId="0" borderId="0" xfId="6" applyFont="1"/>
    <xf numFmtId="0" fontId="56" fillId="0" borderId="39" xfId="6" applyFont="1" applyBorder="1"/>
    <xf numFmtId="0" fontId="57" fillId="0" borderId="0" xfId="2" applyFont="1" applyAlignment="1" applyProtection="1"/>
    <xf numFmtId="0" fontId="58" fillId="0" borderId="0" xfId="2" applyFont="1" applyAlignment="1" applyProtection="1"/>
    <xf numFmtId="0" fontId="59" fillId="0" borderId="0" xfId="6" applyFont="1"/>
    <xf numFmtId="0" fontId="55" fillId="0" borderId="40" xfId="0" applyFont="1" applyBorder="1"/>
    <xf numFmtId="0" fontId="56" fillId="0" borderId="41" xfId="6" applyFont="1" applyBorder="1"/>
    <xf numFmtId="0" fontId="56" fillId="0" borderId="42" xfId="6" applyFont="1" applyBorder="1"/>
    <xf numFmtId="178" fontId="0" fillId="0" borderId="0" xfId="0" applyNumberFormat="1"/>
    <xf numFmtId="171" fontId="0" fillId="0" borderId="0" xfId="0" applyNumberFormat="1"/>
    <xf numFmtId="0" fontId="21" fillId="0" borderId="0" xfId="2" applyFont="1" applyAlignment="1" applyProtection="1">
      <alignment horizontal="left"/>
    </xf>
    <xf numFmtId="0" fontId="0" fillId="0" borderId="0" xfId="0" applyAlignment="1">
      <alignment horizontal="center"/>
    </xf>
    <xf numFmtId="0" fontId="39" fillId="0" borderId="6" xfId="0" applyFont="1" applyBorder="1"/>
    <xf numFmtId="0" fontId="32" fillId="0" borderId="6" xfId="0" applyFont="1" applyBorder="1" applyAlignment="1">
      <alignment horizontal="center"/>
    </xf>
    <xf numFmtId="0" fontId="13" fillId="0" borderId="0" xfId="0" applyFont="1"/>
    <xf numFmtId="0" fontId="51" fillId="0" borderId="0" xfId="0" applyFont="1"/>
    <xf numFmtId="0" fontId="20" fillId="0" borderId="0" xfId="0" applyFont="1"/>
    <xf numFmtId="0" fontId="36" fillId="0" borderId="0" xfId="0" applyFont="1"/>
    <xf numFmtId="0" fontId="3" fillId="0" borderId="0" xfId="3" applyFont="1" applyAlignment="1" applyProtection="1"/>
    <xf numFmtId="0" fontId="14" fillId="0" borderId="0" xfId="0" applyFont="1"/>
    <xf numFmtId="0" fontId="0" fillId="0" borderId="0" xfId="0" applyAlignment="1" applyProtection="1">
      <alignment horizontal="center"/>
      <protection locked="0"/>
    </xf>
    <xf numFmtId="0" fontId="13" fillId="0" borderId="8" xfId="0" applyFont="1" applyBorder="1" applyProtection="1">
      <protection locked="0"/>
    </xf>
    <xf numFmtId="0" fontId="0" fillId="0" borderId="18" xfId="0" applyBorder="1" applyProtection="1">
      <protection locked="0"/>
    </xf>
    <xf numFmtId="0" fontId="0" fillId="0" borderId="3" xfId="0" applyBorder="1" applyProtection="1">
      <protection locked="0"/>
    </xf>
    <xf numFmtId="0" fontId="0" fillId="0" borderId="4" xfId="0" applyBorder="1" applyProtection="1">
      <protection locked="0"/>
    </xf>
    <xf numFmtId="0" fontId="13" fillId="0" borderId="9" xfId="0" applyFont="1" applyBorder="1" applyProtection="1">
      <protection locked="0"/>
    </xf>
    <xf numFmtId="0" fontId="0" fillId="0" borderId="19" xfId="0" applyBorder="1" applyProtection="1">
      <protection locked="0"/>
    </xf>
    <xf numFmtId="0" fontId="13" fillId="0" borderId="20" xfId="0" applyFont="1" applyBorder="1" applyAlignment="1" applyProtection="1">
      <alignment horizontal="center"/>
      <protection locked="0"/>
    </xf>
    <xf numFmtId="0" fontId="13" fillId="0" borderId="7" xfId="0" applyFont="1" applyBorder="1" applyAlignment="1" applyProtection="1">
      <alignment horizontal="center"/>
      <protection locked="0"/>
    </xf>
    <xf numFmtId="0" fontId="13" fillId="0" borderId="16" xfId="0" applyFont="1" applyBorder="1" applyProtection="1">
      <protection locked="0"/>
    </xf>
    <xf numFmtId="10" fontId="0" fillId="0" borderId="16" xfId="0" applyNumberFormat="1" applyBorder="1" applyProtection="1">
      <protection locked="0"/>
    </xf>
    <xf numFmtId="10" fontId="13" fillId="0" borderId="16" xfId="0" applyNumberFormat="1" applyFont="1" applyBorder="1" applyProtection="1">
      <protection locked="0"/>
    </xf>
    <xf numFmtId="0" fontId="32" fillId="0" borderId="0" xfId="0" applyFont="1" applyAlignment="1">
      <alignment horizontal="right"/>
    </xf>
    <xf numFmtId="0" fontId="13" fillId="0" borderId="0" xfId="0" applyFont="1" applyAlignment="1">
      <alignment horizontal="right"/>
    </xf>
    <xf numFmtId="0" fontId="18" fillId="0" borderId="0" xfId="0" applyFont="1"/>
    <xf numFmtId="0" fontId="18" fillId="0" borderId="0" xfId="0" applyFont="1" applyProtection="1">
      <protection locked="0"/>
    </xf>
    <xf numFmtId="10" fontId="0" fillId="0" borderId="0" xfId="0" applyNumberFormat="1"/>
    <xf numFmtId="10" fontId="18" fillId="0" borderId="0" xfId="0" applyNumberFormat="1" applyFont="1" applyProtection="1">
      <protection locked="0"/>
    </xf>
    <xf numFmtId="0" fontId="3" fillId="0" borderId="0" xfId="2" applyFont="1" applyAlignment="1" applyProtection="1"/>
    <xf numFmtId="0" fontId="16" fillId="0" borderId="0" xfId="0" applyFont="1"/>
    <xf numFmtId="0" fontId="40" fillId="0" borderId="0" xfId="0" applyFont="1" applyProtection="1">
      <protection locked="0"/>
    </xf>
    <xf numFmtId="0" fontId="40" fillId="0" borderId="0" xfId="0" applyFont="1"/>
    <xf numFmtId="0" fontId="31" fillId="0" borderId="0" xfId="0" applyFont="1"/>
    <xf numFmtId="0" fontId="42" fillId="0" borderId="0" xfId="0" applyFont="1"/>
    <xf numFmtId="0" fontId="43" fillId="0" borderId="0" xfId="2" applyFont="1" applyAlignment="1" applyProtection="1">
      <alignment horizontal="left"/>
    </xf>
    <xf numFmtId="0" fontId="44" fillId="0" borderId="0" xfId="0" applyFont="1"/>
    <xf numFmtId="0" fontId="39" fillId="0" borderId="0" xfId="0" applyFont="1"/>
    <xf numFmtId="0" fontId="16" fillId="0" borderId="0" xfId="0" applyFont="1" applyProtection="1">
      <protection locked="0"/>
    </xf>
    <xf numFmtId="0" fontId="1" fillId="0" borderId="0" xfId="0" applyFont="1"/>
    <xf numFmtId="0" fontId="21" fillId="0" borderId="0" xfId="2" applyFont="1" applyAlignment="1" applyProtection="1">
      <alignment horizontal="center"/>
    </xf>
    <xf numFmtId="169" fontId="40" fillId="0" borderId="0" xfId="0" applyNumberFormat="1" applyFont="1"/>
    <xf numFmtId="174" fontId="40" fillId="0" borderId="0" xfId="10" applyNumberFormat="1" applyFont="1"/>
    <xf numFmtId="9" fontId="31" fillId="0" borderId="0" xfId="7" applyFont="1" applyAlignment="1">
      <alignment horizontal="left"/>
    </xf>
    <xf numFmtId="10" fontId="31" fillId="0" borderId="0" xfId="0" applyNumberFormat="1" applyFont="1"/>
    <xf numFmtId="175" fontId="31" fillId="0" borderId="0" xfId="0" applyNumberFormat="1" applyFont="1"/>
    <xf numFmtId="0" fontId="39" fillId="0" borderId="0" xfId="0" applyFont="1" applyAlignment="1">
      <alignment horizontal="center"/>
    </xf>
    <xf numFmtId="0" fontId="31" fillId="0" borderId="0" xfId="0" applyFont="1" applyAlignment="1">
      <alignment horizontal="center"/>
    </xf>
    <xf numFmtId="0" fontId="24" fillId="0" borderId="0" xfId="0" applyFont="1"/>
    <xf numFmtId="10" fontId="16" fillId="0" borderId="0" xfId="0" applyNumberFormat="1" applyFont="1"/>
    <xf numFmtId="0" fontId="25" fillId="0" borderId="0" xfId="0" applyFont="1"/>
    <xf numFmtId="179" fontId="31" fillId="7" borderId="16" xfId="0" applyNumberFormat="1" applyFont="1" applyFill="1" applyBorder="1"/>
    <xf numFmtId="0" fontId="62" fillId="0" borderId="0" xfId="0" applyFont="1"/>
    <xf numFmtId="173" fontId="30" fillId="7" borderId="16" xfId="6" applyNumberFormat="1" applyFont="1" applyFill="1" applyBorder="1" applyAlignment="1" applyProtection="1">
      <alignment horizontal="center"/>
      <protection locked="0"/>
    </xf>
    <xf numFmtId="7" fontId="30" fillId="7" borderId="16" xfId="0" applyNumberFormat="1" applyFont="1" applyFill="1" applyBorder="1" applyProtection="1">
      <protection locked="0"/>
    </xf>
    <xf numFmtId="10" fontId="31" fillId="7" borderId="16" xfId="7" applyNumberFormat="1" applyFont="1" applyFill="1" applyBorder="1" applyAlignment="1" applyProtection="1">
      <alignment horizontal="center" vertical="top" wrapText="1"/>
      <protection locked="0"/>
    </xf>
    <xf numFmtId="0" fontId="60" fillId="11" borderId="54" xfId="6" applyFont="1" applyFill="1" applyBorder="1" applyAlignment="1">
      <alignment horizontal="center"/>
    </xf>
    <xf numFmtId="0" fontId="60" fillId="11" borderId="0" xfId="6" applyFont="1" applyFill="1" applyAlignment="1">
      <alignment horizontal="center"/>
    </xf>
    <xf numFmtId="0" fontId="60" fillId="11" borderId="55" xfId="6" applyFont="1" applyFill="1" applyBorder="1" applyAlignment="1">
      <alignment horizontal="center"/>
    </xf>
    <xf numFmtId="0" fontId="60" fillId="0" borderId="50" xfId="6" applyFont="1" applyBorder="1" applyAlignment="1">
      <alignment horizontal="center"/>
    </xf>
    <xf numFmtId="0" fontId="60" fillId="0" borderId="14" xfId="6" applyFont="1" applyBorder="1" applyAlignment="1">
      <alignment horizontal="center"/>
    </xf>
    <xf numFmtId="0" fontId="60" fillId="0" borderId="52" xfId="6" applyFont="1" applyBorder="1" applyAlignment="1">
      <alignment horizontal="center"/>
    </xf>
    <xf numFmtId="0" fontId="60" fillId="0" borderId="27" xfId="6" applyFont="1" applyBorder="1" applyAlignment="1">
      <alignment horizontal="center"/>
    </xf>
    <xf numFmtId="0" fontId="60" fillId="0" borderId="56" xfId="6" applyFont="1" applyBorder="1" applyAlignment="1">
      <alignment horizontal="center"/>
    </xf>
    <xf numFmtId="0" fontId="60" fillId="0" borderId="57" xfId="6" applyFont="1" applyBorder="1" applyAlignment="1">
      <alignment horizontal="center"/>
    </xf>
    <xf numFmtId="0" fontId="61" fillId="6" borderId="23" xfId="6" applyFont="1" applyFill="1" applyBorder="1" applyAlignment="1" applyProtection="1">
      <alignment horizontal="center"/>
      <protection locked="0"/>
    </xf>
    <xf numFmtId="0" fontId="61" fillId="6" borderId="24" xfId="6" applyFont="1" applyFill="1" applyBorder="1" applyAlignment="1" applyProtection="1">
      <alignment horizontal="center"/>
      <protection locked="0"/>
    </xf>
    <xf numFmtId="0" fontId="61" fillId="6" borderId="51" xfId="6" applyFont="1" applyFill="1" applyBorder="1" applyAlignment="1" applyProtection="1">
      <alignment horizontal="center"/>
      <protection locked="0"/>
    </xf>
    <xf numFmtId="0" fontId="61" fillId="6" borderId="43" xfId="6" applyFont="1" applyFill="1" applyBorder="1" applyAlignment="1" applyProtection="1">
      <alignment horizontal="center"/>
      <protection locked="0"/>
    </xf>
    <xf numFmtId="0" fontId="61" fillId="6" borderId="44" xfId="6" applyFont="1" applyFill="1" applyBorder="1" applyAlignment="1" applyProtection="1">
      <alignment horizontal="center"/>
      <protection locked="0"/>
    </xf>
    <xf numFmtId="0" fontId="61" fillId="6" borderId="53" xfId="6" applyFont="1" applyFill="1" applyBorder="1" applyAlignment="1" applyProtection="1">
      <alignment horizontal="center"/>
      <protection locked="0"/>
    </xf>
    <xf numFmtId="0" fontId="60" fillId="6" borderId="58" xfId="6" applyFont="1" applyFill="1" applyBorder="1" applyAlignment="1" applyProtection="1">
      <alignment horizontal="center"/>
      <protection locked="0"/>
    </xf>
    <xf numFmtId="0" fontId="60" fillId="6" borderId="59" xfId="6" applyFont="1" applyFill="1" applyBorder="1" applyAlignment="1" applyProtection="1">
      <alignment horizontal="center"/>
      <protection locked="0"/>
    </xf>
    <xf numFmtId="0" fontId="60" fillId="6" borderId="60" xfId="6" applyFont="1" applyFill="1" applyBorder="1" applyAlignment="1" applyProtection="1">
      <alignment horizontal="center"/>
      <protection locked="0"/>
    </xf>
    <xf numFmtId="0" fontId="60" fillId="11" borderId="45" xfId="6" applyFont="1" applyFill="1" applyBorder="1" applyAlignment="1">
      <alignment horizontal="center"/>
    </xf>
    <xf numFmtId="0" fontId="60" fillId="11" borderId="46" xfId="6" applyFont="1" applyFill="1" applyBorder="1" applyAlignment="1">
      <alignment horizontal="center"/>
    </xf>
    <xf numFmtId="0" fontId="60" fillId="11" borderId="47" xfId="6" applyFont="1" applyFill="1" applyBorder="1" applyAlignment="1">
      <alignment horizontal="center"/>
    </xf>
    <xf numFmtId="0" fontId="60" fillId="0" borderId="48" xfId="6" applyFont="1" applyBorder="1" applyAlignment="1">
      <alignment horizontal="center"/>
    </xf>
    <xf numFmtId="0" fontId="60" fillId="0" borderId="7" xfId="6" applyFont="1" applyBorder="1" applyAlignment="1">
      <alignment horizontal="center"/>
    </xf>
    <xf numFmtId="0" fontId="49" fillId="0" borderId="0" xfId="6" applyFont="1" applyAlignment="1">
      <alignment horizontal="left"/>
    </xf>
    <xf numFmtId="0" fontId="26" fillId="0" borderId="0" xfId="6" applyFont="1" applyAlignment="1">
      <alignment horizontal="center"/>
    </xf>
    <xf numFmtId="0" fontId="57" fillId="0" borderId="0" xfId="2" applyFont="1" applyAlignment="1" applyProtection="1">
      <alignment horizontal="center"/>
    </xf>
    <xf numFmtId="0" fontId="2" fillId="0" borderId="0" xfId="6" applyFont="1" applyAlignment="1">
      <alignment horizontal="center"/>
    </xf>
    <xf numFmtId="0" fontId="49" fillId="11" borderId="0" xfId="6" applyFont="1" applyFill="1" applyAlignment="1">
      <alignment horizontal="center"/>
    </xf>
    <xf numFmtId="0" fontId="61" fillId="6" borderId="28" xfId="6" applyFont="1" applyFill="1" applyBorder="1" applyAlignment="1" applyProtection="1">
      <alignment horizontal="center"/>
      <protection locked="0"/>
    </xf>
    <xf numFmtId="0" fontId="61" fillId="6" borderId="34" xfId="6" applyFont="1" applyFill="1" applyBorder="1" applyAlignment="1" applyProtection="1">
      <alignment horizontal="center"/>
      <protection locked="0"/>
    </xf>
    <xf numFmtId="0" fontId="61" fillId="6" borderId="49" xfId="6" applyFont="1" applyFill="1" applyBorder="1" applyAlignment="1" applyProtection="1">
      <alignment horizontal="center"/>
      <protection locked="0"/>
    </xf>
    <xf numFmtId="0" fontId="32" fillId="5" borderId="16" xfId="6" applyFont="1" applyFill="1" applyBorder="1" applyAlignment="1">
      <alignment horizontal="center"/>
    </xf>
    <xf numFmtId="0" fontId="35" fillId="5" borderId="0" xfId="0" applyFont="1" applyFill="1" applyAlignment="1">
      <alignment horizontal="center"/>
    </xf>
    <xf numFmtId="0" fontId="52" fillId="0" borderId="0" xfId="0" applyFont="1" applyAlignment="1">
      <alignment horizontal="center"/>
    </xf>
    <xf numFmtId="0" fontId="37" fillId="5" borderId="23" xfId="0" applyFont="1" applyFill="1" applyBorder="1" applyAlignment="1">
      <alignment horizontal="center"/>
    </xf>
    <xf numFmtId="0" fontId="37" fillId="5" borderId="24" xfId="0" applyFont="1" applyFill="1" applyBorder="1" applyAlignment="1">
      <alignment horizontal="center"/>
    </xf>
    <xf numFmtId="0" fontId="37" fillId="5" borderId="14" xfId="0" applyFont="1" applyFill="1" applyBorder="1" applyAlignment="1">
      <alignment horizontal="center"/>
    </xf>
    <xf numFmtId="0" fontId="34" fillId="5" borderId="16" xfId="0" applyFont="1" applyFill="1" applyBorder="1" applyAlignment="1">
      <alignment horizontal="center"/>
    </xf>
    <xf numFmtId="0" fontId="22" fillId="5" borderId="28" xfId="0" applyFont="1" applyFill="1" applyBorder="1" applyAlignment="1">
      <alignment horizontal="center"/>
    </xf>
    <xf numFmtId="0" fontId="22" fillId="5" borderId="14" xfId="0" applyFont="1" applyFill="1" applyBorder="1" applyAlignment="1">
      <alignment horizontal="center"/>
    </xf>
    <xf numFmtId="0" fontId="22" fillId="5" borderId="23" xfId="0" applyFont="1" applyFill="1" applyBorder="1" applyAlignment="1">
      <alignment horizontal="center"/>
    </xf>
    <xf numFmtId="0" fontId="22" fillId="5" borderId="24" xfId="0" applyFont="1" applyFill="1" applyBorder="1" applyAlignment="1">
      <alignment horizontal="center"/>
    </xf>
    <xf numFmtId="0" fontId="32" fillId="4" borderId="23" xfId="6" applyFont="1" applyFill="1" applyBorder="1" applyAlignment="1">
      <alignment horizontal="center"/>
    </xf>
    <xf numFmtId="0" fontId="32" fillId="4" borderId="24" xfId="6" applyFont="1" applyFill="1" applyBorder="1" applyAlignment="1">
      <alignment horizontal="center"/>
    </xf>
    <xf numFmtId="0" fontId="32" fillId="4" borderId="14" xfId="6" applyFont="1" applyFill="1" applyBorder="1" applyAlignment="1">
      <alignment horizontal="center"/>
    </xf>
    <xf numFmtId="0" fontId="32" fillId="5" borderId="6" xfId="6" applyFont="1" applyFill="1" applyBorder="1" applyAlignment="1">
      <alignment horizontal="center"/>
    </xf>
    <xf numFmtId="0" fontId="32" fillId="5" borderId="7" xfId="6" applyFont="1" applyFill="1" applyBorder="1" applyAlignment="1">
      <alignment horizontal="center"/>
    </xf>
    <xf numFmtId="0" fontId="32" fillId="5" borderId="16" xfId="0" applyFont="1" applyFill="1" applyBorder="1" applyAlignment="1">
      <alignment horizontal="center" vertical="top" wrapText="1"/>
    </xf>
    <xf numFmtId="0" fontId="32" fillId="4" borderId="16" xfId="6" applyFont="1" applyFill="1" applyBorder="1" applyAlignment="1">
      <alignment horizontal="center"/>
    </xf>
    <xf numFmtId="0" fontId="32" fillId="0" borderId="0" xfId="6" applyFont="1" applyAlignment="1">
      <alignment horizontal="center"/>
    </xf>
    <xf numFmtId="0" fontId="54" fillId="0" borderId="0" xfId="0" applyFont="1" applyAlignment="1">
      <alignment horizontal="center"/>
    </xf>
    <xf numFmtId="0" fontId="32" fillId="5" borderId="33" xfId="0" applyFont="1" applyFill="1" applyBorder="1" applyAlignment="1">
      <alignment horizontal="center" vertical="top" wrapText="1"/>
    </xf>
    <xf numFmtId="0" fontId="32" fillId="5" borderId="0" xfId="0" applyFont="1" applyFill="1" applyAlignment="1">
      <alignment horizontal="center" vertical="top" wrapText="1"/>
    </xf>
    <xf numFmtId="0" fontId="32" fillId="5" borderId="2" xfId="0" applyFont="1" applyFill="1" applyBorder="1" applyAlignment="1">
      <alignment horizontal="center" vertical="top" wrapText="1"/>
    </xf>
    <xf numFmtId="0" fontId="32" fillId="4" borderId="28" xfId="6" applyFont="1" applyFill="1" applyBorder="1" applyAlignment="1">
      <alignment horizontal="center"/>
    </xf>
    <xf numFmtId="0" fontId="32" fillId="4" borderId="34" xfId="6" applyFont="1" applyFill="1" applyBorder="1" applyAlignment="1">
      <alignment horizontal="center"/>
    </xf>
    <xf numFmtId="0" fontId="32" fillId="4" borderId="10" xfId="6" applyFont="1" applyFill="1" applyBorder="1" applyAlignment="1">
      <alignment horizontal="center"/>
    </xf>
    <xf numFmtId="0" fontId="32" fillId="5" borderId="23" xfId="0" applyFont="1" applyFill="1" applyBorder="1" applyAlignment="1">
      <alignment horizontal="center" vertical="top" wrapText="1"/>
    </xf>
    <xf numFmtId="0" fontId="32" fillId="5" borderId="24" xfId="0" applyFont="1" applyFill="1" applyBorder="1" applyAlignment="1">
      <alignment horizontal="center" vertical="top" wrapText="1"/>
    </xf>
    <xf numFmtId="0" fontId="32" fillId="5" borderId="14" xfId="0" applyFont="1" applyFill="1" applyBorder="1" applyAlignment="1">
      <alignment horizontal="center" vertical="top" wrapText="1"/>
    </xf>
    <xf numFmtId="0" fontId="53" fillId="0" borderId="0" xfId="0" applyFont="1" applyAlignment="1">
      <alignment horizontal="center"/>
    </xf>
    <xf numFmtId="0" fontId="32" fillId="4" borderId="16" xfId="0" applyFont="1" applyFill="1" applyBorder="1" applyAlignment="1">
      <alignment horizontal="center"/>
    </xf>
    <xf numFmtId="0" fontId="47" fillId="4" borderId="16" xfId="0" applyFont="1" applyFill="1" applyBorder="1" applyAlignment="1">
      <alignment horizontal="center"/>
    </xf>
    <xf numFmtId="0" fontId="45" fillId="5" borderId="0" xfId="0" applyFont="1" applyFill="1" applyAlignment="1">
      <alignment horizontal="center"/>
    </xf>
    <xf numFmtId="0" fontId="46" fillId="5" borderId="0" xfId="0" applyFont="1" applyFill="1" applyAlignment="1">
      <alignment horizontal="center"/>
    </xf>
    <xf numFmtId="0" fontId="37" fillId="5" borderId="0" xfId="0" applyFont="1" applyFill="1" applyAlignment="1">
      <alignment horizontal="center"/>
    </xf>
    <xf numFmtId="0" fontId="33" fillId="4" borderId="16" xfId="0" applyFont="1" applyFill="1" applyBorder="1" applyAlignment="1">
      <alignment horizontal="center"/>
    </xf>
    <xf numFmtId="0" fontId="32" fillId="5" borderId="0" xfId="0" applyFont="1" applyFill="1" applyAlignment="1">
      <alignment horizontal="center"/>
    </xf>
    <xf numFmtId="0" fontId="39" fillId="5" borderId="23" xfId="0" applyFont="1" applyFill="1" applyBorder="1" applyAlignment="1">
      <alignment horizontal="center"/>
    </xf>
    <xf numFmtId="0" fontId="39" fillId="5" borderId="14" xfId="0" applyFont="1" applyFill="1" applyBorder="1" applyAlignment="1">
      <alignment horizontal="center"/>
    </xf>
    <xf numFmtId="0" fontId="39" fillId="5" borderId="16" xfId="0" applyFont="1" applyFill="1" applyBorder="1" applyAlignment="1">
      <alignment horizontal="center"/>
    </xf>
    <xf numFmtId="0" fontId="31" fillId="0" borderId="0" xfId="0" applyFont="1" applyAlignment="1">
      <alignment horizontal="center"/>
    </xf>
    <xf numFmtId="0" fontId="13" fillId="0" borderId="0" xfId="0" applyFont="1" applyAlignment="1">
      <alignment horizontal="center"/>
    </xf>
  </cellXfs>
  <cellStyles count="11">
    <cellStyle name="Estilo 1" xfId="1"/>
    <cellStyle name="Hipervínculo" xfId="2" builtinId="8"/>
    <cellStyle name="Hipervínculo 2" xfId="3"/>
    <cellStyle name="Millares" xfId="9" builtinId="3"/>
    <cellStyle name="Millares [0] 2" xfId="4"/>
    <cellStyle name="Moneda" xfId="10" builtinId="4"/>
    <cellStyle name="Moneda [0] 2" xfId="5"/>
    <cellStyle name="Normal" xfId="0" builtinId="0"/>
    <cellStyle name="Normal 2" xfId="6"/>
    <cellStyle name="Porcentaje" xfId="7" builtinId="5"/>
    <cellStyle name="Porcentual 2" xfId="8"/>
  </cellStyles>
  <dxfs count="3">
    <dxf>
      <font>
        <b/>
        <i val="0"/>
        <color rgb="FFFF0000"/>
      </font>
    </dxf>
    <dxf>
      <font>
        <b/>
        <i val="0"/>
        <color rgb="FFFF0000"/>
      </font>
    </dxf>
    <dxf>
      <font>
        <b/>
        <i val="0"/>
        <color rgb="FFFF0000"/>
      </font>
    </dxf>
  </dxfs>
  <tableStyles count="0" defaultTableStyle="TableStyleMedium9" defaultPivotStyle="PivotStyleLight16"/>
  <colors>
    <mruColors>
      <color rgb="FF1E6EA6"/>
      <color rgb="FF40E0E0"/>
      <color rgb="FF13537D"/>
      <color rgb="FFE09E39"/>
      <color rgb="FF0E3B58"/>
      <color rgb="FFFEFA99"/>
      <color rgb="FF9ED1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53123290740203"/>
          <c:y val="8.1929880924272343E-3"/>
        </c:manualLayout>
      </c:layout>
      <c:overlay val="0"/>
      <c:txPr>
        <a:bodyPr/>
        <a:lstStyle/>
        <a:p>
          <a:pPr>
            <a:defRPr sz="1000"/>
          </a:pPr>
          <a:endParaRPr lang="es-ES"/>
        </a:p>
      </c:txPr>
    </c:title>
    <c:autoTitleDeleted val="0"/>
    <c:plotArea>
      <c:layout/>
      <c:lineChart>
        <c:grouping val="standard"/>
        <c:varyColors val="0"/>
        <c:ser>
          <c:idx val="0"/>
          <c:order val="0"/>
          <c:tx>
            <c:strRef>
              <c:f>Ratios!$B$12</c:f>
              <c:strCache>
                <c:ptCount val="1"/>
                <c:pt idx="0">
                  <c:v>Rentabilidad financiera</c:v>
                </c:pt>
              </c:strCache>
            </c:strRef>
          </c:tx>
          <c:cat>
            <c:strRef>
              <c:f>Ratios!$C$11:$G$11</c:f>
              <c:strCache>
                <c:ptCount val="5"/>
                <c:pt idx="0">
                  <c:v>AÑO 1</c:v>
                </c:pt>
                <c:pt idx="1">
                  <c:v>AÑO 2</c:v>
                </c:pt>
                <c:pt idx="2">
                  <c:v>AÑO 3</c:v>
                </c:pt>
                <c:pt idx="3">
                  <c:v>AÑO 4</c:v>
                </c:pt>
                <c:pt idx="4">
                  <c:v>AÑO 5</c:v>
                </c:pt>
              </c:strCache>
            </c:strRef>
          </c:cat>
          <c:val>
            <c:numRef>
              <c:f>Ratios!$C$12:$G$12</c:f>
              <c:numCache>
                <c:formatCode>0%</c:formatCode>
                <c:ptCount val="5"/>
                <c:pt idx="0">
                  <c:v>1.9345181318681313</c:v>
                </c:pt>
                <c:pt idx="1">
                  <c:v>1.7392599642857141</c:v>
                </c:pt>
                <c:pt idx="2">
                  <c:v>1.5218421256053276</c:v>
                </c:pt>
                <c:pt idx="3">
                  <c:v>1.3205344313341825</c:v>
                </c:pt>
                <c:pt idx="4">
                  <c:v>1.2286024739010619</c:v>
                </c:pt>
              </c:numCache>
            </c:numRef>
          </c:val>
          <c:smooth val="0"/>
          <c:extLst>
            <c:ext xmlns:c16="http://schemas.microsoft.com/office/drawing/2014/chart" uri="{C3380CC4-5D6E-409C-BE32-E72D297353CC}">
              <c16:uniqueId val="{00000000-FEDF-49D9-BA2E-B5125F60506C}"/>
            </c:ext>
          </c:extLst>
        </c:ser>
        <c:dLbls>
          <c:showLegendKey val="0"/>
          <c:showVal val="0"/>
          <c:showCatName val="0"/>
          <c:showSerName val="0"/>
          <c:showPercent val="0"/>
          <c:showBubbleSize val="0"/>
        </c:dLbls>
        <c:marker val="1"/>
        <c:smooth val="0"/>
        <c:axId val="163641984"/>
        <c:axId val="163910016"/>
      </c:lineChart>
      <c:catAx>
        <c:axId val="163641984"/>
        <c:scaling>
          <c:orientation val="minMax"/>
        </c:scaling>
        <c:delete val="0"/>
        <c:axPos val="b"/>
        <c:numFmt formatCode="General" sourceLinked="1"/>
        <c:majorTickMark val="out"/>
        <c:minorTickMark val="none"/>
        <c:tickLblPos val="nextTo"/>
        <c:txPr>
          <a:bodyPr/>
          <a:lstStyle/>
          <a:p>
            <a:pPr>
              <a:defRPr sz="800"/>
            </a:pPr>
            <a:endParaRPr lang="es-ES"/>
          </a:p>
        </c:txPr>
        <c:crossAx val="163910016"/>
        <c:crosses val="autoZero"/>
        <c:auto val="1"/>
        <c:lblAlgn val="ctr"/>
        <c:lblOffset val="100"/>
        <c:noMultiLvlLbl val="0"/>
      </c:catAx>
      <c:valAx>
        <c:axId val="163910016"/>
        <c:scaling>
          <c:orientation val="minMax"/>
        </c:scaling>
        <c:delete val="0"/>
        <c:axPos val="l"/>
        <c:majorGridlines/>
        <c:numFmt formatCode="0%" sourceLinked="1"/>
        <c:majorTickMark val="out"/>
        <c:minorTickMark val="none"/>
        <c:tickLblPos val="nextTo"/>
        <c:txPr>
          <a:bodyPr/>
          <a:lstStyle/>
          <a:p>
            <a:pPr>
              <a:defRPr sz="800"/>
            </a:pPr>
            <a:endParaRPr lang="es-ES"/>
          </a:p>
        </c:txPr>
        <c:crossAx val="16364198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layout>
        <c:manualLayout>
          <c:xMode val="edge"/>
          <c:yMode val="edge"/>
          <c:x val="0.16049039324629907"/>
          <c:y val="4.2553191489361715E-2"/>
        </c:manualLayout>
      </c:layout>
      <c:overlay val="0"/>
      <c:txPr>
        <a:bodyPr/>
        <a:lstStyle/>
        <a:p>
          <a:pPr>
            <a:defRPr sz="1000"/>
          </a:pPr>
          <a:endParaRPr lang="es-ES"/>
        </a:p>
      </c:txPr>
    </c:title>
    <c:autoTitleDeleted val="0"/>
    <c:plotArea>
      <c:layout/>
      <c:lineChart>
        <c:grouping val="standard"/>
        <c:varyColors val="0"/>
        <c:ser>
          <c:idx val="0"/>
          <c:order val="0"/>
          <c:tx>
            <c:strRef>
              <c:f>Ratios!$B$13</c:f>
              <c:strCache>
                <c:ptCount val="1"/>
                <c:pt idx="0">
                  <c:v>Apalancamiento Financiero</c:v>
                </c:pt>
              </c:strCache>
            </c:strRef>
          </c:tx>
          <c:cat>
            <c:strRef>
              <c:f>Ratios!$C$11:$G$11</c:f>
              <c:strCache>
                <c:ptCount val="5"/>
                <c:pt idx="0">
                  <c:v>AÑO 1</c:v>
                </c:pt>
                <c:pt idx="1">
                  <c:v>AÑO 2</c:v>
                </c:pt>
                <c:pt idx="2">
                  <c:v>AÑO 3</c:v>
                </c:pt>
                <c:pt idx="3">
                  <c:v>AÑO 4</c:v>
                </c:pt>
                <c:pt idx="4">
                  <c:v>AÑO 5</c:v>
                </c:pt>
              </c:strCache>
            </c:strRef>
          </c:cat>
          <c:val>
            <c:numRef>
              <c:f>Ratios!$C$13:$G$13</c:f>
              <c:numCache>
                <c:formatCode>#,##0.00_ ;\-#,##0.00\ </c:formatCode>
                <c:ptCount val="5"/>
                <c:pt idx="0">
                  <c:v>2.5277777777777777</c:v>
                </c:pt>
                <c:pt idx="1">
                  <c:v>1.1747545899449081</c:v>
                </c:pt>
                <c:pt idx="2">
                  <c:v>1.1097509779120811</c:v>
                </c:pt>
                <c:pt idx="3">
                  <c:v>1.0812234827633509</c:v>
                </c:pt>
                <c:pt idx="4">
                  <c:v>1.1782131604973936</c:v>
                </c:pt>
              </c:numCache>
            </c:numRef>
          </c:val>
          <c:smooth val="0"/>
          <c:extLst>
            <c:ext xmlns:c16="http://schemas.microsoft.com/office/drawing/2014/chart" uri="{C3380CC4-5D6E-409C-BE32-E72D297353CC}">
              <c16:uniqueId val="{00000000-78A6-4F11-B51A-F758ECAF45CF}"/>
            </c:ext>
          </c:extLst>
        </c:ser>
        <c:dLbls>
          <c:showLegendKey val="0"/>
          <c:showVal val="0"/>
          <c:showCatName val="0"/>
          <c:showSerName val="0"/>
          <c:showPercent val="0"/>
          <c:showBubbleSize val="0"/>
        </c:dLbls>
        <c:marker val="1"/>
        <c:smooth val="0"/>
        <c:axId val="163950976"/>
        <c:axId val="163952512"/>
      </c:lineChart>
      <c:catAx>
        <c:axId val="163950976"/>
        <c:scaling>
          <c:orientation val="minMax"/>
        </c:scaling>
        <c:delete val="0"/>
        <c:axPos val="b"/>
        <c:numFmt formatCode="General" sourceLinked="1"/>
        <c:majorTickMark val="out"/>
        <c:minorTickMark val="none"/>
        <c:tickLblPos val="nextTo"/>
        <c:txPr>
          <a:bodyPr/>
          <a:lstStyle/>
          <a:p>
            <a:pPr>
              <a:defRPr sz="800"/>
            </a:pPr>
            <a:endParaRPr lang="es-ES"/>
          </a:p>
        </c:txPr>
        <c:crossAx val="163952512"/>
        <c:crosses val="autoZero"/>
        <c:auto val="1"/>
        <c:lblAlgn val="ctr"/>
        <c:lblOffset val="100"/>
        <c:noMultiLvlLbl val="0"/>
      </c:catAx>
      <c:valAx>
        <c:axId val="163952512"/>
        <c:scaling>
          <c:orientation val="minMax"/>
        </c:scaling>
        <c:delete val="0"/>
        <c:axPos val="l"/>
        <c:majorGridlines/>
        <c:numFmt formatCode="#,##0.00_ ;\-#,##0.00\ " sourceLinked="1"/>
        <c:majorTickMark val="out"/>
        <c:minorTickMark val="none"/>
        <c:tickLblPos val="nextTo"/>
        <c:txPr>
          <a:bodyPr/>
          <a:lstStyle/>
          <a:p>
            <a:pPr>
              <a:defRPr sz="800"/>
            </a:pPr>
            <a:endParaRPr lang="es-ES"/>
          </a:p>
        </c:txPr>
        <c:crossAx val="163950976"/>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txPr>
        <a:bodyPr/>
        <a:lstStyle/>
        <a:p>
          <a:pPr>
            <a:defRPr sz="1000"/>
          </a:pPr>
          <a:endParaRPr lang="es-ES"/>
        </a:p>
      </c:txPr>
    </c:title>
    <c:autoTitleDeleted val="0"/>
    <c:plotArea>
      <c:layout/>
      <c:lineChart>
        <c:grouping val="standard"/>
        <c:varyColors val="0"/>
        <c:ser>
          <c:idx val="0"/>
          <c:order val="0"/>
          <c:tx>
            <c:strRef>
              <c:f>Ratios!$B$15</c:f>
              <c:strCache>
                <c:ptCount val="1"/>
                <c:pt idx="0">
                  <c:v>Solvencia</c:v>
                </c:pt>
              </c:strCache>
            </c:strRef>
          </c:tx>
          <c:cat>
            <c:strRef>
              <c:f>Ratios!$C$11:$G$11</c:f>
              <c:strCache>
                <c:ptCount val="5"/>
                <c:pt idx="0">
                  <c:v>AÑO 1</c:v>
                </c:pt>
                <c:pt idx="1">
                  <c:v>AÑO 2</c:v>
                </c:pt>
                <c:pt idx="2">
                  <c:v>AÑO 3</c:v>
                </c:pt>
                <c:pt idx="3">
                  <c:v>AÑO 4</c:v>
                </c:pt>
                <c:pt idx="4">
                  <c:v>AÑO 5</c:v>
                </c:pt>
              </c:strCache>
            </c:strRef>
          </c:cat>
          <c:val>
            <c:numRef>
              <c:f>Ratios!$C$15:$G$15</c:f>
              <c:numCache>
                <c:formatCode>#,##0.00_ ;\-#,##0.00\ </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CF8-40D7-8ADD-114EA4829AFC}"/>
            </c:ext>
          </c:extLst>
        </c:ser>
        <c:dLbls>
          <c:showLegendKey val="0"/>
          <c:showVal val="0"/>
          <c:showCatName val="0"/>
          <c:showSerName val="0"/>
          <c:showPercent val="0"/>
          <c:showBubbleSize val="0"/>
        </c:dLbls>
        <c:marker val="1"/>
        <c:smooth val="0"/>
        <c:axId val="170145664"/>
        <c:axId val="170147200"/>
      </c:lineChart>
      <c:catAx>
        <c:axId val="170145664"/>
        <c:scaling>
          <c:orientation val="minMax"/>
        </c:scaling>
        <c:delete val="0"/>
        <c:axPos val="b"/>
        <c:numFmt formatCode="General" sourceLinked="1"/>
        <c:majorTickMark val="out"/>
        <c:minorTickMark val="none"/>
        <c:tickLblPos val="nextTo"/>
        <c:txPr>
          <a:bodyPr/>
          <a:lstStyle/>
          <a:p>
            <a:pPr>
              <a:defRPr sz="800"/>
            </a:pPr>
            <a:endParaRPr lang="es-ES"/>
          </a:p>
        </c:txPr>
        <c:crossAx val="170147200"/>
        <c:crosses val="autoZero"/>
        <c:auto val="1"/>
        <c:lblAlgn val="ctr"/>
        <c:lblOffset val="100"/>
        <c:noMultiLvlLbl val="0"/>
      </c:catAx>
      <c:valAx>
        <c:axId val="170147200"/>
        <c:scaling>
          <c:orientation val="minMax"/>
        </c:scaling>
        <c:delete val="0"/>
        <c:axPos val="l"/>
        <c:majorGridlines/>
        <c:numFmt formatCode="#,##0.00_ ;\-#,##0.00\ " sourceLinked="1"/>
        <c:majorTickMark val="out"/>
        <c:minorTickMark val="none"/>
        <c:tickLblPos val="nextTo"/>
        <c:txPr>
          <a:bodyPr/>
          <a:lstStyle/>
          <a:p>
            <a:pPr>
              <a:defRPr sz="800"/>
            </a:pPr>
            <a:endParaRPr lang="es-ES"/>
          </a:p>
        </c:txPr>
        <c:crossAx val="17014566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000"/>
          </a:pPr>
          <a:endParaRPr lang="es-ES"/>
        </a:p>
      </c:txPr>
    </c:title>
    <c:autoTitleDeleted val="0"/>
    <c:plotArea>
      <c:layout/>
      <c:lineChart>
        <c:grouping val="standard"/>
        <c:varyColors val="0"/>
        <c:ser>
          <c:idx val="0"/>
          <c:order val="0"/>
          <c:tx>
            <c:strRef>
              <c:f>Ratios!$B$20</c:f>
              <c:strCache>
                <c:ptCount val="1"/>
                <c:pt idx="0">
                  <c:v>Rentabilidad económica</c:v>
                </c:pt>
              </c:strCache>
            </c:strRef>
          </c:tx>
          <c:cat>
            <c:strRef>
              <c:f>Ratios!$C$19:$G$19</c:f>
              <c:strCache>
                <c:ptCount val="5"/>
                <c:pt idx="0">
                  <c:v>AÑO 1</c:v>
                </c:pt>
                <c:pt idx="1">
                  <c:v>AÑO 2</c:v>
                </c:pt>
                <c:pt idx="2">
                  <c:v>AÑO 3</c:v>
                </c:pt>
                <c:pt idx="3">
                  <c:v>AÑO 4</c:v>
                </c:pt>
                <c:pt idx="4">
                  <c:v>AÑO 5</c:v>
                </c:pt>
              </c:strCache>
            </c:strRef>
          </c:cat>
          <c:val>
            <c:numRef>
              <c:f>Ratios!$C$20:$G$20</c:f>
              <c:numCache>
                <c:formatCode>0.0%</c:formatCode>
                <c:ptCount val="5"/>
                <c:pt idx="0">
                  <c:v>0.7482170378391908</c:v>
                </c:pt>
                <c:pt idx="1">
                  <c:v>0.57335830507016194</c:v>
                </c:pt>
                <c:pt idx="2">
                  <c:v>0.44967266916068244</c:v>
                </c:pt>
                <c:pt idx="3">
                  <c:v>0.3334036858220526</c:v>
                </c:pt>
                <c:pt idx="4">
                  <c:v>0.27202922583041222</c:v>
                </c:pt>
              </c:numCache>
            </c:numRef>
          </c:val>
          <c:smooth val="0"/>
          <c:extLst>
            <c:ext xmlns:c16="http://schemas.microsoft.com/office/drawing/2014/chart" uri="{C3380CC4-5D6E-409C-BE32-E72D297353CC}">
              <c16:uniqueId val="{00000000-963A-483D-B614-882188C1659D}"/>
            </c:ext>
          </c:extLst>
        </c:ser>
        <c:dLbls>
          <c:showLegendKey val="0"/>
          <c:showVal val="0"/>
          <c:showCatName val="0"/>
          <c:showSerName val="0"/>
          <c:showPercent val="0"/>
          <c:showBubbleSize val="0"/>
        </c:dLbls>
        <c:marker val="1"/>
        <c:smooth val="0"/>
        <c:axId val="170179968"/>
        <c:axId val="170181760"/>
      </c:lineChart>
      <c:catAx>
        <c:axId val="170179968"/>
        <c:scaling>
          <c:orientation val="minMax"/>
        </c:scaling>
        <c:delete val="0"/>
        <c:axPos val="b"/>
        <c:numFmt formatCode="General" sourceLinked="1"/>
        <c:majorTickMark val="out"/>
        <c:minorTickMark val="none"/>
        <c:tickLblPos val="nextTo"/>
        <c:txPr>
          <a:bodyPr/>
          <a:lstStyle/>
          <a:p>
            <a:pPr>
              <a:defRPr sz="800"/>
            </a:pPr>
            <a:endParaRPr lang="es-ES"/>
          </a:p>
        </c:txPr>
        <c:crossAx val="170181760"/>
        <c:crosses val="autoZero"/>
        <c:auto val="1"/>
        <c:lblAlgn val="ctr"/>
        <c:lblOffset val="100"/>
        <c:noMultiLvlLbl val="0"/>
      </c:catAx>
      <c:valAx>
        <c:axId val="170181760"/>
        <c:scaling>
          <c:orientation val="minMax"/>
        </c:scaling>
        <c:delete val="0"/>
        <c:axPos val="l"/>
        <c:majorGridlines/>
        <c:numFmt formatCode="0.0%" sourceLinked="1"/>
        <c:majorTickMark val="out"/>
        <c:minorTickMark val="none"/>
        <c:tickLblPos val="nextTo"/>
        <c:txPr>
          <a:bodyPr/>
          <a:lstStyle/>
          <a:p>
            <a:pPr>
              <a:defRPr sz="800"/>
            </a:pPr>
            <a:endParaRPr lang="es-ES"/>
          </a:p>
        </c:txPr>
        <c:crossAx val="17017996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txPr>
        <a:bodyPr/>
        <a:lstStyle/>
        <a:p>
          <a:pPr>
            <a:defRPr sz="1000"/>
          </a:pPr>
          <a:endParaRPr lang="es-ES"/>
        </a:p>
      </c:txPr>
    </c:title>
    <c:autoTitleDeleted val="0"/>
    <c:plotArea>
      <c:layout/>
      <c:lineChart>
        <c:grouping val="standard"/>
        <c:varyColors val="0"/>
        <c:ser>
          <c:idx val="0"/>
          <c:order val="0"/>
          <c:tx>
            <c:strRef>
              <c:f>Ratios!$B$21</c:f>
              <c:strCache>
                <c:ptCount val="1"/>
                <c:pt idx="0">
                  <c:v>Fondo de Maniobra</c:v>
                </c:pt>
              </c:strCache>
            </c:strRef>
          </c:tx>
          <c:cat>
            <c:strRef>
              <c:f>Ratios!$C$19:$G$19</c:f>
              <c:strCache>
                <c:ptCount val="5"/>
                <c:pt idx="0">
                  <c:v>AÑO 1</c:v>
                </c:pt>
                <c:pt idx="1">
                  <c:v>AÑO 2</c:v>
                </c:pt>
                <c:pt idx="2">
                  <c:v>AÑO 3</c:v>
                </c:pt>
                <c:pt idx="3">
                  <c:v>AÑO 4</c:v>
                </c:pt>
                <c:pt idx="4">
                  <c:v>AÑO 5</c:v>
                </c:pt>
              </c:strCache>
            </c:strRef>
          </c:cat>
          <c:val>
            <c:numRef>
              <c:f>Ratios!$C$21:$G$21</c:f>
              <c:numCache>
                <c:formatCode>#,##0_ ;\-#,##0\ </c:formatCode>
                <c:ptCount val="5"/>
                <c:pt idx="0">
                  <c:v>48169.532142857148</c:v>
                </c:pt>
                <c:pt idx="1">
                  <c:v>80556.432678571437</c:v>
                </c:pt>
                <c:pt idx="2">
                  <c:v>112938.53288392862</c:v>
                </c:pt>
                <c:pt idx="3">
                  <c:v>165085.80940919643</c:v>
                </c:pt>
                <c:pt idx="4">
                  <c:v>219304.89284257405</c:v>
                </c:pt>
              </c:numCache>
            </c:numRef>
          </c:val>
          <c:smooth val="0"/>
          <c:extLst>
            <c:ext xmlns:c16="http://schemas.microsoft.com/office/drawing/2014/chart" uri="{C3380CC4-5D6E-409C-BE32-E72D297353CC}">
              <c16:uniqueId val="{00000000-3480-4FCE-B09C-9AEB256D00F8}"/>
            </c:ext>
          </c:extLst>
        </c:ser>
        <c:dLbls>
          <c:showLegendKey val="0"/>
          <c:showVal val="0"/>
          <c:showCatName val="0"/>
          <c:showSerName val="0"/>
          <c:showPercent val="0"/>
          <c:showBubbleSize val="0"/>
        </c:dLbls>
        <c:marker val="1"/>
        <c:smooth val="0"/>
        <c:axId val="170206336"/>
        <c:axId val="170207872"/>
      </c:lineChart>
      <c:catAx>
        <c:axId val="170206336"/>
        <c:scaling>
          <c:orientation val="minMax"/>
        </c:scaling>
        <c:delete val="0"/>
        <c:axPos val="b"/>
        <c:numFmt formatCode="General" sourceLinked="1"/>
        <c:majorTickMark val="out"/>
        <c:minorTickMark val="none"/>
        <c:tickLblPos val="nextTo"/>
        <c:txPr>
          <a:bodyPr/>
          <a:lstStyle/>
          <a:p>
            <a:pPr>
              <a:defRPr sz="800"/>
            </a:pPr>
            <a:endParaRPr lang="es-ES"/>
          </a:p>
        </c:txPr>
        <c:crossAx val="170207872"/>
        <c:crosses val="autoZero"/>
        <c:auto val="1"/>
        <c:lblAlgn val="ctr"/>
        <c:lblOffset val="100"/>
        <c:noMultiLvlLbl val="0"/>
      </c:catAx>
      <c:valAx>
        <c:axId val="170207872"/>
        <c:scaling>
          <c:orientation val="minMax"/>
        </c:scaling>
        <c:delete val="0"/>
        <c:axPos val="l"/>
        <c:majorGridlines/>
        <c:numFmt formatCode="#,##0_ ;\-#,##0\ " sourceLinked="1"/>
        <c:majorTickMark val="out"/>
        <c:minorTickMark val="none"/>
        <c:tickLblPos val="nextTo"/>
        <c:txPr>
          <a:bodyPr/>
          <a:lstStyle/>
          <a:p>
            <a:pPr>
              <a:defRPr sz="800"/>
            </a:pPr>
            <a:endParaRPr lang="es-ES"/>
          </a:p>
        </c:txPr>
        <c:crossAx val="170206336"/>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txPr>
        <a:bodyPr/>
        <a:lstStyle/>
        <a:p>
          <a:pPr>
            <a:defRPr sz="1000"/>
          </a:pPr>
          <a:endParaRPr lang="es-ES"/>
        </a:p>
      </c:txPr>
    </c:title>
    <c:autoTitleDeleted val="0"/>
    <c:plotArea>
      <c:layout/>
      <c:lineChart>
        <c:grouping val="standard"/>
        <c:varyColors val="0"/>
        <c:ser>
          <c:idx val="0"/>
          <c:order val="0"/>
          <c:tx>
            <c:strRef>
              <c:f>Ratios!$B$22</c:f>
              <c:strCache>
                <c:ptCount val="1"/>
                <c:pt idx="0">
                  <c:v>Margen sobre ventas</c:v>
                </c:pt>
              </c:strCache>
            </c:strRef>
          </c:tx>
          <c:cat>
            <c:strRef>
              <c:f>Ratios!$C$19:$G$19</c:f>
              <c:strCache>
                <c:ptCount val="5"/>
                <c:pt idx="0">
                  <c:v>AÑO 1</c:v>
                </c:pt>
                <c:pt idx="1">
                  <c:v>AÑO 2</c:v>
                </c:pt>
                <c:pt idx="2">
                  <c:v>AÑO 3</c:v>
                </c:pt>
                <c:pt idx="3">
                  <c:v>AÑO 4</c:v>
                </c:pt>
                <c:pt idx="4">
                  <c:v>AÑO 5</c:v>
                </c:pt>
              </c:strCache>
            </c:strRef>
          </c:cat>
          <c:val>
            <c:numRef>
              <c:f>Ratios!$C$22:$G$22</c:f>
              <c:numCache>
                <c:formatCode>0.0%</c:formatCode>
                <c:ptCount val="5"/>
                <c:pt idx="0">
                  <c:v>0.12790202524747976</c:v>
                </c:pt>
                <c:pt idx="1">
                  <c:v>0.1459664817630614</c:v>
                </c:pt>
                <c:pt idx="2">
                  <c:v>0.14921719616794082</c:v>
                </c:pt>
                <c:pt idx="3">
                  <c:v>0.1520980540515422</c:v>
                </c:pt>
                <c:pt idx="4">
                  <c:v>0.15812225210349437</c:v>
                </c:pt>
              </c:numCache>
            </c:numRef>
          </c:val>
          <c:smooth val="0"/>
          <c:extLst>
            <c:ext xmlns:c16="http://schemas.microsoft.com/office/drawing/2014/chart" uri="{C3380CC4-5D6E-409C-BE32-E72D297353CC}">
              <c16:uniqueId val="{00000000-B5FF-427E-B8AA-C2F82F204E3E}"/>
            </c:ext>
          </c:extLst>
        </c:ser>
        <c:dLbls>
          <c:showLegendKey val="0"/>
          <c:showVal val="0"/>
          <c:showCatName val="0"/>
          <c:showSerName val="0"/>
          <c:showPercent val="0"/>
          <c:showBubbleSize val="0"/>
        </c:dLbls>
        <c:marker val="1"/>
        <c:smooth val="0"/>
        <c:axId val="170244736"/>
        <c:axId val="170250624"/>
      </c:lineChart>
      <c:catAx>
        <c:axId val="170244736"/>
        <c:scaling>
          <c:orientation val="minMax"/>
        </c:scaling>
        <c:delete val="0"/>
        <c:axPos val="b"/>
        <c:numFmt formatCode="General" sourceLinked="1"/>
        <c:majorTickMark val="out"/>
        <c:minorTickMark val="none"/>
        <c:tickLblPos val="nextTo"/>
        <c:txPr>
          <a:bodyPr/>
          <a:lstStyle/>
          <a:p>
            <a:pPr>
              <a:defRPr sz="800"/>
            </a:pPr>
            <a:endParaRPr lang="es-ES"/>
          </a:p>
        </c:txPr>
        <c:crossAx val="170250624"/>
        <c:crosses val="autoZero"/>
        <c:auto val="1"/>
        <c:lblAlgn val="ctr"/>
        <c:lblOffset val="100"/>
        <c:noMultiLvlLbl val="0"/>
      </c:catAx>
      <c:valAx>
        <c:axId val="170250624"/>
        <c:scaling>
          <c:orientation val="minMax"/>
        </c:scaling>
        <c:delete val="0"/>
        <c:axPos val="l"/>
        <c:majorGridlines/>
        <c:numFmt formatCode="0.0%" sourceLinked="1"/>
        <c:majorTickMark val="out"/>
        <c:minorTickMark val="none"/>
        <c:tickLblPos val="nextTo"/>
        <c:txPr>
          <a:bodyPr/>
          <a:lstStyle/>
          <a:p>
            <a:pPr>
              <a:defRPr sz="800"/>
            </a:pPr>
            <a:endParaRPr lang="es-ES"/>
          </a:p>
        </c:txPr>
        <c:crossAx val="170244736"/>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txPr>
        <a:bodyPr/>
        <a:lstStyle/>
        <a:p>
          <a:pPr>
            <a:defRPr sz="1000"/>
          </a:pPr>
          <a:endParaRPr lang="es-ES"/>
        </a:p>
      </c:txPr>
    </c:title>
    <c:autoTitleDeleted val="0"/>
    <c:plotArea>
      <c:layout/>
      <c:lineChart>
        <c:grouping val="standard"/>
        <c:varyColors val="0"/>
        <c:ser>
          <c:idx val="0"/>
          <c:order val="0"/>
          <c:tx>
            <c:strRef>
              <c:f>Ratios!$B$23</c:f>
              <c:strCache>
                <c:ptCount val="1"/>
                <c:pt idx="0">
                  <c:v>Rotación sobre ventas</c:v>
                </c:pt>
              </c:strCache>
            </c:strRef>
          </c:tx>
          <c:cat>
            <c:strRef>
              <c:f>Ratios!$C$19:$G$19</c:f>
              <c:strCache>
                <c:ptCount val="5"/>
                <c:pt idx="0">
                  <c:v>AÑO 1</c:v>
                </c:pt>
                <c:pt idx="1">
                  <c:v>AÑO 2</c:v>
                </c:pt>
                <c:pt idx="2">
                  <c:v>AÑO 3</c:v>
                </c:pt>
                <c:pt idx="3">
                  <c:v>AÑO 4</c:v>
                </c:pt>
                <c:pt idx="4">
                  <c:v>AÑO 5</c:v>
                </c:pt>
              </c:strCache>
            </c:strRef>
          </c:cat>
          <c:val>
            <c:numRef>
              <c:f>Ratios!$C$23:$G$23</c:f>
              <c:numCache>
                <c:formatCode>#,##0.00_ ;\-#,##0.00\ </c:formatCode>
                <c:ptCount val="5"/>
                <c:pt idx="0">
                  <c:v>5.8499233017730035</c:v>
                </c:pt>
                <c:pt idx="1">
                  <c:v>3.9280134599726799</c:v>
                </c:pt>
                <c:pt idx="2">
                  <c:v>3.0135445559142213</c:v>
                </c:pt>
                <c:pt idx="3">
                  <c:v>2.1920312386710119</c:v>
                </c:pt>
                <c:pt idx="4">
                  <c:v>1.7203728267945699</c:v>
                </c:pt>
              </c:numCache>
            </c:numRef>
          </c:val>
          <c:smooth val="0"/>
          <c:extLst>
            <c:ext xmlns:c16="http://schemas.microsoft.com/office/drawing/2014/chart" uri="{C3380CC4-5D6E-409C-BE32-E72D297353CC}">
              <c16:uniqueId val="{00000000-2F53-4818-806B-C7B04D5B0A4C}"/>
            </c:ext>
          </c:extLst>
        </c:ser>
        <c:dLbls>
          <c:showLegendKey val="0"/>
          <c:showVal val="0"/>
          <c:showCatName val="0"/>
          <c:showSerName val="0"/>
          <c:showPercent val="0"/>
          <c:showBubbleSize val="0"/>
        </c:dLbls>
        <c:marker val="1"/>
        <c:smooth val="0"/>
        <c:axId val="169517440"/>
        <c:axId val="169518976"/>
      </c:lineChart>
      <c:catAx>
        <c:axId val="169517440"/>
        <c:scaling>
          <c:orientation val="minMax"/>
        </c:scaling>
        <c:delete val="0"/>
        <c:axPos val="b"/>
        <c:numFmt formatCode="General" sourceLinked="1"/>
        <c:majorTickMark val="out"/>
        <c:minorTickMark val="none"/>
        <c:tickLblPos val="nextTo"/>
        <c:txPr>
          <a:bodyPr/>
          <a:lstStyle/>
          <a:p>
            <a:pPr>
              <a:defRPr sz="800"/>
            </a:pPr>
            <a:endParaRPr lang="es-ES"/>
          </a:p>
        </c:txPr>
        <c:crossAx val="169518976"/>
        <c:crosses val="autoZero"/>
        <c:auto val="1"/>
        <c:lblAlgn val="ctr"/>
        <c:lblOffset val="100"/>
        <c:noMultiLvlLbl val="0"/>
      </c:catAx>
      <c:valAx>
        <c:axId val="169518976"/>
        <c:scaling>
          <c:orientation val="minMax"/>
        </c:scaling>
        <c:delete val="0"/>
        <c:axPos val="l"/>
        <c:majorGridlines/>
        <c:numFmt formatCode="#,##0.00_ ;\-#,##0.00\ " sourceLinked="1"/>
        <c:majorTickMark val="out"/>
        <c:minorTickMark val="none"/>
        <c:tickLblPos val="nextTo"/>
        <c:txPr>
          <a:bodyPr/>
          <a:lstStyle/>
          <a:p>
            <a:pPr>
              <a:defRPr sz="800"/>
            </a:pPr>
            <a:endParaRPr lang="es-ES"/>
          </a:p>
        </c:txPr>
        <c:crossAx val="169517440"/>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Endeudamiento</a:t>
            </a:r>
          </a:p>
        </c:rich>
      </c:tx>
      <c:overlay val="0"/>
      <c:spPr>
        <a:noFill/>
        <a:ln>
          <a:noFill/>
        </a:ln>
        <a:effectLst/>
      </c:spPr>
    </c:title>
    <c:autoTitleDeleted val="0"/>
    <c:plotArea>
      <c:layout/>
      <c:lineChart>
        <c:grouping val="standard"/>
        <c:varyColors val="0"/>
        <c:ser>
          <c:idx val="0"/>
          <c:order val="0"/>
          <c:tx>
            <c:strRef>
              <c:f>Ratios!$B$14</c:f>
              <c:strCache>
                <c:ptCount val="1"/>
                <c:pt idx="0">
                  <c:v>Endeudamiento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Ratios!$C$11:$G$11</c:f>
              <c:strCache>
                <c:ptCount val="5"/>
                <c:pt idx="0">
                  <c:v>AÑO 1</c:v>
                </c:pt>
                <c:pt idx="1">
                  <c:v>AÑO 2</c:v>
                </c:pt>
                <c:pt idx="2">
                  <c:v>AÑO 3</c:v>
                </c:pt>
                <c:pt idx="3">
                  <c:v>AÑO 4</c:v>
                </c:pt>
                <c:pt idx="4">
                  <c:v>AÑO 5</c:v>
                </c:pt>
              </c:strCache>
            </c:strRef>
          </c:cat>
          <c:val>
            <c:numRef>
              <c:f>Ratios!$C$14:$G$14</c:f>
              <c:numCache>
                <c:formatCode>#,##0.00_ ;\-#,##0.00\ </c:formatCode>
                <c:ptCount val="5"/>
                <c:pt idx="0">
                  <c:v>0.20454277278926586</c:v>
                </c:pt>
                <c:pt idx="1">
                  <c:v>9.889694183335572E-2</c:v>
                </c:pt>
                <c:pt idx="2">
                  <c:v>7.5121826392230015E-2</c:v>
                </c:pt>
                <c:pt idx="3">
                  <c:v>5.9923990375449973E-2</c:v>
                </c:pt>
                <c:pt idx="4">
                  <c:v>4.9647407091824719E-2</c:v>
                </c:pt>
              </c:numCache>
            </c:numRef>
          </c:val>
          <c:smooth val="0"/>
          <c:extLst>
            <c:ext xmlns:c16="http://schemas.microsoft.com/office/drawing/2014/chart" uri="{C3380CC4-5D6E-409C-BE32-E72D297353CC}">
              <c16:uniqueId val="{00000000-12D6-4877-BEE8-C8313BA4AC83}"/>
            </c:ext>
          </c:extLst>
        </c:ser>
        <c:dLbls>
          <c:showLegendKey val="0"/>
          <c:showVal val="0"/>
          <c:showCatName val="0"/>
          <c:showSerName val="0"/>
          <c:showPercent val="0"/>
          <c:showBubbleSize val="0"/>
        </c:dLbls>
        <c:marker val="1"/>
        <c:smooth val="0"/>
        <c:axId val="170264448"/>
        <c:axId val="170265984"/>
      </c:lineChart>
      <c:catAx>
        <c:axId val="1702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265984"/>
        <c:crosses val="autoZero"/>
        <c:auto val="1"/>
        <c:lblAlgn val="ctr"/>
        <c:lblOffset val="100"/>
        <c:noMultiLvlLbl val="0"/>
      </c:catAx>
      <c:valAx>
        <c:axId val="170265984"/>
        <c:scaling>
          <c:orientation val="minMax"/>
        </c:scaling>
        <c:delete val="0"/>
        <c:axPos val="l"/>
        <c:majorGridlines>
          <c:spPr>
            <a:ln w="9525" cap="flat" cmpd="sng" algn="ctr">
              <a:solidFill>
                <a:schemeClr val="tx1">
                  <a:lumMod val="15000"/>
                  <a:lumOff val="85000"/>
                </a:schemeClr>
              </a:solidFill>
              <a:round/>
            </a:ln>
            <a:effectLst/>
          </c:spPr>
        </c:majorGridlines>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264448"/>
        <c:crosses val="autoZero"/>
        <c:crossBetween val="between"/>
      </c:valAx>
      <c:spPr>
        <a:noFill/>
        <a:ln>
          <a:noFill/>
        </a:ln>
        <a:effectLst/>
      </c:spPr>
    </c:plotArea>
    <c:plotVisOnly val="1"/>
    <c:dispBlanksAs val="gap"/>
    <c:showDLblsOverMax val="0"/>
  </c:chart>
  <c:spPr>
    <a:solidFill>
      <a:schemeClr val="bg1"/>
    </a:solidFill>
    <a:ln w="9525" cap="sq" cmpd="sng" algn="ctr">
      <a:solidFill>
        <a:schemeClr val="tx1">
          <a:lumMod val="50000"/>
          <a:lumOff val="50000"/>
        </a:schemeClr>
      </a:solidFill>
      <a:prstDash val="solid"/>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1.png"/><Relationship Id="rId1" Type="http://schemas.openxmlformats.org/officeDocument/2006/relationships/hyperlink" Target="https://infoautonomos.eleconomista.es/"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7.png"/><Relationship Id="rId1" Type="http://schemas.openxmlformats.org/officeDocument/2006/relationships/hyperlink" Target="https://infoautonomos.eleconomista.es/" TargetMode="External"/></Relationships>
</file>

<file path=xl/drawings/_rels/drawing11.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5.png"/><Relationship Id="rId1" Type="http://schemas.openxmlformats.org/officeDocument/2006/relationships/hyperlink" Target="https://infoautonomos.eleconomista.es/" TargetMode="External"/></Relationships>
</file>

<file path=xl/drawings/_rels/drawing1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infoautonomos.eleconomista.es/asesoria/?cmpia=602" TargetMode="Externa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hyperlink" Target="https://infoautonomos.eleconomista.es/"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8.png"/><Relationship Id="rId1" Type="http://schemas.openxmlformats.org/officeDocument/2006/relationships/hyperlink" Target="https://infoautonomos.eleconomista.es/"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1.png"/><Relationship Id="rId1" Type="http://schemas.openxmlformats.org/officeDocument/2006/relationships/hyperlink" Target="https://infoautonomos.eleconomista.es/"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1.png"/><Relationship Id="rId1" Type="http://schemas.openxmlformats.org/officeDocument/2006/relationships/hyperlink" Target="https://infoautonomos.eleconomista.es/"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1.png"/><Relationship Id="rId1" Type="http://schemas.openxmlformats.org/officeDocument/2006/relationships/hyperlink" Target="https://infoautonomos.eleconomista.es/"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2.png"/><Relationship Id="rId1" Type="http://schemas.openxmlformats.org/officeDocument/2006/relationships/hyperlink" Target="https://infoautonomos.eleconomista.es/" TargetMode="External"/></Relationships>
</file>

<file path=xl/drawings/_rels/drawing6.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3.png"/><Relationship Id="rId1" Type="http://schemas.openxmlformats.org/officeDocument/2006/relationships/hyperlink" Target="https://infoautonomos.eleconomista.e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4.png"/><Relationship Id="rId1" Type="http://schemas.openxmlformats.org/officeDocument/2006/relationships/hyperlink" Target="https://infoautonomos.eleconomista.es/" TargetMode="External"/></Relationships>
</file>

<file path=xl/drawings/_rels/drawing8.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5.png"/><Relationship Id="rId1" Type="http://schemas.openxmlformats.org/officeDocument/2006/relationships/hyperlink" Target="https://infoautonomos.eleconomista.es/"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infoautonomos.eleconomista.es/asesoria/?cmpia=602" TargetMode="External"/><Relationship Id="rId2" Type="http://schemas.openxmlformats.org/officeDocument/2006/relationships/image" Target="../media/image6.png"/><Relationship Id="rId1" Type="http://schemas.openxmlformats.org/officeDocument/2006/relationships/hyperlink" Target="https://infoautonomos.eleconomista.es/" TargetMode="External"/></Relationships>
</file>

<file path=xl/drawings/drawing1.xml><?xml version="1.0" encoding="utf-8"?>
<xdr:wsDr xmlns:xdr="http://schemas.openxmlformats.org/drawingml/2006/spreadsheetDrawing" xmlns:a="http://schemas.openxmlformats.org/drawingml/2006/main">
  <xdr:twoCellAnchor>
    <xdr:from>
      <xdr:col>4</xdr:col>
      <xdr:colOff>239183</xdr:colOff>
      <xdr:row>1</xdr:row>
      <xdr:rowOff>174095</xdr:rowOff>
    </xdr:from>
    <xdr:to>
      <xdr:col>12</xdr:col>
      <xdr:colOff>240650</xdr:colOff>
      <xdr:row>8</xdr:row>
      <xdr:rowOff>134938</xdr:rowOff>
    </xdr:to>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3977746" y="364595"/>
          <a:ext cx="5811717" cy="1341968"/>
        </a:xfrm>
        <a:prstGeom prst="rect">
          <a:avLst/>
        </a:prstGeom>
        <a:solidFill>
          <a:schemeClr val="bg1">
            <a:lumMod val="75000"/>
          </a:schemeClr>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pPr>
            <a:lnSpc>
              <a:spcPts val="1200"/>
            </a:lnSpc>
          </a:pPr>
          <a:r>
            <a:rPr lang="es-ES" sz="1000" b="1">
              <a:solidFill>
                <a:srgbClr val="13537D"/>
              </a:solidFill>
              <a:latin typeface="Helvetica" charset="0"/>
              <a:ea typeface="Helvetica" charset="0"/>
              <a:cs typeface="Helvetica" charset="0"/>
            </a:rPr>
            <a:t>UTILIDAD:  </a:t>
          </a:r>
          <a:r>
            <a:rPr lang="es-ES" sz="1000" b="0">
              <a:solidFill>
                <a:srgbClr val="13537D"/>
              </a:solidFill>
              <a:latin typeface="Helvetica" charset="0"/>
              <a:ea typeface="Helvetica" charset="0"/>
              <a:cs typeface="Helvetica" charset="0"/>
            </a:rPr>
            <a:t>HERRAMIENTA</a:t>
          </a:r>
          <a:r>
            <a:rPr lang="es-ES" sz="1000" b="0" baseline="0">
              <a:solidFill>
                <a:srgbClr val="13537D"/>
              </a:solidFill>
              <a:latin typeface="Helvetica" charset="0"/>
              <a:ea typeface="Helvetica" charset="0"/>
              <a:cs typeface="Helvetica" charset="0"/>
            </a:rPr>
            <a:t> DISEÑADA PARA AYUDAR A LOS EMPRENDEDORES A VALORAR LA VIABILIDAD ECONÓMICO - FINANCIERA DE UN PROYECTO DE NEGOCIO Y A OBTENER LAS PREVISIONES CORRESPONDIENTES.</a:t>
          </a:r>
        </a:p>
        <a:p>
          <a:pPr>
            <a:lnSpc>
              <a:spcPts val="1200"/>
            </a:lnSpc>
          </a:pPr>
          <a:endParaRPr lang="es-ES" sz="1000" b="0" baseline="0">
            <a:solidFill>
              <a:srgbClr val="13537D"/>
            </a:solidFill>
            <a:latin typeface="Helvetica" charset="0"/>
            <a:ea typeface="Helvetica" charset="0"/>
            <a:cs typeface="Helvetica" charset="0"/>
          </a:endParaRPr>
        </a:p>
        <a:p>
          <a:pPr>
            <a:lnSpc>
              <a:spcPts val="1200"/>
            </a:lnSpc>
          </a:pPr>
          <a:r>
            <a:rPr lang="es-ES" sz="1000" b="0" baseline="0">
              <a:solidFill>
                <a:srgbClr val="13537D"/>
              </a:solidFill>
              <a:latin typeface="Helvetica" charset="0"/>
              <a:ea typeface="Helvetica" charset="0"/>
              <a:cs typeface="Helvetica" charset="0"/>
            </a:rPr>
            <a:t>PUEDES UTILIZARLA PARA VER CÓMO VARÍAN LOS RESULTADOS EN FUNCIÓN DE MÚLTIPLES VARIABLES Y PARA PREPARAR TUS CUENTAS DEL PLAN DE NEGOCIO. ES CONVENIENTE DISPONER DE UNOS MÍNIMOS CONOCIMIENTOS DE EXCEL Y CONTABILIDAD.</a:t>
          </a:r>
          <a:endParaRPr lang="es-ES" sz="1000" b="0">
            <a:solidFill>
              <a:srgbClr val="13537D"/>
            </a:solidFill>
            <a:latin typeface="Helvetica" charset="0"/>
            <a:ea typeface="Helvetica" charset="0"/>
            <a:cs typeface="Helvetica" charset="0"/>
          </a:endParaRPr>
        </a:p>
      </xdr:txBody>
    </xdr:sp>
    <xdr:clientData/>
  </xdr:twoCellAnchor>
  <xdr:twoCellAnchor>
    <xdr:from>
      <xdr:col>4</xdr:col>
      <xdr:colOff>203465</xdr:colOff>
      <xdr:row>9</xdr:row>
      <xdr:rowOff>24340</xdr:rowOff>
    </xdr:from>
    <xdr:to>
      <xdr:col>12</xdr:col>
      <xdr:colOff>204932</xdr:colOff>
      <xdr:row>18</xdr:row>
      <xdr:rowOff>71438</xdr:rowOff>
    </xdr:to>
    <xdr:sp macro="" textlink="">
      <xdr:nvSpPr>
        <xdr:cNvPr id="4" name="3 CuadroTexto">
          <a:extLst>
            <a:ext uri="{FF2B5EF4-FFF2-40B4-BE49-F238E27FC236}">
              <a16:creationId xmlns:a16="http://schemas.microsoft.com/office/drawing/2014/main" id="{00000000-0008-0000-0000-000004000000}"/>
            </a:ext>
          </a:extLst>
        </xdr:cNvPr>
        <xdr:cNvSpPr txBox="1"/>
      </xdr:nvSpPr>
      <xdr:spPr>
        <a:xfrm>
          <a:off x="3513403" y="1798371"/>
          <a:ext cx="6145092" cy="1856848"/>
        </a:xfrm>
        <a:prstGeom prst="rect">
          <a:avLst/>
        </a:prstGeom>
        <a:solidFill>
          <a:schemeClr val="bg1">
            <a:lumMod val="75000"/>
          </a:schemeClr>
        </a:solidFill>
        <a:ln w="38100">
          <a:prstDash val="solid"/>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s-ES" sz="1000" b="1" baseline="0">
              <a:solidFill>
                <a:schemeClr val="bg1"/>
              </a:solidFill>
              <a:latin typeface="Helvetica" charset="0"/>
              <a:ea typeface="Helvetica" charset="0"/>
              <a:cs typeface="Helvetica" charset="0"/>
            </a:rPr>
            <a:t>INSTRUCCIONES: </a:t>
          </a:r>
          <a:r>
            <a:rPr lang="es-ES" sz="1000" b="1" baseline="0">
              <a:solidFill>
                <a:srgbClr val="13537D"/>
              </a:solidFill>
              <a:latin typeface="Helvetica" charset="0"/>
              <a:ea typeface="Helvetica" charset="0"/>
              <a:cs typeface="Helvetica" charset="0"/>
            </a:rPr>
            <a:t>DEBES INTRODUCIR INFORMACIÓN SOLO EN LAS CELDAS COLOR AMARILLO CLARO DE LAS 6 HOJAS QUE HAY PARA INTRODUCCIÓN DE DATOS, QUE APARECEN TAMBIÉN EN AMARILLO, ASI COMO EN ESTA HOJA DE PORTADA.</a:t>
          </a:r>
        </a:p>
        <a:p>
          <a:endParaRPr lang="es-ES" sz="1000" b="1" baseline="0">
            <a:solidFill>
              <a:schemeClr val="accent1">
                <a:lumMod val="75000"/>
              </a:schemeClr>
            </a:solidFill>
            <a:latin typeface="Helvetica" charset="0"/>
            <a:ea typeface="Helvetica" charset="0"/>
            <a:cs typeface="Helvetica" charset="0"/>
          </a:endParaRPr>
        </a:p>
        <a:p>
          <a:r>
            <a:rPr lang="es-ES" sz="1000" b="1" baseline="0">
              <a:solidFill>
                <a:schemeClr val="bg1"/>
              </a:solidFill>
              <a:latin typeface="Helvetica" charset="0"/>
              <a:ea typeface="Helvetica" charset="0"/>
              <a:cs typeface="Helvetica" charset="0"/>
            </a:rPr>
            <a:t>ENCONTRARÁS INSTRUCCIONES CONCRETAS Y COMENTARIOS (¡ATENTO A LAS CELDAS CON LA ESQUINA SUPERIOR DERECHA EN </a:t>
          </a:r>
          <a:r>
            <a:rPr lang="es-ES" sz="1000" b="1" baseline="0">
              <a:solidFill>
                <a:srgbClr val="FF0000"/>
              </a:solidFill>
              <a:latin typeface="Helvetica" charset="0"/>
              <a:ea typeface="Helvetica" charset="0"/>
              <a:cs typeface="Helvetica" charset="0"/>
            </a:rPr>
            <a:t>ROJO</a:t>
          </a:r>
          <a:r>
            <a:rPr lang="es-ES" sz="1000" b="1" baseline="0">
              <a:solidFill>
                <a:schemeClr val="bg1"/>
              </a:solidFill>
              <a:latin typeface="Helvetica" charset="0"/>
              <a:ea typeface="Helvetica" charset="0"/>
              <a:cs typeface="Helvetica" charset="0"/>
            </a:rPr>
            <a:t>!)</a:t>
          </a:r>
        </a:p>
        <a:p>
          <a:endParaRPr lang="es-ES" sz="1000" b="0" baseline="0">
            <a:solidFill>
              <a:schemeClr val="bg1"/>
            </a:solidFill>
            <a:latin typeface="Helvetica" charset="0"/>
            <a:ea typeface="Helvetica" charset="0"/>
            <a:cs typeface="Helvetica" charset="0"/>
          </a:endParaRPr>
        </a:p>
        <a:p>
          <a:r>
            <a:rPr lang="es-ES" sz="1000" b="1" baseline="0">
              <a:solidFill>
                <a:schemeClr val="bg1"/>
              </a:solidFill>
              <a:latin typeface="Helvetica" charset="0"/>
              <a:ea typeface="Helvetica" charset="0"/>
              <a:cs typeface="Helvetica" charset="0"/>
            </a:rPr>
            <a:t>EN CADA UNA DE ELLAS. LOS CUADROS DE RESULTADOS CON TUS PREVISIONES SE CALCULARÁN AUTOMÁTICAMENTE EN LAS RESTANTES HOJAS (COLOR </a:t>
          </a:r>
          <a:r>
            <a:rPr lang="es-ES" sz="1000" b="1" baseline="0">
              <a:solidFill>
                <a:schemeClr val="bg1">
                  <a:lumMod val="85000"/>
                </a:schemeClr>
              </a:solidFill>
              <a:latin typeface="Helvetica" charset="0"/>
              <a:ea typeface="Helvetica" charset="0"/>
              <a:cs typeface="Helvetica" charset="0"/>
            </a:rPr>
            <a:t>GRIS</a:t>
          </a:r>
          <a:r>
            <a:rPr lang="es-ES" sz="1000" b="1" baseline="0">
              <a:solidFill>
                <a:schemeClr val="bg1"/>
              </a:solidFill>
              <a:latin typeface="Helvetica" charset="0"/>
              <a:ea typeface="Helvetica" charset="0"/>
              <a:cs typeface="Helvetica" charset="0"/>
            </a:rPr>
            <a:t>). PUEDES SELECCIONAR EL RANGO QUE DESEES Y COPIARLO EN OTROS FICHEROS DE EXCEL, WORD, POWER POINT, ETC.</a:t>
          </a:r>
          <a:endParaRPr lang="es-ES" sz="1000" baseline="0">
            <a:solidFill>
              <a:srgbClr val="FF0000"/>
            </a:solidFill>
            <a:latin typeface="Helvetica" charset="0"/>
            <a:ea typeface="Helvetica" charset="0"/>
            <a:cs typeface="Helvetica" charset="0"/>
          </a:endParaRPr>
        </a:p>
      </xdr:txBody>
    </xdr:sp>
    <xdr:clientData/>
  </xdr:twoCellAnchor>
  <xdr:twoCellAnchor editAs="oneCell">
    <xdr:from>
      <xdr:col>0</xdr:col>
      <xdr:colOff>226218</xdr:colOff>
      <xdr:row>0</xdr:row>
      <xdr:rowOff>84573</xdr:rowOff>
    </xdr:from>
    <xdr:to>
      <xdr:col>3</xdr:col>
      <xdr:colOff>70844</xdr:colOff>
      <xdr:row>8</xdr:row>
      <xdr:rowOff>35719</xdr:rowOff>
    </xdr:to>
    <xdr:pic>
      <xdr:nvPicPr>
        <xdr:cNvPr id="8" name="Imagen 7">
          <a:hlinkClick xmlns:r="http://schemas.openxmlformats.org/officeDocument/2006/relationships" r:id="rId1"/>
          <a:extLst>
            <a:ext uri="{FF2B5EF4-FFF2-40B4-BE49-F238E27FC236}">
              <a16:creationId xmlns:a16="http://schemas.microsoft.com/office/drawing/2014/main" id="{7E115FAC-635C-47ED-88EF-19D0B88AFC4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8065" b="16774"/>
        <a:stretch/>
      </xdr:blipFill>
      <xdr:spPr>
        <a:xfrm>
          <a:off x="226218" y="84573"/>
          <a:ext cx="2428282" cy="1582302"/>
        </a:xfrm>
        <a:prstGeom prst="rect">
          <a:avLst/>
        </a:prstGeom>
      </xdr:spPr>
    </xdr:pic>
    <xdr:clientData/>
  </xdr:twoCellAnchor>
  <xdr:twoCellAnchor>
    <xdr:from>
      <xdr:col>13</xdr:col>
      <xdr:colOff>59531</xdr:colOff>
      <xdr:row>3</xdr:row>
      <xdr:rowOff>202405</xdr:rowOff>
    </xdr:from>
    <xdr:to>
      <xdr:col>17</xdr:col>
      <xdr:colOff>547687</xdr:colOff>
      <xdr:row>5</xdr:row>
      <xdr:rowOff>166687</xdr:rowOff>
    </xdr:to>
    <xdr:sp macro="" textlink="">
      <xdr:nvSpPr>
        <xdr:cNvPr id="2" name="Rectángulo: esquinas redondeadas 1">
          <a:hlinkClick xmlns:r="http://schemas.openxmlformats.org/officeDocument/2006/relationships" r:id="rId3"/>
          <a:extLst>
            <a:ext uri="{FF2B5EF4-FFF2-40B4-BE49-F238E27FC236}">
              <a16:creationId xmlns:a16="http://schemas.microsoft.com/office/drawing/2014/main" id="{3B30C95E-4262-45C0-A2E3-5AC3CBF1950C}"/>
            </a:ext>
          </a:extLst>
        </xdr:cNvPr>
        <xdr:cNvSpPr/>
      </xdr:nvSpPr>
      <xdr:spPr>
        <a:xfrm>
          <a:off x="10239375" y="857249"/>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349250</xdr:colOff>
      <xdr:row>1</xdr:row>
      <xdr:rowOff>169333</xdr:rowOff>
    </xdr:from>
    <xdr:to>
      <xdr:col>1</xdr:col>
      <xdr:colOff>1862666</xdr:colOff>
      <xdr:row>6</xdr:row>
      <xdr:rowOff>95249</xdr:rowOff>
    </xdr:to>
    <xdr:pic>
      <xdr:nvPicPr>
        <xdr:cNvPr id="3" name="Imagen 2">
          <a:hlinkClick xmlns:r="http://schemas.openxmlformats.org/officeDocument/2006/relationships" r:id="rId1"/>
          <a:extLst>
            <a:ext uri="{FF2B5EF4-FFF2-40B4-BE49-F238E27FC236}">
              <a16:creationId xmlns:a16="http://schemas.microsoft.com/office/drawing/2014/main" id="{BCD16882-860D-48EC-B50F-2A04959A14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497417" y="359833"/>
          <a:ext cx="1513416" cy="952499"/>
        </a:xfrm>
        <a:prstGeom prst="rect">
          <a:avLst/>
        </a:prstGeom>
      </xdr:spPr>
    </xdr:pic>
    <xdr:clientData/>
  </xdr:twoCellAnchor>
  <xdr:twoCellAnchor>
    <xdr:from>
      <xdr:col>9</xdr:col>
      <xdr:colOff>0</xdr:colOff>
      <xdr:row>4</xdr:row>
      <xdr:rowOff>0</xdr:rowOff>
    </xdr:from>
    <xdr:to>
      <xdr:col>12</xdr:col>
      <xdr:colOff>451114</xdr:colOff>
      <xdr:row>5</xdr:row>
      <xdr:rowOff>166688</xdr:rowOff>
    </xdr:to>
    <xdr:sp macro="" textlink="">
      <xdr:nvSpPr>
        <xdr:cNvPr id="5" name="Rectángulo: esquinas redondeadas 4">
          <a:hlinkClick xmlns:r="http://schemas.openxmlformats.org/officeDocument/2006/relationships" r:id="rId3"/>
          <a:extLst>
            <a:ext uri="{FF2B5EF4-FFF2-40B4-BE49-F238E27FC236}">
              <a16:creationId xmlns:a16="http://schemas.microsoft.com/office/drawing/2014/main" id="{480713FF-36D3-4EC8-8DD3-D5BF741FC7FD}"/>
            </a:ext>
          </a:extLst>
        </xdr:cNvPr>
        <xdr:cNvSpPr/>
      </xdr:nvSpPr>
      <xdr:spPr>
        <a:xfrm>
          <a:off x="8932333" y="836083"/>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304800</xdr:colOff>
      <xdr:row>0</xdr:row>
      <xdr:rowOff>85725</xdr:rowOff>
    </xdr:from>
    <xdr:to>
      <xdr:col>1</xdr:col>
      <xdr:colOff>1818216</xdr:colOff>
      <xdr:row>5</xdr:row>
      <xdr:rowOff>28574</xdr:rowOff>
    </xdr:to>
    <xdr:pic>
      <xdr:nvPicPr>
        <xdr:cNvPr id="3" name="Imagen 2">
          <a:hlinkClick xmlns:r="http://schemas.openxmlformats.org/officeDocument/2006/relationships" r:id="rId1"/>
          <a:extLst>
            <a:ext uri="{FF2B5EF4-FFF2-40B4-BE49-F238E27FC236}">
              <a16:creationId xmlns:a16="http://schemas.microsoft.com/office/drawing/2014/main" id="{79E57EF5-8470-40CE-AF0E-391C8F8D90E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466725" y="85725"/>
          <a:ext cx="1513416" cy="952499"/>
        </a:xfrm>
        <a:prstGeom prst="rect">
          <a:avLst/>
        </a:prstGeom>
      </xdr:spPr>
    </xdr:pic>
    <xdr:clientData/>
  </xdr:twoCellAnchor>
  <xdr:twoCellAnchor>
    <xdr:from>
      <xdr:col>9</xdr:col>
      <xdr:colOff>0</xdr:colOff>
      <xdr:row>4</xdr:row>
      <xdr:rowOff>0</xdr:rowOff>
    </xdr:from>
    <xdr:to>
      <xdr:col>13</xdr:col>
      <xdr:colOff>135731</xdr:colOff>
      <xdr:row>6</xdr:row>
      <xdr:rowOff>33338</xdr:rowOff>
    </xdr:to>
    <xdr:sp macro="" textlink="">
      <xdr:nvSpPr>
        <xdr:cNvPr id="5" name="Rectángulo: esquinas redondeadas 4">
          <a:hlinkClick xmlns:r="http://schemas.openxmlformats.org/officeDocument/2006/relationships" r:id="rId3"/>
          <a:extLst>
            <a:ext uri="{FF2B5EF4-FFF2-40B4-BE49-F238E27FC236}">
              <a16:creationId xmlns:a16="http://schemas.microsoft.com/office/drawing/2014/main" id="{EFA8E6A3-5B9A-4A11-8295-90A71E638156}"/>
            </a:ext>
          </a:extLst>
        </xdr:cNvPr>
        <xdr:cNvSpPr/>
      </xdr:nvSpPr>
      <xdr:spPr>
        <a:xfrm>
          <a:off x="8220075" y="847725"/>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55739</xdr:colOff>
      <xdr:row>24</xdr:row>
      <xdr:rowOff>73378</xdr:rowOff>
    </xdr:from>
    <xdr:to>
      <xdr:col>3</xdr:col>
      <xdr:colOff>685800</xdr:colOff>
      <xdr:row>34</xdr:row>
      <xdr:rowOff>4234</xdr:rowOff>
    </xdr:to>
    <xdr:graphicFrame macro="">
      <xdr:nvGraphicFramePr>
        <xdr:cNvPr id="10531" name="3 Gráfico">
          <a:extLst>
            <a:ext uri="{FF2B5EF4-FFF2-40B4-BE49-F238E27FC236}">
              <a16:creationId xmlns:a16="http://schemas.microsoft.com/office/drawing/2014/main" id="{00000000-0008-0000-0B00-000023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54679</xdr:colOff>
      <xdr:row>34</xdr:row>
      <xdr:rowOff>147109</xdr:rowOff>
    </xdr:from>
    <xdr:to>
      <xdr:col>3</xdr:col>
      <xdr:colOff>685800</xdr:colOff>
      <xdr:row>44</xdr:row>
      <xdr:rowOff>51859</xdr:rowOff>
    </xdr:to>
    <xdr:graphicFrame macro="">
      <xdr:nvGraphicFramePr>
        <xdr:cNvPr id="10532" name="5 Gráfico">
          <a:extLst>
            <a:ext uri="{FF2B5EF4-FFF2-40B4-BE49-F238E27FC236}">
              <a16:creationId xmlns:a16="http://schemas.microsoft.com/office/drawing/2014/main" id="{00000000-0008-0000-0B00-000024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44802</xdr:colOff>
      <xdr:row>55</xdr:row>
      <xdr:rowOff>104070</xdr:rowOff>
    </xdr:from>
    <xdr:to>
      <xdr:col>3</xdr:col>
      <xdr:colOff>657225</xdr:colOff>
      <xdr:row>64</xdr:row>
      <xdr:rowOff>132645</xdr:rowOff>
    </xdr:to>
    <xdr:graphicFrame macro="">
      <xdr:nvGraphicFramePr>
        <xdr:cNvPr id="10534" name="8 Gráfico">
          <a:extLst>
            <a:ext uri="{FF2B5EF4-FFF2-40B4-BE49-F238E27FC236}">
              <a16:creationId xmlns:a16="http://schemas.microsoft.com/office/drawing/2014/main" id="{00000000-0008-0000-0B00-000026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41275</xdr:colOff>
      <xdr:row>24</xdr:row>
      <xdr:rowOff>62794</xdr:rowOff>
    </xdr:from>
    <xdr:to>
      <xdr:col>9</xdr:col>
      <xdr:colOff>276225</xdr:colOff>
      <xdr:row>34</xdr:row>
      <xdr:rowOff>0</xdr:rowOff>
    </xdr:to>
    <xdr:graphicFrame macro="">
      <xdr:nvGraphicFramePr>
        <xdr:cNvPr id="10535" name="9 Gráfico">
          <a:extLst>
            <a:ext uri="{FF2B5EF4-FFF2-40B4-BE49-F238E27FC236}">
              <a16:creationId xmlns:a16="http://schemas.microsoft.com/office/drawing/2014/main" id="{00000000-0008-0000-0B00-000027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59617</xdr:colOff>
      <xdr:row>34</xdr:row>
      <xdr:rowOff>148167</xdr:rowOff>
    </xdr:from>
    <xdr:to>
      <xdr:col>9</xdr:col>
      <xdr:colOff>295274</xdr:colOff>
      <xdr:row>44</xdr:row>
      <xdr:rowOff>24342</xdr:rowOff>
    </xdr:to>
    <xdr:graphicFrame macro="">
      <xdr:nvGraphicFramePr>
        <xdr:cNvPr id="10536" name="11 Gráfico">
          <a:extLst>
            <a:ext uri="{FF2B5EF4-FFF2-40B4-BE49-F238E27FC236}">
              <a16:creationId xmlns:a16="http://schemas.microsoft.com/office/drawing/2014/main" id="{00000000-0008-0000-0B00-000028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58914</xdr:colOff>
      <xdr:row>45</xdr:row>
      <xdr:rowOff>47978</xdr:rowOff>
    </xdr:from>
    <xdr:to>
      <xdr:col>9</xdr:col>
      <xdr:colOff>314325</xdr:colOff>
      <xdr:row>54</xdr:row>
      <xdr:rowOff>86078</xdr:rowOff>
    </xdr:to>
    <xdr:graphicFrame macro="">
      <xdr:nvGraphicFramePr>
        <xdr:cNvPr id="10537" name="12 Gráfico">
          <a:extLst>
            <a:ext uri="{FF2B5EF4-FFF2-40B4-BE49-F238E27FC236}">
              <a16:creationId xmlns:a16="http://schemas.microsoft.com/office/drawing/2014/main" id="{00000000-0008-0000-0B00-000029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87489</xdr:colOff>
      <xdr:row>55</xdr:row>
      <xdr:rowOff>138642</xdr:rowOff>
    </xdr:from>
    <xdr:to>
      <xdr:col>9</xdr:col>
      <xdr:colOff>314325</xdr:colOff>
      <xdr:row>64</xdr:row>
      <xdr:rowOff>148167</xdr:rowOff>
    </xdr:to>
    <xdr:graphicFrame macro="">
      <xdr:nvGraphicFramePr>
        <xdr:cNvPr id="10538" name="13 Gráfico">
          <a:extLst>
            <a:ext uri="{FF2B5EF4-FFF2-40B4-BE49-F238E27FC236}">
              <a16:creationId xmlns:a16="http://schemas.microsoft.com/office/drawing/2014/main" id="{00000000-0008-0000-0B00-00002A2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38100</xdr:colOff>
      <xdr:row>45</xdr:row>
      <xdr:rowOff>95250</xdr:rowOff>
    </xdr:from>
    <xdr:to>
      <xdr:col>3</xdr:col>
      <xdr:colOff>657225</xdr:colOff>
      <xdr:row>54</xdr:row>
      <xdr:rowOff>98072</xdr:rowOff>
    </xdr:to>
    <xdr:graphicFrame macro="">
      <xdr:nvGraphicFramePr>
        <xdr:cNvPr id="11" name="Gráfico 2">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63499</xdr:colOff>
      <xdr:row>1</xdr:row>
      <xdr:rowOff>0</xdr:rowOff>
    </xdr:from>
    <xdr:to>
      <xdr:col>1</xdr:col>
      <xdr:colOff>1576915</xdr:colOff>
      <xdr:row>5</xdr:row>
      <xdr:rowOff>169332</xdr:rowOff>
    </xdr:to>
    <xdr:pic>
      <xdr:nvPicPr>
        <xdr:cNvPr id="13" name="Imagen 12">
          <a:hlinkClick xmlns:r="http://schemas.openxmlformats.org/officeDocument/2006/relationships" r:id="rId9"/>
          <a:extLst>
            <a:ext uri="{FF2B5EF4-FFF2-40B4-BE49-F238E27FC236}">
              <a16:creationId xmlns:a16="http://schemas.microsoft.com/office/drawing/2014/main" id="{619009AF-0576-4A13-BD8E-BD8EDDD6CD1D}"/>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20072" b="16992"/>
        <a:stretch/>
      </xdr:blipFill>
      <xdr:spPr>
        <a:xfrm>
          <a:off x="211666" y="158750"/>
          <a:ext cx="1513416" cy="952499"/>
        </a:xfrm>
        <a:prstGeom prst="rect">
          <a:avLst/>
        </a:prstGeom>
      </xdr:spPr>
    </xdr:pic>
    <xdr:clientData/>
  </xdr:twoCellAnchor>
  <xdr:twoCellAnchor>
    <xdr:from>
      <xdr:col>11</xdr:col>
      <xdr:colOff>0</xdr:colOff>
      <xdr:row>4</xdr:row>
      <xdr:rowOff>0</xdr:rowOff>
    </xdr:from>
    <xdr:to>
      <xdr:col>15</xdr:col>
      <xdr:colOff>514614</xdr:colOff>
      <xdr:row>5</xdr:row>
      <xdr:rowOff>166688</xdr:rowOff>
    </xdr:to>
    <xdr:sp macro="" textlink="">
      <xdr:nvSpPr>
        <xdr:cNvPr id="14" name="Rectángulo: esquinas redondeadas 13">
          <a:hlinkClick xmlns:r="http://schemas.openxmlformats.org/officeDocument/2006/relationships" r:id="rId11"/>
          <a:extLst>
            <a:ext uri="{FF2B5EF4-FFF2-40B4-BE49-F238E27FC236}">
              <a16:creationId xmlns:a16="http://schemas.microsoft.com/office/drawing/2014/main" id="{F5D24904-4E31-4F70-A007-83B94E3149E6}"/>
            </a:ext>
          </a:extLst>
        </xdr:cNvPr>
        <xdr:cNvSpPr/>
      </xdr:nvSpPr>
      <xdr:spPr>
        <a:xfrm>
          <a:off x="8858250" y="751417"/>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247650</xdr:colOff>
      <xdr:row>1</xdr:row>
      <xdr:rowOff>38100</xdr:rowOff>
    </xdr:from>
    <xdr:to>
      <xdr:col>1</xdr:col>
      <xdr:colOff>1761066</xdr:colOff>
      <xdr:row>6</xdr:row>
      <xdr:rowOff>28574</xdr:rowOff>
    </xdr:to>
    <xdr:pic>
      <xdr:nvPicPr>
        <xdr:cNvPr id="3" name="Imagen 2">
          <a:hlinkClick xmlns:r="http://schemas.openxmlformats.org/officeDocument/2006/relationships" r:id="rId1"/>
          <a:extLst>
            <a:ext uri="{FF2B5EF4-FFF2-40B4-BE49-F238E27FC236}">
              <a16:creationId xmlns:a16="http://schemas.microsoft.com/office/drawing/2014/main" id="{FF855F2C-6206-4602-80BA-FC440374024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847725" y="228600"/>
          <a:ext cx="1513416" cy="952499"/>
        </a:xfrm>
        <a:prstGeom prst="rect">
          <a:avLst/>
        </a:prstGeom>
      </xdr:spPr>
    </xdr:pic>
    <xdr:clientData/>
  </xdr:twoCellAnchor>
  <xdr:twoCellAnchor>
    <xdr:from>
      <xdr:col>11</xdr:col>
      <xdr:colOff>0</xdr:colOff>
      <xdr:row>3</xdr:row>
      <xdr:rowOff>0</xdr:rowOff>
    </xdr:from>
    <xdr:to>
      <xdr:col>15</xdr:col>
      <xdr:colOff>497681</xdr:colOff>
      <xdr:row>5</xdr:row>
      <xdr:rowOff>80963</xdr:rowOff>
    </xdr:to>
    <xdr:sp macro="" textlink="">
      <xdr:nvSpPr>
        <xdr:cNvPr id="5" name="Rectángulo: esquinas redondeadas 4">
          <a:hlinkClick xmlns:r="http://schemas.openxmlformats.org/officeDocument/2006/relationships" r:id="rId3"/>
          <a:extLst>
            <a:ext uri="{FF2B5EF4-FFF2-40B4-BE49-F238E27FC236}">
              <a16:creationId xmlns:a16="http://schemas.microsoft.com/office/drawing/2014/main" id="{7636F8D8-219A-40D9-81AC-BAF0CAA4A220}"/>
            </a:ext>
          </a:extLst>
        </xdr:cNvPr>
        <xdr:cNvSpPr/>
      </xdr:nvSpPr>
      <xdr:spPr>
        <a:xfrm>
          <a:off x="9401175" y="685800"/>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317500</xdr:colOff>
      <xdr:row>0</xdr:row>
      <xdr:rowOff>74082</xdr:rowOff>
    </xdr:from>
    <xdr:to>
      <xdr:col>1</xdr:col>
      <xdr:colOff>2162968</xdr:colOff>
      <xdr:row>5</xdr:row>
      <xdr:rowOff>127000</xdr:rowOff>
    </xdr:to>
    <xdr:pic>
      <xdr:nvPicPr>
        <xdr:cNvPr id="5" name="Imagen 4">
          <a:hlinkClick xmlns:r="http://schemas.openxmlformats.org/officeDocument/2006/relationships" r:id="rId1"/>
          <a:extLst>
            <a:ext uri="{FF2B5EF4-FFF2-40B4-BE49-F238E27FC236}">
              <a16:creationId xmlns:a16="http://schemas.microsoft.com/office/drawing/2014/main" id="{B66DBDFE-F97E-440A-BA76-1783B345430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9140"/>
        <a:stretch/>
      </xdr:blipFill>
      <xdr:spPr>
        <a:xfrm>
          <a:off x="444500" y="74082"/>
          <a:ext cx="1845468" cy="1121835"/>
        </a:xfrm>
        <a:prstGeom prst="rect">
          <a:avLst/>
        </a:prstGeom>
      </xdr:spPr>
    </xdr:pic>
    <xdr:clientData/>
  </xdr:twoCellAnchor>
  <xdr:twoCellAnchor>
    <xdr:from>
      <xdr:col>10</xdr:col>
      <xdr:colOff>476250</xdr:colOff>
      <xdr:row>3</xdr:row>
      <xdr:rowOff>169333</xdr:rowOff>
    </xdr:from>
    <xdr:to>
      <xdr:col>14</xdr:col>
      <xdr:colOff>736864</xdr:colOff>
      <xdr:row>5</xdr:row>
      <xdr:rowOff>145521</xdr:rowOff>
    </xdr:to>
    <xdr:sp macro="" textlink="">
      <xdr:nvSpPr>
        <xdr:cNvPr id="3" name="Rectángulo: esquinas redondeadas 2">
          <a:hlinkClick xmlns:r="http://schemas.openxmlformats.org/officeDocument/2006/relationships" r:id="rId3"/>
          <a:extLst>
            <a:ext uri="{FF2B5EF4-FFF2-40B4-BE49-F238E27FC236}">
              <a16:creationId xmlns:a16="http://schemas.microsoft.com/office/drawing/2014/main" id="{DDB654F7-F00B-4AD8-A596-802F16493D11}"/>
            </a:ext>
          </a:extLst>
        </xdr:cNvPr>
        <xdr:cNvSpPr/>
      </xdr:nvSpPr>
      <xdr:spPr>
        <a:xfrm>
          <a:off x="9461500" y="793750"/>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166687</xdr:colOff>
      <xdr:row>1</xdr:row>
      <xdr:rowOff>0</xdr:rowOff>
    </xdr:from>
    <xdr:to>
      <xdr:col>3</xdr:col>
      <xdr:colOff>2012155</xdr:colOff>
      <xdr:row>8</xdr:row>
      <xdr:rowOff>58207</xdr:rowOff>
    </xdr:to>
    <xdr:pic>
      <xdr:nvPicPr>
        <xdr:cNvPr id="5" name="Imagen 4">
          <a:hlinkClick xmlns:r="http://schemas.openxmlformats.org/officeDocument/2006/relationships" r:id="rId1"/>
          <a:extLst>
            <a:ext uri="{FF2B5EF4-FFF2-40B4-BE49-F238E27FC236}">
              <a16:creationId xmlns:a16="http://schemas.microsoft.com/office/drawing/2014/main" id="{76184E16-4B76-4A03-9914-06A6DC77FD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a:stretch/>
      </xdr:blipFill>
      <xdr:spPr>
        <a:xfrm>
          <a:off x="297656" y="190500"/>
          <a:ext cx="1845468" cy="1475051"/>
        </a:xfrm>
        <a:prstGeom prst="rect">
          <a:avLst/>
        </a:prstGeom>
      </xdr:spPr>
    </xdr:pic>
    <xdr:clientData/>
  </xdr:twoCellAnchor>
  <xdr:twoCellAnchor>
    <xdr:from>
      <xdr:col>15</xdr:col>
      <xdr:colOff>0</xdr:colOff>
      <xdr:row>3</xdr:row>
      <xdr:rowOff>0</xdr:rowOff>
    </xdr:from>
    <xdr:to>
      <xdr:col>19</xdr:col>
      <xdr:colOff>83344</xdr:colOff>
      <xdr:row>4</xdr:row>
      <xdr:rowOff>166688</xdr:rowOff>
    </xdr:to>
    <xdr:sp macro="" textlink="">
      <xdr:nvSpPr>
        <xdr:cNvPr id="3" name="Rectángulo: esquinas redondeadas 2">
          <a:hlinkClick xmlns:r="http://schemas.openxmlformats.org/officeDocument/2006/relationships" r:id="rId3"/>
          <a:extLst>
            <a:ext uri="{FF2B5EF4-FFF2-40B4-BE49-F238E27FC236}">
              <a16:creationId xmlns:a16="http://schemas.microsoft.com/office/drawing/2014/main" id="{C25CB336-18A6-4BC5-B854-5B5C9A334223}"/>
            </a:ext>
          </a:extLst>
        </xdr:cNvPr>
        <xdr:cNvSpPr/>
      </xdr:nvSpPr>
      <xdr:spPr>
        <a:xfrm>
          <a:off x="12453938" y="654844"/>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278342</xdr:colOff>
      <xdr:row>6</xdr:row>
      <xdr:rowOff>63500</xdr:rowOff>
    </xdr:from>
    <xdr:to>
      <xdr:col>5</xdr:col>
      <xdr:colOff>550334</xdr:colOff>
      <xdr:row>10</xdr:row>
      <xdr:rowOff>105834</xdr:rowOff>
    </xdr:to>
    <xdr:sp macro="" textlink="">
      <xdr:nvSpPr>
        <xdr:cNvPr id="6" name="5 CuadroTexto">
          <a:extLst>
            <a:ext uri="{FF2B5EF4-FFF2-40B4-BE49-F238E27FC236}">
              <a16:creationId xmlns:a16="http://schemas.microsoft.com/office/drawing/2014/main" id="{00000000-0008-0000-0300-000006000000}"/>
            </a:ext>
          </a:extLst>
        </xdr:cNvPr>
        <xdr:cNvSpPr txBox="1"/>
      </xdr:nvSpPr>
      <xdr:spPr>
        <a:xfrm>
          <a:off x="278342" y="1248833"/>
          <a:ext cx="4568825" cy="804334"/>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s-ES" sz="1050" b="1">
              <a:solidFill>
                <a:srgbClr val="FFFF00"/>
              </a:solidFill>
            </a:rPr>
            <a:t>INSTRUCCIONES COSTES FIJOS:</a:t>
          </a:r>
          <a:r>
            <a:rPr lang="es-ES" sz="1050" b="1" baseline="0">
              <a:solidFill>
                <a:srgbClr val="FFFF00"/>
              </a:solidFill>
            </a:rPr>
            <a:t> </a:t>
          </a:r>
          <a:r>
            <a:rPr lang="es-ES" sz="1050" b="1" baseline="0">
              <a:solidFill>
                <a:schemeClr val="bg1"/>
              </a:solidFill>
            </a:rPr>
            <a:t>INTRODUCE EL VALOR DE LOS COSTES FIJOS (INDEPENDIENTES DE CUANTO VENDAS) QUE ESPERAS QUE SE REPITAN MES A MES O CON CIERTA REGULARIDAD. EN ESE CASO INTRODUCE LA MEDIA MENSUAL.</a:t>
          </a:r>
          <a:r>
            <a:rPr lang="es-ES" sz="1050" b="1">
              <a:solidFill>
                <a:schemeClr val="bg1"/>
              </a:solidFill>
            </a:rPr>
            <a:t> </a:t>
          </a:r>
          <a:endParaRPr lang="es-ES" sz="1050" baseline="0">
            <a:solidFill>
              <a:schemeClr val="bg1"/>
            </a:solidFill>
          </a:endParaRPr>
        </a:p>
      </xdr:txBody>
    </xdr:sp>
    <xdr:clientData/>
  </xdr:twoCellAnchor>
  <xdr:twoCellAnchor>
    <xdr:from>
      <xdr:col>0</xdr:col>
      <xdr:colOff>268816</xdr:colOff>
      <xdr:row>24</xdr:row>
      <xdr:rowOff>155575</xdr:rowOff>
    </xdr:from>
    <xdr:to>
      <xdr:col>13</xdr:col>
      <xdr:colOff>148167</xdr:colOff>
      <xdr:row>27</xdr:row>
      <xdr:rowOff>158750</xdr:rowOff>
    </xdr:to>
    <xdr:sp macro="" textlink="">
      <xdr:nvSpPr>
        <xdr:cNvPr id="7" name="6 CuadroTexto">
          <a:extLst>
            <a:ext uri="{FF2B5EF4-FFF2-40B4-BE49-F238E27FC236}">
              <a16:creationId xmlns:a16="http://schemas.microsoft.com/office/drawing/2014/main" id="{00000000-0008-0000-0300-000007000000}"/>
            </a:ext>
          </a:extLst>
        </xdr:cNvPr>
        <xdr:cNvSpPr txBox="1"/>
      </xdr:nvSpPr>
      <xdr:spPr>
        <a:xfrm>
          <a:off x="268816" y="4812242"/>
          <a:ext cx="9372601" cy="595841"/>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s-ES" sz="1050" b="1">
              <a:solidFill>
                <a:srgbClr val="FFFF00"/>
              </a:solidFill>
            </a:rPr>
            <a:t>INSTRUCCIONES COSTES</a:t>
          </a:r>
          <a:r>
            <a:rPr lang="es-ES" sz="1050" b="1" baseline="0">
              <a:solidFill>
                <a:srgbClr val="FFFF00"/>
              </a:solidFill>
            </a:rPr>
            <a:t> DE PERSONAL</a:t>
          </a:r>
          <a:r>
            <a:rPr lang="es-ES" sz="1050" b="1">
              <a:solidFill>
                <a:srgbClr val="FFFF00"/>
              </a:solidFill>
            </a:rPr>
            <a:t>:</a:t>
          </a:r>
          <a:r>
            <a:rPr lang="es-ES" sz="1050" b="1" baseline="0">
              <a:solidFill>
                <a:srgbClr val="FFFF00"/>
              </a:solidFill>
            </a:rPr>
            <a:t> </a:t>
          </a:r>
          <a:r>
            <a:rPr lang="es-ES" sz="1050" b="1" baseline="0">
              <a:solidFill>
                <a:schemeClr val="bg1"/>
              </a:solidFill>
            </a:rPr>
            <a:t>INTRODUCE PARA CADA PUESTO DE TRABAJO A CREAR EL SUELDO MENSUAL BRUTO, LOS COMPLEMENTOS, LA PARTE PROPORCIONAL DE LAS PAGAS EXTRAS Y LAS CARACTERÍSTICAS DEL CONTRATO (DURACIÓN, JORNADA Y RETENCIÓN POR IRPF) ASÍ COMO EL % DE COTIZACIÓN POR ACCIDENTES DE TRABAJO.</a:t>
          </a:r>
          <a:r>
            <a:rPr lang="es-ES" sz="1050" b="1"/>
            <a:t> </a:t>
          </a:r>
          <a:endParaRPr lang="es-ES" sz="1050" baseline="0">
            <a:solidFill>
              <a:srgbClr val="FF0000"/>
            </a:solidFill>
          </a:endParaRPr>
        </a:p>
      </xdr:txBody>
    </xdr:sp>
    <xdr:clientData/>
  </xdr:twoCellAnchor>
  <xdr:twoCellAnchor>
    <xdr:from>
      <xdr:col>6</xdr:col>
      <xdr:colOff>331259</xdr:colOff>
      <xdr:row>6</xdr:row>
      <xdr:rowOff>51858</xdr:rowOff>
    </xdr:from>
    <xdr:to>
      <xdr:col>14</xdr:col>
      <xdr:colOff>134409</xdr:colOff>
      <xdr:row>14</xdr:row>
      <xdr:rowOff>31750</xdr:rowOff>
    </xdr:to>
    <xdr:sp macro="" textlink="">
      <xdr:nvSpPr>
        <xdr:cNvPr id="8" name="7 CuadroTexto">
          <a:extLst>
            <a:ext uri="{FF2B5EF4-FFF2-40B4-BE49-F238E27FC236}">
              <a16:creationId xmlns:a16="http://schemas.microsoft.com/office/drawing/2014/main" id="{00000000-0008-0000-0300-000008000000}"/>
            </a:ext>
          </a:extLst>
        </xdr:cNvPr>
        <xdr:cNvSpPr txBox="1"/>
      </xdr:nvSpPr>
      <xdr:spPr>
        <a:xfrm>
          <a:off x="5548842" y="1237191"/>
          <a:ext cx="4777317" cy="1525059"/>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s-ES" sz="1050" b="1">
              <a:solidFill>
                <a:srgbClr val="FFFF00"/>
              </a:solidFill>
            </a:rPr>
            <a:t>INSTRUCCIONES</a:t>
          </a:r>
          <a:r>
            <a:rPr lang="es-ES" sz="1050" b="1" baseline="0">
              <a:solidFill>
                <a:srgbClr val="FFFF00"/>
              </a:solidFill>
            </a:rPr>
            <a:t> TIPO IMPUESTOS:  </a:t>
          </a:r>
          <a:r>
            <a:rPr lang="es-ES" sz="1050" b="1" baseline="0">
              <a:solidFill>
                <a:schemeClr val="bg1"/>
              </a:solidFill>
            </a:rPr>
            <a:t>INTRODUCE LA CANTIDAD QUE TE CORRESPONDE PAGAR TRIMESTRALMENTE EN CONCEPTO DE IRPF POR MÓDULOS. SI NO INTRODUCES NINGUNA CANTIDAD EL PROGRAMA ASUME QUE COTIZAS EN ESTIMACIÓN DIRECTA. EN ESE CASO DEBES DECIR SI ESTÁS OBLIGADO A HACER PAGOS FRACCIONADOS TRIMESTRALES.</a:t>
          </a:r>
        </a:p>
        <a:p>
          <a:endParaRPr lang="es-ES" sz="1050" b="1" baseline="0">
            <a:solidFill>
              <a:schemeClr val="bg1"/>
            </a:solidFill>
          </a:endParaRPr>
        </a:p>
        <a:p>
          <a:r>
            <a:rPr lang="es-ES" sz="1050" b="1" baseline="0">
              <a:solidFill>
                <a:schemeClr val="bg1"/>
              </a:solidFill>
            </a:rPr>
            <a:t>PARA ESTIMACIÓN DIRECTA EL PROGRAMA UTILIZA UN TIPO MEDIO DEL 25%, IGUAL QUE SI COTIZASES POR EL IMPUESTO DE SOCIEDADES.</a:t>
          </a:r>
          <a:endParaRPr lang="es-ES" sz="1050" baseline="0">
            <a:solidFill>
              <a:schemeClr val="bg1"/>
            </a:solidFill>
          </a:endParaRPr>
        </a:p>
      </xdr:txBody>
    </xdr:sp>
    <xdr:clientData/>
  </xdr:twoCellAnchor>
  <xdr:twoCellAnchor editAs="oneCell">
    <xdr:from>
      <xdr:col>0</xdr:col>
      <xdr:colOff>243416</xdr:colOff>
      <xdr:row>0</xdr:row>
      <xdr:rowOff>21166</xdr:rowOff>
    </xdr:from>
    <xdr:to>
      <xdr:col>1</xdr:col>
      <xdr:colOff>1803134</xdr:colOff>
      <xdr:row>7</xdr:row>
      <xdr:rowOff>78050</xdr:rowOff>
    </xdr:to>
    <xdr:pic>
      <xdr:nvPicPr>
        <xdr:cNvPr id="9" name="Imagen 8">
          <a:hlinkClick xmlns:r="http://schemas.openxmlformats.org/officeDocument/2006/relationships" r:id="rId1"/>
          <a:extLst>
            <a:ext uri="{FF2B5EF4-FFF2-40B4-BE49-F238E27FC236}">
              <a16:creationId xmlns:a16="http://schemas.microsoft.com/office/drawing/2014/main" id="{EBEFC36C-4C4F-42C5-B0A3-880B1D5E221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a:stretch/>
      </xdr:blipFill>
      <xdr:spPr>
        <a:xfrm>
          <a:off x="243416" y="21166"/>
          <a:ext cx="1845468" cy="1475051"/>
        </a:xfrm>
        <a:prstGeom prst="rect">
          <a:avLst/>
        </a:prstGeom>
      </xdr:spPr>
    </xdr:pic>
    <xdr:clientData/>
  </xdr:twoCellAnchor>
  <xdr:twoCellAnchor>
    <xdr:from>
      <xdr:col>15</xdr:col>
      <xdr:colOff>0</xdr:colOff>
      <xdr:row>3</xdr:row>
      <xdr:rowOff>0</xdr:rowOff>
    </xdr:from>
    <xdr:to>
      <xdr:col>20</xdr:col>
      <xdr:colOff>366448</xdr:colOff>
      <xdr:row>4</xdr:row>
      <xdr:rowOff>166688</xdr:rowOff>
    </xdr:to>
    <xdr:sp macro="" textlink="">
      <xdr:nvSpPr>
        <xdr:cNvPr id="11" name="Rectángulo: esquinas redondeadas 10">
          <a:hlinkClick xmlns:r="http://schemas.openxmlformats.org/officeDocument/2006/relationships" r:id="rId3"/>
          <a:extLst>
            <a:ext uri="{FF2B5EF4-FFF2-40B4-BE49-F238E27FC236}">
              <a16:creationId xmlns:a16="http://schemas.microsoft.com/office/drawing/2014/main" id="{E2C41938-9656-4AB9-8271-0A2086DB2F70}"/>
            </a:ext>
          </a:extLst>
        </xdr:cNvPr>
        <xdr:cNvSpPr/>
      </xdr:nvSpPr>
      <xdr:spPr>
        <a:xfrm>
          <a:off x="10530417" y="656167"/>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xdr:colOff>
      <xdr:row>6</xdr:row>
      <xdr:rowOff>92076</xdr:rowOff>
    </xdr:from>
    <xdr:to>
      <xdr:col>8</xdr:col>
      <xdr:colOff>0</xdr:colOff>
      <xdr:row>8</xdr:row>
      <xdr:rowOff>179917</xdr:rowOff>
    </xdr:to>
    <xdr:sp macro="" textlink="">
      <xdr:nvSpPr>
        <xdr:cNvPr id="3" name="2 CuadroTexto">
          <a:extLst>
            <a:ext uri="{FF2B5EF4-FFF2-40B4-BE49-F238E27FC236}">
              <a16:creationId xmlns:a16="http://schemas.microsoft.com/office/drawing/2014/main" id="{00000000-0008-0000-0400-000003000000}"/>
            </a:ext>
          </a:extLst>
        </xdr:cNvPr>
        <xdr:cNvSpPr txBox="1"/>
      </xdr:nvSpPr>
      <xdr:spPr>
        <a:xfrm>
          <a:off x="288925" y="1309159"/>
          <a:ext cx="6738408" cy="468841"/>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s-ES" sz="1050" b="1">
              <a:solidFill>
                <a:srgbClr val="FFFF00"/>
              </a:solidFill>
            </a:rPr>
            <a:t>INSTRUCCIONES COSTES</a:t>
          </a:r>
          <a:r>
            <a:rPr lang="es-ES" sz="1050" b="1" baseline="0">
              <a:solidFill>
                <a:srgbClr val="FFFF00"/>
              </a:solidFill>
            </a:rPr>
            <a:t> MARKETING</a:t>
          </a:r>
          <a:r>
            <a:rPr lang="es-ES" sz="1050" b="1">
              <a:solidFill>
                <a:srgbClr val="FFFF00"/>
              </a:solidFill>
            </a:rPr>
            <a:t>:</a:t>
          </a:r>
          <a:r>
            <a:rPr lang="es-ES" sz="1050" b="1" baseline="0">
              <a:solidFill>
                <a:srgbClr val="FFFF00"/>
              </a:solidFill>
            </a:rPr>
            <a:t> </a:t>
          </a:r>
          <a:r>
            <a:rPr lang="es-ES" sz="1050" b="1" baseline="0">
              <a:solidFill>
                <a:schemeClr val="bg1"/>
              </a:solidFill>
            </a:rPr>
            <a:t>INTRODUCE EL PRESUPUESTO ANUAL PARA COSTES FIJOS DE MARKETING (INDEPENDIENTEMENTE DE CUÁNTO VENDAS) QUE CONTEMPLAS EN TU PLAN DE MARKETING ANUAL.</a:t>
          </a:r>
          <a:r>
            <a:rPr lang="es-ES" sz="1050" b="1">
              <a:solidFill>
                <a:schemeClr val="bg1"/>
              </a:solidFill>
            </a:rPr>
            <a:t> </a:t>
          </a:r>
          <a:endParaRPr lang="es-ES" sz="1050" baseline="0">
            <a:solidFill>
              <a:schemeClr val="bg1"/>
            </a:solidFill>
          </a:endParaRPr>
        </a:p>
      </xdr:txBody>
    </xdr:sp>
    <xdr:clientData/>
  </xdr:twoCellAnchor>
  <xdr:twoCellAnchor editAs="oneCell">
    <xdr:from>
      <xdr:col>1</xdr:col>
      <xdr:colOff>31750</xdr:colOff>
      <xdr:row>1</xdr:row>
      <xdr:rowOff>84667</xdr:rowOff>
    </xdr:from>
    <xdr:to>
      <xdr:col>1</xdr:col>
      <xdr:colOff>1545166</xdr:colOff>
      <xdr:row>5</xdr:row>
      <xdr:rowOff>190499</xdr:rowOff>
    </xdr:to>
    <xdr:pic>
      <xdr:nvPicPr>
        <xdr:cNvPr id="4" name="Imagen 3">
          <a:hlinkClick xmlns:r="http://schemas.openxmlformats.org/officeDocument/2006/relationships" r:id="rId1"/>
          <a:extLst>
            <a:ext uri="{FF2B5EF4-FFF2-40B4-BE49-F238E27FC236}">
              <a16:creationId xmlns:a16="http://schemas.microsoft.com/office/drawing/2014/main" id="{440673DB-C94C-4260-A2A3-2EE8D2E06F1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317500" y="158750"/>
          <a:ext cx="1513416" cy="952499"/>
        </a:xfrm>
        <a:prstGeom prst="rect">
          <a:avLst/>
        </a:prstGeom>
      </xdr:spPr>
    </xdr:pic>
    <xdr:clientData/>
  </xdr:twoCellAnchor>
  <xdr:twoCellAnchor>
    <xdr:from>
      <xdr:col>9</xdr:col>
      <xdr:colOff>0</xdr:colOff>
      <xdr:row>3</xdr:row>
      <xdr:rowOff>0</xdr:rowOff>
    </xdr:from>
    <xdr:to>
      <xdr:col>15</xdr:col>
      <xdr:colOff>334698</xdr:colOff>
      <xdr:row>4</xdr:row>
      <xdr:rowOff>166688</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4605A67B-F35E-4292-8E39-99663FED8662}"/>
            </a:ext>
          </a:extLst>
        </xdr:cNvPr>
        <xdr:cNvSpPr/>
      </xdr:nvSpPr>
      <xdr:spPr>
        <a:xfrm>
          <a:off x="8318500" y="539750"/>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17639</xdr:colOff>
      <xdr:row>6</xdr:row>
      <xdr:rowOff>94191</xdr:rowOff>
    </xdr:from>
    <xdr:to>
      <xdr:col>13</xdr:col>
      <xdr:colOff>705554</xdr:colOff>
      <xdr:row>14</xdr:row>
      <xdr:rowOff>116417</xdr:rowOff>
    </xdr:to>
    <xdr:sp macro="" textlink="">
      <xdr:nvSpPr>
        <xdr:cNvPr id="4" name="3 CuadroTexto">
          <a:extLst>
            <a:ext uri="{FF2B5EF4-FFF2-40B4-BE49-F238E27FC236}">
              <a16:creationId xmlns:a16="http://schemas.microsoft.com/office/drawing/2014/main" id="{00000000-0008-0000-0500-000004000000}"/>
            </a:ext>
          </a:extLst>
        </xdr:cNvPr>
        <xdr:cNvSpPr txBox="1"/>
      </xdr:nvSpPr>
      <xdr:spPr>
        <a:xfrm>
          <a:off x="250472" y="1120774"/>
          <a:ext cx="9588499" cy="1292226"/>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t"/>
        <a:lstStyle/>
        <a:p>
          <a:pPr algn="l"/>
          <a:r>
            <a:rPr lang="es-ES" sz="1000" b="1" baseline="0">
              <a:solidFill>
                <a:srgbClr val="FFFF00"/>
              </a:solidFill>
              <a:latin typeface="Helvetica " charset="0"/>
              <a:ea typeface="Helvetica " charset="0"/>
              <a:cs typeface="Helvetica " charset="0"/>
            </a:rPr>
            <a:t>INSTRUCCIONES VENTAS: </a:t>
          </a:r>
          <a:r>
            <a:rPr lang="es-ES" sz="1000" b="1" baseline="0">
              <a:solidFill>
                <a:schemeClr val="bg1"/>
              </a:solidFill>
              <a:latin typeface="Helvetica " charset="0"/>
              <a:ea typeface="Helvetica " charset="0"/>
              <a:cs typeface="Helvetica " charset="0"/>
            </a:rPr>
            <a:t>PRIMERO INTRODUCE EL PRECIO DE LOS PRODUCTOS O SERVICIOS MÁS IMPORTANTES DE TU NEGOCIO. SI TIENES MUCHAS REFERENCIAS, IDENTIFICA LAS PRINCIPALES </a:t>
          </a:r>
          <a:r>
            <a:rPr lang="es-ES" sz="1000" b="1" baseline="0">
              <a:solidFill>
                <a:srgbClr val="FFFF00"/>
              </a:solidFill>
              <a:latin typeface="Helvetica " charset="0"/>
              <a:ea typeface="Helvetica " charset="0"/>
              <a:cs typeface="Helvetica " charset="0"/>
            </a:rPr>
            <a:t>LÍNEAS DE NEGOCIO </a:t>
          </a:r>
          <a:r>
            <a:rPr lang="es-ES" sz="1000" b="1" baseline="0">
              <a:solidFill>
                <a:schemeClr val="bg1"/>
              </a:solidFill>
              <a:latin typeface="Helvetica " charset="0"/>
              <a:ea typeface="Helvetica " charset="0"/>
              <a:cs typeface="Helvetica " charset="0"/>
            </a:rPr>
            <a:t>Y PON UN PRECIO MEDIO. POR EJEMPLO, EN UN BAR - RESTAURANTE PODRÍAN SER: MENÚ DEL DÍA, A LA CARTA, BARRA Y CELEBRACIONES A 10, 20, 3 Y 30 € RESPECTIVAMENTE.</a:t>
          </a:r>
        </a:p>
        <a:p>
          <a:pPr algn="ctr"/>
          <a:endParaRPr lang="es-ES" sz="1000" b="1" baseline="0">
            <a:solidFill>
              <a:schemeClr val="bg1"/>
            </a:solidFill>
            <a:latin typeface="Helvetica " charset="0"/>
            <a:ea typeface="Helvetica " charset="0"/>
            <a:cs typeface="Helvetica " charset="0"/>
          </a:endParaRPr>
        </a:p>
        <a:p>
          <a:pPr algn="l"/>
          <a:r>
            <a:rPr lang="es-ES" sz="1000" b="1" baseline="0">
              <a:solidFill>
                <a:schemeClr val="bg1"/>
              </a:solidFill>
              <a:latin typeface="Helvetica " charset="0"/>
              <a:ea typeface="Helvetica " charset="0"/>
              <a:cs typeface="Helvetica " charset="0"/>
            </a:rPr>
            <a:t>EN LAS SIGUIENTES TABLAS INTRODUCE EL NÚMERO DE UNIDADES QUE ESPERAS VENDER DE CADA UNO DE ESOS PRODUCTOS O SERVICIOS DURANTE LOS 12 PRIMEROS MESES DE ACTIVIDAD E INDICA EL % DE CRECIMIENTO DE LAS VENTAS QUE ESPERAS LOS SIGUIENTES AÑOS. ABAJO A LA DERECHA OBTENDRÁS LAS VENTAS ESPERADAS EN EUROS. TAMBIÉN DEBERÁS INDICAR EL Nº MEDIO DE DÍAS QUE TARDAS EN COBRAR A TUS CLIENTES (INTRODUCE UN VALOR INFERIOR A 360).</a:t>
          </a:r>
        </a:p>
        <a:p>
          <a:pPr algn="l"/>
          <a:endParaRPr lang="es-ES" sz="1000" b="1" baseline="0">
            <a:solidFill>
              <a:srgbClr val="9ED1B8"/>
            </a:solidFill>
            <a:latin typeface="Helvetica " charset="0"/>
            <a:ea typeface="Helvetica " charset="0"/>
            <a:cs typeface="Helvetica " charset="0"/>
          </a:endParaRPr>
        </a:p>
        <a:p>
          <a:endParaRPr lang="es-ES" sz="1050" b="0" baseline="0">
            <a:solidFill>
              <a:sysClr val="windowText" lastClr="000000"/>
            </a:solidFill>
            <a:latin typeface="Arial Hebrew" charset="-79"/>
            <a:ea typeface="Arial Hebrew" charset="-79"/>
            <a:cs typeface="Arial Hebrew" charset="-79"/>
          </a:endParaRPr>
        </a:p>
        <a:p>
          <a:endParaRPr lang="es-ES" sz="1050" baseline="0">
            <a:solidFill>
              <a:srgbClr val="FF0000"/>
            </a:solidFill>
            <a:latin typeface="Arial Hebrew" charset="-79"/>
            <a:ea typeface="Arial Hebrew" charset="-79"/>
            <a:cs typeface="Arial Hebrew" charset="-79"/>
          </a:endParaRPr>
        </a:p>
      </xdr:txBody>
    </xdr:sp>
    <xdr:clientData/>
  </xdr:twoCellAnchor>
  <xdr:twoCellAnchor editAs="oneCell">
    <xdr:from>
      <xdr:col>1</xdr:col>
      <xdr:colOff>10583</xdr:colOff>
      <xdr:row>0</xdr:row>
      <xdr:rowOff>126999</xdr:rowOff>
    </xdr:from>
    <xdr:to>
      <xdr:col>2</xdr:col>
      <xdr:colOff>539749</xdr:colOff>
      <xdr:row>5</xdr:row>
      <xdr:rowOff>137581</xdr:rowOff>
    </xdr:to>
    <xdr:pic>
      <xdr:nvPicPr>
        <xdr:cNvPr id="5" name="Imagen 4">
          <a:hlinkClick xmlns:r="http://schemas.openxmlformats.org/officeDocument/2006/relationships" r:id="rId1"/>
          <a:extLst>
            <a:ext uri="{FF2B5EF4-FFF2-40B4-BE49-F238E27FC236}">
              <a16:creationId xmlns:a16="http://schemas.microsoft.com/office/drawing/2014/main" id="{9F56F1FB-A4EC-41CB-A24C-951AA99FCC4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243416" y="126999"/>
          <a:ext cx="1513416" cy="952499"/>
        </a:xfrm>
        <a:prstGeom prst="rect">
          <a:avLst/>
        </a:prstGeom>
      </xdr:spPr>
    </xdr:pic>
    <xdr:clientData/>
  </xdr:twoCellAnchor>
  <xdr:twoCellAnchor>
    <xdr:from>
      <xdr:col>15</xdr:col>
      <xdr:colOff>0</xdr:colOff>
      <xdr:row>3</xdr:row>
      <xdr:rowOff>0</xdr:rowOff>
    </xdr:from>
    <xdr:to>
      <xdr:col>19</xdr:col>
      <xdr:colOff>514615</xdr:colOff>
      <xdr:row>5</xdr:row>
      <xdr:rowOff>39688</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8D2F4B45-6069-4D55-AC59-EBFBE102F16F}"/>
            </a:ext>
          </a:extLst>
        </xdr:cNvPr>
        <xdr:cNvSpPr/>
      </xdr:nvSpPr>
      <xdr:spPr>
        <a:xfrm>
          <a:off x="11006667" y="624417"/>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314324</xdr:colOff>
      <xdr:row>6</xdr:row>
      <xdr:rowOff>169333</xdr:rowOff>
    </xdr:from>
    <xdr:to>
      <xdr:col>14</xdr:col>
      <xdr:colOff>232832</xdr:colOff>
      <xdr:row>12</xdr:row>
      <xdr:rowOff>137583</xdr:rowOff>
    </xdr:to>
    <xdr:sp macro="" textlink="">
      <xdr:nvSpPr>
        <xdr:cNvPr id="5" name="4 CuadroTexto">
          <a:extLst>
            <a:ext uri="{FF2B5EF4-FFF2-40B4-BE49-F238E27FC236}">
              <a16:creationId xmlns:a16="http://schemas.microsoft.com/office/drawing/2014/main" id="{00000000-0008-0000-0600-000005000000}"/>
            </a:ext>
          </a:extLst>
        </xdr:cNvPr>
        <xdr:cNvSpPr txBox="1"/>
      </xdr:nvSpPr>
      <xdr:spPr>
        <a:xfrm>
          <a:off x="314324" y="1365250"/>
          <a:ext cx="9507008" cy="1111250"/>
        </a:xfrm>
        <a:prstGeom prst="rect">
          <a:avLst/>
        </a:prstGeom>
        <a:solidFill>
          <a:srgbClr val="1E6EA6"/>
        </a:solidFill>
        <a:ln/>
        <a:effectLst>
          <a:softEdge rad="12700"/>
        </a:effectLst>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lvl="0" algn="l">
            <a:lnSpc>
              <a:spcPct val="150000"/>
            </a:lnSpc>
          </a:pPr>
          <a:r>
            <a:rPr lang="es-ES" sz="1000" b="1" baseline="0">
              <a:solidFill>
                <a:srgbClr val="FFFF00"/>
              </a:solidFill>
              <a:latin typeface="Helvetica " charset="0"/>
              <a:ea typeface="Helvetica " charset="0"/>
              <a:cs typeface="Helvetica " charset="0"/>
            </a:rPr>
            <a:t>INSTRUCCIONES COSTES VARIABLES: </a:t>
          </a:r>
          <a:r>
            <a:rPr lang="es-ES" sz="1000" b="1" baseline="0">
              <a:solidFill>
                <a:schemeClr val="bg1"/>
              </a:solidFill>
              <a:latin typeface="Helvetica " charset="0"/>
              <a:ea typeface="Helvetica " charset="0"/>
              <a:cs typeface="Helvetica " charset="0"/>
            </a:rPr>
            <a:t>INTRODUCE EL PORCENTAJE SOBRE EL PRECIO DE VENTA QUE SUPONEN LOS COSTES VARIABLES DE CADA UNO DE LOS PRODUCTOS O SERVICIOS DE TU NEGOCIO. EN MUCHAS OCASIONES PUEDE QUE NO SE DEN ESTE TIPO DE COSTES. SIN EMBARGO SON FUNDAMENTLES EN EL COMERCIO, LA HOSTELERÌA Y LA ARTESANÌA. INTRODUCE TAMBIÈN EL Nº MEDIO DE DÌAS QUE TARDAS EN PAGAR A TUS PROVEEDORES DE COSTES VARIABLES. EN LA TABLA INFERIOR OBTENDRÁS LOS COSTES VARIABLES EXPRESADOS EN EUROS.</a:t>
          </a:r>
          <a:endParaRPr lang="es-ES" sz="1000" b="1" baseline="0">
            <a:solidFill>
              <a:srgbClr val="9ED1B8"/>
            </a:solidFill>
            <a:latin typeface="Helvetica " charset="0"/>
            <a:ea typeface="Helvetica " charset="0"/>
            <a:cs typeface="Helvetica " charset="0"/>
          </a:endParaRPr>
        </a:p>
      </xdr:txBody>
    </xdr:sp>
    <xdr:clientData/>
  </xdr:twoCellAnchor>
  <xdr:twoCellAnchor editAs="oneCell">
    <xdr:from>
      <xdr:col>1</xdr:col>
      <xdr:colOff>84667</xdr:colOff>
      <xdr:row>1</xdr:row>
      <xdr:rowOff>148166</xdr:rowOff>
    </xdr:from>
    <xdr:to>
      <xdr:col>3</xdr:col>
      <xdr:colOff>52916</xdr:colOff>
      <xdr:row>6</xdr:row>
      <xdr:rowOff>63498</xdr:rowOff>
    </xdr:to>
    <xdr:pic>
      <xdr:nvPicPr>
        <xdr:cNvPr id="4" name="Imagen 3">
          <a:hlinkClick xmlns:r="http://schemas.openxmlformats.org/officeDocument/2006/relationships" r:id="rId1"/>
          <a:extLst>
            <a:ext uri="{FF2B5EF4-FFF2-40B4-BE49-F238E27FC236}">
              <a16:creationId xmlns:a16="http://schemas.microsoft.com/office/drawing/2014/main" id="{952B8CE1-4F6B-411F-B0D8-CB33DC036F4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402167" y="338666"/>
          <a:ext cx="1513416" cy="952499"/>
        </a:xfrm>
        <a:prstGeom prst="rect">
          <a:avLst/>
        </a:prstGeom>
      </xdr:spPr>
    </xdr:pic>
    <xdr:clientData/>
  </xdr:twoCellAnchor>
  <xdr:twoCellAnchor>
    <xdr:from>
      <xdr:col>15</xdr:col>
      <xdr:colOff>0</xdr:colOff>
      <xdr:row>4</xdr:row>
      <xdr:rowOff>0</xdr:rowOff>
    </xdr:from>
    <xdr:to>
      <xdr:col>19</xdr:col>
      <xdr:colOff>514614</xdr:colOff>
      <xdr:row>5</xdr:row>
      <xdr:rowOff>166688</xdr:rowOff>
    </xdr:to>
    <xdr:sp macro="" textlink="">
      <xdr:nvSpPr>
        <xdr:cNvPr id="8" name="Rectángulo: esquinas redondeadas 7">
          <a:hlinkClick xmlns:r="http://schemas.openxmlformats.org/officeDocument/2006/relationships" r:id="rId3"/>
          <a:extLst>
            <a:ext uri="{FF2B5EF4-FFF2-40B4-BE49-F238E27FC236}">
              <a16:creationId xmlns:a16="http://schemas.microsoft.com/office/drawing/2014/main" id="{3846E998-ECFB-4DC8-BD2E-DFB0331CF8E2}"/>
            </a:ext>
          </a:extLst>
        </xdr:cNvPr>
        <xdr:cNvSpPr/>
      </xdr:nvSpPr>
      <xdr:spPr>
        <a:xfrm>
          <a:off x="10615083" y="846667"/>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21166</xdr:colOff>
      <xdr:row>1</xdr:row>
      <xdr:rowOff>42333</xdr:rowOff>
    </xdr:from>
    <xdr:to>
      <xdr:col>1</xdr:col>
      <xdr:colOff>1534582</xdr:colOff>
      <xdr:row>5</xdr:row>
      <xdr:rowOff>158749</xdr:rowOff>
    </xdr:to>
    <xdr:pic>
      <xdr:nvPicPr>
        <xdr:cNvPr id="3" name="Imagen 2">
          <a:hlinkClick xmlns:r="http://schemas.openxmlformats.org/officeDocument/2006/relationships" r:id="rId1"/>
          <a:extLst>
            <a:ext uri="{FF2B5EF4-FFF2-40B4-BE49-F238E27FC236}">
              <a16:creationId xmlns:a16="http://schemas.microsoft.com/office/drawing/2014/main" id="{EB67A329-12F3-4170-BA48-6B750E82D74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232833" y="232833"/>
          <a:ext cx="1513416" cy="952499"/>
        </a:xfrm>
        <a:prstGeom prst="rect">
          <a:avLst/>
        </a:prstGeom>
      </xdr:spPr>
    </xdr:pic>
    <xdr:clientData/>
  </xdr:twoCellAnchor>
  <xdr:twoCellAnchor>
    <xdr:from>
      <xdr:col>9</xdr:col>
      <xdr:colOff>0</xdr:colOff>
      <xdr:row>3</xdr:row>
      <xdr:rowOff>0</xdr:rowOff>
    </xdr:from>
    <xdr:to>
      <xdr:col>13</xdr:col>
      <xdr:colOff>514614</xdr:colOff>
      <xdr:row>4</xdr:row>
      <xdr:rowOff>166688</xdr:rowOff>
    </xdr:to>
    <xdr:sp macro="" textlink="">
      <xdr:nvSpPr>
        <xdr:cNvPr id="5" name="Rectángulo: esquinas redondeadas 4">
          <a:hlinkClick xmlns:r="http://schemas.openxmlformats.org/officeDocument/2006/relationships" r:id="rId3"/>
          <a:extLst>
            <a:ext uri="{FF2B5EF4-FFF2-40B4-BE49-F238E27FC236}">
              <a16:creationId xmlns:a16="http://schemas.microsoft.com/office/drawing/2014/main" id="{8D7B6625-FB87-4940-BA7C-B32047C84C7D}"/>
            </a:ext>
          </a:extLst>
        </xdr:cNvPr>
        <xdr:cNvSpPr/>
      </xdr:nvSpPr>
      <xdr:spPr>
        <a:xfrm>
          <a:off x="7937500" y="645583"/>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464343</xdr:colOff>
      <xdr:row>1</xdr:row>
      <xdr:rowOff>142875</xdr:rowOff>
    </xdr:from>
    <xdr:to>
      <xdr:col>1</xdr:col>
      <xdr:colOff>1977759</xdr:colOff>
      <xdr:row>6</xdr:row>
      <xdr:rowOff>71436</xdr:rowOff>
    </xdr:to>
    <xdr:pic>
      <xdr:nvPicPr>
        <xdr:cNvPr id="3" name="Imagen 2">
          <a:hlinkClick xmlns:r="http://schemas.openxmlformats.org/officeDocument/2006/relationships" r:id="rId1"/>
          <a:extLst>
            <a:ext uri="{FF2B5EF4-FFF2-40B4-BE49-F238E27FC236}">
              <a16:creationId xmlns:a16="http://schemas.microsoft.com/office/drawing/2014/main" id="{F0D54D5C-9CA9-42ED-960F-E890529CBC5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072" b="16992"/>
        <a:stretch/>
      </xdr:blipFill>
      <xdr:spPr>
        <a:xfrm>
          <a:off x="821531" y="333375"/>
          <a:ext cx="1513416" cy="952499"/>
        </a:xfrm>
        <a:prstGeom prst="rect">
          <a:avLst/>
        </a:prstGeom>
      </xdr:spPr>
    </xdr:pic>
    <xdr:clientData/>
  </xdr:twoCellAnchor>
  <xdr:twoCellAnchor>
    <xdr:from>
      <xdr:col>11</xdr:col>
      <xdr:colOff>0</xdr:colOff>
      <xdr:row>4</xdr:row>
      <xdr:rowOff>0</xdr:rowOff>
    </xdr:from>
    <xdr:to>
      <xdr:col>14</xdr:col>
      <xdr:colOff>750093</xdr:colOff>
      <xdr:row>5</xdr:row>
      <xdr:rowOff>166688</xdr:rowOff>
    </xdr:to>
    <xdr:sp macro="" textlink="">
      <xdr:nvSpPr>
        <xdr:cNvPr id="5" name="Rectángulo: esquinas redondeadas 4">
          <a:hlinkClick xmlns:r="http://schemas.openxmlformats.org/officeDocument/2006/relationships" r:id="rId3"/>
          <a:extLst>
            <a:ext uri="{FF2B5EF4-FFF2-40B4-BE49-F238E27FC236}">
              <a16:creationId xmlns:a16="http://schemas.microsoft.com/office/drawing/2014/main" id="{2CD85BD5-D6AC-4CCA-8124-015A6201729C}"/>
            </a:ext>
          </a:extLst>
        </xdr:cNvPr>
        <xdr:cNvSpPr/>
      </xdr:nvSpPr>
      <xdr:spPr>
        <a:xfrm>
          <a:off x="10203656" y="833438"/>
          <a:ext cx="3393281" cy="357188"/>
        </a:xfrm>
        <a:prstGeom prst="roundRect">
          <a:avLst>
            <a:gd name="adj" fmla="val 40001"/>
          </a:avLst>
        </a:prstGeom>
        <a:solidFill>
          <a:srgbClr val="E09E39"/>
        </a:solidFill>
        <a:ln>
          <a:solidFill>
            <a:srgbClr val="E09E3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800" b="1">
              <a:solidFill>
                <a:schemeClr val="bg1"/>
              </a:solidFill>
            </a:rPr>
            <a:t> Asesoría de Infoautónomos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N28"/>
  <sheetViews>
    <sheetView showGridLines="0" zoomScale="60" zoomScaleNormal="60" zoomScalePageLayoutView="80" workbookViewId="0">
      <selection activeCell="H22" sqref="H22:K22"/>
    </sheetView>
  </sheetViews>
  <sheetFormatPr baseColWidth="10" defaultColWidth="10.88671875" defaultRowHeight="14.4"/>
  <cols>
    <col min="1" max="1" width="4" customWidth="1"/>
    <col min="2" max="2" width="22.44140625" customWidth="1"/>
    <col min="3" max="3" width="12.33203125" customWidth="1"/>
    <col min="7" max="7" width="15.88671875" customWidth="1"/>
  </cols>
  <sheetData>
    <row r="1" spans="1:14">
      <c r="A1" s="163"/>
      <c r="B1" s="164"/>
      <c r="C1" s="164"/>
      <c r="D1" s="165"/>
      <c r="E1" s="159"/>
      <c r="F1" s="159"/>
      <c r="G1" s="159"/>
      <c r="H1" s="159"/>
      <c r="I1" s="159"/>
      <c r="J1" s="159"/>
      <c r="K1" s="159"/>
      <c r="L1" s="159"/>
    </row>
    <row r="2" spans="1:14" ht="15.6">
      <c r="A2" s="166"/>
      <c r="B2" s="167"/>
      <c r="C2" s="167"/>
      <c r="D2" s="168"/>
      <c r="E2" s="256" t="s">
        <v>7</v>
      </c>
      <c r="F2" s="256"/>
      <c r="G2" s="256"/>
      <c r="H2" s="256"/>
      <c r="I2" s="256"/>
      <c r="J2" s="256"/>
      <c r="K2" s="256"/>
      <c r="L2" s="256"/>
    </row>
    <row r="3" spans="1:14" ht="21">
      <c r="A3" s="166"/>
      <c r="B3" s="167"/>
      <c r="C3" s="167"/>
      <c r="D3" s="168"/>
      <c r="E3" s="256" t="s">
        <v>167</v>
      </c>
      <c r="F3" s="256"/>
      <c r="G3" s="256"/>
      <c r="H3" s="256"/>
      <c r="I3" s="256"/>
      <c r="J3" s="256"/>
      <c r="K3" s="256"/>
      <c r="L3" s="256"/>
      <c r="N3" s="228" t="s">
        <v>309</v>
      </c>
    </row>
    <row r="4" spans="1:14" ht="15.6">
      <c r="A4" s="166"/>
      <c r="B4" s="167"/>
      <c r="C4" s="167"/>
      <c r="D4" s="168"/>
      <c r="E4" s="258"/>
      <c r="F4" s="258"/>
      <c r="G4" s="258"/>
      <c r="H4" s="258"/>
      <c r="I4" s="258"/>
      <c r="J4" s="258"/>
      <c r="K4" s="258"/>
      <c r="L4" s="258"/>
    </row>
    <row r="5" spans="1:14">
      <c r="A5" s="166"/>
      <c r="B5" s="167"/>
      <c r="C5" s="167"/>
      <c r="D5" s="168"/>
    </row>
    <row r="6" spans="1:14">
      <c r="A6" s="166"/>
      <c r="B6" s="167"/>
      <c r="C6" s="167"/>
      <c r="D6" s="168"/>
      <c r="E6" s="159"/>
      <c r="F6" s="159"/>
      <c r="G6" s="159"/>
      <c r="H6" s="159"/>
      <c r="I6" s="159"/>
      <c r="J6" s="159"/>
      <c r="K6" s="159"/>
      <c r="L6" s="159"/>
    </row>
    <row r="7" spans="1:14">
      <c r="A7" s="166"/>
      <c r="B7" s="167"/>
      <c r="C7" s="167"/>
      <c r="D7" s="168"/>
      <c r="E7" s="159"/>
      <c r="F7" s="159"/>
      <c r="G7" s="159"/>
      <c r="H7" s="159"/>
      <c r="I7" s="159"/>
      <c r="J7" s="159"/>
      <c r="K7" s="159"/>
      <c r="L7" s="159"/>
    </row>
    <row r="8" spans="1:14" ht="15.6">
      <c r="A8" s="166"/>
      <c r="B8" s="257"/>
      <c r="C8" s="257"/>
      <c r="D8" s="168"/>
      <c r="E8" s="159"/>
      <c r="F8" s="159"/>
      <c r="G8" s="159"/>
      <c r="H8" s="159"/>
      <c r="I8" s="159"/>
      <c r="J8" s="159"/>
      <c r="K8" s="159"/>
      <c r="L8" s="159"/>
    </row>
    <row r="9" spans="1:14" ht="15.6">
      <c r="A9" s="166"/>
      <c r="B9" s="169"/>
      <c r="C9" s="167"/>
      <c r="D9" s="168"/>
      <c r="E9" s="159"/>
      <c r="F9" s="159"/>
      <c r="G9" s="159"/>
      <c r="H9" s="159"/>
      <c r="I9" s="159"/>
      <c r="J9" s="159"/>
      <c r="K9" s="159"/>
      <c r="L9" s="159"/>
    </row>
    <row r="10" spans="1:14" ht="15.6">
      <c r="A10" s="166"/>
      <c r="B10" s="259" t="s">
        <v>0</v>
      </c>
      <c r="C10" s="259"/>
      <c r="D10" s="168"/>
      <c r="E10" s="159"/>
      <c r="F10" s="159"/>
      <c r="G10" s="159"/>
      <c r="H10" s="159"/>
      <c r="I10" s="159"/>
      <c r="J10" s="159"/>
      <c r="K10" s="159"/>
      <c r="L10" s="159"/>
    </row>
    <row r="11" spans="1:14">
      <c r="A11" s="166"/>
      <c r="D11" s="168"/>
      <c r="E11" s="159"/>
      <c r="F11" s="159"/>
      <c r="G11" s="159"/>
      <c r="H11" s="159"/>
      <c r="I11" s="159"/>
      <c r="J11" s="159"/>
      <c r="K11" s="159"/>
      <c r="L11" s="159"/>
    </row>
    <row r="12" spans="1:14" ht="15.6">
      <c r="A12" s="166"/>
      <c r="B12" s="255" t="s">
        <v>219</v>
      </c>
      <c r="C12" s="255"/>
      <c r="D12" s="168"/>
      <c r="E12" s="160"/>
      <c r="F12" s="159"/>
      <c r="G12" s="159"/>
      <c r="H12" s="159"/>
      <c r="I12" s="159"/>
      <c r="J12" s="159"/>
      <c r="K12" s="159"/>
      <c r="L12" s="159"/>
    </row>
    <row r="13" spans="1:14" ht="15.6">
      <c r="A13" s="166"/>
      <c r="B13" s="170" t="s">
        <v>220</v>
      </c>
      <c r="C13" s="171"/>
      <c r="D13" s="168"/>
      <c r="E13" s="161"/>
      <c r="F13" s="159"/>
      <c r="G13" s="159"/>
      <c r="H13" s="159"/>
      <c r="I13" s="159"/>
      <c r="J13" s="159"/>
      <c r="K13" s="159"/>
      <c r="L13" s="159"/>
    </row>
    <row r="14" spans="1:14" ht="15.6">
      <c r="A14" s="166"/>
      <c r="B14" s="170" t="s">
        <v>205</v>
      </c>
      <c r="C14" s="171"/>
      <c r="D14" s="168"/>
      <c r="E14" s="159"/>
      <c r="F14" s="159"/>
      <c r="G14" s="159"/>
      <c r="H14" s="159"/>
      <c r="I14" s="159"/>
      <c r="J14" s="159"/>
      <c r="K14" s="159"/>
      <c r="L14" s="159"/>
    </row>
    <row r="15" spans="1:14" ht="15.6">
      <c r="A15" s="166"/>
      <c r="B15" s="170" t="s">
        <v>221</v>
      </c>
      <c r="C15" s="171"/>
      <c r="D15" s="168"/>
      <c r="E15" s="159"/>
      <c r="F15" s="159"/>
      <c r="G15" s="159"/>
      <c r="H15" s="159"/>
      <c r="I15" s="159"/>
      <c r="J15" s="159"/>
      <c r="K15" s="159"/>
      <c r="L15" s="159"/>
    </row>
    <row r="16" spans="1:14" ht="15.6">
      <c r="A16" s="166"/>
      <c r="B16" s="170" t="s">
        <v>271</v>
      </c>
      <c r="C16" s="171"/>
      <c r="D16" s="168"/>
      <c r="E16" s="159"/>
      <c r="L16" s="159"/>
    </row>
    <row r="17" spans="1:14" ht="15.6">
      <c r="A17" s="166"/>
      <c r="B17" s="170" t="s">
        <v>222</v>
      </c>
      <c r="C17" s="171"/>
      <c r="D17" s="168"/>
      <c r="E17" s="159"/>
    </row>
    <row r="18" spans="1:14" ht="15.6">
      <c r="A18" s="166"/>
      <c r="B18" s="170" t="s">
        <v>227</v>
      </c>
      <c r="C18" s="171"/>
      <c r="D18" s="168"/>
      <c r="E18" s="159"/>
      <c r="N18" s="162"/>
    </row>
    <row r="19" spans="1:14">
      <c r="A19" s="166"/>
      <c r="D19" s="168"/>
      <c r="E19" s="159"/>
    </row>
    <row r="20" spans="1:14" ht="15.6">
      <c r="A20" s="166"/>
      <c r="B20" s="255" t="s">
        <v>226</v>
      </c>
      <c r="C20" s="255"/>
      <c r="D20" s="168"/>
      <c r="E20" s="159"/>
    </row>
    <row r="21" spans="1:14" ht="15.6">
      <c r="A21" s="166"/>
      <c r="B21" s="170" t="s">
        <v>177</v>
      </c>
      <c r="C21" s="171"/>
      <c r="D21" s="168"/>
      <c r="E21" s="159"/>
      <c r="F21" s="250" t="s">
        <v>274</v>
      </c>
      <c r="G21" s="251"/>
      <c r="H21" s="251"/>
      <c r="I21" s="251"/>
      <c r="J21" s="251"/>
      <c r="K21" s="252"/>
    </row>
    <row r="22" spans="1:14" ht="15.6">
      <c r="A22" s="166"/>
      <c r="B22" s="170" t="s">
        <v>225</v>
      </c>
      <c r="C22" s="171"/>
      <c r="D22" s="168"/>
      <c r="E22" s="159"/>
      <c r="F22" s="253" t="s">
        <v>1</v>
      </c>
      <c r="G22" s="254"/>
      <c r="H22" s="260" t="s">
        <v>312</v>
      </c>
      <c r="I22" s="261"/>
      <c r="J22" s="261"/>
      <c r="K22" s="262"/>
    </row>
    <row r="23" spans="1:14" ht="15.6">
      <c r="A23" s="166"/>
      <c r="B23" s="170" t="s">
        <v>223</v>
      </c>
      <c r="C23" s="171"/>
      <c r="D23" s="168"/>
      <c r="E23" s="159"/>
      <c r="F23" s="235" t="s">
        <v>2</v>
      </c>
      <c r="G23" s="236"/>
      <c r="H23" s="241" t="s">
        <v>3</v>
      </c>
      <c r="I23" s="242"/>
      <c r="J23" s="242"/>
      <c r="K23" s="243"/>
    </row>
    <row r="24" spans="1:14" ht="15.6">
      <c r="A24" s="166"/>
      <c r="B24" s="170" t="s">
        <v>224</v>
      </c>
      <c r="C24" s="171"/>
      <c r="D24" s="168"/>
      <c r="E24" s="159"/>
      <c r="F24" s="235" t="s">
        <v>4</v>
      </c>
      <c r="G24" s="236"/>
      <c r="H24" s="241" t="s">
        <v>5</v>
      </c>
      <c r="I24" s="242"/>
      <c r="J24" s="242"/>
      <c r="K24" s="243"/>
    </row>
    <row r="25" spans="1:14" ht="15.6">
      <c r="A25" s="166"/>
      <c r="B25" s="170" t="s">
        <v>296</v>
      </c>
      <c r="C25" s="171"/>
      <c r="D25" s="168"/>
      <c r="E25" s="159"/>
      <c r="F25" s="235" t="s">
        <v>275</v>
      </c>
      <c r="G25" s="236"/>
      <c r="H25" s="241" t="s">
        <v>310</v>
      </c>
      <c r="I25" s="242"/>
      <c r="J25" s="242"/>
      <c r="K25" s="243"/>
    </row>
    <row r="26" spans="1:14" ht="16.2" thickBot="1">
      <c r="A26" s="172"/>
      <c r="B26" s="173"/>
      <c r="C26" s="173"/>
      <c r="D26" s="174"/>
      <c r="E26" s="159"/>
      <c r="F26" s="237" t="s">
        <v>6</v>
      </c>
      <c r="G26" s="238"/>
      <c r="H26" s="244">
        <v>644589123</v>
      </c>
      <c r="I26" s="245"/>
      <c r="J26" s="245"/>
      <c r="K26" s="246"/>
    </row>
    <row r="27" spans="1:14" ht="15.6">
      <c r="B27" s="159"/>
      <c r="C27" s="159"/>
      <c r="D27" s="159"/>
      <c r="F27" s="232" t="s">
        <v>195</v>
      </c>
      <c r="G27" s="233"/>
      <c r="H27" s="233"/>
      <c r="I27" s="233"/>
      <c r="J27" s="233"/>
      <c r="K27" s="234"/>
    </row>
    <row r="28" spans="1:14" ht="15.6">
      <c r="F28" s="239" t="s">
        <v>196</v>
      </c>
      <c r="G28" s="240"/>
      <c r="H28" s="247" t="s">
        <v>311</v>
      </c>
      <c r="I28" s="248"/>
      <c r="J28" s="248"/>
      <c r="K28" s="249"/>
    </row>
  </sheetData>
  <sheetProtection password="B7A9" sheet="1" objects="1" scenarios="1"/>
  <protectedRanges>
    <protectedRange sqref="H28:K28" name="Datos proyecto"/>
    <protectedRange sqref="H22:K26" name="Datos del autónomo"/>
  </protectedRanges>
  <mergeCells count="21">
    <mergeCell ref="F21:K21"/>
    <mergeCell ref="F22:G22"/>
    <mergeCell ref="B20:C20"/>
    <mergeCell ref="E2:L2"/>
    <mergeCell ref="E3:L3"/>
    <mergeCell ref="B8:C8"/>
    <mergeCell ref="E4:L4"/>
    <mergeCell ref="B12:C12"/>
    <mergeCell ref="B10:C10"/>
    <mergeCell ref="H22:K22"/>
    <mergeCell ref="F27:K27"/>
    <mergeCell ref="F23:G23"/>
    <mergeCell ref="F26:G26"/>
    <mergeCell ref="F28:G28"/>
    <mergeCell ref="F24:G24"/>
    <mergeCell ref="F25:G25"/>
    <mergeCell ref="H23:K23"/>
    <mergeCell ref="H24:K24"/>
    <mergeCell ref="H25:K25"/>
    <mergeCell ref="H26:K26"/>
    <mergeCell ref="H28:K28"/>
  </mergeCells>
  <hyperlinks>
    <hyperlink ref="B21" location="Resultados!A1" display="Resultados"/>
    <hyperlink ref="B22" location="Tesorería!A1" display="Tesorería"/>
    <hyperlink ref="B23" location="Balance!A1" display="Balance"/>
    <hyperlink ref="B13" location="Inversión!A1" display="Inversión"/>
    <hyperlink ref="B14" location="Financiación!A1" display="Financiación"/>
    <hyperlink ref="B15" location="'Costes Fijos'!A1" display="Costes Fijos"/>
    <hyperlink ref="B17" location="Ventas!A1" display="Ventas"/>
    <hyperlink ref="B18" location="'Costes variables'!A1" display="Costes variables"/>
    <hyperlink ref="B24" location="Ratios!A1" display="Ratios"/>
    <hyperlink ref="B16" location="'Costes Marketing'!A1" display="Costes Marketing"/>
    <hyperlink ref="B25" location="'TIR y VAN'!A1" display="TIR Y VAN"/>
  </hyperlinks>
  <pageMargins left="0.70866141732283472" right="0.34" top="0.74803149606299213" bottom="0.74803149606299213" header="0.31496062992125984" footer="0.31496062992125984"/>
  <pageSetup paperSize="9"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J39"/>
  <sheetViews>
    <sheetView showGridLines="0" topLeftCell="A10" zoomScale="90" zoomScaleNormal="90" zoomScalePageLayoutView="90" workbookViewId="0">
      <selection activeCell="C3" sqref="C3"/>
    </sheetView>
  </sheetViews>
  <sheetFormatPr baseColWidth="10" defaultColWidth="10.88671875" defaultRowHeight="14.4"/>
  <cols>
    <col min="1" max="1" width="2.33203125" customWidth="1"/>
    <col min="2" max="2" width="36.88671875" customWidth="1"/>
    <col min="3" max="3" width="14.5546875" customWidth="1"/>
    <col min="4" max="8" width="13.109375" bestFit="1" customWidth="1"/>
    <col min="9" max="9" width="14.44140625" customWidth="1"/>
    <col min="10" max="10" width="17" customWidth="1"/>
    <col min="11" max="11" width="14.88671875" customWidth="1"/>
    <col min="12" max="12" width="12.33203125" customWidth="1"/>
    <col min="13" max="13" width="11.44140625" customWidth="1"/>
    <col min="14" max="14" width="12.44140625" customWidth="1"/>
  </cols>
  <sheetData>
    <row r="1" spans="1:10">
      <c r="A1" s="208"/>
      <c r="B1" s="208"/>
      <c r="C1" s="208"/>
      <c r="D1" s="208"/>
      <c r="E1" s="208"/>
      <c r="F1" s="208"/>
      <c r="G1" s="208"/>
      <c r="H1" s="208"/>
    </row>
    <row r="2" spans="1:10">
      <c r="A2" s="208"/>
      <c r="B2" s="208"/>
      <c r="C2" s="208"/>
      <c r="D2" s="208"/>
      <c r="E2" s="208"/>
      <c r="F2" s="208"/>
      <c r="G2" s="208"/>
      <c r="H2" s="208"/>
    </row>
    <row r="3" spans="1:10" ht="21">
      <c r="A3" s="208"/>
      <c r="B3" s="208"/>
      <c r="C3" s="208"/>
      <c r="D3" s="264" t="s">
        <v>299</v>
      </c>
      <c r="E3" s="264"/>
      <c r="F3" s="264"/>
      <c r="G3" s="264"/>
      <c r="H3" s="264"/>
      <c r="J3" s="228" t="s">
        <v>309</v>
      </c>
    </row>
    <row r="4" spans="1:10">
      <c r="A4" s="208"/>
      <c r="B4" s="208"/>
      <c r="C4" s="208"/>
      <c r="D4" s="208"/>
      <c r="E4" s="208"/>
      <c r="F4" s="208"/>
      <c r="G4" s="208"/>
      <c r="H4" s="208"/>
    </row>
    <row r="5" spans="1:10">
      <c r="A5" s="208"/>
      <c r="B5" s="208"/>
      <c r="C5" s="208"/>
      <c r="D5" s="297" t="str">
        <f>+Portada!H22</f>
        <v>Jahaziel y Vladimil</v>
      </c>
      <c r="E5" s="297"/>
      <c r="F5" s="297"/>
      <c r="G5" s="297"/>
      <c r="H5" s="297"/>
    </row>
    <row r="6" spans="1:10">
      <c r="A6" s="208"/>
      <c r="B6" s="208"/>
      <c r="C6" s="208"/>
      <c r="D6" s="297" t="str">
        <f>+Portada!H28</f>
        <v>Coffee Mug</v>
      </c>
      <c r="E6" s="297"/>
      <c r="F6" s="297"/>
      <c r="G6" s="297"/>
      <c r="H6" s="297"/>
    </row>
    <row r="7" spans="1:10">
      <c r="A7" s="208"/>
      <c r="B7" s="208"/>
      <c r="C7" s="208"/>
      <c r="D7" s="208"/>
      <c r="E7" s="208"/>
      <c r="F7" s="208"/>
      <c r="G7" s="208"/>
      <c r="H7" s="208"/>
    </row>
    <row r="8" spans="1:10">
      <c r="A8" s="208"/>
      <c r="B8" s="208"/>
      <c r="C8" s="208"/>
      <c r="D8" s="208"/>
      <c r="E8" s="208"/>
      <c r="F8" s="208"/>
      <c r="G8" s="208"/>
      <c r="H8" s="208"/>
    </row>
    <row r="9" spans="1:10">
      <c r="A9" s="208"/>
      <c r="B9" s="208"/>
      <c r="C9" s="208"/>
      <c r="D9" s="208"/>
      <c r="E9" s="208"/>
      <c r="F9" s="208"/>
      <c r="G9" s="208"/>
      <c r="H9" s="208"/>
    </row>
    <row r="10" spans="1:10">
      <c r="A10" s="208"/>
      <c r="B10" s="298" t="s">
        <v>231</v>
      </c>
      <c r="C10" s="298"/>
      <c r="D10" s="298"/>
      <c r="E10" s="298"/>
      <c r="F10" s="298"/>
      <c r="G10" s="298"/>
      <c r="H10" s="298"/>
    </row>
    <row r="11" spans="1:10" ht="15" customHeight="1">
      <c r="A11" s="208"/>
      <c r="B11" s="82"/>
      <c r="C11" s="83" t="s">
        <v>71</v>
      </c>
      <c r="D11" s="83" t="s">
        <v>83</v>
      </c>
      <c r="E11" s="83" t="s">
        <v>84</v>
      </c>
      <c r="F11" s="83" t="s">
        <v>85</v>
      </c>
      <c r="G11" s="83" t="s">
        <v>276</v>
      </c>
      <c r="H11" s="83" t="s">
        <v>277</v>
      </c>
    </row>
    <row r="12" spans="1:10">
      <c r="A12" s="208"/>
      <c r="B12" s="60" t="s">
        <v>204</v>
      </c>
      <c r="C12" s="152"/>
      <c r="D12" s="152">
        <f>+Resultados!C10*(1-Ventas!$M$24/365)</f>
        <v>393250</v>
      </c>
      <c r="E12" s="152">
        <f>+Resultados!D10*(1-Ventas!$M$24/365)+Balance!D16</f>
        <v>397182.5</v>
      </c>
      <c r="F12" s="152">
        <f>+Resultados!E10*(1-Ventas!$M$24/365)+Balance!E16</f>
        <v>401154.32500000001</v>
      </c>
      <c r="G12" s="152">
        <f>+Resultados!F10*(1-Ventas!$M$24/365)+Balance!F16</f>
        <v>405165.86824999994</v>
      </c>
      <c r="H12" s="152">
        <f>+Resultados!G10*(1-Ventas!$M$24/365)+Balance!G16</f>
        <v>409217.52693250001</v>
      </c>
    </row>
    <row r="13" spans="1:10">
      <c r="A13" s="208"/>
      <c r="B13" s="60" t="s">
        <v>205</v>
      </c>
      <c r="C13" s="152">
        <f>+Financiación!E18</f>
        <v>28750</v>
      </c>
      <c r="D13" s="152">
        <f>+Financiación!F18</f>
        <v>4500</v>
      </c>
      <c r="E13" s="152">
        <f>+Financiación!G18</f>
        <v>5500</v>
      </c>
      <c r="F13" s="152">
        <f>+Financiación!H18</f>
        <v>4500</v>
      </c>
      <c r="G13" s="152">
        <f>+Financiación!I18</f>
        <v>5500</v>
      </c>
      <c r="H13" s="152">
        <f>+Financiación!J18</f>
        <v>4500</v>
      </c>
    </row>
    <row r="14" spans="1:10">
      <c r="A14" s="208"/>
      <c r="B14" s="84" t="s">
        <v>67</v>
      </c>
      <c r="C14" s="73">
        <f>SUM(C12:C13)</f>
        <v>28750</v>
      </c>
      <c r="D14" s="73">
        <f>SUM(D12:D13)</f>
        <v>397750</v>
      </c>
      <c r="E14" s="73">
        <f>SUM(E12:E13)</f>
        <v>402682.5</v>
      </c>
      <c r="F14" s="73">
        <f>SUM(F12:F13)</f>
        <v>405654.32500000001</v>
      </c>
      <c r="G14" s="73">
        <f t="shared" ref="G14:H14" si="0">SUM(G12:G13)</f>
        <v>410665.86824999994</v>
      </c>
      <c r="H14" s="73">
        <f t="shared" si="0"/>
        <v>413717.52693250001</v>
      </c>
    </row>
    <row r="15" spans="1:10">
      <c r="A15" s="208"/>
      <c r="B15" s="60" t="s">
        <v>206</v>
      </c>
      <c r="C15" s="152"/>
      <c r="D15" s="152">
        <f>+Resultados!C12*(1-'Costes variables'!$O$16/365)</f>
        <v>114042.50000000001</v>
      </c>
      <c r="E15" s="152">
        <f>+Resultados!D12*(1-'Costes variables'!$O$16/365)+Balance!D31</f>
        <v>115182.925</v>
      </c>
      <c r="F15" s="152">
        <f>+Resultados!E12*(1-'Costes variables'!$O$16/365)+Balance!E31</f>
        <v>116334.75425</v>
      </c>
      <c r="G15" s="152">
        <f>+Resultados!F12*(1-'Costes variables'!$O$16/365)+Balance!F31</f>
        <v>117498.10179250001</v>
      </c>
      <c r="H15" s="152">
        <f>+Resultados!G12*(1-'Costes variables'!$O$16/365)+Balance!G31</f>
        <v>118673.08281042501</v>
      </c>
    </row>
    <row r="16" spans="1:10">
      <c r="A16" s="208"/>
      <c r="B16" s="60" t="s">
        <v>213</v>
      </c>
      <c r="C16" s="152"/>
      <c r="D16" s="152">
        <f>+'Tesorería Año 1'!O16</f>
        <v>130800</v>
      </c>
      <c r="E16" s="152">
        <f>+D16</f>
        <v>130800</v>
      </c>
      <c r="F16" s="152">
        <f>+E16</f>
        <v>130800</v>
      </c>
      <c r="G16" s="152">
        <f t="shared" ref="G16:H16" si="1">+F16</f>
        <v>130800</v>
      </c>
      <c r="H16" s="152">
        <f t="shared" si="1"/>
        <v>130800</v>
      </c>
    </row>
    <row r="17" spans="1:8">
      <c r="A17" s="208"/>
      <c r="B17" s="60" t="s">
        <v>212</v>
      </c>
      <c r="C17" s="152"/>
      <c r="D17" s="152">
        <f>+'Tesorería Año 1'!O17</f>
        <v>41463.600000000006</v>
      </c>
      <c r="E17" s="152">
        <f>+D17</f>
        <v>41463.600000000006</v>
      </c>
      <c r="F17" s="152">
        <f>+E17</f>
        <v>41463.600000000006</v>
      </c>
      <c r="G17" s="152">
        <f t="shared" ref="G17:H17" si="2">+F17</f>
        <v>41463.600000000006</v>
      </c>
      <c r="H17" s="152">
        <f t="shared" si="2"/>
        <v>41463.600000000006</v>
      </c>
    </row>
    <row r="18" spans="1:8">
      <c r="A18" s="208"/>
      <c r="B18" s="60" t="str">
        <f>+'Costes Fijos'!B14</f>
        <v>Retribución del autónomo</v>
      </c>
      <c r="C18" s="152"/>
      <c r="D18" s="152">
        <f>+'Tesorería Año 1'!O18</f>
        <v>14400</v>
      </c>
      <c r="E18" s="152">
        <f>+Resultados!D14</f>
        <v>14400</v>
      </c>
      <c r="F18" s="152">
        <f>+Resultados!E14</f>
        <v>14400</v>
      </c>
      <c r="G18" s="152">
        <f>+Resultados!F14</f>
        <v>14400</v>
      </c>
      <c r="H18" s="152">
        <f>+Resultados!G14</f>
        <v>14400</v>
      </c>
    </row>
    <row r="19" spans="1:8">
      <c r="A19" s="208"/>
      <c r="B19" s="60" t="str">
        <f>+'Costes Fijos'!B15</f>
        <v>Seguros de autónomos (RETA)</v>
      </c>
      <c r="C19" s="152"/>
      <c r="D19" s="152">
        <f>+'Tesorería Año 1'!O19</f>
        <v>1200</v>
      </c>
      <c r="E19" s="152">
        <f>+Resultados!D15</f>
        <v>1200</v>
      </c>
      <c r="F19" s="152">
        <f>+Resultados!E15</f>
        <v>1200</v>
      </c>
      <c r="G19" s="152">
        <f>+Resultados!F15</f>
        <v>1200</v>
      </c>
      <c r="H19" s="152">
        <f>+Resultados!G15</f>
        <v>1200</v>
      </c>
    </row>
    <row r="20" spans="1:8">
      <c r="A20" s="208"/>
      <c r="B20" s="60" t="str">
        <f>+'Costes Fijos'!B16</f>
        <v>Servicios exteriores</v>
      </c>
      <c r="C20" s="152"/>
      <c r="D20" s="152">
        <f>+'Tesorería Año 1'!O20</f>
        <v>0</v>
      </c>
      <c r="E20" s="152">
        <f>+Resultados!D18</f>
        <v>0</v>
      </c>
      <c r="F20" s="152">
        <f>+Resultados!E18</f>
        <v>0</v>
      </c>
      <c r="G20" s="152">
        <f>+Resultados!F18</f>
        <v>0</v>
      </c>
      <c r="H20" s="152">
        <f>+Resultados!G18</f>
        <v>0</v>
      </c>
    </row>
    <row r="21" spans="1:8">
      <c r="A21" s="208"/>
      <c r="B21" s="60" t="str">
        <f>+'Costes Fijos'!B17</f>
        <v>Servicios profesionales</v>
      </c>
      <c r="C21" s="152"/>
      <c r="D21" s="152">
        <f>+'Tesorería Año 1'!O21</f>
        <v>3000</v>
      </c>
      <c r="E21" s="152">
        <f>+Resultados!D19</f>
        <v>3000</v>
      </c>
      <c r="F21" s="152">
        <f>+Resultados!E19</f>
        <v>3000</v>
      </c>
      <c r="G21" s="152">
        <f>+Resultados!F19</f>
        <v>3000</v>
      </c>
      <c r="H21" s="152">
        <f>+Resultados!G19</f>
        <v>3000</v>
      </c>
    </row>
    <row r="22" spans="1:8">
      <c r="A22" s="208"/>
      <c r="B22" s="60" t="str">
        <f>+'Costes Fijos'!B18</f>
        <v>Alquileres y cánones</v>
      </c>
      <c r="C22" s="152"/>
      <c r="D22" s="152">
        <f>+'Tesorería Año 1'!O22</f>
        <v>6000</v>
      </c>
      <c r="E22" s="152">
        <f>+Resultados!D20</f>
        <v>6000</v>
      </c>
      <c r="F22" s="152">
        <f>+Resultados!E20</f>
        <v>6000</v>
      </c>
      <c r="G22" s="152">
        <f>+Resultados!F20</f>
        <v>6000</v>
      </c>
      <c r="H22" s="152">
        <f>+Resultados!G20</f>
        <v>6000</v>
      </c>
    </row>
    <row r="23" spans="1:8">
      <c r="A23" s="208"/>
      <c r="B23" s="60" t="str">
        <f>+'Costes Fijos'!B19</f>
        <v>Suministros</v>
      </c>
      <c r="C23" s="152"/>
      <c r="D23" s="152">
        <f>+'Tesorería Año 1'!O23</f>
        <v>2400</v>
      </c>
      <c r="E23" s="152">
        <f>+Resultados!D21</f>
        <v>2400</v>
      </c>
      <c r="F23" s="152">
        <f>+Resultados!E21</f>
        <v>2400</v>
      </c>
      <c r="G23" s="152">
        <f>+Resultados!F21</f>
        <v>2400</v>
      </c>
      <c r="H23" s="152">
        <f>+Resultados!G21</f>
        <v>2400</v>
      </c>
    </row>
    <row r="24" spans="1:8">
      <c r="A24" s="208"/>
      <c r="B24" s="60" t="e">
        <f>+'Costes Fijos'!#REF!</f>
        <v>#REF!</v>
      </c>
      <c r="C24" s="152"/>
      <c r="D24" s="152">
        <f>+'Tesorería Año 1'!O24</f>
        <v>3300</v>
      </c>
      <c r="E24" s="152">
        <f>+Resultados!D22</f>
        <v>3366</v>
      </c>
      <c r="F24" s="152">
        <f>+Resultados!E22</f>
        <v>3416.49</v>
      </c>
      <c r="G24" s="152">
        <f>+Resultados!F22</f>
        <v>3450.6549</v>
      </c>
      <c r="H24" s="152">
        <f>+Resultados!G22</f>
        <v>3485.1614490000002</v>
      </c>
    </row>
    <row r="25" spans="1:8">
      <c r="A25" s="208"/>
      <c r="B25" s="60" t="str">
        <f>+'Costes Fijos'!B20</f>
        <v>Mantenimiento y reparación</v>
      </c>
      <c r="C25" s="152"/>
      <c r="D25" s="152">
        <f>+'Tesorería Año 1'!O25</f>
        <v>3600</v>
      </c>
      <c r="E25" s="152">
        <f>+Resultados!D23</f>
        <v>3600</v>
      </c>
      <c r="F25" s="152">
        <f>+Resultados!E23</f>
        <v>3600</v>
      </c>
      <c r="G25" s="152">
        <f>+Resultados!F23</f>
        <v>3600</v>
      </c>
      <c r="H25" s="152">
        <f>+Resultados!G23</f>
        <v>3600</v>
      </c>
    </row>
    <row r="26" spans="1:8">
      <c r="A26" s="208"/>
      <c r="B26" s="60" t="str">
        <f>+'Costes Fijos'!B21</f>
        <v>Gastos diversos</v>
      </c>
      <c r="C26" s="152"/>
      <c r="D26" s="152">
        <f>+'Tesorería Año 1'!O26</f>
        <v>2400</v>
      </c>
      <c r="E26" s="152">
        <f>+Resultados!D24</f>
        <v>2400</v>
      </c>
      <c r="F26" s="152">
        <f>+Resultados!E24</f>
        <v>2400</v>
      </c>
      <c r="G26" s="152">
        <f>+Resultados!F24</f>
        <v>2400</v>
      </c>
      <c r="H26" s="152">
        <f>+Resultados!G24</f>
        <v>2400</v>
      </c>
    </row>
    <row r="27" spans="1:8">
      <c r="A27" s="208"/>
      <c r="B27" s="60" t="str">
        <f>+'Costes Fijos'!B22</f>
        <v>Tributos</v>
      </c>
      <c r="C27" s="152"/>
      <c r="D27" s="152">
        <f>+'Tesorería Año 1'!O27</f>
        <v>2400</v>
      </c>
      <c r="E27" s="152">
        <f>+Resultados!D25</f>
        <v>2400</v>
      </c>
      <c r="F27" s="152">
        <f>+Resultados!E25</f>
        <v>2400</v>
      </c>
      <c r="G27" s="152">
        <f>+Resultados!F25</f>
        <v>2400</v>
      </c>
      <c r="H27" s="152">
        <f>+Resultados!G25</f>
        <v>2400</v>
      </c>
    </row>
    <row r="28" spans="1:8">
      <c r="A28" s="208"/>
      <c r="B28" s="60" t="str">
        <f>+'Costes Fijos'!B23</f>
        <v>Seguros</v>
      </c>
      <c r="C28" s="152"/>
      <c r="D28" s="152">
        <f>+'Tesorería Año 1'!O28</f>
        <v>9000</v>
      </c>
      <c r="E28" s="152">
        <f>+Resultados!D26</f>
        <v>9000</v>
      </c>
      <c r="F28" s="152">
        <f>+Resultados!E26</f>
        <v>9000</v>
      </c>
      <c r="G28" s="152">
        <f>+Resultados!F26</f>
        <v>9000</v>
      </c>
      <c r="H28" s="152">
        <f>+Resultados!G26</f>
        <v>9000</v>
      </c>
    </row>
    <row r="29" spans="1:8">
      <c r="A29" s="208"/>
      <c r="B29" s="60" t="s">
        <v>214</v>
      </c>
      <c r="C29" s="152"/>
      <c r="D29" s="152">
        <f>+'Tesorería Año 1'!O29</f>
        <v>0</v>
      </c>
      <c r="E29" s="152">
        <f>+Financiación!F33+Financiación!O33</f>
        <v>0</v>
      </c>
      <c r="F29" s="152">
        <f>+Financiación!G33+Financiación!P33</f>
        <v>0</v>
      </c>
      <c r="G29" s="152">
        <f>+Financiación!H33+Financiación!Q33</f>
        <v>0</v>
      </c>
      <c r="H29" s="152">
        <f>+Financiación!I33+Financiación!R33</f>
        <v>0</v>
      </c>
    </row>
    <row r="30" spans="1:8">
      <c r="A30" s="208"/>
      <c r="B30" s="60" t="s">
        <v>218</v>
      </c>
      <c r="C30" s="152"/>
      <c r="D30" s="152">
        <f>+'Tesorería Año 1'!O30</f>
        <v>0</v>
      </c>
      <c r="E30" s="152"/>
      <c r="F30" s="152"/>
      <c r="G30" s="152"/>
      <c r="H30" s="152"/>
    </row>
    <row r="31" spans="1:8">
      <c r="A31" s="208"/>
      <c r="B31" s="60" t="s">
        <v>217</v>
      </c>
      <c r="C31" s="152"/>
      <c r="D31" s="152">
        <f>+'Tesorería Año 1'!O31</f>
        <v>3750</v>
      </c>
      <c r="E31" s="152">
        <f>+Financiación!G14+Financiación!G17</f>
        <v>0</v>
      </c>
      <c r="F31" s="152">
        <f>+Financiación!H14+Financiación!H17</f>
        <v>0</v>
      </c>
      <c r="G31" s="152">
        <f>+Financiación!I14+Financiación!I17</f>
        <v>0</v>
      </c>
      <c r="H31" s="152">
        <f>+Financiación!J14+Financiación!J17</f>
        <v>0</v>
      </c>
    </row>
    <row r="32" spans="1:8">
      <c r="A32" s="208"/>
      <c r="B32" s="60" t="s">
        <v>216</v>
      </c>
      <c r="C32" s="152"/>
      <c r="D32" s="152">
        <f>+'Tesorería Año 1'!O32</f>
        <v>12574.367857142854</v>
      </c>
      <c r="E32" s="152">
        <f>+Resultados!D32</f>
        <v>14493.833035714284</v>
      </c>
      <c r="F32" s="152">
        <f>+Resultados!E32</f>
        <v>14964.780901785722</v>
      </c>
      <c r="G32" s="152">
        <f>+Resultados!F32</f>
        <v>15406.235032232129</v>
      </c>
      <c r="H32" s="152">
        <f>+Resultados!G32</f>
        <v>16176.599239697316</v>
      </c>
    </row>
    <row r="33" spans="1:8">
      <c r="A33" s="208"/>
      <c r="B33" s="60" t="s">
        <v>232</v>
      </c>
      <c r="C33" s="152"/>
      <c r="D33" s="152"/>
      <c r="E33" s="152">
        <f>+Resultados!C33*Financiación!O13</f>
        <v>15089.241428571426</v>
      </c>
      <c r="F33" s="152">
        <f>+Resultados!D33*Financiación!O13</f>
        <v>17392.599642857142</v>
      </c>
      <c r="G33" s="152">
        <f>+Resultados!E33*Financiación!P13</f>
        <v>0</v>
      </c>
      <c r="H33" s="152">
        <f>+Resultados!F33*Financiación!Q13</f>
        <v>0</v>
      </c>
    </row>
    <row r="34" spans="1:8">
      <c r="A34" s="208"/>
      <c r="B34" s="60" t="str">
        <f>+Resultados!B27</f>
        <v>Gastos de establecimiento</v>
      </c>
      <c r="C34" s="152">
        <f>+Inversión!C30+Inversión!C31</f>
        <v>6000</v>
      </c>
      <c r="D34" s="152">
        <f>+Inversión!D30+Inversión!D31</f>
        <v>0</v>
      </c>
      <c r="E34" s="152">
        <f>+Inversión!E30+Inversión!E31</f>
        <v>0</v>
      </c>
      <c r="F34" s="152">
        <f>+Inversión!F30+Inversión!F31</f>
        <v>0</v>
      </c>
      <c r="G34" s="152">
        <f>+Inversión!G30+Inversión!G31</f>
        <v>0</v>
      </c>
      <c r="H34" s="152">
        <f>+Inversión!H30+Inversión!H31</f>
        <v>0</v>
      </c>
    </row>
    <row r="35" spans="1:8">
      <c r="A35" s="208"/>
      <c r="B35" s="60" t="s">
        <v>215</v>
      </c>
      <c r="C35" s="152">
        <f>SUM(Inversión!C10:C25)</f>
        <v>17750</v>
      </c>
      <c r="D35" s="152">
        <f>+Inversión!D34-Inversión!D30-Inversión!D31</f>
        <v>4500</v>
      </c>
      <c r="E35" s="152">
        <f>+Inversión!E34-Inversión!E30-Inversión!E31</f>
        <v>5500</v>
      </c>
      <c r="F35" s="152">
        <f>+Inversión!F34-Inversión!F30-Inversión!F31</f>
        <v>4500</v>
      </c>
      <c r="G35" s="152">
        <f>+Inversión!G34-Inversión!G30-Inversión!G31</f>
        <v>5500</v>
      </c>
      <c r="H35" s="152">
        <f>+Inversión!H34-Inversión!H30-Inversión!H31</f>
        <v>4500</v>
      </c>
    </row>
    <row r="36" spans="1:8">
      <c r="A36" s="208"/>
      <c r="B36" s="84" t="s">
        <v>69</v>
      </c>
      <c r="C36" s="74">
        <f>SUM(C15:C35)</f>
        <v>23750</v>
      </c>
      <c r="D36" s="74">
        <f>SUM(D15:D35)</f>
        <v>354830.46785714285</v>
      </c>
      <c r="E36" s="74">
        <f>SUM(E15:E35)</f>
        <v>370295.59946428571</v>
      </c>
      <c r="F36" s="74">
        <f>SUM(F15:F35)</f>
        <v>373272.22479464283</v>
      </c>
      <c r="G36" s="74">
        <f t="shared" ref="G36:H36" si="3">SUM(G15:G35)</f>
        <v>358518.59172473213</v>
      </c>
      <c r="H36" s="74">
        <f t="shared" si="3"/>
        <v>359498.4434991224</v>
      </c>
    </row>
    <row r="37" spans="1:8">
      <c r="A37" s="208"/>
      <c r="B37" s="85" t="s">
        <v>207</v>
      </c>
      <c r="C37" s="75">
        <f>+C14-C36</f>
        <v>5000</v>
      </c>
      <c r="D37" s="76">
        <f>+D14-D36</f>
        <v>42919.532142857148</v>
      </c>
      <c r="E37" s="76">
        <f>+E14-E36</f>
        <v>32386.900535714289</v>
      </c>
      <c r="F37" s="76">
        <f>+F14-F36</f>
        <v>32382.100205357186</v>
      </c>
      <c r="G37" s="76">
        <f t="shared" ref="G37:H37" si="4">+G14-G36</f>
        <v>52147.276525267807</v>
      </c>
      <c r="H37" s="76">
        <f t="shared" si="4"/>
        <v>54219.083433377615</v>
      </c>
    </row>
    <row r="38" spans="1:8" ht="15" thickBot="1">
      <c r="A38" s="208"/>
      <c r="B38" s="68" t="s">
        <v>208</v>
      </c>
      <c r="C38" s="77">
        <v>0</v>
      </c>
      <c r="D38" s="78">
        <f>+'Tesorería Año 1'!O37</f>
        <v>5000</v>
      </c>
      <c r="E38" s="78">
        <f>+D39</f>
        <v>47919.532142857148</v>
      </c>
      <c r="F38" s="78">
        <f>+E39</f>
        <v>80306.432678571437</v>
      </c>
      <c r="G38" s="78">
        <f t="shared" ref="G38:H38" si="5">+F39</f>
        <v>112688.53288392862</v>
      </c>
      <c r="H38" s="78">
        <f t="shared" si="5"/>
        <v>164835.80940919643</v>
      </c>
    </row>
    <row r="39" spans="1:8" ht="15" thickBot="1">
      <c r="A39" s="208"/>
      <c r="B39" s="86" t="s">
        <v>209</v>
      </c>
      <c r="C39" s="79">
        <f>+C37+C38</f>
        <v>5000</v>
      </c>
      <c r="D39" s="80">
        <f>+D37+D38</f>
        <v>47919.532142857148</v>
      </c>
      <c r="E39" s="80">
        <f>+E37+E38</f>
        <v>80306.432678571437</v>
      </c>
      <c r="F39" s="80">
        <f>+F37+F38</f>
        <v>112688.53288392862</v>
      </c>
      <c r="G39" s="80">
        <f t="shared" ref="G39:H39" si="6">+G37+G38</f>
        <v>164835.80940919643</v>
      </c>
      <c r="H39" s="81">
        <f t="shared" si="6"/>
        <v>219054.89284257405</v>
      </c>
    </row>
  </sheetData>
  <sheetProtection password="B7A9" sheet="1" objects="1" scenarios="1"/>
  <mergeCells count="4">
    <mergeCell ref="D5:H5"/>
    <mergeCell ref="D6:H6"/>
    <mergeCell ref="D3:H3"/>
    <mergeCell ref="B10:H10"/>
  </mergeCells>
  <conditionalFormatting sqref="C37:H37">
    <cfRule type="expression" dxfId="1" priority="3">
      <formula>$D$37:$F$37&lt;0</formula>
    </cfRule>
  </conditionalFormatting>
  <conditionalFormatting sqref="C37">
    <cfRule type="expression" dxfId="0" priority="1">
      <formula>$D$37:$F$37&lt;0</formula>
    </cfRule>
  </conditionalFormatting>
  <pageMargins left="0.70866141732283472" right="0.15748031496062992" top="0.46" bottom="0.37" header="0.31496062992125984" footer="0.31496062992125984"/>
  <pageSetup paperSize="9" scale="8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B1:J33"/>
  <sheetViews>
    <sheetView showGridLines="0" workbookViewId="0">
      <selection activeCell="C3" sqref="C3"/>
    </sheetView>
  </sheetViews>
  <sheetFormatPr baseColWidth="10" defaultColWidth="10.88671875" defaultRowHeight="13.2"/>
  <cols>
    <col min="1" max="1" width="2.44140625" style="208" customWidth="1"/>
    <col min="2" max="2" width="33.88671875" style="208" customWidth="1"/>
    <col min="3" max="3" width="11.6640625" style="208" bestFit="1" customWidth="1"/>
    <col min="4" max="8" width="12.33203125" style="208" bestFit="1" customWidth="1"/>
    <col min="9" max="9" width="13.88671875" style="208" customWidth="1"/>
    <col min="10" max="10" width="14.109375" style="208" customWidth="1"/>
    <col min="11" max="11" width="16.33203125" style="208" customWidth="1"/>
    <col min="12" max="12" width="16.44140625" style="208" customWidth="1"/>
    <col min="13" max="13" width="2" style="208" customWidth="1"/>
    <col min="14" max="14" width="11.44140625" style="208" bestFit="1" customWidth="1"/>
    <col min="15" max="16" width="12.33203125" style="208" bestFit="1" customWidth="1"/>
    <col min="17" max="16384" width="10.88671875" style="208"/>
  </cols>
  <sheetData>
    <row r="1" spans="2:10" ht="17.399999999999999">
      <c r="D1" s="264" t="s">
        <v>180</v>
      </c>
      <c r="E1" s="264"/>
      <c r="F1" s="264"/>
      <c r="G1" s="264"/>
      <c r="H1" s="264"/>
    </row>
    <row r="3" spans="2:10" ht="21">
      <c r="D3" s="297" t="str">
        <f>+Portada!H22</f>
        <v>Jahaziel y Vladimil</v>
      </c>
      <c r="E3" s="297"/>
      <c r="F3" s="297"/>
      <c r="G3" s="297"/>
      <c r="H3" s="297"/>
      <c r="J3" s="228" t="s">
        <v>309</v>
      </c>
    </row>
    <row r="4" spans="2:10" ht="13.8">
      <c r="D4" s="297" t="str">
        <f>+Portada!H28</f>
        <v>Coffee Mug</v>
      </c>
      <c r="E4" s="297"/>
      <c r="F4" s="297"/>
      <c r="G4" s="297"/>
      <c r="H4" s="297"/>
    </row>
    <row r="6" spans="2:10">
      <c r="C6" s="217"/>
    </row>
    <row r="7" spans="2:10">
      <c r="B7" s="299" t="s">
        <v>180</v>
      </c>
      <c r="C7" s="299"/>
      <c r="D7" s="299"/>
      <c r="E7" s="299"/>
      <c r="F7" s="299"/>
      <c r="G7" s="299"/>
      <c r="H7" s="299"/>
    </row>
    <row r="8" spans="2:10" ht="7.5" customHeight="1"/>
    <row r="9" spans="2:10">
      <c r="B9" s="57" t="s">
        <v>168</v>
      </c>
      <c r="C9" s="58" t="s">
        <v>169</v>
      </c>
      <c r="D9" s="58" t="s">
        <v>181</v>
      </c>
      <c r="E9" s="58" t="s">
        <v>182</v>
      </c>
      <c r="F9" s="58" t="s">
        <v>183</v>
      </c>
      <c r="G9" s="58" t="s">
        <v>286</v>
      </c>
      <c r="H9" s="58" t="s">
        <v>287</v>
      </c>
    </row>
    <row r="10" spans="2:10">
      <c r="B10" s="87" t="s">
        <v>91</v>
      </c>
      <c r="C10" s="152">
        <f>SUM(Inversión!C19:C22)</f>
        <v>2000</v>
      </c>
      <c r="D10" s="152">
        <f>+C10+SUM(Inversión!D19:D22)</f>
        <v>3000</v>
      </c>
      <c r="E10" s="152">
        <f>+D10+SUM(Inversión!E19:E22)</f>
        <v>4000</v>
      </c>
      <c r="F10" s="152">
        <f>+E10+SUM(Inversión!F19:F22)</f>
        <v>5000</v>
      </c>
      <c r="G10" s="152">
        <f>+F10+SUM(Inversión!G19:G22)</f>
        <v>6000</v>
      </c>
      <c r="H10" s="152">
        <f>+G10+SUM(Inversión!H19:H22)</f>
        <v>7000</v>
      </c>
    </row>
    <row r="11" spans="2:10">
      <c r="B11" s="87" t="s">
        <v>90</v>
      </c>
      <c r="C11" s="152">
        <f>SUM(Inversión!C10:C17)</f>
        <v>10500</v>
      </c>
      <c r="D11" s="152">
        <f>+C11+SUM(Inversión!D10:D17)</f>
        <v>14000</v>
      </c>
      <c r="E11" s="152">
        <f>+D11+SUM(Inversión!E10:E17)</f>
        <v>18500</v>
      </c>
      <c r="F11" s="152">
        <f>+E11+SUM(Inversión!F10:F17)</f>
        <v>22000</v>
      </c>
      <c r="G11" s="152">
        <f>+F11+SUM(Inversión!G10:G17)</f>
        <v>26500</v>
      </c>
      <c r="H11" s="152">
        <f>+G11+SUM(Inversión!H10:H17)</f>
        <v>30000</v>
      </c>
    </row>
    <row r="12" spans="2:10">
      <c r="B12" s="87" t="s">
        <v>185</v>
      </c>
      <c r="C12" s="152">
        <f>+Inversión!C23</f>
        <v>5000</v>
      </c>
      <c r="D12" s="152">
        <f>+C12+Inversión!D23</f>
        <v>5000</v>
      </c>
      <c r="E12" s="152">
        <f>+D12+Inversión!E23</f>
        <v>5000</v>
      </c>
      <c r="F12" s="152">
        <f>+E12+Inversión!F23</f>
        <v>5000</v>
      </c>
      <c r="G12" s="152">
        <f>+F12+Inversión!G23</f>
        <v>5000</v>
      </c>
      <c r="H12" s="152">
        <f>+G12+Inversión!H23</f>
        <v>5000</v>
      </c>
    </row>
    <row r="13" spans="2:10">
      <c r="B13" s="87" t="s">
        <v>170</v>
      </c>
      <c r="C13" s="152"/>
      <c r="D13" s="152">
        <f>-Inversión!L24</f>
        <v>-2946.428571428572</v>
      </c>
      <c r="E13" s="152">
        <f>+D13-Inversión!M24</f>
        <v>-6941.0714285714294</v>
      </c>
      <c r="F13" s="152">
        <f>+E13-Inversión!N24</f>
        <v>-11821.428571428572</v>
      </c>
      <c r="G13" s="152">
        <f>+F13-Inversión!O24</f>
        <v>-17750</v>
      </c>
      <c r="H13" s="152">
        <f>+G13-Inversión!P24</f>
        <v>-23439.285714285717</v>
      </c>
    </row>
    <row r="14" spans="2:10">
      <c r="B14" s="88" t="s">
        <v>187</v>
      </c>
      <c r="C14" s="90">
        <f>SUM(C10:C13)</f>
        <v>17500</v>
      </c>
      <c r="D14" s="90">
        <f>SUM(D10:D13)</f>
        <v>19053.571428571428</v>
      </c>
      <c r="E14" s="90">
        <f>SUM(E10:E13)</f>
        <v>20558.928571428572</v>
      </c>
      <c r="F14" s="90">
        <f>SUM(F10:F13)</f>
        <v>20178.571428571428</v>
      </c>
      <c r="G14" s="90">
        <f t="shared" ref="G14:H14" si="0">SUM(G10:G13)</f>
        <v>19750</v>
      </c>
      <c r="H14" s="90">
        <f t="shared" si="0"/>
        <v>18560.714285714283</v>
      </c>
    </row>
    <row r="15" spans="2:10">
      <c r="B15" s="87" t="s">
        <v>77</v>
      </c>
      <c r="C15" s="152">
        <f>+Inversión!C25</f>
        <v>250</v>
      </c>
      <c r="D15" s="152">
        <f>+C15+Inversión!D25</f>
        <v>250</v>
      </c>
      <c r="E15" s="152">
        <f>+D15+Inversión!E25</f>
        <v>250</v>
      </c>
      <c r="F15" s="152">
        <f>+E15+Inversión!F25</f>
        <v>250</v>
      </c>
      <c r="G15" s="152">
        <f>+F15+Inversión!G25</f>
        <v>250</v>
      </c>
      <c r="H15" s="152">
        <f>+G15+Inversión!H25</f>
        <v>250</v>
      </c>
    </row>
    <row r="16" spans="2:10">
      <c r="B16" s="87" t="s">
        <v>171</v>
      </c>
      <c r="C16" s="154"/>
      <c r="D16" s="152">
        <f>+Ventas!N40*Ventas!$M$24/365</f>
        <v>0</v>
      </c>
      <c r="E16" s="152">
        <f>+Ventas!N41*Ventas!$M$24/365</f>
        <v>0</v>
      </c>
      <c r="F16" s="152">
        <f>+Ventas!N42*Ventas!$M$24/365</f>
        <v>0</v>
      </c>
      <c r="G16" s="152">
        <f>+Ventas!N43*Ventas!$M$24/365</f>
        <v>0</v>
      </c>
      <c r="H16" s="152">
        <f>+Ventas!N44*Ventas!$M$24/365</f>
        <v>0</v>
      </c>
    </row>
    <row r="17" spans="2:8">
      <c r="B17" s="87" t="s">
        <v>186</v>
      </c>
      <c r="C17" s="152">
        <f>+Inversión!C26</f>
        <v>5000</v>
      </c>
      <c r="D17" s="152">
        <f>+'Tesorería 5 años'!D39</f>
        <v>47919.532142857148</v>
      </c>
      <c r="E17" s="152">
        <f>+'Tesorería 5 años'!E39</f>
        <v>80306.432678571437</v>
      </c>
      <c r="F17" s="152">
        <f>+'Tesorería 5 años'!F39</f>
        <v>112688.53288392862</v>
      </c>
      <c r="G17" s="152">
        <f>+'Tesorería 5 años'!G39</f>
        <v>164835.80940919643</v>
      </c>
      <c r="H17" s="152">
        <f>+'Tesorería 5 años'!H39</f>
        <v>219054.89284257405</v>
      </c>
    </row>
    <row r="18" spans="2:8">
      <c r="B18" s="88" t="s">
        <v>184</v>
      </c>
      <c r="C18" s="90">
        <f>SUM(C15:C17)</f>
        <v>5250</v>
      </c>
      <c r="D18" s="90">
        <f>SUM(D15:D17)</f>
        <v>48169.532142857148</v>
      </c>
      <c r="E18" s="90">
        <f>SUM(E15:E17)</f>
        <v>80556.432678571437</v>
      </c>
      <c r="F18" s="90">
        <f>SUM(F15:F17)</f>
        <v>112938.53288392862</v>
      </c>
      <c r="G18" s="90">
        <f t="shared" ref="G18:H18" si="1">SUM(G15:G17)</f>
        <v>165085.80940919643</v>
      </c>
      <c r="H18" s="90">
        <f t="shared" si="1"/>
        <v>219304.89284257405</v>
      </c>
    </row>
    <row r="19" spans="2:8">
      <c r="B19" s="89" t="s">
        <v>172</v>
      </c>
      <c r="C19" s="66">
        <f>+C14+C18</f>
        <v>22750</v>
      </c>
      <c r="D19" s="66">
        <f>+D14+D18</f>
        <v>67223.103571428568</v>
      </c>
      <c r="E19" s="66">
        <f>+E14+E18</f>
        <v>101115.36125000002</v>
      </c>
      <c r="F19" s="66">
        <f>+F14+F18</f>
        <v>133117.10431250004</v>
      </c>
      <c r="G19" s="66">
        <f t="shared" ref="G19:H19" si="2">+G14+G18</f>
        <v>184835.80940919643</v>
      </c>
      <c r="H19" s="66">
        <f t="shared" si="2"/>
        <v>237865.60712828833</v>
      </c>
    </row>
    <row r="20" spans="2:8" ht="7.5" customHeight="1"/>
    <row r="21" spans="2:8">
      <c r="B21" s="57" t="s">
        <v>173</v>
      </c>
      <c r="C21" s="58" t="s">
        <v>169</v>
      </c>
      <c r="D21" s="58" t="s">
        <v>181</v>
      </c>
      <c r="E21" s="58" t="s">
        <v>182</v>
      </c>
      <c r="F21" s="58" t="s">
        <v>183</v>
      </c>
      <c r="G21" s="58" t="s">
        <v>286</v>
      </c>
      <c r="H21" s="58" t="s">
        <v>287</v>
      </c>
    </row>
    <row r="22" spans="2:8">
      <c r="B22" s="87" t="s">
        <v>174</v>
      </c>
      <c r="C22" s="152">
        <f>+Financiación!E12</f>
        <v>15000</v>
      </c>
      <c r="D22" s="152">
        <f>+C22+Financiación!F12</f>
        <v>19500</v>
      </c>
      <c r="E22" s="152">
        <f>+D22+Financiación!G12</f>
        <v>25000</v>
      </c>
      <c r="F22" s="152">
        <f>+E22+Financiación!H12</f>
        <v>29500</v>
      </c>
      <c r="G22" s="152">
        <f>+F22+Financiación!I12</f>
        <v>35000</v>
      </c>
      <c r="H22" s="152">
        <f>+G22+Financiación!J12</f>
        <v>39500</v>
      </c>
    </row>
    <row r="23" spans="2:8">
      <c r="B23" s="87" t="s">
        <v>175</v>
      </c>
      <c r="C23" s="152">
        <f>+Financiación!E13</f>
        <v>0</v>
      </c>
      <c r="D23" s="152">
        <f>+C23+Financiación!F13-Resultados!C11</f>
        <v>0</v>
      </c>
      <c r="E23" s="152">
        <f>+D23+Financiación!G13-Resultados!D11</f>
        <v>0</v>
      </c>
      <c r="F23" s="152">
        <f>+E23+Financiación!H13-Resultados!E11</f>
        <v>0</v>
      </c>
      <c r="G23" s="152">
        <f>+F23+Financiación!I13-Resultados!F11</f>
        <v>0</v>
      </c>
      <c r="H23" s="152">
        <f>+G23+Financiación!J13-Resultados!G11</f>
        <v>0</v>
      </c>
    </row>
    <row r="24" spans="2:8">
      <c r="B24" s="87" t="s">
        <v>176</v>
      </c>
      <c r="C24" s="152"/>
      <c r="D24" s="152"/>
      <c r="E24" s="152">
        <f>+D25*Financiación!O12</f>
        <v>22633.862142857135</v>
      </c>
      <c r="F24" s="152">
        <f>+E24+E25*Financiación!O12</f>
        <v>48722.761607142849</v>
      </c>
      <c r="G24" s="152">
        <f>+F24+F25*Financiación!O12</f>
        <v>75659.367230357151</v>
      </c>
      <c r="H24" s="152">
        <f>+G24+G25*Financiación!O12</f>
        <v>103390.59028837498</v>
      </c>
    </row>
    <row r="25" spans="2:8">
      <c r="B25" s="87" t="s">
        <v>177</v>
      </c>
      <c r="C25" s="152">
        <f>-Inversión!C30-Inversión!C31</f>
        <v>-6000</v>
      </c>
      <c r="D25" s="152">
        <f>+Resultados!C33</f>
        <v>37723.103571428561</v>
      </c>
      <c r="E25" s="152">
        <f>+Resultados!D33</f>
        <v>43481.499107142852</v>
      </c>
      <c r="F25" s="152">
        <f>+Resultados!E33</f>
        <v>44894.342705357165</v>
      </c>
      <c r="G25" s="152">
        <f>+Resultados!F33</f>
        <v>46218.705096696387</v>
      </c>
      <c r="H25" s="152">
        <f>+Resultados!G33</f>
        <v>48529.797719091948</v>
      </c>
    </row>
    <row r="26" spans="2:8">
      <c r="B26" s="88" t="s">
        <v>189</v>
      </c>
      <c r="C26" s="90">
        <f>SUM(C22:C25)</f>
        <v>9000</v>
      </c>
      <c r="D26" s="90">
        <f>SUM(D22:D25)</f>
        <v>57223.103571428561</v>
      </c>
      <c r="E26" s="90">
        <f>SUM(E22:E25)</f>
        <v>91115.361249999987</v>
      </c>
      <c r="F26" s="90">
        <f>SUM(F22:F25)</f>
        <v>123117.10431250001</v>
      </c>
      <c r="G26" s="90">
        <f t="shared" ref="G26:H26" si="3">SUM(G22:G25)</f>
        <v>156878.07232705352</v>
      </c>
      <c r="H26" s="90">
        <f t="shared" si="3"/>
        <v>191420.38800746691</v>
      </c>
    </row>
    <row r="27" spans="2:8">
      <c r="B27" s="87" t="s">
        <v>191</v>
      </c>
      <c r="C27" s="152">
        <f>+Financiación!E15+Financiación!E16</f>
        <v>10000</v>
      </c>
      <c r="D27" s="152">
        <f>+C27+Financiación!F15+Financiación!F16-Financiación!E32-Financiación!N32</f>
        <v>10000</v>
      </c>
      <c r="E27" s="152">
        <f>+D27+Financiación!G15+Financiación!G16-Financiación!F32-Financiación!O32</f>
        <v>10000</v>
      </c>
      <c r="F27" s="152">
        <f>+E27+Financiación!H15+Financiación!H16-Financiación!G32-Financiación!P32</f>
        <v>10000</v>
      </c>
      <c r="G27" s="152">
        <f>+F27+Financiación!I15+Financiación!I16-Financiación!H32-Financiación!Q32</f>
        <v>10000</v>
      </c>
      <c r="H27" s="152">
        <f>+G27+Financiación!J15+Financiación!J16-Financiación!I32-Financiación!R32</f>
        <v>10000</v>
      </c>
    </row>
    <row r="28" spans="2:8">
      <c r="B28" s="88" t="s">
        <v>190</v>
      </c>
      <c r="C28" s="90">
        <f>+C27</f>
        <v>10000</v>
      </c>
      <c r="D28" s="90">
        <f>+D27</f>
        <v>10000</v>
      </c>
      <c r="E28" s="90">
        <f>+E27</f>
        <v>10000</v>
      </c>
      <c r="F28" s="90">
        <f>+F27</f>
        <v>10000</v>
      </c>
      <c r="G28" s="90">
        <f t="shared" ref="G28:H28" si="4">+G27</f>
        <v>10000</v>
      </c>
      <c r="H28" s="90">
        <f t="shared" si="4"/>
        <v>10000</v>
      </c>
    </row>
    <row r="29" spans="2:8">
      <c r="B29" s="87" t="s">
        <v>193</v>
      </c>
      <c r="C29" s="152">
        <f>+Financiación!E14</f>
        <v>0</v>
      </c>
      <c r="D29" s="152">
        <f>+Financiación!F14</f>
        <v>0</v>
      </c>
      <c r="E29" s="152">
        <f>+Financiación!G14</f>
        <v>0</v>
      </c>
      <c r="F29" s="152">
        <f>+Financiación!H14</f>
        <v>0</v>
      </c>
      <c r="G29" s="152">
        <f>+Financiación!I14</f>
        <v>0</v>
      </c>
      <c r="H29" s="152">
        <f>+Financiación!J14</f>
        <v>0</v>
      </c>
    </row>
    <row r="30" spans="2:8">
      <c r="B30" s="87" t="s">
        <v>194</v>
      </c>
      <c r="C30" s="152">
        <f>+Financiación!E17</f>
        <v>3750</v>
      </c>
      <c r="D30" s="152">
        <f>+Financiación!F17</f>
        <v>0</v>
      </c>
      <c r="E30" s="152">
        <f>+Financiación!G17</f>
        <v>0</v>
      </c>
      <c r="F30" s="152">
        <f>+Financiación!H17</f>
        <v>0</v>
      </c>
      <c r="G30" s="152">
        <f>+Financiación!I17</f>
        <v>0</v>
      </c>
      <c r="H30" s="152">
        <f>+Financiación!J17</f>
        <v>0</v>
      </c>
    </row>
    <row r="31" spans="2:8">
      <c r="B31" s="87" t="s">
        <v>178</v>
      </c>
      <c r="C31" s="152"/>
      <c r="D31" s="152">
        <f>+Resultados!C12*'Costes variables'!$O$16/365</f>
        <v>0</v>
      </c>
      <c r="E31" s="152">
        <f>+Resultados!D12*'Costes variables'!$O$16/365</f>
        <v>0</v>
      </c>
      <c r="F31" s="152">
        <f>+Resultados!E12*'Costes variables'!$O$16/365</f>
        <v>0</v>
      </c>
      <c r="G31" s="152">
        <f>+Resultados!F12*'Costes variables'!$O$16/365</f>
        <v>0</v>
      </c>
      <c r="H31" s="152">
        <f>+Resultados!G12*'Costes variables'!$O$16/365</f>
        <v>0</v>
      </c>
    </row>
    <row r="32" spans="2:8">
      <c r="B32" s="88" t="s">
        <v>192</v>
      </c>
      <c r="C32" s="90">
        <f>SUM(C29:C31)</f>
        <v>3750</v>
      </c>
      <c r="D32" s="90">
        <f>SUM(D29:D31)</f>
        <v>0</v>
      </c>
      <c r="E32" s="90">
        <f>SUM(E29:E31)</f>
        <v>0</v>
      </c>
      <c r="F32" s="90">
        <f>SUM(F29:F31)</f>
        <v>0</v>
      </c>
      <c r="G32" s="90">
        <f t="shared" ref="G32:H32" si="5">SUM(G29:G31)</f>
        <v>0</v>
      </c>
      <c r="H32" s="90">
        <f t="shared" si="5"/>
        <v>0</v>
      </c>
    </row>
    <row r="33" spans="2:8">
      <c r="B33" s="89" t="s">
        <v>179</v>
      </c>
      <c r="C33" s="66">
        <f>+C26+C28+C32</f>
        <v>22750</v>
      </c>
      <c r="D33" s="66">
        <f>+D26+D28+D32</f>
        <v>67223.103571428568</v>
      </c>
      <c r="E33" s="66">
        <f>+E26+E28+E32</f>
        <v>101115.36124999999</v>
      </c>
      <c r="F33" s="66">
        <f>+F26+F28+F32</f>
        <v>133117.10431250001</v>
      </c>
      <c r="G33" s="66">
        <f t="shared" ref="G33:H33" si="6">+G26+G28+G32</f>
        <v>166878.07232705352</v>
      </c>
      <c r="H33" s="66">
        <f t="shared" si="6"/>
        <v>201420.38800746691</v>
      </c>
    </row>
  </sheetData>
  <sheetProtection password="B7A9" sheet="1" objects="1" scenarios="1"/>
  <mergeCells count="4">
    <mergeCell ref="D1:H1"/>
    <mergeCell ref="D3:H3"/>
    <mergeCell ref="D4:H4"/>
    <mergeCell ref="B7:H7"/>
  </mergeCells>
  <pageMargins left="0.70866141732283472" right="0.56000000000000005" top="0.38" bottom="0.44" header="0.31496062992125984" footer="0.31496062992125984"/>
  <pageSetup paperSize="9" scale="89" orientation="landscape"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pageSetUpPr fitToPage="1"/>
  </sheetPr>
  <dimension ref="B3:L23"/>
  <sheetViews>
    <sheetView showGridLines="0" zoomScale="90" zoomScaleNormal="90" zoomScalePageLayoutView="90" workbookViewId="0">
      <selection activeCell="C2" sqref="C2"/>
    </sheetView>
  </sheetViews>
  <sheetFormatPr baseColWidth="10" defaultColWidth="10.88671875" defaultRowHeight="13.2"/>
  <cols>
    <col min="1" max="1" width="2.109375" style="208" customWidth="1"/>
    <col min="2" max="2" width="24.6640625" style="208" customWidth="1"/>
    <col min="3" max="7" width="12.5546875" style="208" bestFit="1" customWidth="1"/>
    <col min="8" max="16384" width="10.88671875" style="208"/>
  </cols>
  <sheetData>
    <row r="3" spans="2:12" ht="18.899999999999999" customHeight="1">
      <c r="F3" s="264" t="s">
        <v>251</v>
      </c>
      <c r="G3" s="264"/>
      <c r="H3" s="264"/>
      <c r="I3" s="264"/>
      <c r="J3" s="264"/>
      <c r="L3" s="228" t="s">
        <v>309</v>
      </c>
    </row>
    <row r="4" spans="2:12" ht="15" customHeight="1"/>
    <row r="5" spans="2:12" ht="15" customHeight="1">
      <c r="F5" s="297" t="str">
        <f>+Portada!H22</f>
        <v>Jahaziel y Vladimil</v>
      </c>
      <c r="G5" s="297"/>
      <c r="H5" s="297"/>
      <c r="I5" s="297"/>
      <c r="J5" s="297"/>
    </row>
    <row r="6" spans="2:12" ht="15.9" customHeight="1">
      <c r="F6" s="297" t="str">
        <f>+Portada!H28</f>
        <v>Coffee Mug</v>
      </c>
      <c r="G6" s="297"/>
      <c r="H6" s="297"/>
      <c r="I6" s="297"/>
      <c r="J6" s="297"/>
    </row>
    <row r="9" spans="2:12">
      <c r="B9" s="91" t="s">
        <v>241</v>
      </c>
    </row>
    <row r="11" spans="2:12">
      <c r="B11" s="57"/>
      <c r="C11" s="58" t="s">
        <v>83</v>
      </c>
      <c r="D11" s="58" t="s">
        <v>84</v>
      </c>
      <c r="E11" s="58" t="s">
        <v>85</v>
      </c>
      <c r="F11" s="58" t="s">
        <v>276</v>
      </c>
      <c r="G11" s="58" t="s">
        <v>277</v>
      </c>
    </row>
    <row r="12" spans="2:12">
      <c r="B12" s="87" t="s">
        <v>242</v>
      </c>
      <c r="C12" s="155">
        <f>+Resultados!C33/Balance!D22</f>
        <v>1.9345181318681313</v>
      </c>
      <c r="D12" s="155">
        <f>+Resultados!D33/Balance!E22</f>
        <v>1.7392599642857141</v>
      </c>
      <c r="E12" s="155">
        <f>+Resultados!E33/Balance!F22</f>
        <v>1.5218421256053276</v>
      </c>
      <c r="F12" s="155">
        <f>+Resultados!F33/Balance!G22</f>
        <v>1.3205344313341825</v>
      </c>
      <c r="G12" s="155">
        <f>+Resultados!G33/Balance!H22</f>
        <v>1.2286024739010619</v>
      </c>
    </row>
    <row r="13" spans="2:12">
      <c r="B13" s="87" t="s">
        <v>243</v>
      </c>
      <c r="C13" s="156">
        <f>+Balance!C19/Balance!C26</f>
        <v>2.5277777777777777</v>
      </c>
      <c r="D13" s="156">
        <f>+Balance!D19/Balance!D26</f>
        <v>1.1747545899449081</v>
      </c>
      <c r="E13" s="156">
        <f>+Balance!E19/Balance!E26</f>
        <v>1.1097509779120811</v>
      </c>
      <c r="F13" s="156">
        <f>+Balance!F19/Balance!F26</f>
        <v>1.0812234827633509</v>
      </c>
      <c r="G13" s="156">
        <f>+Balance!G19/Balance!G26</f>
        <v>1.1782131604973936</v>
      </c>
    </row>
    <row r="14" spans="2:12">
      <c r="B14" s="87" t="s">
        <v>244</v>
      </c>
      <c r="C14" s="156">
        <f>+(Balance!C28+Balance!C32)/Balance!D33</f>
        <v>0.20454277278926586</v>
      </c>
      <c r="D14" s="156">
        <f>+(Balance!D28+Balance!D32)/Balance!E33</f>
        <v>9.889694183335572E-2</v>
      </c>
      <c r="E14" s="156">
        <f>+(Balance!E28+Balance!E32)/Balance!F33</f>
        <v>7.5121826392230015E-2</v>
      </c>
      <c r="F14" s="156">
        <f>+(Balance!F28+Balance!F32)/Balance!G33</f>
        <v>5.9923990375449973E-2</v>
      </c>
      <c r="G14" s="156">
        <f>+(Balance!G28+Balance!G32)/Balance!H33</f>
        <v>4.9647407091824719E-2</v>
      </c>
    </row>
    <row r="15" spans="2:12">
      <c r="B15" s="87" t="s">
        <v>249</v>
      </c>
      <c r="C15" s="156" t="e">
        <f>+Balance!D18/Balance!D32</f>
        <v>#DIV/0!</v>
      </c>
      <c r="D15" s="156" t="e">
        <f>+Balance!E18/Balance!E32</f>
        <v>#DIV/0!</v>
      </c>
      <c r="E15" s="156" t="e">
        <f>+Balance!F18/Balance!F32</f>
        <v>#DIV/0!</v>
      </c>
      <c r="F15" s="156" t="e">
        <f>+Balance!G18/Balance!G32</f>
        <v>#DIV/0!</v>
      </c>
      <c r="G15" s="156" t="e">
        <f>+Balance!H18/Balance!H32</f>
        <v>#DIV/0!</v>
      </c>
    </row>
    <row r="17" spans="2:7">
      <c r="B17" s="91" t="s">
        <v>245</v>
      </c>
    </row>
    <row r="19" spans="2:7">
      <c r="B19" s="57"/>
      <c r="C19" s="58" t="s">
        <v>83</v>
      </c>
      <c r="D19" s="58" t="s">
        <v>84</v>
      </c>
      <c r="E19" s="58" t="s">
        <v>85</v>
      </c>
      <c r="F19" s="58" t="s">
        <v>276</v>
      </c>
      <c r="G19" s="58" t="s">
        <v>277</v>
      </c>
    </row>
    <row r="20" spans="2:7">
      <c r="B20" s="87" t="s">
        <v>246</v>
      </c>
      <c r="C20" s="157">
        <f>+Resultados!C29/Balance!D19</f>
        <v>0.7482170378391908</v>
      </c>
      <c r="D20" s="157">
        <f>+Resultados!D29/Balance!E19</f>
        <v>0.57335830507016194</v>
      </c>
      <c r="E20" s="157">
        <f>+Resultados!E29/Balance!F19</f>
        <v>0.44967266916068244</v>
      </c>
      <c r="F20" s="157">
        <f>+Resultados!F29/Balance!G19</f>
        <v>0.3334036858220526</v>
      </c>
      <c r="G20" s="157">
        <f>+Resultados!G29/Balance!H19</f>
        <v>0.27202922583041222</v>
      </c>
    </row>
    <row r="21" spans="2:7">
      <c r="B21" s="87" t="s">
        <v>247</v>
      </c>
      <c r="C21" s="131">
        <f>+Balance!D18-Balance!D32</f>
        <v>48169.532142857148</v>
      </c>
      <c r="D21" s="131">
        <f>+Balance!E18-Balance!E32</f>
        <v>80556.432678571437</v>
      </c>
      <c r="E21" s="131">
        <f>+Balance!F18-Balance!F32</f>
        <v>112938.53288392862</v>
      </c>
      <c r="F21" s="131">
        <f>+Balance!G18-Balance!G32</f>
        <v>165085.80940919643</v>
      </c>
      <c r="G21" s="131">
        <f>+Balance!H18-Balance!H32</f>
        <v>219304.89284257405</v>
      </c>
    </row>
    <row r="22" spans="2:7">
      <c r="B22" s="87" t="s">
        <v>248</v>
      </c>
      <c r="C22" s="157">
        <f>+Resultados!C29/Resultados!C10</f>
        <v>0.12790202524747976</v>
      </c>
      <c r="D22" s="157">
        <f>+Resultados!D29/Resultados!D10</f>
        <v>0.1459664817630614</v>
      </c>
      <c r="E22" s="157">
        <f>+Resultados!E29/Resultados!E10</f>
        <v>0.14921719616794082</v>
      </c>
      <c r="F22" s="157">
        <f>+Resultados!F29/Resultados!F10</f>
        <v>0.1520980540515422</v>
      </c>
      <c r="G22" s="157">
        <f>+Resultados!G29/Resultados!G10</f>
        <v>0.15812225210349437</v>
      </c>
    </row>
    <row r="23" spans="2:7">
      <c r="B23" s="87" t="s">
        <v>250</v>
      </c>
      <c r="C23" s="156">
        <f>+Resultados!C10/Balance!D19</f>
        <v>5.8499233017730035</v>
      </c>
      <c r="D23" s="156">
        <f>+Resultados!D10/Balance!E19</f>
        <v>3.9280134599726799</v>
      </c>
      <c r="E23" s="156">
        <f>+Resultados!E10/Balance!F19</f>
        <v>3.0135445559142213</v>
      </c>
      <c r="F23" s="156">
        <f>+Resultados!F10/Balance!G19</f>
        <v>2.1920312386710119</v>
      </c>
      <c r="G23" s="156">
        <f>+Resultados!G10/Balance!H19</f>
        <v>1.7203728267945699</v>
      </c>
    </row>
  </sheetData>
  <sheetProtection password="B7A9" sheet="1" objects="1" scenarios="1"/>
  <mergeCells count="3">
    <mergeCell ref="F3:J3"/>
    <mergeCell ref="F5:J5"/>
    <mergeCell ref="F6:J6"/>
  </mergeCells>
  <pageMargins left="0.5" right="0.4" top="0.74803149606299213" bottom="0.74803149606299213" header="0.31496062992125984" footer="0.31496062992125984"/>
  <pageSetup paperSize="9" scale="7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L97"/>
  <sheetViews>
    <sheetView showGridLines="0" workbookViewId="0">
      <selection activeCell="C3" sqref="C3"/>
    </sheetView>
  </sheetViews>
  <sheetFormatPr baseColWidth="10" defaultColWidth="10.88671875" defaultRowHeight="14.4"/>
  <cols>
    <col min="1" max="1" width="9" customWidth="1"/>
    <col min="2" max="2" width="29.109375" customWidth="1"/>
    <col min="3" max="3" width="22.109375" customWidth="1"/>
    <col min="4" max="4" width="1.6640625" customWidth="1"/>
    <col min="5" max="5" width="14.33203125" customWidth="1"/>
    <col min="7" max="7" width="13.33203125" bestFit="1" customWidth="1"/>
    <col min="8" max="8" width="1.6640625" customWidth="1"/>
    <col min="11" max="11" width="17.109375" customWidth="1"/>
  </cols>
  <sheetData>
    <row r="1" spans="2:12">
      <c r="B1" s="224"/>
      <c r="H1" s="206"/>
      <c r="I1" s="225"/>
    </row>
    <row r="2" spans="2:12" ht="21">
      <c r="C2" s="226"/>
      <c r="D2" s="226"/>
      <c r="E2" s="226"/>
      <c r="F2" s="226"/>
      <c r="G2" s="226"/>
      <c r="H2" s="226"/>
      <c r="I2" s="226"/>
      <c r="J2" s="226"/>
      <c r="L2" s="228" t="s">
        <v>309</v>
      </c>
    </row>
    <row r="3" spans="2:12" ht="17.399999999999999">
      <c r="G3" s="264" t="s">
        <v>294</v>
      </c>
      <c r="H3" s="264"/>
      <c r="I3" s="264"/>
      <c r="J3" s="264"/>
    </row>
    <row r="4" spans="2:12">
      <c r="G4" s="304" t="str">
        <f>+Portada!H28</f>
        <v>Coffee Mug</v>
      </c>
      <c r="H4" s="304"/>
      <c r="I4" s="304"/>
      <c r="J4" s="304"/>
    </row>
    <row r="5" spans="2:12" ht="6.75" customHeight="1"/>
    <row r="8" spans="2:12" ht="18.75" customHeight="1"/>
    <row r="9" spans="2:12" s="208" customFormat="1" ht="13.2">
      <c r="B9" s="92" t="s">
        <v>288</v>
      </c>
      <c r="C9" s="132" t="str">
        <f>+Portada!H28</f>
        <v>Coffee Mug</v>
      </c>
    </row>
    <row r="10" spans="2:12" s="208" customFormat="1" ht="13.2">
      <c r="B10" s="92" t="s">
        <v>289</v>
      </c>
      <c r="C10" s="158">
        <v>0.1</v>
      </c>
    </row>
    <row r="11" spans="2:12" s="208" customFormat="1" ht="13.2">
      <c r="D11" s="209"/>
    </row>
    <row r="12" spans="2:12" s="208" customFormat="1" ht="13.2">
      <c r="B12" s="209"/>
      <c r="C12" s="222"/>
      <c r="D12" s="209"/>
    </row>
    <row r="13" spans="2:12" s="208" customFormat="1" ht="13.2">
      <c r="D13" s="223"/>
      <c r="I13" s="303"/>
      <c r="J13" s="303"/>
    </row>
    <row r="14" spans="2:12" s="208" customFormat="1" ht="13.2">
      <c r="B14" s="93" t="s">
        <v>290</v>
      </c>
      <c r="C14" s="93" t="s">
        <v>291</v>
      </c>
      <c r="F14" s="302" t="str">
        <f>C9</f>
        <v>Coffee Mug</v>
      </c>
      <c r="G14" s="302"/>
      <c r="I14" s="220"/>
      <c r="J14" s="220"/>
    </row>
    <row r="15" spans="2:12" s="208" customFormat="1" ht="13.2">
      <c r="B15" s="94">
        <v>0</v>
      </c>
      <c r="C15" s="133">
        <f>-(Balance!C33)</f>
        <v>-22750</v>
      </c>
      <c r="F15" s="92" t="s">
        <v>292</v>
      </c>
      <c r="G15" s="227">
        <f>IF(OR(C15="",C16=""),0,IRR($C$15:C20))</f>
        <v>1.5282993159249645</v>
      </c>
      <c r="I15" s="209"/>
      <c r="J15" s="221"/>
    </row>
    <row r="16" spans="2:12" s="208" customFormat="1" ht="13.2">
      <c r="B16" s="94">
        <v>1</v>
      </c>
      <c r="C16" s="134">
        <f>('Tesorería 5 años'!D$37)-'Tesorería 5 años'!D$13</f>
        <v>38419.532142857148</v>
      </c>
      <c r="D16" s="218"/>
      <c r="F16" s="92" t="s">
        <v>293</v>
      </c>
      <c r="G16" s="135">
        <f>NPV($C$10,$C$16:$C$45)+$C$15</f>
        <v>118078.01751187336</v>
      </c>
    </row>
    <row r="17" spans="2:12" s="208" customFormat="1" ht="13.2">
      <c r="B17" s="94">
        <v>2</v>
      </c>
      <c r="C17" s="134">
        <f>('Tesorería 5 años'!E$37)-'Tesorería 5 años'!E$13</f>
        <v>26886.900535714289</v>
      </c>
      <c r="D17" s="218"/>
    </row>
    <row r="18" spans="2:12" s="208" customFormat="1" ht="13.2">
      <c r="B18" s="94">
        <v>3</v>
      </c>
      <c r="C18" s="134">
        <f>('Tesorería 5 años'!F$37)-'Tesorería 5 años'!F$13</f>
        <v>27882.100205357186</v>
      </c>
      <c r="D18" s="218"/>
      <c r="F18" s="300" t="s">
        <v>295</v>
      </c>
      <c r="G18" s="301"/>
      <c r="L18" s="219"/>
    </row>
    <row r="19" spans="2:12" s="208" customFormat="1" ht="13.2">
      <c r="B19" s="94">
        <v>4</v>
      </c>
      <c r="C19" s="134">
        <f>('Tesorería 5 años'!G$37)-'Tesorería 5 años'!G$13</f>
        <v>46647.276525267807</v>
      </c>
      <c r="D19" s="218"/>
      <c r="F19" s="136" t="str">
        <f>IF(AND(G15&gt;J14,G15&gt;C10),CONCATENATE("Me conviene hacer el ",F14," dado que me da un retorno mayor al mercado"),CONCATENATE("No me conviene hacer el ",F14," dado que da un retorno menor al del mercado"))</f>
        <v>Me conviene hacer el Coffee Mug dado que me da un retorno mayor al mercado</v>
      </c>
      <c r="L19" s="219"/>
    </row>
    <row r="20" spans="2:12" s="208" customFormat="1" ht="13.2">
      <c r="B20" s="94">
        <v>5</v>
      </c>
      <c r="C20" s="134">
        <f>('Tesorería 5 años'!H$37)-'Tesorería 5 años'!H$13</f>
        <v>49719.083433377615</v>
      </c>
      <c r="D20" s="218"/>
    </row>
    <row r="21" spans="2:12" s="208" customFormat="1" ht="13.2">
      <c r="F21" s="209"/>
    </row>
    <row r="22" spans="2:12" s="208" customFormat="1" ht="13.2">
      <c r="F22" s="209"/>
    </row>
    <row r="23" spans="2:12" s="208" customFormat="1" ht="13.2"/>
    <row r="24" spans="2:12" s="208" customFormat="1" ht="13.2"/>
    <row r="25" spans="2:12" s="208" customFormat="1" ht="13.2"/>
    <row r="26" spans="2:12" s="208" customFormat="1" ht="13.2"/>
    <row r="27" spans="2:12" s="208" customFormat="1" ht="13.2"/>
    <row r="28" spans="2:12" s="208" customFormat="1" ht="13.2"/>
    <row r="29" spans="2:12" s="208" customFormat="1" ht="13.2"/>
    <row r="30" spans="2:12" s="208" customFormat="1" ht="13.2"/>
    <row r="31" spans="2:12" s="208" customFormat="1" ht="13.2"/>
    <row r="32" spans="2:12" s="208" customFormat="1" ht="13.2"/>
    <row r="33" s="208" customFormat="1" ht="13.2"/>
    <row r="34" s="208" customFormat="1" ht="13.2"/>
    <row r="35" s="208" customFormat="1" ht="13.2"/>
    <row r="36" s="208" customFormat="1" ht="13.2"/>
    <row r="37" s="208" customFormat="1" ht="13.2"/>
    <row r="38" s="208" customFormat="1" ht="13.2"/>
    <row r="39" s="208" customFormat="1" ht="13.2"/>
    <row r="40" s="208" customFormat="1" ht="13.2"/>
    <row r="41" s="208" customFormat="1" ht="13.2"/>
    <row r="42" s="208" customFormat="1" ht="13.2"/>
    <row r="43" s="208" customFormat="1" ht="13.2"/>
    <row r="44" s="208" customFormat="1" ht="13.2"/>
    <row r="45" s="208" customFormat="1" ht="13.2"/>
    <row r="46" s="208" customFormat="1" ht="13.2"/>
    <row r="47" s="208" customFormat="1" ht="13.2"/>
    <row r="48" s="208" customFormat="1" ht="13.2"/>
    <row r="49" s="208" customFormat="1" ht="13.2"/>
    <row r="50" s="208" customFormat="1" ht="13.2"/>
    <row r="51" s="208" customFormat="1" ht="13.2"/>
    <row r="52" s="208" customFormat="1" ht="13.2"/>
    <row r="53" s="208" customFormat="1" ht="13.2"/>
    <row r="54" s="208" customFormat="1" ht="13.2"/>
    <row r="55" s="208" customFormat="1" ht="13.2"/>
    <row r="56" s="208" customFormat="1" ht="13.2"/>
    <row r="57" s="208" customFormat="1" ht="13.2"/>
    <row r="58" s="208" customFormat="1" ht="13.2"/>
    <row r="59" s="208" customFormat="1" ht="13.2"/>
    <row r="60" s="208" customFormat="1" ht="13.2"/>
    <row r="61" s="208" customFormat="1" ht="13.2"/>
    <row r="62" s="208" customFormat="1" ht="13.2"/>
    <row r="63" s="208" customFormat="1" ht="13.2"/>
    <row r="64" s="208" customFormat="1" ht="13.2"/>
    <row r="65" s="208" customFormat="1" ht="13.2"/>
    <row r="66" s="208" customFormat="1" ht="13.2"/>
    <row r="67" s="208" customFormat="1" ht="13.2"/>
    <row r="68" s="208" customFormat="1" ht="13.2"/>
    <row r="69" s="208" customFormat="1" ht="13.2"/>
    <row r="70" s="208" customFormat="1" ht="13.2"/>
    <row r="71" s="208" customFormat="1" ht="13.2"/>
    <row r="72" s="208" customFormat="1" ht="13.2"/>
    <row r="73" s="208" customFormat="1" ht="13.2"/>
    <row r="74" s="208" customFormat="1" ht="13.2"/>
    <row r="75" s="208" customFormat="1" ht="13.2"/>
    <row r="76" s="208" customFormat="1" ht="13.2"/>
    <row r="77" s="208" customFormat="1" ht="13.2"/>
    <row r="78" s="208" customFormat="1" ht="13.2"/>
    <row r="79" s="208" customFormat="1" ht="13.2"/>
    <row r="80" s="208" customFormat="1" ht="13.2"/>
    <row r="81" s="208" customFormat="1" ht="13.2"/>
    <row r="82" s="208" customFormat="1" ht="13.2"/>
    <row r="83" s="208" customFormat="1" ht="13.2"/>
    <row r="84" s="208" customFormat="1" ht="13.2"/>
    <row r="85" s="208" customFormat="1" ht="13.2"/>
    <row r="86" s="208" customFormat="1" ht="13.2"/>
    <row r="87" s="208" customFormat="1" ht="13.2"/>
    <row r="88" s="208" customFormat="1" ht="13.2"/>
    <row r="89" s="208" customFormat="1" ht="13.2"/>
    <row r="90" s="208" customFormat="1" ht="13.2"/>
    <row r="91" s="208" customFormat="1" ht="13.2"/>
    <row r="92" s="208" customFormat="1" ht="13.2"/>
    <row r="93" s="208" customFormat="1" ht="13.2"/>
    <row r="94" s="208" customFormat="1" ht="13.2"/>
    <row r="95" s="208" customFormat="1" ht="13.2"/>
    <row r="96" s="208" customFormat="1" ht="13.2"/>
    <row r="97" s="208" customFormat="1" ht="13.2"/>
  </sheetData>
  <sheetProtection password="B7A9" sheet="1" objects="1" scenarios="1"/>
  <mergeCells count="5">
    <mergeCell ref="F18:G18"/>
    <mergeCell ref="F14:G14"/>
    <mergeCell ref="I13:J13"/>
    <mergeCell ref="G3:J3"/>
    <mergeCell ref="G4:J4"/>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B2:P34"/>
  <sheetViews>
    <sheetView showGridLines="0" topLeftCell="A4" zoomScale="70" zoomScaleNormal="70" zoomScalePageLayoutView="90" workbookViewId="0">
      <selection activeCell="C12" sqref="C12"/>
    </sheetView>
  </sheetViews>
  <sheetFormatPr baseColWidth="10" defaultColWidth="10.88671875" defaultRowHeight="14.4"/>
  <cols>
    <col min="1" max="1" width="1.88671875" customWidth="1"/>
    <col min="2" max="2" width="39.88671875" customWidth="1"/>
    <col min="3" max="8" width="14.88671875" bestFit="1" customWidth="1"/>
    <col min="9" max="9" width="2.6640625" customWidth="1"/>
    <col min="10" max="10" width="0.6640625" customWidth="1"/>
    <col min="11" max="16" width="11.6640625" bestFit="1" customWidth="1"/>
  </cols>
  <sheetData>
    <row r="2" spans="2:16" ht="17.399999999999999">
      <c r="D2" s="264" t="s">
        <v>70</v>
      </c>
      <c r="E2" s="264"/>
      <c r="F2" s="264"/>
      <c r="G2" s="264"/>
      <c r="H2" s="264"/>
    </row>
    <row r="3" spans="2:16" ht="21">
      <c r="D3" s="265" t="str">
        <f>+Portada!H28</f>
        <v>Coffee Mug</v>
      </c>
      <c r="E3" s="265"/>
      <c r="F3" s="265"/>
      <c r="G3" s="265"/>
      <c r="H3" s="265"/>
      <c r="K3" s="228" t="s">
        <v>309</v>
      </c>
    </row>
    <row r="7" spans="2:16">
      <c r="B7" s="177"/>
    </row>
    <row r="8" spans="2:16">
      <c r="B8" s="2" t="s">
        <v>70</v>
      </c>
      <c r="C8" s="2" t="s">
        <v>71</v>
      </c>
      <c r="D8" s="2" t="s">
        <v>83</v>
      </c>
      <c r="E8" s="2" t="s">
        <v>84</v>
      </c>
      <c r="F8" s="2" t="s">
        <v>85</v>
      </c>
      <c r="G8" s="2" t="s">
        <v>276</v>
      </c>
      <c r="H8" s="2" t="s">
        <v>277</v>
      </c>
      <c r="K8" s="263" t="s">
        <v>300</v>
      </c>
      <c r="L8" s="263"/>
      <c r="M8" s="263"/>
      <c r="N8" s="263"/>
      <c r="O8" s="263"/>
      <c r="P8" s="263"/>
    </row>
    <row r="9" spans="2:16">
      <c r="B9" s="3" t="s">
        <v>90</v>
      </c>
      <c r="C9" s="2"/>
      <c r="D9" s="2"/>
      <c r="E9" s="2"/>
      <c r="F9" s="2"/>
      <c r="G9" s="2"/>
      <c r="H9" s="2"/>
      <c r="K9" s="4" t="s">
        <v>297</v>
      </c>
      <c r="L9" s="4" t="s">
        <v>161</v>
      </c>
      <c r="M9" s="4" t="s">
        <v>162</v>
      </c>
      <c r="N9" s="4" t="s">
        <v>163</v>
      </c>
      <c r="O9" s="4" t="s">
        <v>278</v>
      </c>
      <c r="P9" s="4" t="s">
        <v>279</v>
      </c>
    </row>
    <row r="10" spans="2:16">
      <c r="B10" s="1" t="s">
        <v>86</v>
      </c>
      <c r="C10" s="229"/>
      <c r="D10" s="229"/>
      <c r="E10" s="229"/>
      <c r="F10" s="229"/>
      <c r="G10" s="229"/>
      <c r="H10" s="229"/>
      <c r="K10" s="8">
        <v>0.03</v>
      </c>
      <c r="L10" s="142">
        <f t="shared" ref="L10:L17" si="0">+(C10+D10)*K10</f>
        <v>0</v>
      </c>
      <c r="M10" s="142">
        <f t="shared" ref="M10:M17" si="1">+L10+E10*K10</f>
        <v>0</v>
      </c>
      <c r="N10" s="142">
        <f t="shared" ref="N10:N17" si="2">+M10+F10*K10</f>
        <v>0</v>
      </c>
      <c r="O10" s="142">
        <f>+N10+G10*K10</f>
        <v>0</v>
      </c>
      <c r="P10" s="142">
        <f t="shared" ref="P10:P17" si="3">+O10+H10*K10</f>
        <v>0</v>
      </c>
    </row>
    <row r="11" spans="2:16">
      <c r="B11" s="1" t="s">
        <v>82</v>
      </c>
      <c r="C11" s="229"/>
      <c r="D11" s="229"/>
      <c r="E11" s="229"/>
      <c r="F11" s="229"/>
      <c r="G11" s="229"/>
      <c r="H11" s="229"/>
      <c r="K11" s="9">
        <v>0.1</v>
      </c>
      <c r="L11" s="143">
        <f t="shared" si="0"/>
        <v>0</v>
      </c>
      <c r="M11" s="143">
        <f t="shared" si="1"/>
        <v>0</v>
      </c>
      <c r="N11" s="143">
        <f t="shared" si="2"/>
        <v>0</v>
      </c>
      <c r="O11" s="143">
        <f t="shared" ref="O11:O17" si="4">+N11+G11*K11</f>
        <v>0</v>
      </c>
      <c r="P11" s="143">
        <f t="shared" si="3"/>
        <v>0</v>
      </c>
    </row>
    <row r="12" spans="2:16">
      <c r="B12" s="1" t="s">
        <v>72</v>
      </c>
      <c r="C12" s="229">
        <v>2000</v>
      </c>
      <c r="D12" s="229">
        <v>0</v>
      </c>
      <c r="E12" s="229">
        <v>500</v>
      </c>
      <c r="F12" s="229">
        <v>0</v>
      </c>
      <c r="G12" s="229">
        <v>500</v>
      </c>
      <c r="H12" s="229">
        <v>0</v>
      </c>
      <c r="K12" s="9">
        <f>0.125*100%</f>
        <v>0.125</v>
      </c>
      <c r="L12" s="143">
        <f t="shared" si="0"/>
        <v>250</v>
      </c>
      <c r="M12" s="143">
        <f t="shared" si="1"/>
        <v>312.5</v>
      </c>
      <c r="N12" s="143">
        <f t="shared" si="2"/>
        <v>312.5</v>
      </c>
      <c r="O12" s="143">
        <f t="shared" si="4"/>
        <v>375</v>
      </c>
      <c r="P12" s="143">
        <f t="shared" si="3"/>
        <v>375</v>
      </c>
    </row>
    <row r="13" spans="2:16">
      <c r="B13" s="1" t="s">
        <v>92</v>
      </c>
      <c r="C13" s="229">
        <v>2000</v>
      </c>
      <c r="D13" s="229">
        <v>0</v>
      </c>
      <c r="E13" s="229">
        <v>500</v>
      </c>
      <c r="F13" s="229">
        <v>0</v>
      </c>
      <c r="G13" s="229">
        <v>500</v>
      </c>
      <c r="H13" s="229">
        <v>0</v>
      </c>
      <c r="K13" s="9">
        <v>0.2</v>
      </c>
      <c r="L13" s="143">
        <f t="shared" si="0"/>
        <v>400</v>
      </c>
      <c r="M13" s="143">
        <f t="shared" si="1"/>
        <v>500</v>
      </c>
      <c r="N13" s="143">
        <f t="shared" si="2"/>
        <v>500</v>
      </c>
      <c r="O13" s="143">
        <f t="shared" si="4"/>
        <v>600</v>
      </c>
      <c r="P13" s="143">
        <f t="shared" si="3"/>
        <v>600</v>
      </c>
    </row>
    <row r="14" spans="2:16">
      <c r="B14" s="1" t="s">
        <v>87</v>
      </c>
      <c r="C14" s="229">
        <v>1000</v>
      </c>
      <c r="D14" s="229"/>
      <c r="E14" s="229"/>
      <c r="F14" s="229"/>
      <c r="G14" s="229"/>
      <c r="H14" s="229"/>
      <c r="K14" s="9">
        <v>0.1</v>
      </c>
      <c r="L14" s="143">
        <f t="shared" si="0"/>
        <v>100</v>
      </c>
      <c r="M14" s="143">
        <f t="shared" si="1"/>
        <v>100</v>
      </c>
      <c r="N14" s="143">
        <f t="shared" si="2"/>
        <v>100</v>
      </c>
      <c r="O14" s="143">
        <f t="shared" si="4"/>
        <v>100</v>
      </c>
      <c r="P14" s="143">
        <f t="shared" si="3"/>
        <v>100</v>
      </c>
    </row>
    <row r="15" spans="2:16">
      <c r="B15" s="1" t="s">
        <v>88</v>
      </c>
      <c r="C15" s="229">
        <v>2000</v>
      </c>
      <c r="D15" s="229"/>
      <c r="E15" s="229"/>
      <c r="F15" s="229"/>
      <c r="G15" s="229"/>
      <c r="H15" s="229"/>
      <c r="K15" s="9">
        <v>0.1</v>
      </c>
      <c r="L15" s="143">
        <f t="shared" si="0"/>
        <v>200</v>
      </c>
      <c r="M15" s="143">
        <f t="shared" si="1"/>
        <v>200</v>
      </c>
      <c r="N15" s="143">
        <f t="shared" si="2"/>
        <v>200</v>
      </c>
      <c r="O15" s="143">
        <f t="shared" si="4"/>
        <v>200</v>
      </c>
      <c r="P15" s="143">
        <f t="shared" si="3"/>
        <v>200</v>
      </c>
    </row>
    <row r="16" spans="2:16">
      <c r="B16" s="1" t="s">
        <v>89</v>
      </c>
      <c r="C16" s="229">
        <v>1500</v>
      </c>
      <c r="D16" s="229">
        <v>1500</v>
      </c>
      <c r="E16" s="229">
        <v>1500</v>
      </c>
      <c r="F16" s="229">
        <v>1500</v>
      </c>
      <c r="G16" s="229">
        <v>1500</v>
      </c>
      <c r="H16" s="229">
        <v>1500</v>
      </c>
      <c r="K16" s="9">
        <v>0.25</v>
      </c>
      <c r="L16" s="143">
        <f t="shared" si="0"/>
        <v>750</v>
      </c>
      <c r="M16" s="143">
        <f t="shared" si="1"/>
        <v>1125</v>
      </c>
      <c r="N16" s="143">
        <f t="shared" si="2"/>
        <v>1500</v>
      </c>
      <c r="O16" s="143">
        <f t="shared" si="4"/>
        <v>1875</v>
      </c>
      <c r="P16" s="143">
        <f>+O16+H16*K16-L16</f>
        <v>1500</v>
      </c>
    </row>
    <row r="17" spans="2:16">
      <c r="B17" s="1" t="s">
        <v>73</v>
      </c>
      <c r="C17" s="229">
        <v>2000</v>
      </c>
      <c r="D17" s="229">
        <v>2000</v>
      </c>
      <c r="E17" s="229">
        <v>2000</v>
      </c>
      <c r="F17" s="229">
        <v>2000</v>
      </c>
      <c r="G17" s="229">
        <v>2000</v>
      </c>
      <c r="H17" s="229">
        <v>2000</v>
      </c>
      <c r="K17" s="10">
        <f>0.142857142857143*100%</f>
        <v>0.14285714285714299</v>
      </c>
      <c r="L17" s="143">
        <f t="shared" si="0"/>
        <v>571.4285714285719</v>
      </c>
      <c r="M17" s="143">
        <f t="shared" si="1"/>
        <v>857.14285714285779</v>
      </c>
      <c r="N17" s="143">
        <f t="shared" si="2"/>
        <v>1142.8571428571438</v>
      </c>
      <c r="O17" s="143">
        <f t="shared" si="4"/>
        <v>1428.5714285714298</v>
      </c>
      <c r="P17" s="143">
        <f t="shared" si="3"/>
        <v>1714.2857142857158</v>
      </c>
    </row>
    <row r="18" spans="2:16">
      <c r="B18" s="3" t="s">
        <v>91</v>
      </c>
      <c r="C18" s="137"/>
      <c r="D18" s="137"/>
      <c r="E18" s="137"/>
      <c r="F18" s="138"/>
      <c r="G18" s="138"/>
      <c r="H18" s="138"/>
      <c r="K18" s="11"/>
      <c r="L18" s="144"/>
      <c r="M18" s="144"/>
      <c r="N18" s="144"/>
      <c r="O18" s="144"/>
      <c r="P18" s="144"/>
    </row>
    <row r="19" spans="2:16">
      <c r="B19" s="1" t="s">
        <v>93</v>
      </c>
      <c r="C19" s="229">
        <v>1000</v>
      </c>
      <c r="D19" s="229">
        <v>500</v>
      </c>
      <c r="E19" s="229">
        <v>500</v>
      </c>
      <c r="F19" s="229">
        <v>500</v>
      </c>
      <c r="G19" s="229">
        <v>500</v>
      </c>
      <c r="H19" s="229">
        <v>500</v>
      </c>
      <c r="K19" s="9">
        <v>0.2</v>
      </c>
      <c r="L19" s="143">
        <f>+(C19+D19)*K19</f>
        <v>300</v>
      </c>
      <c r="M19" s="143">
        <f>+L19+E19*K19</f>
        <v>400</v>
      </c>
      <c r="N19" s="143">
        <f>+M19+F19*K19</f>
        <v>500</v>
      </c>
      <c r="O19" s="143">
        <f>+N19+G19*K19</f>
        <v>600</v>
      </c>
      <c r="P19" s="143">
        <f>+O19+H19*K19</f>
        <v>700</v>
      </c>
    </row>
    <row r="20" spans="2:16">
      <c r="B20" s="1" t="s">
        <v>75</v>
      </c>
      <c r="C20" s="229">
        <v>1000</v>
      </c>
      <c r="D20" s="229">
        <v>500</v>
      </c>
      <c r="E20" s="229">
        <v>500</v>
      </c>
      <c r="F20" s="229">
        <v>500</v>
      </c>
      <c r="G20" s="229">
        <v>500</v>
      </c>
      <c r="H20" s="229">
        <v>500</v>
      </c>
      <c r="K20" s="9">
        <v>0.25</v>
      </c>
      <c r="L20" s="143">
        <f>+(C20+D20)*K20</f>
        <v>375</v>
      </c>
      <c r="M20" s="143">
        <f>+L20+E20*K20</f>
        <v>500</v>
      </c>
      <c r="N20" s="143">
        <f>+M20+F20*K20</f>
        <v>625</v>
      </c>
      <c r="O20" s="143">
        <f>+N20+G20*K20</f>
        <v>750</v>
      </c>
      <c r="P20" s="143">
        <f>+O20+H20*K20-L20</f>
        <v>500</v>
      </c>
    </row>
    <row r="21" spans="2:16">
      <c r="B21" s="1" t="s">
        <v>81</v>
      </c>
      <c r="C21" s="229"/>
      <c r="D21" s="229"/>
      <c r="E21" s="229"/>
      <c r="F21" s="229"/>
      <c r="G21" s="229"/>
      <c r="H21" s="229"/>
      <c r="K21" s="9">
        <v>0.2</v>
      </c>
      <c r="L21" s="143">
        <f>+(C21+D21)*K21</f>
        <v>0</v>
      </c>
      <c r="M21" s="143">
        <f>+L21+E21*K21</f>
        <v>0</v>
      </c>
      <c r="N21" s="143">
        <f>+M21+F21*K21</f>
        <v>0</v>
      </c>
      <c r="O21" s="143">
        <f>+N21+G21*K21</f>
        <v>0</v>
      </c>
      <c r="P21" s="143">
        <f>+O21+H21*K21</f>
        <v>0</v>
      </c>
    </row>
    <row r="22" spans="2:16">
      <c r="B22" s="1" t="s">
        <v>74</v>
      </c>
      <c r="C22" s="229"/>
      <c r="D22" s="229"/>
      <c r="E22" s="229"/>
      <c r="F22" s="229"/>
      <c r="G22" s="229"/>
      <c r="H22" s="229"/>
      <c r="K22" s="9">
        <v>0.2</v>
      </c>
      <c r="L22" s="143">
        <f>+(C22+D22)*K22</f>
        <v>0</v>
      </c>
      <c r="M22" s="143">
        <f>+L22+E22*K22</f>
        <v>0</v>
      </c>
      <c r="N22" s="143">
        <f>+M22+F22*K22</f>
        <v>0</v>
      </c>
      <c r="O22" s="143">
        <f>+N22+G22*K22</f>
        <v>0</v>
      </c>
      <c r="P22" s="143">
        <f>+O22+H22*K22</f>
        <v>0</v>
      </c>
    </row>
    <row r="23" spans="2:16">
      <c r="B23" s="1" t="s">
        <v>76</v>
      </c>
      <c r="C23" s="229">
        <v>5000</v>
      </c>
      <c r="D23" s="229"/>
      <c r="E23" s="229"/>
      <c r="F23" s="229"/>
      <c r="G23" s="229"/>
      <c r="H23" s="229"/>
      <c r="K23" s="9">
        <v>0</v>
      </c>
      <c r="L23" s="145">
        <f>+(C23+D23)*K23</f>
        <v>0</v>
      </c>
      <c r="M23" s="145">
        <f>+L23+E23*K23</f>
        <v>0</v>
      </c>
      <c r="N23" s="145">
        <f>+M23+F23*K23</f>
        <v>0</v>
      </c>
      <c r="O23" s="145">
        <f>+N23+G23*K23</f>
        <v>0</v>
      </c>
      <c r="P23" s="145">
        <f>+O23+H23*K23</f>
        <v>0</v>
      </c>
    </row>
    <row r="24" spans="2:16">
      <c r="B24" s="3" t="s">
        <v>94</v>
      </c>
      <c r="C24" s="137"/>
      <c r="D24" s="137"/>
      <c r="E24" s="137"/>
      <c r="F24" s="138"/>
      <c r="G24" s="138"/>
      <c r="H24" s="138"/>
      <c r="K24" s="7" t="s">
        <v>22</v>
      </c>
      <c r="L24" s="146">
        <f>SUM(L10:L23)</f>
        <v>2946.428571428572</v>
      </c>
      <c r="M24" s="146">
        <f>SUM(M10:M23)</f>
        <v>3994.6428571428578</v>
      </c>
      <c r="N24" s="146">
        <f>SUM(N10:N23)</f>
        <v>4880.357142857144</v>
      </c>
      <c r="O24" s="146">
        <f t="shared" ref="O24:P24" si="5">SUM(O10:O23)</f>
        <v>5928.5714285714294</v>
      </c>
      <c r="P24" s="146">
        <f t="shared" si="5"/>
        <v>5689.2857142857156</v>
      </c>
    </row>
    <row r="25" spans="2:16">
      <c r="B25" s="1" t="s">
        <v>77</v>
      </c>
      <c r="C25" s="229">
        <v>250</v>
      </c>
      <c r="D25" s="229"/>
      <c r="E25" s="229"/>
      <c r="F25" s="229"/>
      <c r="G25" s="229"/>
      <c r="H25" s="229"/>
      <c r="I25" s="176"/>
    </row>
    <row r="26" spans="2:16">
      <c r="B26" s="1" t="s">
        <v>188</v>
      </c>
      <c r="C26" s="229">
        <v>5000</v>
      </c>
      <c r="D26" s="229"/>
      <c r="E26" s="229"/>
      <c r="F26" s="229"/>
      <c r="G26" s="229"/>
      <c r="H26" s="229"/>
    </row>
    <row r="27" spans="2:16">
      <c r="C27" s="175"/>
      <c r="D27" s="175"/>
      <c r="E27" s="175"/>
      <c r="F27" s="175"/>
      <c r="G27" s="175"/>
      <c r="H27" s="175"/>
    </row>
    <row r="28" spans="2:16">
      <c r="B28" s="4" t="s">
        <v>101</v>
      </c>
      <c r="C28" s="139" t="s">
        <v>71</v>
      </c>
      <c r="D28" s="139" t="s">
        <v>83</v>
      </c>
      <c r="E28" s="139" t="s">
        <v>84</v>
      </c>
      <c r="F28" s="139" t="s">
        <v>85</v>
      </c>
      <c r="G28" s="139" t="s">
        <v>276</v>
      </c>
      <c r="H28" s="139" t="s">
        <v>277</v>
      </c>
    </row>
    <row r="29" spans="2:16">
      <c r="B29" s="5" t="s">
        <v>90</v>
      </c>
      <c r="C29" s="140"/>
      <c r="D29" s="140"/>
      <c r="E29" s="140"/>
      <c r="F29" s="140"/>
      <c r="G29" s="140"/>
      <c r="H29" s="140"/>
    </row>
    <row r="30" spans="2:16">
      <c r="B30" s="6" t="s">
        <v>102</v>
      </c>
      <c r="C30" s="229">
        <v>3000</v>
      </c>
      <c r="D30" s="229"/>
      <c r="E30" s="229"/>
      <c r="F30" s="229"/>
      <c r="G30" s="229"/>
      <c r="H30" s="229"/>
    </row>
    <row r="31" spans="2:16">
      <c r="B31" s="6" t="s">
        <v>103</v>
      </c>
      <c r="C31" s="229">
        <v>3000</v>
      </c>
      <c r="D31" s="229"/>
      <c r="E31" s="229"/>
      <c r="F31" s="229"/>
      <c r="G31" s="229"/>
      <c r="H31" s="229"/>
    </row>
    <row r="32" spans="2:16">
      <c r="C32" s="175"/>
      <c r="D32" s="175"/>
      <c r="E32" s="175"/>
      <c r="F32" s="175"/>
      <c r="G32" s="175"/>
      <c r="H32" s="175"/>
    </row>
    <row r="33" spans="2:8">
      <c r="C33" s="139" t="s">
        <v>71</v>
      </c>
      <c r="D33" s="139" t="s">
        <v>83</v>
      </c>
      <c r="E33" s="139" t="s">
        <v>84</v>
      </c>
      <c r="F33" s="139" t="s">
        <v>85</v>
      </c>
      <c r="G33" s="139" t="s">
        <v>276</v>
      </c>
      <c r="H33" s="139" t="s">
        <v>277</v>
      </c>
    </row>
    <row r="34" spans="2:8">
      <c r="B34" s="4" t="s">
        <v>165</v>
      </c>
      <c r="C34" s="141">
        <f>SUM(C10:C26)+C30+C31</f>
        <v>28750</v>
      </c>
      <c r="D34" s="141">
        <f>SUM(D10:D26)+D30+D31</f>
        <v>4500</v>
      </c>
      <c r="E34" s="141">
        <f>SUM(E10:E26)+E30+E31</f>
        <v>5500</v>
      </c>
      <c r="F34" s="141">
        <f>SUM(F10:F26)+F30+F31</f>
        <v>4500</v>
      </c>
      <c r="G34" s="141">
        <f t="shared" ref="G34:H34" si="6">SUM(G10:G26)+G30+G31</f>
        <v>5500</v>
      </c>
      <c r="H34" s="141">
        <f t="shared" si="6"/>
        <v>4500</v>
      </c>
    </row>
  </sheetData>
  <sheetProtection password="B7A9" sheet="1" objects="1" scenarios="1"/>
  <protectedRanges>
    <protectedRange sqref="C30:H31" name="establec"/>
    <protectedRange sqref="C25:H26" name="inmov3"/>
    <protectedRange sqref="C19:H23" name="inmov2"/>
    <protectedRange sqref="C10:H17" name="inmov1"/>
  </protectedRanges>
  <mergeCells count="3">
    <mergeCell ref="K8:P8"/>
    <mergeCell ref="D2:H2"/>
    <mergeCell ref="D3:H3"/>
  </mergeCells>
  <pageMargins left="0.70866141732283472" right="0.70866141732283472" top="0.74803149606299213" bottom="0.74803149606299213" header="0.31496062992125984" footer="0.31496062992125984"/>
  <pageSetup paperSize="9" scale="97" fitToWidth="0" orientation="landscape" r:id="rId1"/>
  <colBreaks count="1" manualBreakCount="1">
    <brk id="9"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C2:R397"/>
  <sheetViews>
    <sheetView showGridLines="0" topLeftCell="B1" zoomScale="80" zoomScaleNormal="80" zoomScalePageLayoutView="80" workbookViewId="0">
      <selection activeCell="E12" sqref="E12"/>
    </sheetView>
  </sheetViews>
  <sheetFormatPr baseColWidth="10" defaultColWidth="10.88671875" defaultRowHeight="14.4"/>
  <cols>
    <col min="1" max="1" width="0" hidden="1" customWidth="1"/>
    <col min="2" max="2" width="2" customWidth="1"/>
    <col min="3" max="3" width="11.44140625" hidden="1" customWidth="1"/>
    <col min="4" max="4" width="34" customWidth="1"/>
    <col min="5" max="10" width="15" bestFit="1" customWidth="1"/>
    <col min="11" max="11" width="2.44140625" customWidth="1"/>
    <col min="12" max="12" width="11.44140625" hidden="1" customWidth="1"/>
    <col min="13" max="13" width="33.109375" customWidth="1"/>
    <col min="14" max="14" width="13.6640625" customWidth="1"/>
    <col min="15" max="15" width="11.44140625" customWidth="1"/>
    <col min="16" max="16" width="14.6640625" customWidth="1"/>
    <col min="17" max="17" width="12.33203125" customWidth="1"/>
    <col min="18" max="18" width="11.6640625" customWidth="1"/>
  </cols>
  <sheetData>
    <row r="2" spans="4:16" ht="21">
      <c r="I2" s="264" t="s">
        <v>106</v>
      </c>
      <c r="J2" s="264"/>
      <c r="K2" s="264"/>
      <c r="L2" s="264"/>
      <c r="M2" s="264"/>
      <c r="P2" s="228" t="s">
        <v>309</v>
      </c>
    </row>
    <row r="3" spans="4:16" ht="15.6">
      <c r="I3" s="265" t="str">
        <f>+Portada!H28</f>
        <v>Coffee Mug</v>
      </c>
      <c r="J3" s="265"/>
      <c r="K3" s="265"/>
      <c r="L3" s="265"/>
      <c r="M3" s="265"/>
    </row>
    <row r="6" spans="4:16">
      <c r="G6" s="186"/>
    </row>
    <row r="7" spans="4:16">
      <c r="D7" s="177"/>
      <c r="G7" s="186"/>
    </row>
    <row r="8" spans="4:16">
      <c r="E8" s="4" t="s">
        <v>71</v>
      </c>
      <c r="F8" s="4" t="s">
        <v>83</v>
      </c>
      <c r="G8" s="4" t="s">
        <v>84</v>
      </c>
      <c r="H8" s="4" t="s">
        <v>85</v>
      </c>
      <c r="I8" s="4" t="s">
        <v>276</v>
      </c>
      <c r="J8" s="4" t="s">
        <v>277</v>
      </c>
    </row>
    <row r="9" spans="4:16" ht="15.6">
      <c r="D9" s="13" t="s">
        <v>166</v>
      </c>
      <c r="E9" s="150">
        <f>+Inversión!C34</f>
        <v>28750</v>
      </c>
      <c r="F9" s="150">
        <f>+Inversión!D34</f>
        <v>4500</v>
      </c>
      <c r="G9" s="150">
        <f>+Inversión!E34</f>
        <v>5500</v>
      </c>
      <c r="H9" s="150">
        <f>+Inversión!F34</f>
        <v>4500</v>
      </c>
      <c r="I9" s="150">
        <f>+Inversión!G34</f>
        <v>5500</v>
      </c>
      <c r="J9" s="150">
        <f>+Inversión!H34</f>
        <v>4500</v>
      </c>
    </row>
    <row r="10" spans="4:16" ht="15.6">
      <c r="D10" s="185"/>
      <c r="G10" s="186"/>
    </row>
    <row r="11" spans="4:16" ht="15.6">
      <c r="D11" s="13" t="s">
        <v>78</v>
      </c>
      <c r="E11" s="4" t="s">
        <v>71</v>
      </c>
      <c r="F11" s="4" t="s">
        <v>83</v>
      </c>
      <c r="G11" s="4" t="s">
        <v>84</v>
      </c>
      <c r="H11" s="4" t="s">
        <v>85</v>
      </c>
      <c r="I11" s="4" t="s">
        <v>276</v>
      </c>
      <c r="J11" s="4" t="s">
        <v>277</v>
      </c>
      <c r="M11" s="15" t="s">
        <v>228</v>
      </c>
      <c r="N11" s="184"/>
    </row>
    <row r="12" spans="4:16">
      <c r="D12" s="12" t="s">
        <v>96</v>
      </c>
      <c r="E12" s="229">
        <v>15000</v>
      </c>
      <c r="F12" s="229">
        <v>4500</v>
      </c>
      <c r="G12" s="229">
        <v>5500</v>
      </c>
      <c r="H12" s="229">
        <v>4500</v>
      </c>
      <c r="I12" s="229">
        <v>5500</v>
      </c>
      <c r="J12" s="229">
        <v>4500</v>
      </c>
      <c r="M12" s="263" t="s">
        <v>229</v>
      </c>
      <c r="N12" s="263"/>
      <c r="O12" s="14">
        <v>0.6</v>
      </c>
    </row>
    <row r="13" spans="4:16">
      <c r="D13" s="12" t="s">
        <v>97</v>
      </c>
      <c r="E13" s="229"/>
      <c r="F13" s="229"/>
      <c r="G13" s="229"/>
      <c r="H13" s="229"/>
      <c r="I13" s="229"/>
      <c r="J13" s="229"/>
      <c r="M13" s="263" t="s">
        <v>230</v>
      </c>
      <c r="N13" s="263" t="s">
        <v>229</v>
      </c>
      <c r="O13" s="14">
        <v>0.4</v>
      </c>
    </row>
    <row r="14" spans="4:16">
      <c r="D14" s="12" t="s">
        <v>95</v>
      </c>
      <c r="E14" s="229"/>
      <c r="F14" s="229"/>
      <c r="G14" s="229"/>
      <c r="H14" s="229"/>
      <c r="I14" s="229"/>
      <c r="J14" s="229"/>
      <c r="M14" s="183" t="str">
        <f>+IF((O12+O13)&lt;&gt;100%,"LA SUMA DE AMBOS PORCENTAJES DEBE SER EL 100%","")</f>
        <v/>
      </c>
    </row>
    <row r="15" spans="4:16">
      <c r="D15" s="12" t="s">
        <v>79</v>
      </c>
      <c r="E15" s="229"/>
      <c r="F15" s="229"/>
      <c r="G15" s="229"/>
      <c r="H15" s="229"/>
      <c r="I15" s="229"/>
      <c r="J15" s="229"/>
    </row>
    <row r="16" spans="4:16">
      <c r="D16" s="12" t="s">
        <v>98</v>
      </c>
      <c r="E16" s="229">
        <v>10000</v>
      </c>
      <c r="F16" s="229"/>
      <c r="G16" s="229"/>
      <c r="H16" s="229"/>
      <c r="I16" s="229"/>
      <c r="J16" s="229"/>
    </row>
    <row r="17" spans="4:18">
      <c r="D17" s="12" t="s">
        <v>80</v>
      </c>
      <c r="E17" s="229">
        <v>3750</v>
      </c>
      <c r="F17" s="229"/>
      <c r="G17" s="229"/>
      <c r="H17" s="229"/>
      <c r="I17" s="229"/>
      <c r="J17" s="229"/>
    </row>
    <row r="18" spans="4:18" ht="15.6">
      <c r="D18" s="13" t="s">
        <v>49</v>
      </c>
      <c r="E18" s="151">
        <f>SUM(E12:E17)</f>
        <v>28750</v>
      </c>
      <c r="F18" s="151">
        <f>SUM(F12:F17)</f>
        <v>4500</v>
      </c>
      <c r="G18" s="151">
        <f>SUM(G12:G17)</f>
        <v>5500</v>
      </c>
      <c r="H18" s="151">
        <f>SUM(H12:H17)</f>
        <v>4500</v>
      </c>
      <c r="I18" s="151">
        <f t="shared" ref="I18:J18" si="0">SUM(I12:I17)</f>
        <v>5500</v>
      </c>
      <c r="J18" s="151">
        <f t="shared" si="0"/>
        <v>4500</v>
      </c>
    </row>
    <row r="20" spans="4:18" ht="17.399999999999999">
      <c r="D20" s="182" t="str">
        <f>+IF(SUM(E18:J18)&lt;&gt;SUM(E9:J9),"EL TOTAL DE LA FINANCIACION NO COINCIDE CON LA CANTIDAD A FINANCIAR. REVISA TUS CIFRAS","")</f>
        <v/>
      </c>
    </row>
    <row r="21" spans="4:18" ht="17.399999999999999">
      <c r="D21" s="182"/>
    </row>
    <row r="23" spans="4:18" ht="15.6">
      <c r="D23" s="269" t="s">
        <v>301</v>
      </c>
      <c r="E23" s="269"/>
      <c r="F23" s="269"/>
      <c r="M23" s="269" t="s">
        <v>302</v>
      </c>
      <c r="N23" s="269"/>
      <c r="O23" s="269"/>
    </row>
    <row r="25" spans="4:18">
      <c r="D25" s="266" t="s">
        <v>55</v>
      </c>
      <c r="E25" s="267"/>
      <c r="F25" s="268"/>
      <c r="G25" s="229">
        <v>0</v>
      </c>
      <c r="M25" s="266" t="s">
        <v>55</v>
      </c>
      <c r="N25" s="267"/>
      <c r="O25" s="268"/>
      <c r="P25" s="16"/>
    </row>
    <row r="26" spans="4:18">
      <c r="D26" s="266" t="s">
        <v>56</v>
      </c>
      <c r="E26" s="267"/>
      <c r="F26" s="268"/>
      <c r="G26" s="229">
        <v>0</v>
      </c>
      <c r="M26" s="266" t="s">
        <v>56</v>
      </c>
      <c r="N26" s="267"/>
      <c r="O26" s="268"/>
      <c r="P26" s="16"/>
    </row>
    <row r="27" spans="4:18">
      <c r="D27" s="266" t="s">
        <v>57</v>
      </c>
      <c r="E27" s="267"/>
      <c r="F27" s="268"/>
      <c r="G27" s="229">
        <v>0</v>
      </c>
      <c r="M27" s="266" t="s">
        <v>57</v>
      </c>
      <c r="N27" s="267"/>
      <c r="O27" s="268"/>
      <c r="P27" s="17"/>
    </row>
    <row r="28" spans="4:18">
      <c r="D28" s="266" t="s">
        <v>303</v>
      </c>
      <c r="E28" s="267"/>
      <c r="F28" s="268"/>
      <c r="G28" s="229">
        <v>0</v>
      </c>
      <c r="M28" s="266" t="s">
        <v>303</v>
      </c>
      <c r="N28" s="267"/>
      <c r="O28" s="268"/>
      <c r="P28" s="17"/>
    </row>
    <row r="29" spans="4:18">
      <c r="G29" s="181"/>
      <c r="O29" s="181"/>
    </row>
    <row r="30" spans="4:18">
      <c r="D30" s="42" t="s">
        <v>105</v>
      </c>
      <c r="E30" s="4" t="s">
        <v>83</v>
      </c>
      <c r="F30" s="4" t="s">
        <v>84</v>
      </c>
      <c r="G30" s="4" t="s">
        <v>85</v>
      </c>
      <c r="H30" s="4" t="s">
        <v>276</v>
      </c>
      <c r="I30" s="4" t="s">
        <v>277</v>
      </c>
      <c r="M30" s="42" t="s">
        <v>105</v>
      </c>
      <c r="N30" s="4" t="s">
        <v>83</v>
      </c>
      <c r="O30" s="4" t="s">
        <v>84</v>
      </c>
      <c r="P30" s="4" t="s">
        <v>85</v>
      </c>
      <c r="Q30" s="4" t="s">
        <v>276</v>
      </c>
      <c r="R30" s="4" t="s">
        <v>277</v>
      </c>
    </row>
    <row r="31" spans="4:18">
      <c r="D31" s="12" t="s">
        <v>63</v>
      </c>
      <c r="E31" s="147">
        <f>SUM(F38:F49)</f>
        <v>0</v>
      </c>
      <c r="F31" s="147">
        <f>SUM(F50:F61)</f>
        <v>0</v>
      </c>
      <c r="G31" s="147">
        <f>SUM(F62:F73)</f>
        <v>0</v>
      </c>
      <c r="H31" s="147">
        <f>SUM(F74:F85)</f>
        <v>0</v>
      </c>
      <c r="I31" s="147">
        <f>SUM(F86:F97)</f>
        <v>0</v>
      </c>
      <c r="M31" s="12" t="s">
        <v>63</v>
      </c>
      <c r="N31" s="147">
        <f>SUM(O38:O49)</f>
        <v>0</v>
      </c>
      <c r="O31" s="147">
        <f>SUM(O50:O61)</f>
        <v>0</v>
      </c>
      <c r="P31" s="147">
        <f>SUM(O62:O73)</f>
        <v>0</v>
      </c>
      <c r="Q31" s="147">
        <f>SUM(O74:O85)</f>
        <v>0</v>
      </c>
      <c r="R31" s="147">
        <f>SUM(O86:O97)</f>
        <v>0</v>
      </c>
    </row>
    <row r="32" spans="4:18">
      <c r="D32" s="12" t="s">
        <v>100</v>
      </c>
      <c r="E32" s="147">
        <f>SUM(G38:G49)</f>
        <v>0</v>
      </c>
      <c r="F32" s="147">
        <f>SUM(G50:G61)</f>
        <v>0</v>
      </c>
      <c r="G32" s="147">
        <f>SUM(G62:G73)</f>
        <v>0</v>
      </c>
      <c r="H32" s="147">
        <f>SUM(G74:G85)</f>
        <v>0</v>
      </c>
      <c r="I32" s="147">
        <f>SUM(G86:G97)</f>
        <v>0</v>
      </c>
      <c r="M32" s="12" t="s">
        <v>100</v>
      </c>
      <c r="N32" s="147">
        <f>SUM(P38:P49)</f>
        <v>0</v>
      </c>
      <c r="O32" s="147">
        <f>SUM(P50:P61)</f>
        <v>0</v>
      </c>
      <c r="P32" s="147">
        <f>SUM(P62:P73)</f>
        <v>0</v>
      </c>
      <c r="Q32" s="147">
        <f>SUM(P74:P85)</f>
        <v>0</v>
      </c>
      <c r="R32" s="147">
        <f>SUM(P86:P97)</f>
        <v>0</v>
      </c>
    </row>
    <row r="33" spans="3:18">
      <c r="D33" s="12" t="s">
        <v>99</v>
      </c>
      <c r="E33" s="147">
        <f>+E31+E32</f>
        <v>0</v>
      </c>
      <c r="F33" s="147">
        <f>+F31+F32</f>
        <v>0</v>
      </c>
      <c r="G33" s="147">
        <f>+G31+G32</f>
        <v>0</v>
      </c>
      <c r="H33" s="147">
        <f>+H31+H32</f>
        <v>0</v>
      </c>
      <c r="I33" s="147">
        <f t="shared" ref="I33" si="1">+I31+I32</f>
        <v>0</v>
      </c>
      <c r="M33" s="12" t="s">
        <v>99</v>
      </c>
      <c r="N33" s="147">
        <f>+N31+N32</f>
        <v>0</v>
      </c>
      <c r="O33" s="147">
        <f>+O31+O32</f>
        <v>0</v>
      </c>
      <c r="P33" s="147">
        <f>+P31+P32</f>
        <v>0</v>
      </c>
      <c r="Q33" s="147">
        <f t="shared" ref="Q33:R33" si="2">+Q31+Q32</f>
        <v>0</v>
      </c>
      <c r="R33" s="147">
        <f t="shared" si="2"/>
        <v>0</v>
      </c>
    </row>
    <row r="34" spans="3:18">
      <c r="D34" s="12" t="s">
        <v>58</v>
      </c>
      <c r="E34" s="147">
        <f>+G25*G28</f>
        <v>0</v>
      </c>
      <c r="F34" s="175"/>
      <c r="G34" s="175"/>
      <c r="H34" s="175"/>
      <c r="I34" s="175"/>
      <c r="M34" s="18" t="s">
        <v>58</v>
      </c>
      <c r="N34" s="149">
        <f>+P25*P28</f>
        <v>0</v>
      </c>
      <c r="O34" s="175"/>
      <c r="P34" s="175"/>
      <c r="Q34" s="175"/>
      <c r="R34" s="175"/>
    </row>
    <row r="36" spans="3:18">
      <c r="D36" s="20"/>
      <c r="E36" s="19" t="s">
        <v>59</v>
      </c>
      <c r="F36" s="20"/>
      <c r="G36" s="20"/>
      <c r="H36" s="19" t="s">
        <v>60</v>
      </c>
      <c r="I36" s="19" t="s">
        <v>60</v>
      </c>
      <c r="M36" s="179"/>
      <c r="N36" s="180" t="s">
        <v>59</v>
      </c>
      <c r="O36" s="179"/>
      <c r="P36" s="179"/>
      <c r="Q36" s="180" t="s">
        <v>60</v>
      </c>
      <c r="R36" s="180" t="s">
        <v>60</v>
      </c>
    </row>
    <row r="37" spans="3:18">
      <c r="D37" s="21" t="s">
        <v>61</v>
      </c>
      <c r="E37" s="21" t="s">
        <v>62</v>
      </c>
      <c r="F37" s="21" t="s">
        <v>63</v>
      </c>
      <c r="G37" s="21" t="s">
        <v>64</v>
      </c>
      <c r="H37" s="21" t="s">
        <v>65</v>
      </c>
      <c r="I37" s="21" t="s">
        <v>66</v>
      </c>
      <c r="M37" s="21" t="s">
        <v>61</v>
      </c>
      <c r="N37" s="21" t="s">
        <v>62</v>
      </c>
      <c r="O37" s="21" t="s">
        <v>63</v>
      </c>
      <c r="P37" s="21" t="s">
        <v>64</v>
      </c>
      <c r="Q37" s="21" t="s">
        <v>65</v>
      </c>
      <c r="R37" s="21" t="s">
        <v>66</v>
      </c>
    </row>
    <row r="38" spans="3:18">
      <c r="C38" s="178">
        <v>1</v>
      </c>
      <c r="D38" s="95" t="str">
        <f t="shared" ref="D38:D101" si="3">+IF(($G$26*12-C38)&gt;=0,C38,"")</f>
        <v/>
      </c>
      <c r="E38" s="148">
        <f t="shared" ref="E38:E101" si="4">+IF(D38&lt;&gt;"",($G$25*$G$27/12)/(1-(1+($G$27/12))^(-$G$26*12)),0)</f>
        <v>0</v>
      </c>
      <c r="F38" s="148" t="str">
        <f>+IF(D38&lt;&gt;"",$G$25*$G$27/12,"")</f>
        <v/>
      </c>
      <c r="G38" s="148" t="str">
        <f>+IF(D38&lt;&gt;"",E38-F38,"")</f>
        <v/>
      </c>
      <c r="H38" s="148" t="str">
        <f>+IF(D38&lt;&gt;"",G38,"")</f>
        <v/>
      </c>
      <c r="I38" s="148" t="str">
        <f t="shared" ref="I38:I101" si="5">+IF(D38&lt;&gt;"",$G$25-H38,"")</f>
        <v/>
      </c>
      <c r="L38" s="178">
        <v>1</v>
      </c>
      <c r="M38" s="95" t="str">
        <f t="shared" ref="M38:M101" si="6">+IF(($P$26*12-L38)&gt;=0,L38,"")</f>
        <v/>
      </c>
      <c r="N38" s="148">
        <f t="shared" ref="N38:N101" si="7">+IF(M38&lt;&gt;"",($P$25*$P$27/12)/(1-(1+($P$27/12))^(-$P$26*12)),0)</f>
        <v>0</v>
      </c>
      <c r="O38" s="148" t="str">
        <f>+IF(M38&lt;&gt;"",$P$25*$P$27/12,"")</f>
        <v/>
      </c>
      <c r="P38" s="148" t="str">
        <f>+IF(M38&lt;&gt;"",N38-O38,"")</f>
        <v/>
      </c>
      <c r="Q38" s="148" t="str">
        <f>+IF(M38&lt;&gt;"",P38,"")</f>
        <v/>
      </c>
      <c r="R38" s="148" t="str">
        <f t="shared" ref="R38:R101" si="8">+IF(M38&lt;&gt;"",$P$25-Q38,"")</f>
        <v/>
      </c>
    </row>
    <row r="39" spans="3:18">
      <c r="C39" s="178">
        <v>2</v>
      </c>
      <c r="D39" s="95" t="str">
        <f t="shared" si="3"/>
        <v/>
      </c>
      <c r="E39" s="148">
        <f t="shared" si="4"/>
        <v>0</v>
      </c>
      <c r="F39" s="148" t="str">
        <f t="shared" ref="F39:F102" si="9">+IF(D39&lt;&gt;"",I38*$G$27/12,"")</f>
        <v/>
      </c>
      <c r="G39" s="148" t="str">
        <f>+IF(D39&lt;&gt;"",E39-F39,"")</f>
        <v/>
      </c>
      <c r="H39" s="148" t="str">
        <f>+IF(D39&lt;&gt;"",G39+H38,"")</f>
        <v/>
      </c>
      <c r="I39" s="148" t="str">
        <f t="shared" si="5"/>
        <v/>
      </c>
      <c r="L39" s="178">
        <v>2</v>
      </c>
      <c r="M39" s="95" t="str">
        <f t="shared" si="6"/>
        <v/>
      </c>
      <c r="N39" s="148">
        <f t="shared" si="7"/>
        <v>0</v>
      </c>
      <c r="O39" s="148" t="str">
        <f t="shared" ref="O39:O102" si="10">+IF(M39&lt;&gt;"",R38*$P$27/12,"")</f>
        <v/>
      </c>
      <c r="P39" s="148" t="str">
        <f>+IF(M39&lt;&gt;"",N39-O39,"")</f>
        <v/>
      </c>
      <c r="Q39" s="148" t="str">
        <f>+IF(M39&lt;&gt;"",P39+Q38,"")</f>
        <v/>
      </c>
      <c r="R39" s="148" t="str">
        <f t="shared" si="8"/>
        <v/>
      </c>
    </row>
    <row r="40" spans="3:18">
      <c r="C40" s="178">
        <v>3</v>
      </c>
      <c r="D40" s="95" t="str">
        <f t="shared" si="3"/>
        <v/>
      </c>
      <c r="E40" s="148">
        <f t="shared" si="4"/>
        <v>0</v>
      </c>
      <c r="F40" s="148" t="str">
        <f t="shared" si="9"/>
        <v/>
      </c>
      <c r="G40" s="148" t="str">
        <f t="shared" ref="G40:G103" si="11">+IF(D40&lt;&gt;"",E40-F40,"")</f>
        <v/>
      </c>
      <c r="H40" s="148" t="str">
        <f t="shared" ref="H40:H103" si="12">+IF(D40&lt;&gt;"",G40+H39,"")</f>
        <v/>
      </c>
      <c r="I40" s="148" t="str">
        <f t="shared" si="5"/>
        <v/>
      </c>
      <c r="L40" s="178">
        <v>3</v>
      </c>
      <c r="M40" s="95" t="str">
        <f t="shared" si="6"/>
        <v/>
      </c>
      <c r="N40" s="148">
        <f t="shared" si="7"/>
        <v>0</v>
      </c>
      <c r="O40" s="148" t="str">
        <f t="shared" si="10"/>
        <v/>
      </c>
      <c r="P40" s="148" t="str">
        <f t="shared" ref="P40:P103" si="13">+IF(M40&lt;&gt;"",N40-O40,"")</f>
        <v/>
      </c>
      <c r="Q40" s="148" t="str">
        <f t="shared" ref="Q40:Q103" si="14">+IF(M40&lt;&gt;"",P40+Q39,"")</f>
        <v/>
      </c>
      <c r="R40" s="148" t="str">
        <f t="shared" si="8"/>
        <v/>
      </c>
    </row>
    <row r="41" spans="3:18">
      <c r="C41" s="178">
        <v>4</v>
      </c>
      <c r="D41" s="95" t="str">
        <f t="shared" si="3"/>
        <v/>
      </c>
      <c r="E41" s="148">
        <f t="shared" si="4"/>
        <v>0</v>
      </c>
      <c r="F41" s="148" t="str">
        <f t="shared" si="9"/>
        <v/>
      </c>
      <c r="G41" s="148" t="str">
        <f t="shared" si="11"/>
        <v/>
      </c>
      <c r="H41" s="148" t="str">
        <f t="shared" si="12"/>
        <v/>
      </c>
      <c r="I41" s="148" t="str">
        <f t="shared" si="5"/>
        <v/>
      </c>
      <c r="L41" s="178">
        <v>4</v>
      </c>
      <c r="M41" s="95" t="str">
        <f t="shared" si="6"/>
        <v/>
      </c>
      <c r="N41" s="148">
        <f t="shared" si="7"/>
        <v>0</v>
      </c>
      <c r="O41" s="148" t="str">
        <f t="shared" si="10"/>
        <v/>
      </c>
      <c r="P41" s="148" t="str">
        <f t="shared" si="13"/>
        <v/>
      </c>
      <c r="Q41" s="148" t="str">
        <f t="shared" si="14"/>
        <v/>
      </c>
      <c r="R41" s="148" t="str">
        <f t="shared" si="8"/>
        <v/>
      </c>
    </row>
    <row r="42" spans="3:18">
      <c r="C42" s="178">
        <v>5</v>
      </c>
      <c r="D42" s="95" t="str">
        <f t="shared" si="3"/>
        <v/>
      </c>
      <c r="E42" s="148">
        <f t="shared" si="4"/>
        <v>0</v>
      </c>
      <c r="F42" s="148" t="str">
        <f t="shared" si="9"/>
        <v/>
      </c>
      <c r="G42" s="148" t="str">
        <f t="shared" si="11"/>
        <v/>
      </c>
      <c r="H42" s="148" t="str">
        <f t="shared" si="12"/>
        <v/>
      </c>
      <c r="I42" s="148" t="str">
        <f t="shared" si="5"/>
        <v/>
      </c>
      <c r="L42" s="178">
        <v>5</v>
      </c>
      <c r="M42" s="95" t="str">
        <f t="shared" si="6"/>
        <v/>
      </c>
      <c r="N42" s="148">
        <f t="shared" si="7"/>
        <v>0</v>
      </c>
      <c r="O42" s="148" t="str">
        <f t="shared" si="10"/>
        <v/>
      </c>
      <c r="P42" s="148" t="str">
        <f t="shared" si="13"/>
        <v/>
      </c>
      <c r="Q42" s="148" t="str">
        <f t="shared" si="14"/>
        <v/>
      </c>
      <c r="R42" s="148" t="str">
        <f t="shared" si="8"/>
        <v/>
      </c>
    </row>
    <row r="43" spans="3:18">
      <c r="C43" s="178">
        <v>6</v>
      </c>
      <c r="D43" s="95" t="str">
        <f t="shared" si="3"/>
        <v/>
      </c>
      <c r="E43" s="148">
        <f t="shared" si="4"/>
        <v>0</v>
      </c>
      <c r="F43" s="148" t="str">
        <f t="shared" si="9"/>
        <v/>
      </c>
      <c r="G43" s="148" t="str">
        <f t="shared" si="11"/>
        <v/>
      </c>
      <c r="H43" s="148" t="str">
        <f t="shared" si="12"/>
        <v/>
      </c>
      <c r="I43" s="148" t="str">
        <f t="shared" si="5"/>
        <v/>
      </c>
      <c r="L43" s="178">
        <v>6</v>
      </c>
      <c r="M43" s="95" t="str">
        <f t="shared" si="6"/>
        <v/>
      </c>
      <c r="N43" s="148">
        <f t="shared" si="7"/>
        <v>0</v>
      </c>
      <c r="O43" s="148" t="str">
        <f t="shared" si="10"/>
        <v/>
      </c>
      <c r="P43" s="148" t="str">
        <f t="shared" si="13"/>
        <v/>
      </c>
      <c r="Q43" s="148" t="str">
        <f t="shared" si="14"/>
        <v/>
      </c>
      <c r="R43" s="148" t="str">
        <f t="shared" si="8"/>
        <v/>
      </c>
    </row>
    <row r="44" spans="3:18">
      <c r="C44" s="178">
        <v>7</v>
      </c>
      <c r="D44" s="95" t="str">
        <f t="shared" si="3"/>
        <v/>
      </c>
      <c r="E44" s="148">
        <f t="shared" si="4"/>
        <v>0</v>
      </c>
      <c r="F44" s="148" t="str">
        <f t="shared" si="9"/>
        <v/>
      </c>
      <c r="G44" s="148" t="str">
        <f t="shared" si="11"/>
        <v/>
      </c>
      <c r="H44" s="148" t="str">
        <f t="shared" si="12"/>
        <v/>
      </c>
      <c r="I44" s="148" t="str">
        <f t="shared" si="5"/>
        <v/>
      </c>
      <c r="L44" s="178">
        <v>7</v>
      </c>
      <c r="M44" s="95" t="str">
        <f t="shared" si="6"/>
        <v/>
      </c>
      <c r="N44" s="148">
        <f t="shared" si="7"/>
        <v>0</v>
      </c>
      <c r="O44" s="148" t="str">
        <f t="shared" si="10"/>
        <v/>
      </c>
      <c r="P44" s="148" t="str">
        <f t="shared" si="13"/>
        <v/>
      </c>
      <c r="Q44" s="148" t="str">
        <f t="shared" si="14"/>
        <v/>
      </c>
      <c r="R44" s="148" t="str">
        <f t="shared" si="8"/>
        <v/>
      </c>
    </row>
    <row r="45" spans="3:18">
      <c r="C45" s="178">
        <v>8</v>
      </c>
      <c r="D45" s="95" t="str">
        <f t="shared" si="3"/>
        <v/>
      </c>
      <c r="E45" s="148">
        <f t="shared" si="4"/>
        <v>0</v>
      </c>
      <c r="F45" s="148" t="str">
        <f t="shared" si="9"/>
        <v/>
      </c>
      <c r="G45" s="148" t="str">
        <f t="shared" si="11"/>
        <v/>
      </c>
      <c r="H45" s="148" t="str">
        <f t="shared" si="12"/>
        <v/>
      </c>
      <c r="I45" s="148" t="str">
        <f t="shared" si="5"/>
        <v/>
      </c>
      <c r="L45" s="178">
        <v>8</v>
      </c>
      <c r="M45" s="95" t="str">
        <f t="shared" si="6"/>
        <v/>
      </c>
      <c r="N45" s="148">
        <f t="shared" si="7"/>
        <v>0</v>
      </c>
      <c r="O45" s="148" t="str">
        <f t="shared" si="10"/>
        <v/>
      </c>
      <c r="P45" s="148" t="str">
        <f t="shared" si="13"/>
        <v/>
      </c>
      <c r="Q45" s="148" t="str">
        <f t="shared" si="14"/>
        <v/>
      </c>
      <c r="R45" s="148" t="str">
        <f t="shared" si="8"/>
        <v/>
      </c>
    </row>
    <row r="46" spans="3:18">
      <c r="C46" s="178">
        <v>9</v>
      </c>
      <c r="D46" s="95" t="str">
        <f t="shared" si="3"/>
        <v/>
      </c>
      <c r="E46" s="148">
        <f t="shared" si="4"/>
        <v>0</v>
      </c>
      <c r="F46" s="148" t="str">
        <f t="shared" si="9"/>
        <v/>
      </c>
      <c r="G46" s="148" t="str">
        <f t="shared" si="11"/>
        <v/>
      </c>
      <c r="H46" s="148" t="str">
        <f t="shared" si="12"/>
        <v/>
      </c>
      <c r="I46" s="148" t="str">
        <f t="shared" si="5"/>
        <v/>
      </c>
      <c r="L46" s="178">
        <v>9</v>
      </c>
      <c r="M46" s="95" t="str">
        <f t="shared" si="6"/>
        <v/>
      </c>
      <c r="N46" s="148">
        <f t="shared" si="7"/>
        <v>0</v>
      </c>
      <c r="O46" s="148" t="str">
        <f t="shared" si="10"/>
        <v/>
      </c>
      <c r="P46" s="148" t="str">
        <f t="shared" si="13"/>
        <v/>
      </c>
      <c r="Q46" s="148" t="str">
        <f t="shared" si="14"/>
        <v/>
      </c>
      <c r="R46" s="148" t="str">
        <f t="shared" si="8"/>
        <v/>
      </c>
    </row>
    <row r="47" spans="3:18">
      <c r="C47" s="178">
        <v>10</v>
      </c>
      <c r="D47" s="95" t="str">
        <f t="shared" si="3"/>
        <v/>
      </c>
      <c r="E47" s="148">
        <f t="shared" si="4"/>
        <v>0</v>
      </c>
      <c r="F47" s="148" t="str">
        <f t="shared" si="9"/>
        <v/>
      </c>
      <c r="G47" s="148" t="str">
        <f t="shared" si="11"/>
        <v/>
      </c>
      <c r="H47" s="148" t="str">
        <f t="shared" si="12"/>
        <v/>
      </c>
      <c r="I47" s="148" t="str">
        <f t="shared" si="5"/>
        <v/>
      </c>
      <c r="L47" s="178">
        <v>10</v>
      </c>
      <c r="M47" s="95" t="str">
        <f t="shared" si="6"/>
        <v/>
      </c>
      <c r="N47" s="148">
        <f t="shared" si="7"/>
        <v>0</v>
      </c>
      <c r="O47" s="148" t="str">
        <f t="shared" si="10"/>
        <v/>
      </c>
      <c r="P47" s="148" t="str">
        <f t="shared" si="13"/>
        <v/>
      </c>
      <c r="Q47" s="148" t="str">
        <f t="shared" si="14"/>
        <v/>
      </c>
      <c r="R47" s="148" t="str">
        <f t="shared" si="8"/>
        <v/>
      </c>
    </row>
    <row r="48" spans="3:18">
      <c r="C48" s="178">
        <v>11</v>
      </c>
      <c r="D48" s="95" t="str">
        <f t="shared" si="3"/>
        <v/>
      </c>
      <c r="E48" s="148">
        <f t="shared" si="4"/>
        <v>0</v>
      </c>
      <c r="F48" s="148" t="str">
        <f t="shared" si="9"/>
        <v/>
      </c>
      <c r="G48" s="148" t="str">
        <f t="shared" si="11"/>
        <v/>
      </c>
      <c r="H48" s="148" t="str">
        <f t="shared" si="12"/>
        <v/>
      </c>
      <c r="I48" s="148" t="str">
        <f t="shared" si="5"/>
        <v/>
      </c>
      <c r="L48" s="178">
        <v>11</v>
      </c>
      <c r="M48" s="95" t="str">
        <f t="shared" si="6"/>
        <v/>
      </c>
      <c r="N48" s="148">
        <f t="shared" si="7"/>
        <v>0</v>
      </c>
      <c r="O48" s="148" t="str">
        <f t="shared" si="10"/>
        <v/>
      </c>
      <c r="P48" s="148" t="str">
        <f t="shared" si="13"/>
        <v/>
      </c>
      <c r="Q48" s="148" t="str">
        <f t="shared" si="14"/>
        <v/>
      </c>
      <c r="R48" s="148" t="str">
        <f t="shared" si="8"/>
        <v/>
      </c>
    </row>
    <row r="49" spans="3:18">
      <c r="C49" s="178">
        <v>12</v>
      </c>
      <c r="D49" s="95" t="str">
        <f t="shared" si="3"/>
        <v/>
      </c>
      <c r="E49" s="148">
        <f t="shared" si="4"/>
        <v>0</v>
      </c>
      <c r="F49" s="148" t="str">
        <f t="shared" si="9"/>
        <v/>
      </c>
      <c r="G49" s="148" t="str">
        <f t="shared" si="11"/>
        <v/>
      </c>
      <c r="H49" s="148" t="str">
        <f t="shared" si="12"/>
        <v/>
      </c>
      <c r="I49" s="148" t="str">
        <f t="shared" si="5"/>
        <v/>
      </c>
      <c r="L49" s="178">
        <v>12</v>
      </c>
      <c r="M49" s="95" t="str">
        <f t="shared" si="6"/>
        <v/>
      </c>
      <c r="N49" s="148">
        <f t="shared" si="7"/>
        <v>0</v>
      </c>
      <c r="O49" s="148" t="str">
        <f t="shared" si="10"/>
        <v/>
      </c>
      <c r="P49" s="148" t="str">
        <f t="shared" si="13"/>
        <v/>
      </c>
      <c r="Q49" s="148" t="str">
        <f t="shared" si="14"/>
        <v/>
      </c>
      <c r="R49" s="148" t="str">
        <f t="shared" si="8"/>
        <v/>
      </c>
    </row>
    <row r="50" spans="3:18">
      <c r="C50" s="178">
        <v>13</v>
      </c>
      <c r="D50" s="95" t="str">
        <f t="shared" si="3"/>
        <v/>
      </c>
      <c r="E50" s="148">
        <f t="shared" si="4"/>
        <v>0</v>
      </c>
      <c r="F50" s="148" t="str">
        <f t="shared" si="9"/>
        <v/>
      </c>
      <c r="G50" s="148" t="str">
        <f t="shared" si="11"/>
        <v/>
      </c>
      <c r="H50" s="148" t="str">
        <f t="shared" si="12"/>
        <v/>
      </c>
      <c r="I50" s="148" t="str">
        <f t="shared" si="5"/>
        <v/>
      </c>
      <c r="L50" s="178">
        <v>13</v>
      </c>
      <c r="M50" s="95" t="str">
        <f t="shared" si="6"/>
        <v/>
      </c>
      <c r="N50" s="148">
        <f t="shared" si="7"/>
        <v>0</v>
      </c>
      <c r="O50" s="148" t="str">
        <f t="shared" si="10"/>
        <v/>
      </c>
      <c r="P50" s="148" t="str">
        <f t="shared" si="13"/>
        <v/>
      </c>
      <c r="Q50" s="148" t="str">
        <f t="shared" si="14"/>
        <v/>
      </c>
      <c r="R50" s="148" t="str">
        <f t="shared" si="8"/>
        <v/>
      </c>
    </row>
    <row r="51" spans="3:18">
      <c r="C51" s="178">
        <v>14</v>
      </c>
      <c r="D51" s="95" t="str">
        <f t="shared" si="3"/>
        <v/>
      </c>
      <c r="E51" s="148">
        <f t="shared" si="4"/>
        <v>0</v>
      </c>
      <c r="F51" s="148" t="str">
        <f t="shared" si="9"/>
        <v/>
      </c>
      <c r="G51" s="148" t="str">
        <f t="shared" si="11"/>
        <v/>
      </c>
      <c r="H51" s="148" t="str">
        <f t="shared" si="12"/>
        <v/>
      </c>
      <c r="I51" s="148" t="str">
        <f t="shared" si="5"/>
        <v/>
      </c>
      <c r="L51" s="178">
        <v>14</v>
      </c>
      <c r="M51" s="95" t="str">
        <f t="shared" si="6"/>
        <v/>
      </c>
      <c r="N51" s="148">
        <f t="shared" si="7"/>
        <v>0</v>
      </c>
      <c r="O51" s="148" t="str">
        <f t="shared" si="10"/>
        <v/>
      </c>
      <c r="P51" s="148" t="str">
        <f t="shared" si="13"/>
        <v/>
      </c>
      <c r="Q51" s="148" t="str">
        <f t="shared" si="14"/>
        <v/>
      </c>
      <c r="R51" s="148" t="str">
        <f t="shared" si="8"/>
        <v/>
      </c>
    </row>
    <row r="52" spans="3:18">
      <c r="C52" s="178">
        <v>15</v>
      </c>
      <c r="D52" s="95" t="str">
        <f t="shared" si="3"/>
        <v/>
      </c>
      <c r="E52" s="148">
        <f t="shared" si="4"/>
        <v>0</v>
      </c>
      <c r="F52" s="148" t="str">
        <f t="shared" si="9"/>
        <v/>
      </c>
      <c r="G52" s="148" t="str">
        <f t="shared" si="11"/>
        <v/>
      </c>
      <c r="H52" s="148" t="str">
        <f t="shared" si="12"/>
        <v/>
      </c>
      <c r="I52" s="148" t="str">
        <f t="shared" si="5"/>
        <v/>
      </c>
      <c r="L52" s="178">
        <v>15</v>
      </c>
      <c r="M52" s="95" t="str">
        <f t="shared" si="6"/>
        <v/>
      </c>
      <c r="N52" s="148">
        <f t="shared" si="7"/>
        <v>0</v>
      </c>
      <c r="O52" s="148" t="str">
        <f t="shared" si="10"/>
        <v/>
      </c>
      <c r="P52" s="148" t="str">
        <f t="shared" si="13"/>
        <v/>
      </c>
      <c r="Q52" s="148" t="str">
        <f t="shared" si="14"/>
        <v/>
      </c>
      <c r="R52" s="148" t="str">
        <f t="shared" si="8"/>
        <v/>
      </c>
    </row>
    <row r="53" spans="3:18">
      <c r="C53" s="178">
        <v>16</v>
      </c>
      <c r="D53" s="95" t="str">
        <f t="shared" si="3"/>
        <v/>
      </c>
      <c r="E53" s="148">
        <f t="shared" si="4"/>
        <v>0</v>
      </c>
      <c r="F53" s="148" t="str">
        <f t="shared" si="9"/>
        <v/>
      </c>
      <c r="G53" s="148" t="str">
        <f t="shared" si="11"/>
        <v/>
      </c>
      <c r="H53" s="148" t="str">
        <f t="shared" si="12"/>
        <v/>
      </c>
      <c r="I53" s="148" t="str">
        <f t="shared" si="5"/>
        <v/>
      </c>
      <c r="L53" s="178">
        <v>16</v>
      </c>
      <c r="M53" s="95" t="str">
        <f t="shared" si="6"/>
        <v/>
      </c>
      <c r="N53" s="148">
        <f t="shared" si="7"/>
        <v>0</v>
      </c>
      <c r="O53" s="148" t="str">
        <f t="shared" si="10"/>
        <v/>
      </c>
      <c r="P53" s="148" t="str">
        <f t="shared" si="13"/>
        <v/>
      </c>
      <c r="Q53" s="148" t="str">
        <f t="shared" si="14"/>
        <v/>
      </c>
      <c r="R53" s="148" t="str">
        <f t="shared" si="8"/>
        <v/>
      </c>
    </row>
    <row r="54" spans="3:18">
      <c r="C54" s="178">
        <v>17</v>
      </c>
      <c r="D54" s="95" t="str">
        <f t="shared" si="3"/>
        <v/>
      </c>
      <c r="E54" s="148">
        <f t="shared" si="4"/>
        <v>0</v>
      </c>
      <c r="F54" s="148" t="str">
        <f t="shared" si="9"/>
        <v/>
      </c>
      <c r="G54" s="148" t="str">
        <f t="shared" si="11"/>
        <v/>
      </c>
      <c r="H54" s="148" t="str">
        <f t="shared" si="12"/>
        <v/>
      </c>
      <c r="I54" s="148" t="str">
        <f t="shared" si="5"/>
        <v/>
      </c>
      <c r="L54" s="178">
        <v>17</v>
      </c>
      <c r="M54" s="95" t="str">
        <f t="shared" si="6"/>
        <v/>
      </c>
      <c r="N54" s="148">
        <f t="shared" si="7"/>
        <v>0</v>
      </c>
      <c r="O54" s="148" t="str">
        <f t="shared" si="10"/>
        <v/>
      </c>
      <c r="P54" s="148" t="str">
        <f t="shared" si="13"/>
        <v/>
      </c>
      <c r="Q54" s="148" t="str">
        <f t="shared" si="14"/>
        <v/>
      </c>
      <c r="R54" s="148" t="str">
        <f t="shared" si="8"/>
        <v/>
      </c>
    </row>
    <row r="55" spans="3:18">
      <c r="C55" s="178">
        <v>18</v>
      </c>
      <c r="D55" s="95" t="str">
        <f t="shared" si="3"/>
        <v/>
      </c>
      <c r="E55" s="148">
        <f t="shared" si="4"/>
        <v>0</v>
      </c>
      <c r="F55" s="148" t="str">
        <f t="shared" si="9"/>
        <v/>
      </c>
      <c r="G55" s="148" t="str">
        <f t="shared" si="11"/>
        <v/>
      </c>
      <c r="H55" s="148" t="str">
        <f t="shared" si="12"/>
        <v/>
      </c>
      <c r="I55" s="148" t="str">
        <f t="shared" si="5"/>
        <v/>
      </c>
      <c r="L55" s="178">
        <v>18</v>
      </c>
      <c r="M55" s="95" t="str">
        <f t="shared" si="6"/>
        <v/>
      </c>
      <c r="N55" s="148">
        <f t="shared" si="7"/>
        <v>0</v>
      </c>
      <c r="O55" s="148" t="str">
        <f t="shared" si="10"/>
        <v/>
      </c>
      <c r="P55" s="148" t="str">
        <f t="shared" si="13"/>
        <v/>
      </c>
      <c r="Q55" s="148" t="str">
        <f t="shared" si="14"/>
        <v/>
      </c>
      <c r="R55" s="148" t="str">
        <f t="shared" si="8"/>
        <v/>
      </c>
    </row>
    <row r="56" spans="3:18">
      <c r="C56" s="178">
        <v>19</v>
      </c>
      <c r="D56" s="95" t="str">
        <f t="shared" si="3"/>
        <v/>
      </c>
      <c r="E56" s="148">
        <f t="shared" si="4"/>
        <v>0</v>
      </c>
      <c r="F56" s="148" t="str">
        <f t="shared" si="9"/>
        <v/>
      </c>
      <c r="G56" s="148" t="str">
        <f t="shared" si="11"/>
        <v/>
      </c>
      <c r="H56" s="148" t="str">
        <f t="shared" si="12"/>
        <v/>
      </c>
      <c r="I56" s="148" t="str">
        <f t="shared" si="5"/>
        <v/>
      </c>
      <c r="L56" s="178">
        <v>19</v>
      </c>
      <c r="M56" s="95" t="str">
        <f t="shared" si="6"/>
        <v/>
      </c>
      <c r="N56" s="148">
        <f t="shared" si="7"/>
        <v>0</v>
      </c>
      <c r="O56" s="148" t="str">
        <f t="shared" si="10"/>
        <v/>
      </c>
      <c r="P56" s="148" t="str">
        <f t="shared" si="13"/>
        <v/>
      </c>
      <c r="Q56" s="148" t="str">
        <f t="shared" si="14"/>
        <v/>
      </c>
      <c r="R56" s="148" t="str">
        <f t="shared" si="8"/>
        <v/>
      </c>
    </row>
    <row r="57" spans="3:18">
      <c r="C57" s="178">
        <v>20</v>
      </c>
      <c r="D57" s="95" t="str">
        <f t="shared" si="3"/>
        <v/>
      </c>
      <c r="E57" s="148">
        <f t="shared" si="4"/>
        <v>0</v>
      </c>
      <c r="F57" s="148" t="str">
        <f t="shared" si="9"/>
        <v/>
      </c>
      <c r="G57" s="148" t="str">
        <f t="shared" si="11"/>
        <v/>
      </c>
      <c r="H57" s="148" t="str">
        <f t="shared" si="12"/>
        <v/>
      </c>
      <c r="I57" s="148" t="str">
        <f t="shared" si="5"/>
        <v/>
      </c>
      <c r="L57" s="178">
        <v>20</v>
      </c>
      <c r="M57" s="95" t="str">
        <f t="shared" si="6"/>
        <v/>
      </c>
      <c r="N57" s="148">
        <f t="shared" si="7"/>
        <v>0</v>
      </c>
      <c r="O57" s="148" t="str">
        <f t="shared" si="10"/>
        <v/>
      </c>
      <c r="P57" s="148" t="str">
        <f t="shared" si="13"/>
        <v/>
      </c>
      <c r="Q57" s="148" t="str">
        <f t="shared" si="14"/>
        <v/>
      </c>
      <c r="R57" s="148" t="str">
        <f t="shared" si="8"/>
        <v/>
      </c>
    </row>
    <row r="58" spans="3:18">
      <c r="C58" s="178">
        <v>21</v>
      </c>
      <c r="D58" s="95" t="str">
        <f t="shared" si="3"/>
        <v/>
      </c>
      <c r="E58" s="148">
        <f t="shared" si="4"/>
        <v>0</v>
      </c>
      <c r="F58" s="148" t="str">
        <f t="shared" si="9"/>
        <v/>
      </c>
      <c r="G58" s="148" t="str">
        <f t="shared" si="11"/>
        <v/>
      </c>
      <c r="H58" s="148" t="str">
        <f t="shared" si="12"/>
        <v/>
      </c>
      <c r="I58" s="148" t="str">
        <f t="shared" si="5"/>
        <v/>
      </c>
      <c r="L58" s="178">
        <v>21</v>
      </c>
      <c r="M58" s="95" t="str">
        <f t="shared" si="6"/>
        <v/>
      </c>
      <c r="N58" s="148">
        <f t="shared" si="7"/>
        <v>0</v>
      </c>
      <c r="O58" s="148" t="str">
        <f t="shared" si="10"/>
        <v/>
      </c>
      <c r="P58" s="148" t="str">
        <f t="shared" si="13"/>
        <v/>
      </c>
      <c r="Q58" s="148" t="str">
        <f t="shared" si="14"/>
        <v/>
      </c>
      <c r="R58" s="148" t="str">
        <f t="shared" si="8"/>
        <v/>
      </c>
    </row>
    <row r="59" spans="3:18">
      <c r="C59" s="178">
        <v>22</v>
      </c>
      <c r="D59" s="95" t="str">
        <f t="shared" si="3"/>
        <v/>
      </c>
      <c r="E59" s="148">
        <f t="shared" si="4"/>
        <v>0</v>
      </c>
      <c r="F59" s="148" t="str">
        <f t="shared" si="9"/>
        <v/>
      </c>
      <c r="G59" s="148" t="str">
        <f t="shared" si="11"/>
        <v/>
      </c>
      <c r="H59" s="148" t="str">
        <f t="shared" si="12"/>
        <v/>
      </c>
      <c r="I59" s="148" t="str">
        <f t="shared" si="5"/>
        <v/>
      </c>
      <c r="L59" s="178">
        <v>22</v>
      </c>
      <c r="M59" s="95" t="str">
        <f t="shared" si="6"/>
        <v/>
      </c>
      <c r="N59" s="148">
        <f t="shared" si="7"/>
        <v>0</v>
      </c>
      <c r="O59" s="148" t="str">
        <f t="shared" si="10"/>
        <v/>
      </c>
      <c r="P59" s="148" t="str">
        <f t="shared" si="13"/>
        <v/>
      </c>
      <c r="Q59" s="148" t="str">
        <f t="shared" si="14"/>
        <v/>
      </c>
      <c r="R59" s="148" t="str">
        <f t="shared" si="8"/>
        <v/>
      </c>
    </row>
    <row r="60" spans="3:18">
      <c r="C60" s="178">
        <v>23</v>
      </c>
      <c r="D60" s="95" t="str">
        <f t="shared" si="3"/>
        <v/>
      </c>
      <c r="E60" s="148">
        <f t="shared" si="4"/>
        <v>0</v>
      </c>
      <c r="F60" s="148" t="str">
        <f t="shared" si="9"/>
        <v/>
      </c>
      <c r="G60" s="148" t="str">
        <f t="shared" si="11"/>
        <v/>
      </c>
      <c r="H60" s="148" t="str">
        <f t="shared" si="12"/>
        <v/>
      </c>
      <c r="I60" s="148" t="str">
        <f t="shared" si="5"/>
        <v/>
      </c>
      <c r="L60" s="178">
        <v>23</v>
      </c>
      <c r="M60" s="95" t="str">
        <f t="shared" si="6"/>
        <v/>
      </c>
      <c r="N60" s="148">
        <f t="shared" si="7"/>
        <v>0</v>
      </c>
      <c r="O60" s="148" t="str">
        <f t="shared" si="10"/>
        <v/>
      </c>
      <c r="P60" s="148" t="str">
        <f t="shared" si="13"/>
        <v/>
      </c>
      <c r="Q60" s="148" t="str">
        <f t="shared" si="14"/>
        <v/>
      </c>
      <c r="R60" s="148" t="str">
        <f t="shared" si="8"/>
        <v/>
      </c>
    </row>
    <row r="61" spans="3:18">
      <c r="C61" s="178">
        <v>24</v>
      </c>
      <c r="D61" s="95" t="str">
        <f t="shared" si="3"/>
        <v/>
      </c>
      <c r="E61" s="148">
        <f t="shared" si="4"/>
        <v>0</v>
      </c>
      <c r="F61" s="148" t="str">
        <f t="shared" si="9"/>
        <v/>
      </c>
      <c r="G61" s="148" t="str">
        <f t="shared" si="11"/>
        <v/>
      </c>
      <c r="H61" s="148" t="str">
        <f t="shared" si="12"/>
        <v/>
      </c>
      <c r="I61" s="148" t="str">
        <f t="shared" si="5"/>
        <v/>
      </c>
      <c r="L61" s="178">
        <v>24</v>
      </c>
      <c r="M61" s="95" t="str">
        <f t="shared" si="6"/>
        <v/>
      </c>
      <c r="N61" s="148">
        <f t="shared" si="7"/>
        <v>0</v>
      </c>
      <c r="O61" s="148" t="str">
        <f t="shared" si="10"/>
        <v/>
      </c>
      <c r="P61" s="148" t="str">
        <f t="shared" si="13"/>
        <v/>
      </c>
      <c r="Q61" s="148" t="str">
        <f t="shared" si="14"/>
        <v/>
      </c>
      <c r="R61" s="148" t="str">
        <f t="shared" si="8"/>
        <v/>
      </c>
    </row>
    <row r="62" spans="3:18">
      <c r="C62" s="178">
        <v>25</v>
      </c>
      <c r="D62" s="95" t="str">
        <f t="shared" si="3"/>
        <v/>
      </c>
      <c r="E62" s="148">
        <f t="shared" si="4"/>
        <v>0</v>
      </c>
      <c r="F62" s="148" t="str">
        <f t="shared" si="9"/>
        <v/>
      </c>
      <c r="G62" s="148" t="str">
        <f t="shared" si="11"/>
        <v/>
      </c>
      <c r="H62" s="148" t="str">
        <f t="shared" si="12"/>
        <v/>
      </c>
      <c r="I62" s="148" t="str">
        <f t="shared" si="5"/>
        <v/>
      </c>
      <c r="L62" s="178">
        <v>25</v>
      </c>
      <c r="M62" s="95" t="str">
        <f t="shared" si="6"/>
        <v/>
      </c>
      <c r="N62" s="148">
        <f t="shared" si="7"/>
        <v>0</v>
      </c>
      <c r="O62" s="148" t="str">
        <f t="shared" si="10"/>
        <v/>
      </c>
      <c r="P62" s="148" t="str">
        <f t="shared" si="13"/>
        <v/>
      </c>
      <c r="Q62" s="148" t="str">
        <f t="shared" si="14"/>
        <v/>
      </c>
      <c r="R62" s="148" t="str">
        <f t="shared" si="8"/>
        <v/>
      </c>
    </row>
    <row r="63" spans="3:18">
      <c r="C63" s="178">
        <v>26</v>
      </c>
      <c r="D63" s="95" t="str">
        <f t="shared" si="3"/>
        <v/>
      </c>
      <c r="E63" s="148">
        <f t="shared" si="4"/>
        <v>0</v>
      </c>
      <c r="F63" s="148" t="str">
        <f t="shared" si="9"/>
        <v/>
      </c>
      <c r="G63" s="148" t="str">
        <f t="shared" si="11"/>
        <v/>
      </c>
      <c r="H63" s="148" t="str">
        <f t="shared" si="12"/>
        <v/>
      </c>
      <c r="I63" s="148" t="str">
        <f t="shared" si="5"/>
        <v/>
      </c>
      <c r="L63" s="178">
        <v>26</v>
      </c>
      <c r="M63" s="95" t="str">
        <f t="shared" si="6"/>
        <v/>
      </c>
      <c r="N63" s="148">
        <f t="shared" si="7"/>
        <v>0</v>
      </c>
      <c r="O63" s="148" t="str">
        <f t="shared" si="10"/>
        <v/>
      </c>
      <c r="P63" s="148" t="str">
        <f t="shared" si="13"/>
        <v/>
      </c>
      <c r="Q63" s="148" t="str">
        <f t="shared" si="14"/>
        <v/>
      </c>
      <c r="R63" s="148" t="str">
        <f t="shared" si="8"/>
        <v/>
      </c>
    </row>
    <row r="64" spans="3:18">
      <c r="C64" s="178">
        <v>27</v>
      </c>
      <c r="D64" s="95" t="str">
        <f t="shared" si="3"/>
        <v/>
      </c>
      <c r="E64" s="148">
        <f t="shared" si="4"/>
        <v>0</v>
      </c>
      <c r="F64" s="148" t="str">
        <f t="shared" si="9"/>
        <v/>
      </c>
      <c r="G64" s="148" t="str">
        <f t="shared" si="11"/>
        <v/>
      </c>
      <c r="H64" s="148" t="str">
        <f t="shared" si="12"/>
        <v/>
      </c>
      <c r="I64" s="148" t="str">
        <f t="shared" si="5"/>
        <v/>
      </c>
      <c r="L64" s="178">
        <v>27</v>
      </c>
      <c r="M64" s="95" t="str">
        <f t="shared" si="6"/>
        <v/>
      </c>
      <c r="N64" s="148">
        <f t="shared" si="7"/>
        <v>0</v>
      </c>
      <c r="O64" s="148" t="str">
        <f t="shared" si="10"/>
        <v/>
      </c>
      <c r="P64" s="148" t="str">
        <f t="shared" si="13"/>
        <v/>
      </c>
      <c r="Q64" s="148" t="str">
        <f t="shared" si="14"/>
        <v/>
      </c>
      <c r="R64" s="148" t="str">
        <f t="shared" si="8"/>
        <v/>
      </c>
    </row>
    <row r="65" spans="3:18">
      <c r="C65" s="178">
        <v>28</v>
      </c>
      <c r="D65" s="95" t="str">
        <f t="shared" si="3"/>
        <v/>
      </c>
      <c r="E65" s="148">
        <f t="shared" si="4"/>
        <v>0</v>
      </c>
      <c r="F65" s="148" t="str">
        <f t="shared" si="9"/>
        <v/>
      </c>
      <c r="G65" s="148" t="str">
        <f t="shared" si="11"/>
        <v/>
      </c>
      <c r="H65" s="148" t="str">
        <f t="shared" si="12"/>
        <v/>
      </c>
      <c r="I65" s="148" t="str">
        <f t="shared" si="5"/>
        <v/>
      </c>
      <c r="L65" s="178">
        <v>28</v>
      </c>
      <c r="M65" s="95" t="str">
        <f t="shared" si="6"/>
        <v/>
      </c>
      <c r="N65" s="148">
        <f t="shared" si="7"/>
        <v>0</v>
      </c>
      <c r="O65" s="148" t="str">
        <f t="shared" si="10"/>
        <v/>
      </c>
      <c r="P65" s="148" t="str">
        <f t="shared" si="13"/>
        <v/>
      </c>
      <c r="Q65" s="148" t="str">
        <f t="shared" si="14"/>
        <v/>
      </c>
      <c r="R65" s="148" t="str">
        <f t="shared" si="8"/>
        <v/>
      </c>
    </row>
    <row r="66" spans="3:18">
      <c r="C66" s="178">
        <v>29</v>
      </c>
      <c r="D66" s="95" t="str">
        <f t="shared" si="3"/>
        <v/>
      </c>
      <c r="E66" s="148">
        <f t="shared" si="4"/>
        <v>0</v>
      </c>
      <c r="F66" s="148" t="str">
        <f t="shared" si="9"/>
        <v/>
      </c>
      <c r="G66" s="148" t="str">
        <f t="shared" si="11"/>
        <v/>
      </c>
      <c r="H66" s="148" t="str">
        <f t="shared" si="12"/>
        <v/>
      </c>
      <c r="I66" s="148" t="str">
        <f t="shared" si="5"/>
        <v/>
      </c>
      <c r="L66" s="178">
        <v>29</v>
      </c>
      <c r="M66" s="95" t="str">
        <f t="shared" si="6"/>
        <v/>
      </c>
      <c r="N66" s="148">
        <f t="shared" si="7"/>
        <v>0</v>
      </c>
      <c r="O66" s="148" t="str">
        <f t="shared" si="10"/>
        <v/>
      </c>
      <c r="P66" s="148" t="str">
        <f t="shared" si="13"/>
        <v/>
      </c>
      <c r="Q66" s="148" t="str">
        <f t="shared" si="14"/>
        <v/>
      </c>
      <c r="R66" s="148" t="str">
        <f t="shared" si="8"/>
        <v/>
      </c>
    </row>
    <row r="67" spans="3:18">
      <c r="C67" s="178">
        <v>30</v>
      </c>
      <c r="D67" s="95" t="str">
        <f t="shared" si="3"/>
        <v/>
      </c>
      <c r="E67" s="148">
        <f t="shared" si="4"/>
        <v>0</v>
      </c>
      <c r="F67" s="148" t="str">
        <f t="shared" si="9"/>
        <v/>
      </c>
      <c r="G67" s="148" t="str">
        <f t="shared" si="11"/>
        <v/>
      </c>
      <c r="H67" s="148" t="str">
        <f t="shared" si="12"/>
        <v/>
      </c>
      <c r="I67" s="148" t="str">
        <f t="shared" si="5"/>
        <v/>
      </c>
      <c r="L67" s="178">
        <v>30</v>
      </c>
      <c r="M67" s="95" t="str">
        <f t="shared" si="6"/>
        <v/>
      </c>
      <c r="N67" s="148">
        <f t="shared" si="7"/>
        <v>0</v>
      </c>
      <c r="O67" s="148" t="str">
        <f t="shared" si="10"/>
        <v/>
      </c>
      <c r="P67" s="148" t="str">
        <f t="shared" si="13"/>
        <v/>
      </c>
      <c r="Q67" s="148" t="str">
        <f t="shared" si="14"/>
        <v/>
      </c>
      <c r="R67" s="148" t="str">
        <f t="shared" si="8"/>
        <v/>
      </c>
    </row>
    <row r="68" spans="3:18">
      <c r="C68" s="178">
        <v>31</v>
      </c>
      <c r="D68" s="95" t="str">
        <f t="shared" si="3"/>
        <v/>
      </c>
      <c r="E68" s="148">
        <f t="shared" si="4"/>
        <v>0</v>
      </c>
      <c r="F68" s="148" t="str">
        <f t="shared" si="9"/>
        <v/>
      </c>
      <c r="G68" s="148" t="str">
        <f t="shared" si="11"/>
        <v/>
      </c>
      <c r="H68" s="148" t="str">
        <f t="shared" si="12"/>
        <v/>
      </c>
      <c r="I68" s="148" t="str">
        <f t="shared" si="5"/>
        <v/>
      </c>
      <c r="L68" s="178">
        <v>31</v>
      </c>
      <c r="M68" s="95" t="str">
        <f t="shared" si="6"/>
        <v/>
      </c>
      <c r="N68" s="148">
        <f t="shared" si="7"/>
        <v>0</v>
      </c>
      <c r="O68" s="148" t="str">
        <f t="shared" si="10"/>
        <v/>
      </c>
      <c r="P68" s="148" t="str">
        <f t="shared" si="13"/>
        <v/>
      </c>
      <c r="Q68" s="148" t="str">
        <f t="shared" si="14"/>
        <v/>
      </c>
      <c r="R68" s="148" t="str">
        <f t="shared" si="8"/>
        <v/>
      </c>
    </row>
    <row r="69" spans="3:18">
      <c r="C69" s="178">
        <v>32</v>
      </c>
      <c r="D69" s="95" t="str">
        <f t="shared" si="3"/>
        <v/>
      </c>
      <c r="E69" s="148">
        <f t="shared" si="4"/>
        <v>0</v>
      </c>
      <c r="F69" s="148" t="str">
        <f t="shared" si="9"/>
        <v/>
      </c>
      <c r="G69" s="148" t="str">
        <f t="shared" si="11"/>
        <v/>
      </c>
      <c r="H69" s="148" t="str">
        <f t="shared" si="12"/>
        <v/>
      </c>
      <c r="I69" s="148" t="str">
        <f t="shared" si="5"/>
        <v/>
      </c>
      <c r="L69" s="178">
        <v>32</v>
      </c>
      <c r="M69" s="95" t="str">
        <f t="shared" si="6"/>
        <v/>
      </c>
      <c r="N69" s="148">
        <f t="shared" si="7"/>
        <v>0</v>
      </c>
      <c r="O69" s="148" t="str">
        <f t="shared" si="10"/>
        <v/>
      </c>
      <c r="P69" s="148" t="str">
        <f t="shared" si="13"/>
        <v/>
      </c>
      <c r="Q69" s="148" t="str">
        <f t="shared" si="14"/>
        <v/>
      </c>
      <c r="R69" s="148" t="str">
        <f t="shared" si="8"/>
        <v/>
      </c>
    </row>
    <row r="70" spans="3:18">
      <c r="C70" s="178">
        <v>33</v>
      </c>
      <c r="D70" s="95" t="str">
        <f t="shared" si="3"/>
        <v/>
      </c>
      <c r="E70" s="148">
        <f t="shared" si="4"/>
        <v>0</v>
      </c>
      <c r="F70" s="148" t="str">
        <f t="shared" si="9"/>
        <v/>
      </c>
      <c r="G70" s="148" t="str">
        <f t="shared" si="11"/>
        <v/>
      </c>
      <c r="H70" s="148" t="str">
        <f t="shared" si="12"/>
        <v/>
      </c>
      <c r="I70" s="148" t="str">
        <f t="shared" si="5"/>
        <v/>
      </c>
      <c r="L70" s="178">
        <v>33</v>
      </c>
      <c r="M70" s="95" t="str">
        <f t="shared" si="6"/>
        <v/>
      </c>
      <c r="N70" s="148">
        <f t="shared" si="7"/>
        <v>0</v>
      </c>
      <c r="O70" s="148" t="str">
        <f t="shared" si="10"/>
        <v/>
      </c>
      <c r="P70" s="148" t="str">
        <f t="shared" si="13"/>
        <v/>
      </c>
      <c r="Q70" s="148" t="str">
        <f t="shared" si="14"/>
        <v/>
      </c>
      <c r="R70" s="148" t="str">
        <f t="shared" si="8"/>
        <v/>
      </c>
    </row>
    <row r="71" spans="3:18">
      <c r="C71" s="178">
        <v>34</v>
      </c>
      <c r="D71" s="95" t="str">
        <f t="shared" si="3"/>
        <v/>
      </c>
      <c r="E71" s="148">
        <f t="shared" si="4"/>
        <v>0</v>
      </c>
      <c r="F71" s="148" t="str">
        <f t="shared" si="9"/>
        <v/>
      </c>
      <c r="G71" s="148" t="str">
        <f t="shared" si="11"/>
        <v/>
      </c>
      <c r="H71" s="148" t="str">
        <f t="shared" si="12"/>
        <v/>
      </c>
      <c r="I71" s="148" t="str">
        <f t="shared" si="5"/>
        <v/>
      </c>
      <c r="L71" s="178">
        <v>34</v>
      </c>
      <c r="M71" s="95" t="str">
        <f t="shared" si="6"/>
        <v/>
      </c>
      <c r="N71" s="148">
        <f t="shared" si="7"/>
        <v>0</v>
      </c>
      <c r="O71" s="148" t="str">
        <f t="shared" si="10"/>
        <v/>
      </c>
      <c r="P71" s="148" t="str">
        <f t="shared" si="13"/>
        <v/>
      </c>
      <c r="Q71" s="148" t="str">
        <f t="shared" si="14"/>
        <v/>
      </c>
      <c r="R71" s="148" t="str">
        <f t="shared" si="8"/>
        <v/>
      </c>
    </row>
    <row r="72" spans="3:18">
      <c r="C72" s="178">
        <v>35</v>
      </c>
      <c r="D72" s="95" t="str">
        <f t="shared" si="3"/>
        <v/>
      </c>
      <c r="E72" s="148">
        <f t="shared" si="4"/>
        <v>0</v>
      </c>
      <c r="F72" s="148" t="str">
        <f t="shared" si="9"/>
        <v/>
      </c>
      <c r="G72" s="148" t="str">
        <f t="shared" si="11"/>
        <v/>
      </c>
      <c r="H72" s="148" t="str">
        <f t="shared" si="12"/>
        <v/>
      </c>
      <c r="I72" s="148" t="str">
        <f t="shared" si="5"/>
        <v/>
      </c>
      <c r="L72" s="178">
        <v>35</v>
      </c>
      <c r="M72" s="95" t="str">
        <f t="shared" si="6"/>
        <v/>
      </c>
      <c r="N72" s="148">
        <f t="shared" si="7"/>
        <v>0</v>
      </c>
      <c r="O72" s="148" t="str">
        <f t="shared" si="10"/>
        <v/>
      </c>
      <c r="P72" s="148" t="str">
        <f t="shared" si="13"/>
        <v/>
      </c>
      <c r="Q72" s="148" t="str">
        <f t="shared" si="14"/>
        <v/>
      </c>
      <c r="R72" s="148" t="str">
        <f t="shared" si="8"/>
        <v/>
      </c>
    </row>
    <row r="73" spans="3:18">
      <c r="C73" s="178">
        <v>36</v>
      </c>
      <c r="D73" s="95" t="str">
        <f t="shared" si="3"/>
        <v/>
      </c>
      <c r="E73" s="148">
        <f t="shared" si="4"/>
        <v>0</v>
      </c>
      <c r="F73" s="148" t="str">
        <f t="shared" si="9"/>
        <v/>
      </c>
      <c r="G73" s="148" t="str">
        <f t="shared" si="11"/>
        <v/>
      </c>
      <c r="H73" s="148" t="str">
        <f t="shared" si="12"/>
        <v/>
      </c>
      <c r="I73" s="148" t="str">
        <f t="shared" si="5"/>
        <v/>
      </c>
      <c r="L73" s="178">
        <v>36</v>
      </c>
      <c r="M73" s="95" t="str">
        <f t="shared" si="6"/>
        <v/>
      </c>
      <c r="N73" s="148">
        <f t="shared" si="7"/>
        <v>0</v>
      </c>
      <c r="O73" s="148" t="str">
        <f t="shared" si="10"/>
        <v/>
      </c>
      <c r="P73" s="148" t="str">
        <f t="shared" si="13"/>
        <v/>
      </c>
      <c r="Q73" s="148" t="str">
        <f t="shared" si="14"/>
        <v/>
      </c>
      <c r="R73" s="148" t="str">
        <f t="shared" si="8"/>
        <v/>
      </c>
    </row>
    <row r="74" spans="3:18">
      <c r="C74" s="178">
        <v>37</v>
      </c>
      <c r="D74" s="95" t="str">
        <f t="shared" si="3"/>
        <v/>
      </c>
      <c r="E74" s="148">
        <f t="shared" si="4"/>
        <v>0</v>
      </c>
      <c r="F74" s="148" t="str">
        <f t="shared" si="9"/>
        <v/>
      </c>
      <c r="G74" s="148" t="str">
        <f t="shared" si="11"/>
        <v/>
      </c>
      <c r="H74" s="148" t="str">
        <f t="shared" si="12"/>
        <v/>
      </c>
      <c r="I74" s="148" t="str">
        <f t="shared" si="5"/>
        <v/>
      </c>
      <c r="L74" s="178">
        <v>37</v>
      </c>
      <c r="M74" s="95" t="str">
        <f t="shared" si="6"/>
        <v/>
      </c>
      <c r="N74" s="148">
        <f t="shared" si="7"/>
        <v>0</v>
      </c>
      <c r="O74" s="148" t="str">
        <f t="shared" si="10"/>
        <v/>
      </c>
      <c r="P74" s="148" t="str">
        <f t="shared" si="13"/>
        <v/>
      </c>
      <c r="Q74" s="148" t="str">
        <f t="shared" si="14"/>
        <v/>
      </c>
      <c r="R74" s="148" t="str">
        <f t="shared" si="8"/>
        <v/>
      </c>
    </row>
    <row r="75" spans="3:18">
      <c r="C75" s="178">
        <v>38</v>
      </c>
      <c r="D75" s="95" t="str">
        <f t="shared" si="3"/>
        <v/>
      </c>
      <c r="E75" s="148">
        <f t="shared" si="4"/>
        <v>0</v>
      </c>
      <c r="F75" s="148" t="str">
        <f t="shared" si="9"/>
        <v/>
      </c>
      <c r="G75" s="148" t="str">
        <f t="shared" si="11"/>
        <v/>
      </c>
      <c r="H75" s="148" t="str">
        <f t="shared" si="12"/>
        <v/>
      </c>
      <c r="I75" s="148" t="str">
        <f t="shared" si="5"/>
        <v/>
      </c>
      <c r="L75" s="178">
        <v>38</v>
      </c>
      <c r="M75" s="95" t="str">
        <f t="shared" si="6"/>
        <v/>
      </c>
      <c r="N75" s="148">
        <f t="shared" si="7"/>
        <v>0</v>
      </c>
      <c r="O75" s="148" t="str">
        <f t="shared" si="10"/>
        <v/>
      </c>
      <c r="P75" s="148" t="str">
        <f t="shared" si="13"/>
        <v/>
      </c>
      <c r="Q75" s="148" t="str">
        <f t="shared" si="14"/>
        <v/>
      </c>
      <c r="R75" s="148" t="str">
        <f t="shared" si="8"/>
        <v/>
      </c>
    </row>
    <row r="76" spans="3:18">
      <c r="C76" s="178">
        <v>39</v>
      </c>
      <c r="D76" s="95" t="str">
        <f t="shared" si="3"/>
        <v/>
      </c>
      <c r="E76" s="148">
        <f t="shared" si="4"/>
        <v>0</v>
      </c>
      <c r="F76" s="148" t="str">
        <f t="shared" si="9"/>
        <v/>
      </c>
      <c r="G76" s="148" t="str">
        <f t="shared" si="11"/>
        <v/>
      </c>
      <c r="H76" s="148" t="str">
        <f t="shared" si="12"/>
        <v/>
      </c>
      <c r="I76" s="148" t="str">
        <f t="shared" si="5"/>
        <v/>
      </c>
      <c r="L76" s="178">
        <v>39</v>
      </c>
      <c r="M76" s="95" t="str">
        <f t="shared" si="6"/>
        <v/>
      </c>
      <c r="N76" s="148">
        <f t="shared" si="7"/>
        <v>0</v>
      </c>
      <c r="O76" s="148" t="str">
        <f t="shared" si="10"/>
        <v/>
      </c>
      <c r="P76" s="148" t="str">
        <f t="shared" si="13"/>
        <v/>
      </c>
      <c r="Q76" s="148" t="str">
        <f t="shared" si="14"/>
        <v/>
      </c>
      <c r="R76" s="148" t="str">
        <f t="shared" si="8"/>
        <v/>
      </c>
    </row>
    <row r="77" spans="3:18">
      <c r="C77" s="178">
        <v>40</v>
      </c>
      <c r="D77" s="95" t="str">
        <f t="shared" si="3"/>
        <v/>
      </c>
      <c r="E77" s="148">
        <f t="shared" si="4"/>
        <v>0</v>
      </c>
      <c r="F77" s="148" t="str">
        <f t="shared" si="9"/>
        <v/>
      </c>
      <c r="G77" s="148" t="str">
        <f t="shared" si="11"/>
        <v/>
      </c>
      <c r="H77" s="148" t="str">
        <f t="shared" si="12"/>
        <v/>
      </c>
      <c r="I77" s="148" t="str">
        <f t="shared" si="5"/>
        <v/>
      </c>
      <c r="L77" s="178">
        <v>40</v>
      </c>
      <c r="M77" s="95" t="str">
        <f t="shared" si="6"/>
        <v/>
      </c>
      <c r="N77" s="148">
        <f t="shared" si="7"/>
        <v>0</v>
      </c>
      <c r="O77" s="148" t="str">
        <f t="shared" si="10"/>
        <v/>
      </c>
      <c r="P77" s="148" t="str">
        <f t="shared" si="13"/>
        <v/>
      </c>
      <c r="Q77" s="148" t="str">
        <f t="shared" si="14"/>
        <v/>
      </c>
      <c r="R77" s="148" t="str">
        <f t="shared" si="8"/>
        <v/>
      </c>
    </row>
    <row r="78" spans="3:18">
      <c r="C78" s="178">
        <v>41</v>
      </c>
      <c r="D78" s="95" t="str">
        <f t="shared" si="3"/>
        <v/>
      </c>
      <c r="E78" s="148">
        <f t="shared" si="4"/>
        <v>0</v>
      </c>
      <c r="F78" s="148" t="str">
        <f t="shared" si="9"/>
        <v/>
      </c>
      <c r="G78" s="148" t="str">
        <f t="shared" si="11"/>
        <v/>
      </c>
      <c r="H78" s="148" t="str">
        <f t="shared" si="12"/>
        <v/>
      </c>
      <c r="I78" s="148" t="str">
        <f t="shared" si="5"/>
        <v/>
      </c>
      <c r="L78" s="178">
        <v>41</v>
      </c>
      <c r="M78" s="95" t="str">
        <f t="shared" si="6"/>
        <v/>
      </c>
      <c r="N78" s="148">
        <f t="shared" si="7"/>
        <v>0</v>
      </c>
      <c r="O78" s="148" t="str">
        <f t="shared" si="10"/>
        <v/>
      </c>
      <c r="P78" s="148" t="str">
        <f t="shared" si="13"/>
        <v/>
      </c>
      <c r="Q78" s="148" t="str">
        <f t="shared" si="14"/>
        <v/>
      </c>
      <c r="R78" s="148" t="str">
        <f t="shared" si="8"/>
        <v/>
      </c>
    </row>
    <row r="79" spans="3:18">
      <c r="C79" s="178">
        <v>42</v>
      </c>
      <c r="D79" s="95" t="str">
        <f t="shared" si="3"/>
        <v/>
      </c>
      <c r="E79" s="148">
        <f t="shared" si="4"/>
        <v>0</v>
      </c>
      <c r="F79" s="148" t="str">
        <f t="shared" si="9"/>
        <v/>
      </c>
      <c r="G79" s="148" t="str">
        <f t="shared" si="11"/>
        <v/>
      </c>
      <c r="H79" s="148" t="str">
        <f t="shared" si="12"/>
        <v/>
      </c>
      <c r="I79" s="148" t="str">
        <f t="shared" si="5"/>
        <v/>
      </c>
      <c r="L79" s="178">
        <v>42</v>
      </c>
      <c r="M79" s="95" t="str">
        <f t="shared" si="6"/>
        <v/>
      </c>
      <c r="N79" s="148">
        <f t="shared" si="7"/>
        <v>0</v>
      </c>
      <c r="O79" s="148" t="str">
        <f t="shared" si="10"/>
        <v/>
      </c>
      <c r="P79" s="148" t="str">
        <f t="shared" si="13"/>
        <v/>
      </c>
      <c r="Q79" s="148" t="str">
        <f t="shared" si="14"/>
        <v/>
      </c>
      <c r="R79" s="148" t="str">
        <f t="shared" si="8"/>
        <v/>
      </c>
    </row>
    <row r="80" spans="3:18">
      <c r="C80" s="178">
        <v>43</v>
      </c>
      <c r="D80" s="95" t="str">
        <f t="shared" si="3"/>
        <v/>
      </c>
      <c r="E80" s="148">
        <f t="shared" si="4"/>
        <v>0</v>
      </c>
      <c r="F80" s="148" t="str">
        <f t="shared" si="9"/>
        <v/>
      </c>
      <c r="G80" s="148" t="str">
        <f t="shared" si="11"/>
        <v/>
      </c>
      <c r="H80" s="148" t="str">
        <f t="shared" si="12"/>
        <v/>
      </c>
      <c r="I80" s="148" t="str">
        <f t="shared" si="5"/>
        <v/>
      </c>
      <c r="L80" s="178">
        <v>43</v>
      </c>
      <c r="M80" s="95" t="str">
        <f t="shared" si="6"/>
        <v/>
      </c>
      <c r="N80" s="148">
        <f t="shared" si="7"/>
        <v>0</v>
      </c>
      <c r="O80" s="148" t="str">
        <f t="shared" si="10"/>
        <v/>
      </c>
      <c r="P80" s="148" t="str">
        <f t="shared" si="13"/>
        <v/>
      </c>
      <c r="Q80" s="148" t="str">
        <f t="shared" si="14"/>
        <v/>
      </c>
      <c r="R80" s="148" t="str">
        <f t="shared" si="8"/>
        <v/>
      </c>
    </row>
    <row r="81" spans="3:18">
      <c r="C81" s="178">
        <v>44</v>
      </c>
      <c r="D81" s="95" t="str">
        <f t="shared" si="3"/>
        <v/>
      </c>
      <c r="E81" s="148">
        <f t="shared" si="4"/>
        <v>0</v>
      </c>
      <c r="F81" s="148" t="str">
        <f t="shared" si="9"/>
        <v/>
      </c>
      <c r="G81" s="148" t="str">
        <f t="shared" si="11"/>
        <v/>
      </c>
      <c r="H81" s="148" t="str">
        <f t="shared" si="12"/>
        <v/>
      </c>
      <c r="I81" s="148" t="str">
        <f t="shared" si="5"/>
        <v/>
      </c>
      <c r="L81" s="178">
        <v>44</v>
      </c>
      <c r="M81" s="95" t="str">
        <f t="shared" si="6"/>
        <v/>
      </c>
      <c r="N81" s="148">
        <f t="shared" si="7"/>
        <v>0</v>
      </c>
      <c r="O81" s="148" t="str">
        <f t="shared" si="10"/>
        <v/>
      </c>
      <c r="P81" s="148" t="str">
        <f t="shared" si="13"/>
        <v/>
      </c>
      <c r="Q81" s="148" t="str">
        <f t="shared" si="14"/>
        <v/>
      </c>
      <c r="R81" s="148" t="str">
        <f t="shared" si="8"/>
        <v/>
      </c>
    </row>
    <row r="82" spans="3:18">
      <c r="C82" s="178">
        <v>45</v>
      </c>
      <c r="D82" s="95" t="str">
        <f t="shared" si="3"/>
        <v/>
      </c>
      <c r="E82" s="148">
        <f t="shared" si="4"/>
        <v>0</v>
      </c>
      <c r="F82" s="148" t="str">
        <f t="shared" si="9"/>
        <v/>
      </c>
      <c r="G82" s="148" t="str">
        <f t="shared" si="11"/>
        <v/>
      </c>
      <c r="H82" s="148" t="str">
        <f t="shared" si="12"/>
        <v/>
      </c>
      <c r="I82" s="148" t="str">
        <f t="shared" si="5"/>
        <v/>
      </c>
      <c r="L82" s="178">
        <v>45</v>
      </c>
      <c r="M82" s="95" t="str">
        <f t="shared" si="6"/>
        <v/>
      </c>
      <c r="N82" s="148">
        <f t="shared" si="7"/>
        <v>0</v>
      </c>
      <c r="O82" s="148" t="str">
        <f t="shared" si="10"/>
        <v/>
      </c>
      <c r="P82" s="148" t="str">
        <f t="shared" si="13"/>
        <v/>
      </c>
      <c r="Q82" s="148" t="str">
        <f t="shared" si="14"/>
        <v/>
      </c>
      <c r="R82" s="148" t="str">
        <f t="shared" si="8"/>
        <v/>
      </c>
    </row>
    <row r="83" spans="3:18">
      <c r="C83" s="178">
        <v>46</v>
      </c>
      <c r="D83" s="95" t="str">
        <f t="shared" si="3"/>
        <v/>
      </c>
      <c r="E83" s="148">
        <f t="shared" si="4"/>
        <v>0</v>
      </c>
      <c r="F83" s="148" t="str">
        <f t="shared" si="9"/>
        <v/>
      </c>
      <c r="G83" s="148" t="str">
        <f t="shared" si="11"/>
        <v/>
      </c>
      <c r="H83" s="148" t="str">
        <f t="shared" si="12"/>
        <v/>
      </c>
      <c r="I83" s="148" t="str">
        <f t="shared" si="5"/>
        <v/>
      </c>
      <c r="L83" s="178">
        <v>46</v>
      </c>
      <c r="M83" s="95" t="str">
        <f t="shared" si="6"/>
        <v/>
      </c>
      <c r="N83" s="148">
        <f t="shared" si="7"/>
        <v>0</v>
      </c>
      <c r="O83" s="148" t="str">
        <f t="shared" si="10"/>
        <v/>
      </c>
      <c r="P83" s="148" t="str">
        <f t="shared" si="13"/>
        <v/>
      </c>
      <c r="Q83" s="148" t="str">
        <f t="shared" si="14"/>
        <v/>
      </c>
      <c r="R83" s="148" t="str">
        <f t="shared" si="8"/>
        <v/>
      </c>
    </row>
    <row r="84" spans="3:18">
      <c r="C84" s="178">
        <v>47</v>
      </c>
      <c r="D84" s="95" t="str">
        <f t="shared" si="3"/>
        <v/>
      </c>
      <c r="E84" s="148">
        <f t="shared" si="4"/>
        <v>0</v>
      </c>
      <c r="F84" s="148" t="str">
        <f t="shared" si="9"/>
        <v/>
      </c>
      <c r="G84" s="148" t="str">
        <f t="shared" si="11"/>
        <v/>
      </c>
      <c r="H84" s="148" t="str">
        <f t="shared" si="12"/>
        <v/>
      </c>
      <c r="I84" s="148" t="str">
        <f t="shared" si="5"/>
        <v/>
      </c>
      <c r="L84" s="178">
        <v>47</v>
      </c>
      <c r="M84" s="95" t="str">
        <f t="shared" si="6"/>
        <v/>
      </c>
      <c r="N84" s="148">
        <f t="shared" si="7"/>
        <v>0</v>
      </c>
      <c r="O84" s="148" t="str">
        <f t="shared" si="10"/>
        <v/>
      </c>
      <c r="P84" s="148" t="str">
        <f t="shared" si="13"/>
        <v/>
      </c>
      <c r="Q84" s="148" t="str">
        <f t="shared" si="14"/>
        <v/>
      </c>
      <c r="R84" s="148" t="str">
        <f t="shared" si="8"/>
        <v/>
      </c>
    </row>
    <row r="85" spans="3:18">
      <c r="C85" s="178">
        <v>48</v>
      </c>
      <c r="D85" s="95" t="str">
        <f t="shared" si="3"/>
        <v/>
      </c>
      <c r="E85" s="148">
        <f t="shared" si="4"/>
        <v>0</v>
      </c>
      <c r="F85" s="148" t="str">
        <f t="shared" si="9"/>
        <v/>
      </c>
      <c r="G85" s="148" t="str">
        <f t="shared" si="11"/>
        <v/>
      </c>
      <c r="H85" s="148" t="str">
        <f t="shared" si="12"/>
        <v/>
      </c>
      <c r="I85" s="148" t="str">
        <f t="shared" si="5"/>
        <v/>
      </c>
      <c r="L85" s="178">
        <v>48</v>
      </c>
      <c r="M85" s="95" t="str">
        <f t="shared" si="6"/>
        <v/>
      </c>
      <c r="N85" s="148">
        <f t="shared" si="7"/>
        <v>0</v>
      </c>
      <c r="O85" s="148" t="str">
        <f t="shared" si="10"/>
        <v/>
      </c>
      <c r="P85" s="148" t="str">
        <f t="shared" si="13"/>
        <v/>
      </c>
      <c r="Q85" s="148" t="str">
        <f t="shared" si="14"/>
        <v/>
      </c>
      <c r="R85" s="148" t="str">
        <f t="shared" si="8"/>
        <v/>
      </c>
    </row>
    <row r="86" spans="3:18">
      <c r="C86" s="178">
        <v>49</v>
      </c>
      <c r="D86" s="95" t="str">
        <f t="shared" si="3"/>
        <v/>
      </c>
      <c r="E86" s="148">
        <f t="shared" si="4"/>
        <v>0</v>
      </c>
      <c r="F86" s="148" t="str">
        <f t="shared" si="9"/>
        <v/>
      </c>
      <c r="G86" s="148" t="str">
        <f t="shared" si="11"/>
        <v/>
      </c>
      <c r="H86" s="148" t="str">
        <f t="shared" si="12"/>
        <v/>
      </c>
      <c r="I86" s="148" t="str">
        <f t="shared" si="5"/>
        <v/>
      </c>
      <c r="L86" s="178">
        <v>49</v>
      </c>
      <c r="M86" s="95" t="str">
        <f t="shared" si="6"/>
        <v/>
      </c>
      <c r="N86" s="148">
        <f t="shared" si="7"/>
        <v>0</v>
      </c>
      <c r="O86" s="148" t="str">
        <f t="shared" si="10"/>
        <v/>
      </c>
      <c r="P86" s="148" t="str">
        <f t="shared" si="13"/>
        <v/>
      </c>
      <c r="Q86" s="148" t="str">
        <f t="shared" si="14"/>
        <v/>
      </c>
      <c r="R86" s="148" t="str">
        <f t="shared" si="8"/>
        <v/>
      </c>
    </row>
    <row r="87" spans="3:18">
      <c r="C87" s="178">
        <v>50</v>
      </c>
      <c r="D87" s="95" t="str">
        <f t="shared" si="3"/>
        <v/>
      </c>
      <c r="E87" s="148">
        <f t="shared" si="4"/>
        <v>0</v>
      </c>
      <c r="F87" s="148" t="str">
        <f t="shared" si="9"/>
        <v/>
      </c>
      <c r="G87" s="148" t="str">
        <f t="shared" si="11"/>
        <v/>
      </c>
      <c r="H87" s="148" t="str">
        <f t="shared" si="12"/>
        <v/>
      </c>
      <c r="I87" s="148" t="str">
        <f t="shared" si="5"/>
        <v/>
      </c>
      <c r="L87" s="178">
        <v>50</v>
      </c>
      <c r="M87" s="95" t="str">
        <f t="shared" si="6"/>
        <v/>
      </c>
      <c r="N87" s="148">
        <f t="shared" si="7"/>
        <v>0</v>
      </c>
      <c r="O87" s="148" t="str">
        <f t="shared" si="10"/>
        <v/>
      </c>
      <c r="P87" s="148" t="str">
        <f t="shared" si="13"/>
        <v/>
      </c>
      <c r="Q87" s="148" t="str">
        <f t="shared" si="14"/>
        <v/>
      </c>
      <c r="R87" s="148" t="str">
        <f t="shared" si="8"/>
        <v/>
      </c>
    </row>
    <row r="88" spans="3:18">
      <c r="C88" s="178">
        <v>51</v>
      </c>
      <c r="D88" s="95" t="str">
        <f t="shared" si="3"/>
        <v/>
      </c>
      <c r="E88" s="148">
        <f t="shared" si="4"/>
        <v>0</v>
      </c>
      <c r="F88" s="148" t="str">
        <f t="shared" si="9"/>
        <v/>
      </c>
      <c r="G88" s="148" t="str">
        <f t="shared" si="11"/>
        <v/>
      </c>
      <c r="H88" s="148" t="str">
        <f t="shared" si="12"/>
        <v/>
      </c>
      <c r="I88" s="148" t="str">
        <f t="shared" si="5"/>
        <v/>
      </c>
      <c r="L88" s="178">
        <v>51</v>
      </c>
      <c r="M88" s="95" t="str">
        <f t="shared" si="6"/>
        <v/>
      </c>
      <c r="N88" s="148">
        <f t="shared" si="7"/>
        <v>0</v>
      </c>
      <c r="O88" s="148" t="str">
        <f t="shared" si="10"/>
        <v/>
      </c>
      <c r="P88" s="148" t="str">
        <f t="shared" si="13"/>
        <v/>
      </c>
      <c r="Q88" s="148" t="str">
        <f t="shared" si="14"/>
        <v/>
      </c>
      <c r="R88" s="148" t="str">
        <f t="shared" si="8"/>
        <v/>
      </c>
    </row>
    <row r="89" spans="3:18">
      <c r="C89" s="178">
        <v>52</v>
      </c>
      <c r="D89" s="95" t="str">
        <f t="shared" si="3"/>
        <v/>
      </c>
      <c r="E89" s="148">
        <f t="shared" si="4"/>
        <v>0</v>
      </c>
      <c r="F89" s="148" t="str">
        <f t="shared" si="9"/>
        <v/>
      </c>
      <c r="G89" s="148" t="str">
        <f t="shared" si="11"/>
        <v/>
      </c>
      <c r="H89" s="148" t="str">
        <f t="shared" si="12"/>
        <v/>
      </c>
      <c r="I89" s="148" t="str">
        <f t="shared" si="5"/>
        <v/>
      </c>
      <c r="L89" s="178">
        <v>52</v>
      </c>
      <c r="M89" s="95" t="str">
        <f t="shared" si="6"/>
        <v/>
      </c>
      <c r="N89" s="148">
        <f t="shared" si="7"/>
        <v>0</v>
      </c>
      <c r="O89" s="148" t="str">
        <f t="shared" si="10"/>
        <v/>
      </c>
      <c r="P89" s="148" t="str">
        <f t="shared" si="13"/>
        <v/>
      </c>
      <c r="Q89" s="148" t="str">
        <f t="shared" si="14"/>
        <v/>
      </c>
      <c r="R89" s="148" t="str">
        <f t="shared" si="8"/>
        <v/>
      </c>
    </row>
    <row r="90" spans="3:18">
      <c r="C90" s="178">
        <v>53</v>
      </c>
      <c r="D90" s="95" t="str">
        <f t="shared" si="3"/>
        <v/>
      </c>
      <c r="E90" s="148">
        <f t="shared" si="4"/>
        <v>0</v>
      </c>
      <c r="F90" s="148" t="str">
        <f t="shared" si="9"/>
        <v/>
      </c>
      <c r="G90" s="148" t="str">
        <f t="shared" si="11"/>
        <v/>
      </c>
      <c r="H90" s="148" t="str">
        <f t="shared" si="12"/>
        <v/>
      </c>
      <c r="I90" s="148" t="str">
        <f t="shared" si="5"/>
        <v/>
      </c>
      <c r="L90" s="178">
        <v>53</v>
      </c>
      <c r="M90" s="95" t="str">
        <f t="shared" si="6"/>
        <v/>
      </c>
      <c r="N90" s="148">
        <f t="shared" si="7"/>
        <v>0</v>
      </c>
      <c r="O90" s="148" t="str">
        <f t="shared" si="10"/>
        <v/>
      </c>
      <c r="P90" s="148" t="str">
        <f t="shared" si="13"/>
        <v/>
      </c>
      <c r="Q90" s="148" t="str">
        <f t="shared" si="14"/>
        <v/>
      </c>
      <c r="R90" s="148" t="str">
        <f t="shared" si="8"/>
        <v/>
      </c>
    </row>
    <row r="91" spans="3:18">
      <c r="C91" s="178">
        <v>54</v>
      </c>
      <c r="D91" s="95" t="str">
        <f t="shared" si="3"/>
        <v/>
      </c>
      <c r="E91" s="148">
        <f t="shared" si="4"/>
        <v>0</v>
      </c>
      <c r="F91" s="148" t="str">
        <f t="shared" si="9"/>
        <v/>
      </c>
      <c r="G91" s="148" t="str">
        <f t="shared" si="11"/>
        <v/>
      </c>
      <c r="H91" s="148" t="str">
        <f t="shared" si="12"/>
        <v/>
      </c>
      <c r="I91" s="148" t="str">
        <f t="shared" si="5"/>
        <v/>
      </c>
      <c r="L91" s="178">
        <v>54</v>
      </c>
      <c r="M91" s="95" t="str">
        <f t="shared" si="6"/>
        <v/>
      </c>
      <c r="N91" s="148">
        <f t="shared" si="7"/>
        <v>0</v>
      </c>
      <c r="O91" s="148" t="str">
        <f t="shared" si="10"/>
        <v/>
      </c>
      <c r="P91" s="148" t="str">
        <f t="shared" si="13"/>
        <v/>
      </c>
      <c r="Q91" s="148" t="str">
        <f t="shared" si="14"/>
        <v/>
      </c>
      <c r="R91" s="148" t="str">
        <f t="shared" si="8"/>
        <v/>
      </c>
    </row>
    <row r="92" spans="3:18">
      <c r="C92" s="178">
        <v>55</v>
      </c>
      <c r="D92" s="95" t="str">
        <f t="shared" si="3"/>
        <v/>
      </c>
      <c r="E92" s="148">
        <f t="shared" si="4"/>
        <v>0</v>
      </c>
      <c r="F92" s="148" t="str">
        <f t="shared" si="9"/>
        <v/>
      </c>
      <c r="G92" s="148" t="str">
        <f t="shared" si="11"/>
        <v/>
      </c>
      <c r="H92" s="148" t="str">
        <f t="shared" si="12"/>
        <v/>
      </c>
      <c r="I92" s="148" t="str">
        <f t="shared" si="5"/>
        <v/>
      </c>
      <c r="L92" s="178">
        <v>55</v>
      </c>
      <c r="M92" s="95" t="str">
        <f t="shared" si="6"/>
        <v/>
      </c>
      <c r="N92" s="148">
        <f t="shared" si="7"/>
        <v>0</v>
      </c>
      <c r="O92" s="148" t="str">
        <f t="shared" si="10"/>
        <v/>
      </c>
      <c r="P92" s="148" t="str">
        <f t="shared" si="13"/>
        <v/>
      </c>
      <c r="Q92" s="148" t="str">
        <f t="shared" si="14"/>
        <v/>
      </c>
      <c r="R92" s="148" t="str">
        <f t="shared" si="8"/>
        <v/>
      </c>
    </row>
    <row r="93" spans="3:18">
      <c r="C93" s="178">
        <v>56</v>
      </c>
      <c r="D93" s="95" t="str">
        <f t="shared" si="3"/>
        <v/>
      </c>
      <c r="E93" s="148">
        <f t="shared" si="4"/>
        <v>0</v>
      </c>
      <c r="F93" s="148" t="str">
        <f t="shared" si="9"/>
        <v/>
      </c>
      <c r="G93" s="148" t="str">
        <f t="shared" si="11"/>
        <v/>
      </c>
      <c r="H93" s="148" t="str">
        <f t="shared" si="12"/>
        <v/>
      </c>
      <c r="I93" s="148" t="str">
        <f t="shared" si="5"/>
        <v/>
      </c>
      <c r="L93" s="178">
        <v>56</v>
      </c>
      <c r="M93" s="95" t="str">
        <f t="shared" si="6"/>
        <v/>
      </c>
      <c r="N93" s="148">
        <f t="shared" si="7"/>
        <v>0</v>
      </c>
      <c r="O93" s="148" t="str">
        <f t="shared" si="10"/>
        <v/>
      </c>
      <c r="P93" s="148" t="str">
        <f t="shared" si="13"/>
        <v/>
      </c>
      <c r="Q93" s="148" t="str">
        <f t="shared" si="14"/>
        <v/>
      </c>
      <c r="R93" s="148" t="str">
        <f t="shared" si="8"/>
        <v/>
      </c>
    </row>
    <row r="94" spans="3:18">
      <c r="C94" s="178">
        <v>57</v>
      </c>
      <c r="D94" s="95" t="str">
        <f t="shared" si="3"/>
        <v/>
      </c>
      <c r="E94" s="148">
        <f t="shared" si="4"/>
        <v>0</v>
      </c>
      <c r="F94" s="148" t="str">
        <f t="shared" si="9"/>
        <v/>
      </c>
      <c r="G94" s="148" t="str">
        <f t="shared" si="11"/>
        <v/>
      </c>
      <c r="H94" s="148" t="str">
        <f t="shared" si="12"/>
        <v/>
      </c>
      <c r="I94" s="148" t="str">
        <f t="shared" si="5"/>
        <v/>
      </c>
      <c r="L94" s="178">
        <v>57</v>
      </c>
      <c r="M94" s="95" t="str">
        <f t="shared" si="6"/>
        <v/>
      </c>
      <c r="N94" s="148">
        <f t="shared" si="7"/>
        <v>0</v>
      </c>
      <c r="O94" s="148" t="str">
        <f t="shared" si="10"/>
        <v/>
      </c>
      <c r="P94" s="148" t="str">
        <f t="shared" si="13"/>
        <v/>
      </c>
      <c r="Q94" s="148" t="str">
        <f t="shared" si="14"/>
        <v/>
      </c>
      <c r="R94" s="148" t="str">
        <f t="shared" si="8"/>
        <v/>
      </c>
    </row>
    <row r="95" spans="3:18">
      <c r="C95" s="178">
        <v>58</v>
      </c>
      <c r="D95" s="95" t="str">
        <f t="shared" si="3"/>
        <v/>
      </c>
      <c r="E95" s="148">
        <f t="shared" si="4"/>
        <v>0</v>
      </c>
      <c r="F95" s="148" t="str">
        <f t="shared" si="9"/>
        <v/>
      </c>
      <c r="G95" s="148" t="str">
        <f t="shared" si="11"/>
        <v/>
      </c>
      <c r="H95" s="148" t="str">
        <f t="shared" si="12"/>
        <v/>
      </c>
      <c r="I95" s="148" t="str">
        <f t="shared" si="5"/>
        <v/>
      </c>
      <c r="L95" s="178">
        <v>58</v>
      </c>
      <c r="M95" s="95" t="str">
        <f t="shared" si="6"/>
        <v/>
      </c>
      <c r="N95" s="148">
        <f t="shared" si="7"/>
        <v>0</v>
      </c>
      <c r="O95" s="148" t="str">
        <f t="shared" si="10"/>
        <v/>
      </c>
      <c r="P95" s="148" t="str">
        <f t="shared" si="13"/>
        <v/>
      </c>
      <c r="Q95" s="148" t="str">
        <f t="shared" si="14"/>
        <v/>
      </c>
      <c r="R95" s="148" t="str">
        <f t="shared" si="8"/>
        <v/>
      </c>
    </row>
    <row r="96" spans="3:18">
      <c r="C96" s="178">
        <v>59</v>
      </c>
      <c r="D96" s="95" t="str">
        <f t="shared" si="3"/>
        <v/>
      </c>
      <c r="E96" s="148">
        <f t="shared" si="4"/>
        <v>0</v>
      </c>
      <c r="F96" s="148" t="str">
        <f t="shared" si="9"/>
        <v/>
      </c>
      <c r="G96" s="148" t="str">
        <f t="shared" si="11"/>
        <v/>
      </c>
      <c r="H96" s="148" t="str">
        <f t="shared" si="12"/>
        <v/>
      </c>
      <c r="I96" s="148" t="str">
        <f t="shared" si="5"/>
        <v/>
      </c>
      <c r="L96" s="178">
        <v>59</v>
      </c>
      <c r="M96" s="95" t="str">
        <f t="shared" si="6"/>
        <v/>
      </c>
      <c r="N96" s="148">
        <f t="shared" si="7"/>
        <v>0</v>
      </c>
      <c r="O96" s="148" t="str">
        <f t="shared" si="10"/>
        <v/>
      </c>
      <c r="P96" s="148" t="str">
        <f t="shared" si="13"/>
        <v/>
      </c>
      <c r="Q96" s="148" t="str">
        <f t="shared" si="14"/>
        <v/>
      </c>
      <c r="R96" s="148" t="str">
        <f t="shared" si="8"/>
        <v/>
      </c>
    </row>
    <row r="97" spans="3:18">
      <c r="C97" s="178">
        <v>60</v>
      </c>
      <c r="D97" s="95" t="str">
        <f t="shared" si="3"/>
        <v/>
      </c>
      <c r="E97" s="148">
        <f t="shared" si="4"/>
        <v>0</v>
      </c>
      <c r="F97" s="148" t="str">
        <f t="shared" si="9"/>
        <v/>
      </c>
      <c r="G97" s="148" t="str">
        <f t="shared" si="11"/>
        <v/>
      </c>
      <c r="H97" s="148" t="str">
        <f t="shared" si="12"/>
        <v/>
      </c>
      <c r="I97" s="148" t="str">
        <f t="shared" si="5"/>
        <v/>
      </c>
      <c r="L97" s="178">
        <v>60</v>
      </c>
      <c r="M97" s="95" t="str">
        <f t="shared" si="6"/>
        <v/>
      </c>
      <c r="N97" s="148">
        <f t="shared" si="7"/>
        <v>0</v>
      </c>
      <c r="O97" s="148" t="str">
        <f t="shared" si="10"/>
        <v/>
      </c>
      <c r="P97" s="148" t="str">
        <f t="shared" si="13"/>
        <v/>
      </c>
      <c r="Q97" s="148" t="str">
        <f t="shared" si="14"/>
        <v/>
      </c>
      <c r="R97" s="148" t="str">
        <f t="shared" si="8"/>
        <v/>
      </c>
    </row>
    <row r="98" spans="3:18">
      <c r="C98" s="178">
        <v>61</v>
      </c>
      <c r="D98" s="95" t="str">
        <f t="shared" si="3"/>
        <v/>
      </c>
      <c r="E98" s="148">
        <f t="shared" si="4"/>
        <v>0</v>
      </c>
      <c r="F98" s="148" t="str">
        <f t="shared" si="9"/>
        <v/>
      </c>
      <c r="G98" s="148" t="str">
        <f t="shared" si="11"/>
        <v/>
      </c>
      <c r="H98" s="148" t="str">
        <f t="shared" si="12"/>
        <v/>
      </c>
      <c r="I98" s="148" t="str">
        <f t="shared" si="5"/>
        <v/>
      </c>
      <c r="L98" s="178">
        <v>61</v>
      </c>
      <c r="M98" s="95" t="str">
        <f t="shared" si="6"/>
        <v/>
      </c>
      <c r="N98" s="148">
        <f t="shared" si="7"/>
        <v>0</v>
      </c>
      <c r="O98" s="148" t="str">
        <f t="shared" si="10"/>
        <v/>
      </c>
      <c r="P98" s="148" t="str">
        <f t="shared" si="13"/>
        <v/>
      </c>
      <c r="Q98" s="148" t="str">
        <f t="shared" si="14"/>
        <v/>
      </c>
      <c r="R98" s="148" t="str">
        <f t="shared" si="8"/>
        <v/>
      </c>
    </row>
    <row r="99" spans="3:18">
      <c r="C99" s="178">
        <v>62</v>
      </c>
      <c r="D99" s="95" t="str">
        <f t="shared" si="3"/>
        <v/>
      </c>
      <c r="E99" s="148">
        <f t="shared" si="4"/>
        <v>0</v>
      </c>
      <c r="F99" s="148" t="str">
        <f t="shared" si="9"/>
        <v/>
      </c>
      <c r="G99" s="148" t="str">
        <f t="shared" si="11"/>
        <v/>
      </c>
      <c r="H99" s="148" t="str">
        <f t="shared" si="12"/>
        <v/>
      </c>
      <c r="I99" s="148" t="str">
        <f t="shared" si="5"/>
        <v/>
      </c>
      <c r="L99" s="178">
        <v>62</v>
      </c>
      <c r="M99" s="95" t="str">
        <f t="shared" si="6"/>
        <v/>
      </c>
      <c r="N99" s="148">
        <f t="shared" si="7"/>
        <v>0</v>
      </c>
      <c r="O99" s="148" t="str">
        <f t="shared" si="10"/>
        <v/>
      </c>
      <c r="P99" s="148" t="str">
        <f t="shared" si="13"/>
        <v/>
      </c>
      <c r="Q99" s="148" t="str">
        <f t="shared" si="14"/>
        <v/>
      </c>
      <c r="R99" s="148" t="str">
        <f t="shared" si="8"/>
        <v/>
      </c>
    </row>
    <row r="100" spans="3:18">
      <c r="C100" s="178">
        <v>63</v>
      </c>
      <c r="D100" s="95" t="str">
        <f t="shared" si="3"/>
        <v/>
      </c>
      <c r="E100" s="148">
        <f t="shared" si="4"/>
        <v>0</v>
      </c>
      <c r="F100" s="148" t="str">
        <f t="shared" si="9"/>
        <v/>
      </c>
      <c r="G100" s="148" t="str">
        <f t="shared" si="11"/>
        <v/>
      </c>
      <c r="H100" s="148" t="str">
        <f t="shared" si="12"/>
        <v/>
      </c>
      <c r="I100" s="148" t="str">
        <f t="shared" si="5"/>
        <v/>
      </c>
      <c r="L100" s="178">
        <v>63</v>
      </c>
      <c r="M100" s="95" t="str">
        <f t="shared" si="6"/>
        <v/>
      </c>
      <c r="N100" s="148">
        <f t="shared" si="7"/>
        <v>0</v>
      </c>
      <c r="O100" s="148" t="str">
        <f t="shared" si="10"/>
        <v/>
      </c>
      <c r="P100" s="148" t="str">
        <f t="shared" si="13"/>
        <v/>
      </c>
      <c r="Q100" s="148" t="str">
        <f t="shared" si="14"/>
        <v/>
      </c>
      <c r="R100" s="148" t="str">
        <f t="shared" si="8"/>
        <v/>
      </c>
    </row>
    <row r="101" spans="3:18">
      <c r="C101" s="178">
        <v>64</v>
      </c>
      <c r="D101" s="95" t="str">
        <f t="shared" si="3"/>
        <v/>
      </c>
      <c r="E101" s="148">
        <f t="shared" si="4"/>
        <v>0</v>
      </c>
      <c r="F101" s="148" t="str">
        <f t="shared" si="9"/>
        <v/>
      </c>
      <c r="G101" s="148" t="str">
        <f t="shared" si="11"/>
        <v/>
      </c>
      <c r="H101" s="148" t="str">
        <f t="shared" si="12"/>
        <v/>
      </c>
      <c r="I101" s="148" t="str">
        <f t="shared" si="5"/>
        <v/>
      </c>
      <c r="L101" s="178">
        <v>64</v>
      </c>
      <c r="M101" s="95" t="str">
        <f t="shared" si="6"/>
        <v/>
      </c>
      <c r="N101" s="148">
        <f t="shared" si="7"/>
        <v>0</v>
      </c>
      <c r="O101" s="148" t="str">
        <f t="shared" si="10"/>
        <v/>
      </c>
      <c r="P101" s="148" t="str">
        <f t="shared" si="13"/>
        <v/>
      </c>
      <c r="Q101" s="148" t="str">
        <f t="shared" si="14"/>
        <v/>
      </c>
      <c r="R101" s="148" t="str">
        <f t="shared" si="8"/>
        <v/>
      </c>
    </row>
    <row r="102" spans="3:18">
      <c r="C102" s="178">
        <v>65</v>
      </c>
      <c r="D102" s="95" t="str">
        <f t="shared" ref="D102:D165" si="15">+IF(($G$26*12-C102)&gt;=0,C102,"")</f>
        <v/>
      </c>
      <c r="E102" s="148">
        <f t="shared" ref="E102:E165" si="16">+IF(D102&lt;&gt;"",($G$25*$G$27/12)/(1-(1+($G$27/12))^(-$G$26*12)),0)</f>
        <v>0</v>
      </c>
      <c r="F102" s="148" t="str">
        <f t="shared" si="9"/>
        <v/>
      </c>
      <c r="G102" s="148" t="str">
        <f t="shared" si="11"/>
        <v/>
      </c>
      <c r="H102" s="148" t="str">
        <f t="shared" si="12"/>
        <v/>
      </c>
      <c r="I102" s="148" t="str">
        <f t="shared" ref="I102:I165" si="17">+IF(D102&lt;&gt;"",$G$25-H102,"")</f>
        <v/>
      </c>
      <c r="L102" s="178">
        <v>65</v>
      </c>
      <c r="M102" s="95" t="str">
        <f t="shared" ref="M102:M165" si="18">+IF(($P$26*12-L102)&gt;=0,L102,"")</f>
        <v/>
      </c>
      <c r="N102" s="148">
        <f t="shared" ref="N102:N165" si="19">+IF(M102&lt;&gt;"",($P$25*$P$27/12)/(1-(1+($P$27/12))^(-$P$26*12)),0)</f>
        <v>0</v>
      </c>
      <c r="O102" s="148" t="str">
        <f t="shared" si="10"/>
        <v/>
      </c>
      <c r="P102" s="148" t="str">
        <f t="shared" si="13"/>
        <v/>
      </c>
      <c r="Q102" s="148" t="str">
        <f t="shared" si="14"/>
        <v/>
      </c>
      <c r="R102" s="148" t="str">
        <f t="shared" ref="R102:R165" si="20">+IF(M102&lt;&gt;"",$P$25-Q102,"")</f>
        <v/>
      </c>
    </row>
    <row r="103" spans="3:18">
      <c r="C103" s="178">
        <v>66</v>
      </c>
      <c r="D103" s="95" t="str">
        <f t="shared" si="15"/>
        <v/>
      </c>
      <c r="E103" s="148">
        <f t="shared" si="16"/>
        <v>0</v>
      </c>
      <c r="F103" s="148" t="str">
        <f t="shared" ref="F103:F166" si="21">+IF(D103&lt;&gt;"",I102*$G$27/12,"")</f>
        <v/>
      </c>
      <c r="G103" s="148" t="str">
        <f t="shared" si="11"/>
        <v/>
      </c>
      <c r="H103" s="148" t="str">
        <f t="shared" si="12"/>
        <v/>
      </c>
      <c r="I103" s="148" t="str">
        <f t="shared" si="17"/>
        <v/>
      </c>
      <c r="L103" s="178">
        <v>66</v>
      </c>
      <c r="M103" s="95" t="str">
        <f t="shared" si="18"/>
        <v/>
      </c>
      <c r="N103" s="148">
        <f t="shared" si="19"/>
        <v>0</v>
      </c>
      <c r="O103" s="148" t="str">
        <f t="shared" ref="O103:O166" si="22">+IF(M103&lt;&gt;"",R102*$P$27/12,"")</f>
        <v/>
      </c>
      <c r="P103" s="148" t="str">
        <f t="shared" si="13"/>
        <v/>
      </c>
      <c r="Q103" s="148" t="str">
        <f t="shared" si="14"/>
        <v/>
      </c>
      <c r="R103" s="148" t="str">
        <f t="shared" si="20"/>
        <v/>
      </c>
    </row>
    <row r="104" spans="3:18">
      <c r="C104" s="178">
        <v>67</v>
      </c>
      <c r="D104" s="95" t="str">
        <f t="shared" si="15"/>
        <v/>
      </c>
      <c r="E104" s="148">
        <f t="shared" si="16"/>
        <v>0</v>
      </c>
      <c r="F104" s="148" t="str">
        <f t="shared" si="21"/>
        <v/>
      </c>
      <c r="G104" s="148" t="str">
        <f t="shared" ref="G104:G167" si="23">+IF(D104&lt;&gt;"",E104-F104,"")</f>
        <v/>
      </c>
      <c r="H104" s="148" t="str">
        <f t="shared" ref="H104:H167" si="24">+IF(D104&lt;&gt;"",G104+H103,"")</f>
        <v/>
      </c>
      <c r="I104" s="148" t="str">
        <f t="shared" si="17"/>
        <v/>
      </c>
      <c r="L104" s="178">
        <v>67</v>
      </c>
      <c r="M104" s="95" t="str">
        <f t="shared" si="18"/>
        <v/>
      </c>
      <c r="N104" s="148">
        <f t="shared" si="19"/>
        <v>0</v>
      </c>
      <c r="O104" s="148" t="str">
        <f t="shared" si="22"/>
        <v/>
      </c>
      <c r="P104" s="148" t="str">
        <f t="shared" ref="P104:P167" si="25">+IF(M104&lt;&gt;"",N104-O104,"")</f>
        <v/>
      </c>
      <c r="Q104" s="148" t="str">
        <f t="shared" ref="Q104:Q167" si="26">+IF(M104&lt;&gt;"",P104+Q103,"")</f>
        <v/>
      </c>
      <c r="R104" s="148" t="str">
        <f t="shared" si="20"/>
        <v/>
      </c>
    </row>
    <row r="105" spans="3:18">
      <c r="C105" s="178">
        <v>68</v>
      </c>
      <c r="D105" s="95" t="str">
        <f t="shared" si="15"/>
        <v/>
      </c>
      <c r="E105" s="148">
        <f t="shared" si="16"/>
        <v>0</v>
      </c>
      <c r="F105" s="148" t="str">
        <f t="shared" si="21"/>
        <v/>
      </c>
      <c r="G105" s="148" t="str">
        <f t="shared" si="23"/>
        <v/>
      </c>
      <c r="H105" s="148" t="str">
        <f t="shared" si="24"/>
        <v/>
      </c>
      <c r="I105" s="148" t="str">
        <f t="shared" si="17"/>
        <v/>
      </c>
      <c r="L105" s="178">
        <v>68</v>
      </c>
      <c r="M105" s="95" t="str">
        <f t="shared" si="18"/>
        <v/>
      </c>
      <c r="N105" s="148">
        <f t="shared" si="19"/>
        <v>0</v>
      </c>
      <c r="O105" s="148" t="str">
        <f t="shared" si="22"/>
        <v/>
      </c>
      <c r="P105" s="148" t="str">
        <f t="shared" si="25"/>
        <v/>
      </c>
      <c r="Q105" s="148" t="str">
        <f t="shared" si="26"/>
        <v/>
      </c>
      <c r="R105" s="148" t="str">
        <f t="shared" si="20"/>
        <v/>
      </c>
    </row>
    <row r="106" spans="3:18">
      <c r="C106" s="178">
        <v>69</v>
      </c>
      <c r="D106" s="95" t="str">
        <f t="shared" si="15"/>
        <v/>
      </c>
      <c r="E106" s="148">
        <f t="shared" si="16"/>
        <v>0</v>
      </c>
      <c r="F106" s="148" t="str">
        <f t="shared" si="21"/>
        <v/>
      </c>
      <c r="G106" s="148" t="str">
        <f t="shared" si="23"/>
        <v/>
      </c>
      <c r="H106" s="148" t="str">
        <f t="shared" si="24"/>
        <v/>
      </c>
      <c r="I106" s="148" t="str">
        <f t="shared" si="17"/>
        <v/>
      </c>
      <c r="L106" s="178">
        <v>69</v>
      </c>
      <c r="M106" s="95" t="str">
        <f t="shared" si="18"/>
        <v/>
      </c>
      <c r="N106" s="148">
        <f t="shared" si="19"/>
        <v>0</v>
      </c>
      <c r="O106" s="148" t="str">
        <f t="shared" si="22"/>
        <v/>
      </c>
      <c r="P106" s="148" t="str">
        <f t="shared" si="25"/>
        <v/>
      </c>
      <c r="Q106" s="148" t="str">
        <f t="shared" si="26"/>
        <v/>
      </c>
      <c r="R106" s="148" t="str">
        <f t="shared" si="20"/>
        <v/>
      </c>
    </row>
    <row r="107" spans="3:18">
      <c r="C107" s="178">
        <v>70</v>
      </c>
      <c r="D107" s="95" t="str">
        <f t="shared" si="15"/>
        <v/>
      </c>
      <c r="E107" s="148">
        <f t="shared" si="16"/>
        <v>0</v>
      </c>
      <c r="F107" s="148" t="str">
        <f t="shared" si="21"/>
        <v/>
      </c>
      <c r="G107" s="148" t="str">
        <f t="shared" si="23"/>
        <v/>
      </c>
      <c r="H107" s="148" t="str">
        <f t="shared" si="24"/>
        <v/>
      </c>
      <c r="I107" s="148" t="str">
        <f t="shared" si="17"/>
        <v/>
      </c>
      <c r="L107" s="178">
        <v>70</v>
      </c>
      <c r="M107" s="95" t="str">
        <f t="shared" si="18"/>
        <v/>
      </c>
      <c r="N107" s="148">
        <f t="shared" si="19"/>
        <v>0</v>
      </c>
      <c r="O107" s="148" t="str">
        <f t="shared" si="22"/>
        <v/>
      </c>
      <c r="P107" s="148" t="str">
        <f t="shared" si="25"/>
        <v/>
      </c>
      <c r="Q107" s="148" t="str">
        <f t="shared" si="26"/>
        <v/>
      </c>
      <c r="R107" s="148" t="str">
        <f t="shared" si="20"/>
        <v/>
      </c>
    </row>
    <row r="108" spans="3:18">
      <c r="C108" s="178">
        <v>71</v>
      </c>
      <c r="D108" s="95" t="str">
        <f t="shared" si="15"/>
        <v/>
      </c>
      <c r="E108" s="148">
        <f t="shared" si="16"/>
        <v>0</v>
      </c>
      <c r="F108" s="148" t="str">
        <f t="shared" si="21"/>
        <v/>
      </c>
      <c r="G108" s="148" t="str">
        <f t="shared" si="23"/>
        <v/>
      </c>
      <c r="H108" s="148" t="str">
        <f t="shared" si="24"/>
        <v/>
      </c>
      <c r="I108" s="148" t="str">
        <f t="shared" si="17"/>
        <v/>
      </c>
      <c r="L108" s="178">
        <v>71</v>
      </c>
      <c r="M108" s="95" t="str">
        <f t="shared" si="18"/>
        <v/>
      </c>
      <c r="N108" s="148">
        <f t="shared" si="19"/>
        <v>0</v>
      </c>
      <c r="O108" s="148" t="str">
        <f t="shared" si="22"/>
        <v/>
      </c>
      <c r="P108" s="148" t="str">
        <f t="shared" si="25"/>
        <v/>
      </c>
      <c r="Q108" s="148" t="str">
        <f t="shared" si="26"/>
        <v/>
      </c>
      <c r="R108" s="148" t="str">
        <f t="shared" si="20"/>
        <v/>
      </c>
    </row>
    <row r="109" spans="3:18">
      <c r="C109" s="178">
        <v>72</v>
      </c>
      <c r="D109" s="95" t="str">
        <f t="shared" si="15"/>
        <v/>
      </c>
      <c r="E109" s="148">
        <f t="shared" si="16"/>
        <v>0</v>
      </c>
      <c r="F109" s="148" t="str">
        <f t="shared" si="21"/>
        <v/>
      </c>
      <c r="G109" s="148" t="str">
        <f t="shared" si="23"/>
        <v/>
      </c>
      <c r="H109" s="148" t="str">
        <f t="shared" si="24"/>
        <v/>
      </c>
      <c r="I109" s="148" t="str">
        <f t="shared" si="17"/>
        <v/>
      </c>
      <c r="L109" s="178">
        <v>72</v>
      </c>
      <c r="M109" s="95" t="str">
        <f t="shared" si="18"/>
        <v/>
      </c>
      <c r="N109" s="148">
        <f t="shared" si="19"/>
        <v>0</v>
      </c>
      <c r="O109" s="148" t="str">
        <f t="shared" si="22"/>
        <v/>
      </c>
      <c r="P109" s="148" t="str">
        <f t="shared" si="25"/>
        <v/>
      </c>
      <c r="Q109" s="148" t="str">
        <f t="shared" si="26"/>
        <v/>
      </c>
      <c r="R109" s="148" t="str">
        <f t="shared" si="20"/>
        <v/>
      </c>
    </row>
    <row r="110" spans="3:18">
      <c r="C110" s="178">
        <v>73</v>
      </c>
      <c r="D110" s="95" t="str">
        <f t="shared" si="15"/>
        <v/>
      </c>
      <c r="E110" s="148">
        <f t="shared" si="16"/>
        <v>0</v>
      </c>
      <c r="F110" s="148" t="str">
        <f t="shared" si="21"/>
        <v/>
      </c>
      <c r="G110" s="148" t="str">
        <f t="shared" si="23"/>
        <v/>
      </c>
      <c r="H110" s="148" t="str">
        <f t="shared" si="24"/>
        <v/>
      </c>
      <c r="I110" s="148" t="str">
        <f t="shared" si="17"/>
        <v/>
      </c>
      <c r="L110" s="178">
        <v>73</v>
      </c>
      <c r="M110" s="95" t="str">
        <f t="shared" si="18"/>
        <v/>
      </c>
      <c r="N110" s="148">
        <f t="shared" si="19"/>
        <v>0</v>
      </c>
      <c r="O110" s="148" t="str">
        <f t="shared" si="22"/>
        <v/>
      </c>
      <c r="P110" s="148" t="str">
        <f t="shared" si="25"/>
        <v/>
      </c>
      <c r="Q110" s="148" t="str">
        <f t="shared" si="26"/>
        <v/>
      </c>
      <c r="R110" s="148" t="str">
        <f t="shared" si="20"/>
        <v/>
      </c>
    </row>
    <row r="111" spans="3:18">
      <c r="C111" s="178">
        <v>74</v>
      </c>
      <c r="D111" s="95" t="str">
        <f t="shared" si="15"/>
        <v/>
      </c>
      <c r="E111" s="148">
        <f t="shared" si="16"/>
        <v>0</v>
      </c>
      <c r="F111" s="148" t="str">
        <f t="shared" si="21"/>
        <v/>
      </c>
      <c r="G111" s="148" t="str">
        <f t="shared" si="23"/>
        <v/>
      </c>
      <c r="H111" s="148" t="str">
        <f t="shared" si="24"/>
        <v/>
      </c>
      <c r="I111" s="148" t="str">
        <f t="shared" si="17"/>
        <v/>
      </c>
      <c r="L111" s="178">
        <v>74</v>
      </c>
      <c r="M111" s="95" t="str">
        <f t="shared" si="18"/>
        <v/>
      </c>
      <c r="N111" s="148">
        <f t="shared" si="19"/>
        <v>0</v>
      </c>
      <c r="O111" s="148" t="str">
        <f t="shared" si="22"/>
        <v/>
      </c>
      <c r="P111" s="148" t="str">
        <f t="shared" si="25"/>
        <v/>
      </c>
      <c r="Q111" s="148" t="str">
        <f t="shared" si="26"/>
        <v/>
      </c>
      <c r="R111" s="148" t="str">
        <f t="shared" si="20"/>
        <v/>
      </c>
    </row>
    <row r="112" spans="3:18">
      <c r="C112" s="178">
        <v>75</v>
      </c>
      <c r="D112" s="95" t="str">
        <f t="shared" si="15"/>
        <v/>
      </c>
      <c r="E112" s="148">
        <f t="shared" si="16"/>
        <v>0</v>
      </c>
      <c r="F112" s="148" t="str">
        <f t="shared" si="21"/>
        <v/>
      </c>
      <c r="G112" s="148" t="str">
        <f t="shared" si="23"/>
        <v/>
      </c>
      <c r="H112" s="148" t="str">
        <f t="shared" si="24"/>
        <v/>
      </c>
      <c r="I112" s="148" t="str">
        <f t="shared" si="17"/>
        <v/>
      </c>
      <c r="L112" s="178">
        <v>75</v>
      </c>
      <c r="M112" s="95" t="str">
        <f t="shared" si="18"/>
        <v/>
      </c>
      <c r="N112" s="148">
        <f t="shared" si="19"/>
        <v>0</v>
      </c>
      <c r="O112" s="148" t="str">
        <f t="shared" si="22"/>
        <v/>
      </c>
      <c r="P112" s="148" t="str">
        <f t="shared" si="25"/>
        <v/>
      </c>
      <c r="Q112" s="148" t="str">
        <f t="shared" si="26"/>
        <v/>
      </c>
      <c r="R112" s="148" t="str">
        <f t="shared" si="20"/>
        <v/>
      </c>
    </row>
    <row r="113" spans="3:18">
      <c r="C113" s="178">
        <v>76</v>
      </c>
      <c r="D113" s="95" t="str">
        <f t="shared" si="15"/>
        <v/>
      </c>
      <c r="E113" s="148">
        <f t="shared" si="16"/>
        <v>0</v>
      </c>
      <c r="F113" s="148" t="str">
        <f t="shared" si="21"/>
        <v/>
      </c>
      <c r="G113" s="148" t="str">
        <f t="shared" si="23"/>
        <v/>
      </c>
      <c r="H113" s="148" t="str">
        <f t="shared" si="24"/>
        <v/>
      </c>
      <c r="I113" s="148" t="str">
        <f t="shared" si="17"/>
        <v/>
      </c>
      <c r="L113" s="178">
        <v>76</v>
      </c>
      <c r="M113" s="95" t="str">
        <f t="shared" si="18"/>
        <v/>
      </c>
      <c r="N113" s="148">
        <f t="shared" si="19"/>
        <v>0</v>
      </c>
      <c r="O113" s="148" t="str">
        <f t="shared" si="22"/>
        <v/>
      </c>
      <c r="P113" s="148" t="str">
        <f t="shared" si="25"/>
        <v/>
      </c>
      <c r="Q113" s="148" t="str">
        <f t="shared" si="26"/>
        <v/>
      </c>
      <c r="R113" s="148" t="str">
        <f t="shared" si="20"/>
        <v/>
      </c>
    </row>
    <row r="114" spans="3:18">
      <c r="C114" s="178">
        <v>77</v>
      </c>
      <c r="D114" s="95" t="str">
        <f t="shared" si="15"/>
        <v/>
      </c>
      <c r="E114" s="148">
        <f t="shared" si="16"/>
        <v>0</v>
      </c>
      <c r="F114" s="148" t="str">
        <f t="shared" si="21"/>
        <v/>
      </c>
      <c r="G114" s="148" t="str">
        <f t="shared" si="23"/>
        <v/>
      </c>
      <c r="H114" s="148" t="str">
        <f t="shared" si="24"/>
        <v/>
      </c>
      <c r="I114" s="148" t="str">
        <f t="shared" si="17"/>
        <v/>
      </c>
      <c r="L114" s="178">
        <v>77</v>
      </c>
      <c r="M114" s="95" t="str">
        <f t="shared" si="18"/>
        <v/>
      </c>
      <c r="N114" s="148">
        <f t="shared" si="19"/>
        <v>0</v>
      </c>
      <c r="O114" s="148" t="str">
        <f t="shared" si="22"/>
        <v/>
      </c>
      <c r="P114" s="148" t="str">
        <f t="shared" si="25"/>
        <v/>
      </c>
      <c r="Q114" s="148" t="str">
        <f t="shared" si="26"/>
        <v/>
      </c>
      <c r="R114" s="148" t="str">
        <f t="shared" si="20"/>
        <v/>
      </c>
    </row>
    <row r="115" spans="3:18">
      <c r="C115" s="178">
        <v>78</v>
      </c>
      <c r="D115" s="95" t="str">
        <f t="shared" si="15"/>
        <v/>
      </c>
      <c r="E115" s="148">
        <f t="shared" si="16"/>
        <v>0</v>
      </c>
      <c r="F115" s="148" t="str">
        <f t="shared" si="21"/>
        <v/>
      </c>
      <c r="G115" s="148" t="str">
        <f t="shared" si="23"/>
        <v/>
      </c>
      <c r="H115" s="148" t="str">
        <f t="shared" si="24"/>
        <v/>
      </c>
      <c r="I115" s="148" t="str">
        <f t="shared" si="17"/>
        <v/>
      </c>
      <c r="L115" s="178">
        <v>78</v>
      </c>
      <c r="M115" s="95" t="str">
        <f t="shared" si="18"/>
        <v/>
      </c>
      <c r="N115" s="148">
        <f t="shared" si="19"/>
        <v>0</v>
      </c>
      <c r="O115" s="148" t="str">
        <f t="shared" si="22"/>
        <v/>
      </c>
      <c r="P115" s="148" t="str">
        <f t="shared" si="25"/>
        <v/>
      </c>
      <c r="Q115" s="148" t="str">
        <f t="shared" si="26"/>
        <v/>
      </c>
      <c r="R115" s="148" t="str">
        <f t="shared" si="20"/>
        <v/>
      </c>
    </row>
    <row r="116" spans="3:18">
      <c r="C116" s="178">
        <v>79</v>
      </c>
      <c r="D116" s="95" t="str">
        <f t="shared" si="15"/>
        <v/>
      </c>
      <c r="E116" s="148">
        <f t="shared" si="16"/>
        <v>0</v>
      </c>
      <c r="F116" s="148" t="str">
        <f t="shared" si="21"/>
        <v/>
      </c>
      <c r="G116" s="148" t="str">
        <f t="shared" si="23"/>
        <v/>
      </c>
      <c r="H116" s="148" t="str">
        <f t="shared" si="24"/>
        <v/>
      </c>
      <c r="I116" s="148" t="str">
        <f t="shared" si="17"/>
        <v/>
      </c>
      <c r="L116" s="178">
        <v>79</v>
      </c>
      <c r="M116" s="95" t="str">
        <f t="shared" si="18"/>
        <v/>
      </c>
      <c r="N116" s="148">
        <f t="shared" si="19"/>
        <v>0</v>
      </c>
      <c r="O116" s="148" t="str">
        <f t="shared" si="22"/>
        <v/>
      </c>
      <c r="P116" s="148" t="str">
        <f t="shared" si="25"/>
        <v/>
      </c>
      <c r="Q116" s="148" t="str">
        <f t="shared" si="26"/>
        <v/>
      </c>
      <c r="R116" s="148" t="str">
        <f t="shared" si="20"/>
        <v/>
      </c>
    </row>
    <row r="117" spans="3:18">
      <c r="C117" s="178">
        <v>80</v>
      </c>
      <c r="D117" s="95" t="str">
        <f t="shared" si="15"/>
        <v/>
      </c>
      <c r="E117" s="148">
        <f t="shared" si="16"/>
        <v>0</v>
      </c>
      <c r="F117" s="148" t="str">
        <f t="shared" si="21"/>
        <v/>
      </c>
      <c r="G117" s="148" t="str">
        <f t="shared" si="23"/>
        <v/>
      </c>
      <c r="H117" s="148" t="str">
        <f t="shared" si="24"/>
        <v/>
      </c>
      <c r="I117" s="148" t="str">
        <f t="shared" si="17"/>
        <v/>
      </c>
      <c r="L117" s="178">
        <v>80</v>
      </c>
      <c r="M117" s="95" t="str">
        <f t="shared" si="18"/>
        <v/>
      </c>
      <c r="N117" s="148">
        <f t="shared" si="19"/>
        <v>0</v>
      </c>
      <c r="O117" s="148" t="str">
        <f t="shared" si="22"/>
        <v/>
      </c>
      <c r="P117" s="148" t="str">
        <f t="shared" si="25"/>
        <v/>
      </c>
      <c r="Q117" s="148" t="str">
        <f t="shared" si="26"/>
        <v/>
      </c>
      <c r="R117" s="148" t="str">
        <f t="shared" si="20"/>
        <v/>
      </c>
    </row>
    <row r="118" spans="3:18">
      <c r="C118" s="178">
        <v>81</v>
      </c>
      <c r="D118" s="95" t="str">
        <f t="shared" si="15"/>
        <v/>
      </c>
      <c r="E118" s="148">
        <f t="shared" si="16"/>
        <v>0</v>
      </c>
      <c r="F118" s="148" t="str">
        <f t="shared" si="21"/>
        <v/>
      </c>
      <c r="G118" s="148" t="str">
        <f t="shared" si="23"/>
        <v/>
      </c>
      <c r="H118" s="148" t="str">
        <f t="shared" si="24"/>
        <v/>
      </c>
      <c r="I118" s="148" t="str">
        <f t="shared" si="17"/>
        <v/>
      </c>
      <c r="L118" s="178">
        <v>81</v>
      </c>
      <c r="M118" s="95" t="str">
        <f t="shared" si="18"/>
        <v/>
      </c>
      <c r="N118" s="148">
        <f t="shared" si="19"/>
        <v>0</v>
      </c>
      <c r="O118" s="148" t="str">
        <f t="shared" si="22"/>
        <v/>
      </c>
      <c r="P118" s="148" t="str">
        <f t="shared" si="25"/>
        <v/>
      </c>
      <c r="Q118" s="148" t="str">
        <f t="shared" si="26"/>
        <v/>
      </c>
      <c r="R118" s="148" t="str">
        <f t="shared" si="20"/>
        <v/>
      </c>
    </row>
    <row r="119" spans="3:18">
      <c r="C119" s="178">
        <v>82</v>
      </c>
      <c r="D119" s="95" t="str">
        <f t="shared" si="15"/>
        <v/>
      </c>
      <c r="E119" s="148">
        <f t="shared" si="16"/>
        <v>0</v>
      </c>
      <c r="F119" s="148" t="str">
        <f t="shared" si="21"/>
        <v/>
      </c>
      <c r="G119" s="148" t="str">
        <f t="shared" si="23"/>
        <v/>
      </c>
      <c r="H119" s="148" t="str">
        <f t="shared" si="24"/>
        <v/>
      </c>
      <c r="I119" s="148" t="str">
        <f t="shared" si="17"/>
        <v/>
      </c>
      <c r="L119" s="178">
        <v>82</v>
      </c>
      <c r="M119" s="95" t="str">
        <f t="shared" si="18"/>
        <v/>
      </c>
      <c r="N119" s="148">
        <f t="shared" si="19"/>
        <v>0</v>
      </c>
      <c r="O119" s="148" t="str">
        <f t="shared" si="22"/>
        <v/>
      </c>
      <c r="P119" s="148" t="str">
        <f t="shared" si="25"/>
        <v/>
      </c>
      <c r="Q119" s="148" t="str">
        <f t="shared" si="26"/>
        <v/>
      </c>
      <c r="R119" s="148" t="str">
        <f t="shared" si="20"/>
        <v/>
      </c>
    </row>
    <row r="120" spans="3:18">
      <c r="C120" s="178">
        <v>83</v>
      </c>
      <c r="D120" s="95" t="str">
        <f t="shared" si="15"/>
        <v/>
      </c>
      <c r="E120" s="148">
        <f t="shared" si="16"/>
        <v>0</v>
      </c>
      <c r="F120" s="148" t="str">
        <f t="shared" si="21"/>
        <v/>
      </c>
      <c r="G120" s="148" t="str">
        <f t="shared" si="23"/>
        <v/>
      </c>
      <c r="H120" s="148" t="str">
        <f t="shared" si="24"/>
        <v/>
      </c>
      <c r="I120" s="148" t="str">
        <f t="shared" si="17"/>
        <v/>
      </c>
      <c r="L120" s="178">
        <v>83</v>
      </c>
      <c r="M120" s="95" t="str">
        <f t="shared" si="18"/>
        <v/>
      </c>
      <c r="N120" s="148">
        <f t="shared" si="19"/>
        <v>0</v>
      </c>
      <c r="O120" s="148" t="str">
        <f t="shared" si="22"/>
        <v/>
      </c>
      <c r="P120" s="148" t="str">
        <f t="shared" si="25"/>
        <v/>
      </c>
      <c r="Q120" s="148" t="str">
        <f t="shared" si="26"/>
        <v/>
      </c>
      <c r="R120" s="148" t="str">
        <f t="shared" si="20"/>
        <v/>
      </c>
    </row>
    <row r="121" spans="3:18">
      <c r="C121" s="178">
        <v>84</v>
      </c>
      <c r="D121" s="95" t="str">
        <f t="shared" si="15"/>
        <v/>
      </c>
      <c r="E121" s="148">
        <f t="shared" si="16"/>
        <v>0</v>
      </c>
      <c r="F121" s="148" t="str">
        <f t="shared" si="21"/>
        <v/>
      </c>
      <c r="G121" s="148" t="str">
        <f t="shared" si="23"/>
        <v/>
      </c>
      <c r="H121" s="148" t="str">
        <f t="shared" si="24"/>
        <v/>
      </c>
      <c r="I121" s="148" t="str">
        <f t="shared" si="17"/>
        <v/>
      </c>
      <c r="L121" s="178">
        <v>84</v>
      </c>
      <c r="M121" s="95" t="str">
        <f t="shared" si="18"/>
        <v/>
      </c>
      <c r="N121" s="148">
        <f t="shared" si="19"/>
        <v>0</v>
      </c>
      <c r="O121" s="148" t="str">
        <f t="shared" si="22"/>
        <v/>
      </c>
      <c r="P121" s="148" t="str">
        <f t="shared" si="25"/>
        <v/>
      </c>
      <c r="Q121" s="148" t="str">
        <f t="shared" si="26"/>
        <v/>
      </c>
      <c r="R121" s="148" t="str">
        <f t="shared" si="20"/>
        <v/>
      </c>
    </row>
    <row r="122" spans="3:18">
      <c r="C122" s="178">
        <v>85</v>
      </c>
      <c r="D122" s="95" t="str">
        <f t="shared" si="15"/>
        <v/>
      </c>
      <c r="E122" s="148">
        <f t="shared" si="16"/>
        <v>0</v>
      </c>
      <c r="F122" s="148" t="str">
        <f t="shared" si="21"/>
        <v/>
      </c>
      <c r="G122" s="148" t="str">
        <f t="shared" si="23"/>
        <v/>
      </c>
      <c r="H122" s="148" t="str">
        <f t="shared" si="24"/>
        <v/>
      </c>
      <c r="I122" s="148" t="str">
        <f t="shared" si="17"/>
        <v/>
      </c>
      <c r="L122" s="178">
        <v>85</v>
      </c>
      <c r="M122" s="95" t="str">
        <f t="shared" si="18"/>
        <v/>
      </c>
      <c r="N122" s="148">
        <f t="shared" si="19"/>
        <v>0</v>
      </c>
      <c r="O122" s="148" t="str">
        <f t="shared" si="22"/>
        <v/>
      </c>
      <c r="P122" s="148" t="str">
        <f t="shared" si="25"/>
        <v/>
      </c>
      <c r="Q122" s="148" t="str">
        <f t="shared" si="26"/>
        <v/>
      </c>
      <c r="R122" s="148" t="str">
        <f t="shared" si="20"/>
        <v/>
      </c>
    </row>
    <row r="123" spans="3:18">
      <c r="C123" s="178">
        <v>86</v>
      </c>
      <c r="D123" s="95" t="str">
        <f t="shared" si="15"/>
        <v/>
      </c>
      <c r="E123" s="148">
        <f t="shared" si="16"/>
        <v>0</v>
      </c>
      <c r="F123" s="148" t="str">
        <f t="shared" si="21"/>
        <v/>
      </c>
      <c r="G123" s="148" t="str">
        <f t="shared" si="23"/>
        <v/>
      </c>
      <c r="H123" s="148" t="str">
        <f t="shared" si="24"/>
        <v/>
      </c>
      <c r="I123" s="148" t="str">
        <f t="shared" si="17"/>
        <v/>
      </c>
      <c r="L123" s="178">
        <v>86</v>
      </c>
      <c r="M123" s="95" t="str">
        <f t="shared" si="18"/>
        <v/>
      </c>
      <c r="N123" s="148">
        <f t="shared" si="19"/>
        <v>0</v>
      </c>
      <c r="O123" s="148" t="str">
        <f t="shared" si="22"/>
        <v/>
      </c>
      <c r="P123" s="148" t="str">
        <f t="shared" si="25"/>
        <v/>
      </c>
      <c r="Q123" s="148" t="str">
        <f t="shared" si="26"/>
        <v/>
      </c>
      <c r="R123" s="148" t="str">
        <f t="shared" si="20"/>
        <v/>
      </c>
    </row>
    <row r="124" spans="3:18">
      <c r="C124" s="178">
        <v>87</v>
      </c>
      <c r="D124" s="95" t="str">
        <f t="shared" si="15"/>
        <v/>
      </c>
      <c r="E124" s="148">
        <f t="shared" si="16"/>
        <v>0</v>
      </c>
      <c r="F124" s="148" t="str">
        <f t="shared" si="21"/>
        <v/>
      </c>
      <c r="G124" s="148" t="str">
        <f t="shared" si="23"/>
        <v/>
      </c>
      <c r="H124" s="148" t="str">
        <f t="shared" si="24"/>
        <v/>
      </c>
      <c r="I124" s="148" t="str">
        <f t="shared" si="17"/>
        <v/>
      </c>
      <c r="L124" s="178">
        <v>87</v>
      </c>
      <c r="M124" s="95" t="str">
        <f t="shared" si="18"/>
        <v/>
      </c>
      <c r="N124" s="148">
        <f t="shared" si="19"/>
        <v>0</v>
      </c>
      <c r="O124" s="148" t="str">
        <f t="shared" si="22"/>
        <v/>
      </c>
      <c r="P124" s="148" t="str">
        <f t="shared" si="25"/>
        <v/>
      </c>
      <c r="Q124" s="148" t="str">
        <f t="shared" si="26"/>
        <v/>
      </c>
      <c r="R124" s="148" t="str">
        <f t="shared" si="20"/>
        <v/>
      </c>
    </row>
    <row r="125" spans="3:18">
      <c r="C125" s="178">
        <v>88</v>
      </c>
      <c r="D125" s="95" t="str">
        <f t="shared" si="15"/>
        <v/>
      </c>
      <c r="E125" s="148">
        <f t="shared" si="16"/>
        <v>0</v>
      </c>
      <c r="F125" s="148" t="str">
        <f t="shared" si="21"/>
        <v/>
      </c>
      <c r="G125" s="148" t="str">
        <f t="shared" si="23"/>
        <v/>
      </c>
      <c r="H125" s="148" t="str">
        <f t="shared" si="24"/>
        <v/>
      </c>
      <c r="I125" s="148" t="str">
        <f t="shared" si="17"/>
        <v/>
      </c>
      <c r="L125" s="178">
        <v>88</v>
      </c>
      <c r="M125" s="95" t="str">
        <f t="shared" si="18"/>
        <v/>
      </c>
      <c r="N125" s="148">
        <f t="shared" si="19"/>
        <v>0</v>
      </c>
      <c r="O125" s="148" t="str">
        <f t="shared" si="22"/>
        <v/>
      </c>
      <c r="P125" s="148" t="str">
        <f t="shared" si="25"/>
        <v/>
      </c>
      <c r="Q125" s="148" t="str">
        <f t="shared" si="26"/>
        <v/>
      </c>
      <c r="R125" s="148" t="str">
        <f t="shared" si="20"/>
        <v/>
      </c>
    </row>
    <row r="126" spans="3:18">
      <c r="C126" s="178">
        <v>89</v>
      </c>
      <c r="D126" s="95" t="str">
        <f t="shared" si="15"/>
        <v/>
      </c>
      <c r="E126" s="148">
        <f t="shared" si="16"/>
        <v>0</v>
      </c>
      <c r="F126" s="148" t="str">
        <f t="shared" si="21"/>
        <v/>
      </c>
      <c r="G126" s="148" t="str">
        <f t="shared" si="23"/>
        <v/>
      </c>
      <c r="H126" s="148" t="str">
        <f t="shared" si="24"/>
        <v/>
      </c>
      <c r="I126" s="148" t="str">
        <f t="shared" si="17"/>
        <v/>
      </c>
      <c r="L126" s="178">
        <v>89</v>
      </c>
      <c r="M126" s="95" t="str">
        <f t="shared" si="18"/>
        <v/>
      </c>
      <c r="N126" s="148">
        <f t="shared" si="19"/>
        <v>0</v>
      </c>
      <c r="O126" s="148" t="str">
        <f t="shared" si="22"/>
        <v/>
      </c>
      <c r="P126" s="148" t="str">
        <f t="shared" si="25"/>
        <v/>
      </c>
      <c r="Q126" s="148" t="str">
        <f t="shared" si="26"/>
        <v/>
      </c>
      <c r="R126" s="148" t="str">
        <f t="shared" si="20"/>
        <v/>
      </c>
    </row>
    <row r="127" spans="3:18">
      <c r="C127" s="178">
        <v>90</v>
      </c>
      <c r="D127" s="95" t="str">
        <f t="shared" si="15"/>
        <v/>
      </c>
      <c r="E127" s="148">
        <f t="shared" si="16"/>
        <v>0</v>
      </c>
      <c r="F127" s="148" t="str">
        <f t="shared" si="21"/>
        <v/>
      </c>
      <c r="G127" s="148" t="str">
        <f t="shared" si="23"/>
        <v/>
      </c>
      <c r="H127" s="148" t="str">
        <f t="shared" si="24"/>
        <v/>
      </c>
      <c r="I127" s="148" t="str">
        <f t="shared" si="17"/>
        <v/>
      </c>
      <c r="L127" s="178">
        <v>90</v>
      </c>
      <c r="M127" s="95" t="str">
        <f t="shared" si="18"/>
        <v/>
      </c>
      <c r="N127" s="148">
        <f t="shared" si="19"/>
        <v>0</v>
      </c>
      <c r="O127" s="148" t="str">
        <f t="shared" si="22"/>
        <v/>
      </c>
      <c r="P127" s="148" t="str">
        <f t="shared" si="25"/>
        <v/>
      </c>
      <c r="Q127" s="148" t="str">
        <f t="shared" si="26"/>
        <v/>
      </c>
      <c r="R127" s="148" t="str">
        <f t="shared" si="20"/>
        <v/>
      </c>
    </row>
    <row r="128" spans="3:18">
      <c r="C128" s="178">
        <v>91</v>
      </c>
      <c r="D128" s="95" t="str">
        <f t="shared" si="15"/>
        <v/>
      </c>
      <c r="E128" s="148">
        <f t="shared" si="16"/>
        <v>0</v>
      </c>
      <c r="F128" s="148" t="str">
        <f t="shared" si="21"/>
        <v/>
      </c>
      <c r="G128" s="148" t="str">
        <f t="shared" si="23"/>
        <v/>
      </c>
      <c r="H128" s="148" t="str">
        <f t="shared" si="24"/>
        <v/>
      </c>
      <c r="I128" s="148" t="str">
        <f t="shared" si="17"/>
        <v/>
      </c>
      <c r="L128" s="178">
        <v>91</v>
      </c>
      <c r="M128" s="95" t="str">
        <f t="shared" si="18"/>
        <v/>
      </c>
      <c r="N128" s="148">
        <f t="shared" si="19"/>
        <v>0</v>
      </c>
      <c r="O128" s="148" t="str">
        <f t="shared" si="22"/>
        <v/>
      </c>
      <c r="P128" s="148" t="str">
        <f t="shared" si="25"/>
        <v/>
      </c>
      <c r="Q128" s="148" t="str">
        <f t="shared" si="26"/>
        <v/>
      </c>
      <c r="R128" s="148" t="str">
        <f t="shared" si="20"/>
        <v/>
      </c>
    </row>
    <row r="129" spans="3:18">
      <c r="C129" s="178">
        <v>92</v>
      </c>
      <c r="D129" s="95" t="str">
        <f t="shared" si="15"/>
        <v/>
      </c>
      <c r="E129" s="148">
        <f t="shared" si="16"/>
        <v>0</v>
      </c>
      <c r="F129" s="148" t="str">
        <f t="shared" si="21"/>
        <v/>
      </c>
      <c r="G129" s="148" t="str">
        <f t="shared" si="23"/>
        <v/>
      </c>
      <c r="H129" s="148" t="str">
        <f t="shared" si="24"/>
        <v/>
      </c>
      <c r="I129" s="148" t="str">
        <f t="shared" si="17"/>
        <v/>
      </c>
      <c r="L129" s="178">
        <v>92</v>
      </c>
      <c r="M129" s="95" t="str">
        <f t="shared" si="18"/>
        <v/>
      </c>
      <c r="N129" s="148">
        <f t="shared" si="19"/>
        <v>0</v>
      </c>
      <c r="O129" s="148" t="str">
        <f t="shared" si="22"/>
        <v/>
      </c>
      <c r="P129" s="148" t="str">
        <f t="shared" si="25"/>
        <v/>
      </c>
      <c r="Q129" s="148" t="str">
        <f t="shared" si="26"/>
        <v/>
      </c>
      <c r="R129" s="148" t="str">
        <f t="shared" si="20"/>
        <v/>
      </c>
    </row>
    <row r="130" spans="3:18">
      <c r="C130" s="178">
        <v>93</v>
      </c>
      <c r="D130" s="95" t="str">
        <f t="shared" si="15"/>
        <v/>
      </c>
      <c r="E130" s="148">
        <f t="shared" si="16"/>
        <v>0</v>
      </c>
      <c r="F130" s="148" t="str">
        <f t="shared" si="21"/>
        <v/>
      </c>
      <c r="G130" s="148" t="str">
        <f t="shared" si="23"/>
        <v/>
      </c>
      <c r="H130" s="148" t="str">
        <f t="shared" si="24"/>
        <v/>
      </c>
      <c r="I130" s="148" t="str">
        <f t="shared" si="17"/>
        <v/>
      </c>
      <c r="L130" s="178">
        <v>93</v>
      </c>
      <c r="M130" s="95" t="str">
        <f t="shared" si="18"/>
        <v/>
      </c>
      <c r="N130" s="148">
        <f t="shared" si="19"/>
        <v>0</v>
      </c>
      <c r="O130" s="148" t="str">
        <f t="shared" si="22"/>
        <v/>
      </c>
      <c r="P130" s="148" t="str">
        <f t="shared" si="25"/>
        <v/>
      </c>
      <c r="Q130" s="148" t="str">
        <f t="shared" si="26"/>
        <v/>
      </c>
      <c r="R130" s="148" t="str">
        <f t="shared" si="20"/>
        <v/>
      </c>
    </row>
    <row r="131" spans="3:18">
      <c r="C131" s="178">
        <v>94</v>
      </c>
      <c r="D131" s="95" t="str">
        <f t="shared" si="15"/>
        <v/>
      </c>
      <c r="E131" s="148">
        <f t="shared" si="16"/>
        <v>0</v>
      </c>
      <c r="F131" s="148" t="str">
        <f t="shared" si="21"/>
        <v/>
      </c>
      <c r="G131" s="148" t="str">
        <f t="shared" si="23"/>
        <v/>
      </c>
      <c r="H131" s="148" t="str">
        <f t="shared" si="24"/>
        <v/>
      </c>
      <c r="I131" s="148" t="str">
        <f t="shared" si="17"/>
        <v/>
      </c>
      <c r="L131" s="178">
        <v>94</v>
      </c>
      <c r="M131" s="95" t="str">
        <f t="shared" si="18"/>
        <v/>
      </c>
      <c r="N131" s="148">
        <f t="shared" si="19"/>
        <v>0</v>
      </c>
      <c r="O131" s="148" t="str">
        <f t="shared" si="22"/>
        <v/>
      </c>
      <c r="P131" s="148" t="str">
        <f t="shared" si="25"/>
        <v/>
      </c>
      <c r="Q131" s="148" t="str">
        <f t="shared" si="26"/>
        <v/>
      </c>
      <c r="R131" s="148" t="str">
        <f t="shared" si="20"/>
        <v/>
      </c>
    </row>
    <row r="132" spans="3:18">
      <c r="C132" s="178">
        <v>95</v>
      </c>
      <c r="D132" s="95" t="str">
        <f t="shared" si="15"/>
        <v/>
      </c>
      <c r="E132" s="148">
        <f t="shared" si="16"/>
        <v>0</v>
      </c>
      <c r="F132" s="148" t="str">
        <f t="shared" si="21"/>
        <v/>
      </c>
      <c r="G132" s="148" t="str">
        <f t="shared" si="23"/>
        <v/>
      </c>
      <c r="H132" s="148" t="str">
        <f t="shared" si="24"/>
        <v/>
      </c>
      <c r="I132" s="148" t="str">
        <f t="shared" si="17"/>
        <v/>
      </c>
      <c r="L132" s="178">
        <v>95</v>
      </c>
      <c r="M132" s="95" t="str">
        <f t="shared" si="18"/>
        <v/>
      </c>
      <c r="N132" s="148">
        <f t="shared" si="19"/>
        <v>0</v>
      </c>
      <c r="O132" s="148" t="str">
        <f t="shared" si="22"/>
        <v/>
      </c>
      <c r="P132" s="148" t="str">
        <f t="shared" si="25"/>
        <v/>
      </c>
      <c r="Q132" s="148" t="str">
        <f t="shared" si="26"/>
        <v/>
      </c>
      <c r="R132" s="148" t="str">
        <f t="shared" si="20"/>
        <v/>
      </c>
    </row>
    <row r="133" spans="3:18">
      <c r="C133" s="178">
        <v>96</v>
      </c>
      <c r="D133" s="95" t="str">
        <f t="shared" si="15"/>
        <v/>
      </c>
      <c r="E133" s="148">
        <f t="shared" si="16"/>
        <v>0</v>
      </c>
      <c r="F133" s="148" t="str">
        <f t="shared" si="21"/>
        <v/>
      </c>
      <c r="G133" s="148" t="str">
        <f t="shared" si="23"/>
        <v/>
      </c>
      <c r="H133" s="148" t="str">
        <f t="shared" si="24"/>
        <v/>
      </c>
      <c r="I133" s="148" t="str">
        <f t="shared" si="17"/>
        <v/>
      </c>
      <c r="L133" s="178">
        <v>96</v>
      </c>
      <c r="M133" s="95" t="str">
        <f t="shared" si="18"/>
        <v/>
      </c>
      <c r="N133" s="148">
        <f t="shared" si="19"/>
        <v>0</v>
      </c>
      <c r="O133" s="148" t="str">
        <f t="shared" si="22"/>
        <v/>
      </c>
      <c r="P133" s="148" t="str">
        <f t="shared" si="25"/>
        <v/>
      </c>
      <c r="Q133" s="148" t="str">
        <f t="shared" si="26"/>
        <v/>
      </c>
      <c r="R133" s="148" t="str">
        <f t="shared" si="20"/>
        <v/>
      </c>
    </row>
    <row r="134" spans="3:18">
      <c r="C134" s="178">
        <v>97</v>
      </c>
      <c r="D134" s="95" t="str">
        <f t="shared" si="15"/>
        <v/>
      </c>
      <c r="E134" s="148">
        <f t="shared" si="16"/>
        <v>0</v>
      </c>
      <c r="F134" s="148" t="str">
        <f t="shared" si="21"/>
        <v/>
      </c>
      <c r="G134" s="148" t="str">
        <f t="shared" si="23"/>
        <v/>
      </c>
      <c r="H134" s="148" t="str">
        <f t="shared" si="24"/>
        <v/>
      </c>
      <c r="I134" s="148" t="str">
        <f t="shared" si="17"/>
        <v/>
      </c>
      <c r="L134" s="178">
        <v>97</v>
      </c>
      <c r="M134" s="95" t="str">
        <f t="shared" si="18"/>
        <v/>
      </c>
      <c r="N134" s="148">
        <f t="shared" si="19"/>
        <v>0</v>
      </c>
      <c r="O134" s="148" t="str">
        <f t="shared" si="22"/>
        <v/>
      </c>
      <c r="P134" s="148" t="str">
        <f t="shared" si="25"/>
        <v/>
      </c>
      <c r="Q134" s="148" t="str">
        <f t="shared" si="26"/>
        <v/>
      </c>
      <c r="R134" s="148" t="str">
        <f t="shared" si="20"/>
        <v/>
      </c>
    </row>
    <row r="135" spans="3:18">
      <c r="C135" s="178">
        <v>98</v>
      </c>
      <c r="D135" s="95" t="str">
        <f t="shared" si="15"/>
        <v/>
      </c>
      <c r="E135" s="148">
        <f t="shared" si="16"/>
        <v>0</v>
      </c>
      <c r="F135" s="148" t="str">
        <f t="shared" si="21"/>
        <v/>
      </c>
      <c r="G135" s="148" t="str">
        <f t="shared" si="23"/>
        <v/>
      </c>
      <c r="H135" s="148" t="str">
        <f t="shared" si="24"/>
        <v/>
      </c>
      <c r="I135" s="148" t="str">
        <f t="shared" si="17"/>
        <v/>
      </c>
      <c r="L135" s="178">
        <v>98</v>
      </c>
      <c r="M135" s="95" t="str">
        <f t="shared" si="18"/>
        <v/>
      </c>
      <c r="N135" s="148">
        <f t="shared" si="19"/>
        <v>0</v>
      </c>
      <c r="O135" s="148" t="str">
        <f t="shared" si="22"/>
        <v/>
      </c>
      <c r="P135" s="148" t="str">
        <f t="shared" si="25"/>
        <v/>
      </c>
      <c r="Q135" s="148" t="str">
        <f t="shared" si="26"/>
        <v/>
      </c>
      <c r="R135" s="148" t="str">
        <f t="shared" si="20"/>
        <v/>
      </c>
    </row>
    <row r="136" spans="3:18">
      <c r="C136" s="178">
        <v>99</v>
      </c>
      <c r="D136" s="95" t="str">
        <f t="shared" si="15"/>
        <v/>
      </c>
      <c r="E136" s="148">
        <f t="shared" si="16"/>
        <v>0</v>
      </c>
      <c r="F136" s="148" t="str">
        <f t="shared" si="21"/>
        <v/>
      </c>
      <c r="G136" s="148" t="str">
        <f t="shared" si="23"/>
        <v/>
      </c>
      <c r="H136" s="148" t="str">
        <f t="shared" si="24"/>
        <v/>
      </c>
      <c r="I136" s="148" t="str">
        <f t="shared" si="17"/>
        <v/>
      </c>
      <c r="L136" s="178">
        <v>99</v>
      </c>
      <c r="M136" s="95" t="str">
        <f t="shared" si="18"/>
        <v/>
      </c>
      <c r="N136" s="148">
        <f t="shared" si="19"/>
        <v>0</v>
      </c>
      <c r="O136" s="148" t="str">
        <f t="shared" si="22"/>
        <v/>
      </c>
      <c r="P136" s="148" t="str">
        <f t="shared" si="25"/>
        <v/>
      </c>
      <c r="Q136" s="148" t="str">
        <f t="shared" si="26"/>
        <v/>
      </c>
      <c r="R136" s="148" t="str">
        <f t="shared" si="20"/>
        <v/>
      </c>
    </row>
    <row r="137" spans="3:18">
      <c r="C137" s="178">
        <v>100</v>
      </c>
      <c r="D137" s="95" t="str">
        <f t="shared" si="15"/>
        <v/>
      </c>
      <c r="E137" s="148">
        <f t="shared" si="16"/>
        <v>0</v>
      </c>
      <c r="F137" s="148" t="str">
        <f t="shared" si="21"/>
        <v/>
      </c>
      <c r="G137" s="148" t="str">
        <f t="shared" si="23"/>
        <v/>
      </c>
      <c r="H137" s="148" t="str">
        <f t="shared" si="24"/>
        <v/>
      </c>
      <c r="I137" s="148" t="str">
        <f t="shared" si="17"/>
        <v/>
      </c>
      <c r="L137" s="178">
        <v>100</v>
      </c>
      <c r="M137" s="95" t="str">
        <f t="shared" si="18"/>
        <v/>
      </c>
      <c r="N137" s="148">
        <f t="shared" si="19"/>
        <v>0</v>
      </c>
      <c r="O137" s="148" t="str">
        <f t="shared" si="22"/>
        <v/>
      </c>
      <c r="P137" s="148" t="str">
        <f t="shared" si="25"/>
        <v/>
      </c>
      <c r="Q137" s="148" t="str">
        <f t="shared" si="26"/>
        <v/>
      </c>
      <c r="R137" s="148" t="str">
        <f t="shared" si="20"/>
        <v/>
      </c>
    </row>
    <row r="138" spans="3:18">
      <c r="C138" s="178">
        <v>101</v>
      </c>
      <c r="D138" s="95" t="str">
        <f t="shared" si="15"/>
        <v/>
      </c>
      <c r="E138" s="148">
        <f t="shared" si="16"/>
        <v>0</v>
      </c>
      <c r="F138" s="148" t="str">
        <f t="shared" si="21"/>
        <v/>
      </c>
      <c r="G138" s="148" t="str">
        <f t="shared" si="23"/>
        <v/>
      </c>
      <c r="H138" s="148" t="str">
        <f t="shared" si="24"/>
        <v/>
      </c>
      <c r="I138" s="148" t="str">
        <f t="shared" si="17"/>
        <v/>
      </c>
      <c r="L138" s="178">
        <v>101</v>
      </c>
      <c r="M138" s="95" t="str">
        <f t="shared" si="18"/>
        <v/>
      </c>
      <c r="N138" s="148">
        <f t="shared" si="19"/>
        <v>0</v>
      </c>
      <c r="O138" s="148" t="str">
        <f t="shared" si="22"/>
        <v/>
      </c>
      <c r="P138" s="148" t="str">
        <f t="shared" si="25"/>
        <v/>
      </c>
      <c r="Q138" s="148" t="str">
        <f t="shared" si="26"/>
        <v/>
      </c>
      <c r="R138" s="148" t="str">
        <f t="shared" si="20"/>
        <v/>
      </c>
    </row>
    <row r="139" spans="3:18">
      <c r="C139" s="178">
        <v>102</v>
      </c>
      <c r="D139" s="95" t="str">
        <f t="shared" si="15"/>
        <v/>
      </c>
      <c r="E139" s="148">
        <f t="shared" si="16"/>
        <v>0</v>
      </c>
      <c r="F139" s="148" t="str">
        <f t="shared" si="21"/>
        <v/>
      </c>
      <c r="G139" s="148" t="str">
        <f t="shared" si="23"/>
        <v/>
      </c>
      <c r="H139" s="148" t="str">
        <f t="shared" si="24"/>
        <v/>
      </c>
      <c r="I139" s="148" t="str">
        <f t="shared" si="17"/>
        <v/>
      </c>
      <c r="L139" s="178">
        <v>102</v>
      </c>
      <c r="M139" s="95" t="str">
        <f t="shared" si="18"/>
        <v/>
      </c>
      <c r="N139" s="148">
        <f t="shared" si="19"/>
        <v>0</v>
      </c>
      <c r="O139" s="148" t="str">
        <f t="shared" si="22"/>
        <v/>
      </c>
      <c r="P139" s="148" t="str">
        <f t="shared" si="25"/>
        <v/>
      </c>
      <c r="Q139" s="148" t="str">
        <f t="shared" si="26"/>
        <v/>
      </c>
      <c r="R139" s="148" t="str">
        <f t="shared" si="20"/>
        <v/>
      </c>
    </row>
    <row r="140" spans="3:18">
      <c r="C140" s="178">
        <v>103</v>
      </c>
      <c r="D140" s="95" t="str">
        <f t="shared" si="15"/>
        <v/>
      </c>
      <c r="E140" s="148">
        <f t="shared" si="16"/>
        <v>0</v>
      </c>
      <c r="F140" s="148" t="str">
        <f t="shared" si="21"/>
        <v/>
      </c>
      <c r="G140" s="148" t="str">
        <f t="shared" si="23"/>
        <v/>
      </c>
      <c r="H140" s="148" t="str">
        <f t="shared" si="24"/>
        <v/>
      </c>
      <c r="I140" s="148" t="str">
        <f t="shared" si="17"/>
        <v/>
      </c>
      <c r="L140" s="178">
        <v>103</v>
      </c>
      <c r="M140" s="95" t="str">
        <f t="shared" si="18"/>
        <v/>
      </c>
      <c r="N140" s="148">
        <f t="shared" si="19"/>
        <v>0</v>
      </c>
      <c r="O140" s="148" t="str">
        <f t="shared" si="22"/>
        <v/>
      </c>
      <c r="P140" s="148" t="str">
        <f t="shared" si="25"/>
        <v/>
      </c>
      <c r="Q140" s="148" t="str">
        <f t="shared" si="26"/>
        <v/>
      </c>
      <c r="R140" s="148" t="str">
        <f t="shared" si="20"/>
        <v/>
      </c>
    </row>
    <row r="141" spans="3:18">
      <c r="C141" s="178">
        <v>104</v>
      </c>
      <c r="D141" s="95" t="str">
        <f t="shared" si="15"/>
        <v/>
      </c>
      <c r="E141" s="148">
        <f t="shared" si="16"/>
        <v>0</v>
      </c>
      <c r="F141" s="148" t="str">
        <f t="shared" si="21"/>
        <v/>
      </c>
      <c r="G141" s="148" t="str">
        <f t="shared" si="23"/>
        <v/>
      </c>
      <c r="H141" s="148" t="str">
        <f t="shared" si="24"/>
        <v/>
      </c>
      <c r="I141" s="148" t="str">
        <f t="shared" si="17"/>
        <v/>
      </c>
      <c r="L141" s="178">
        <v>104</v>
      </c>
      <c r="M141" s="95" t="str">
        <f t="shared" si="18"/>
        <v/>
      </c>
      <c r="N141" s="148">
        <f t="shared" si="19"/>
        <v>0</v>
      </c>
      <c r="O141" s="148" t="str">
        <f t="shared" si="22"/>
        <v/>
      </c>
      <c r="P141" s="148" t="str">
        <f t="shared" si="25"/>
        <v/>
      </c>
      <c r="Q141" s="148" t="str">
        <f t="shared" si="26"/>
        <v/>
      </c>
      <c r="R141" s="148" t="str">
        <f t="shared" si="20"/>
        <v/>
      </c>
    </row>
    <row r="142" spans="3:18">
      <c r="C142" s="178">
        <v>105</v>
      </c>
      <c r="D142" s="95" t="str">
        <f t="shared" si="15"/>
        <v/>
      </c>
      <c r="E142" s="148">
        <f t="shared" si="16"/>
        <v>0</v>
      </c>
      <c r="F142" s="148" t="str">
        <f t="shared" si="21"/>
        <v/>
      </c>
      <c r="G142" s="148" t="str">
        <f t="shared" si="23"/>
        <v/>
      </c>
      <c r="H142" s="148" t="str">
        <f t="shared" si="24"/>
        <v/>
      </c>
      <c r="I142" s="148" t="str">
        <f t="shared" si="17"/>
        <v/>
      </c>
      <c r="L142" s="178">
        <v>105</v>
      </c>
      <c r="M142" s="95" t="str">
        <f t="shared" si="18"/>
        <v/>
      </c>
      <c r="N142" s="148">
        <f t="shared" si="19"/>
        <v>0</v>
      </c>
      <c r="O142" s="148" t="str">
        <f t="shared" si="22"/>
        <v/>
      </c>
      <c r="P142" s="148" t="str">
        <f t="shared" si="25"/>
        <v/>
      </c>
      <c r="Q142" s="148" t="str">
        <f t="shared" si="26"/>
        <v/>
      </c>
      <c r="R142" s="148" t="str">
        <f t="shared" si="20"/>
        <v/>
      </c>
    </row>
    <row r="143" spans="3:18">
      <c r="C143" s="178">
        <v>106</v>
      </c>
      <c r="D143" s="95" t="str">
        <f t="shared" si="15"/>
        <v/>
      </c>
      <c r="E143" s="148">
        <f t="shared" si="16"/>
        <v>0</v>
      </c>
      <c r="F143" s="148" t="str">
        <f t="shared" si="21"/>
        <v/>
      </c>
      <c r="G143" s="148" t="str">
        <f t="shared" si="23"/>
        <v/>
      </c>
      <c r="H143" s="148" t="str">
        <f t="shared" si="24"/>
        <v/>
      </c>
      <c r="I143" s="148" t="str">
        <f t="shared" si="17"/>
        <v/>
      </c>
      <c r="L143" s="178">
        <v>106</v>
      </c>
      <c r="M143" s="95" t="str">
        <f t="shared" si="18"/>
        <v/>
      </c>
      <c r="N143" s="148">
        <f t="shared" si="19"/>
        <v>0</v>
      </c>
      <c r="O143" s="148" t="str">
        <f t="shared" si="22"/>
        <v/>
      </c>
      <c r="P143" s="148" t="str">
        <f t="shared" si="25"/>
        <v/>
      </c>
      <c r="Q143" s="148" t="str">
        <f t="shared" si="26"/>
        <v/>
      </c>
      <c r="R143" s="148" t="str">
        <f t="shared" si="20"/>
        <v/>
      </c>
    </row>
    <row r="144" spans="3:18">
      <c r="C144" s="178">
        <v>107</v>
      </c>
      <c r="D144" s="95" t="str">
        <f t="shared" si="15"/>
        <v/>
      </c>
      <c r="E144" s="148">
        <f t="shared" si="16"/>
        <v>0</v>
      </c>
      <c r="F144" s="148" t="str">
        <f t="shared" si="21"/>
        <v/>
      </c>
      <c r="G144" s="148" t="str">
        <f t="shared" si="23"/>
        <v/>
      </c>
      <c r="H144" s="148" t="str">
        <f t="shared" si="24"/>
        <v/>
      </c>
      <c r="I144" s="148" t="str">
        <f t="shared" si="17"/>
        <v/>
      </c>
      <c r="L144" s="178">
        <v>107</v>
      </c>
      <c r="M144" s="95" t="str">
        <f t="shared" si="18"/>
        <v/>
      </c>
      <c r="N144" s="148">
        <f t="shared" si="19"/>
        <v>0</v>
      </c>
      <c r="O144" s="148" t="str">
        <f t="shared" si="22"/>
        <v/>
      </c>
      <c r="P144" s="148" t="str">
        <f t="shared" si="25"/>
        <v/>
      </c>
      <c r="Q144" s="148" t="str">
        <f t="shared" si="26"/>
        <v/>
      </c>
      <c r="R144" s="148" t="str">
        <f t="shared" si="20"/>
        <v/>
      </c>
    </row>
    <row r="145" spans="3:18">
      <c r="C145" s="178">
        <v>108</v>
      </c>
      <c r="D145" s="95" t="str">
        <f t="shared" si="15"/>
        <v/>
      </c>
      <c r="E145" s="148">
        <f t="shared" si="16"/>
        <v>0</v>
      </c>
      <c r="F145" s="148" t="str">
        <f t="shared" si="21"/>
        <v/>
      </c>
      <c r="G145" s="148" t="str">
        <f t="shared" si="23"/>
        <v/>
      </c>
      <c r="H145" s="148" t="str">
        <f t="shared" si="24"/>
        <v/>
      </c>
      <c r="I145" s="148" t="str">
        <f t="shared" si="17"/>
        <v/>
      </c>
      <c r="L145" s="178">
        <v>108</v>
      </c>
      <c r="M145" s="95" t="str">
        <f t="shared" si="18"/>
        <v/>
      </c>
      <c r="N145" s="148">
        <f t="shared" si="19"/>
        <v>0</v>
      </c>
      <c r="O145" s="148" t="str">
        <f t="shared" si="22"/>
        <v/>
      </c>
      <c r="P145" s="148" t="str">
        <f t="shared" si="25"/>
        <v/>
      </c>
      <c r="Q145" s="148" t="str">
        <f t="shared" si="26"/>
        <v/>
      </c>
      <c r="R145" s="148" t="str">
        <f t="shared" si="20"/>
        <v/>
      </c>
    </row>
    <row r="146" spans="3:18">
      <c r="C146" s="178">
        <v>109</v>
      </c>
      <c r="D146" s="95" t="str">
        <f t="shared" si="15"/>
        <v/>
      </c>
      <c r="E146" s="148">
        <f t="shared" si="16"/>
        <v>0</v>
      </c>
      <c r="F146" s="148" t="str">
        <f t="shared" si="21"/>
        <v/>
      </c>
      <c r="G146" s="148" t="str">
        <f t="shared" si="23"/>
        <v/>
      </c>
      <c r="H146" s="148" t="str">
        <f t="shared" si="24"/>
        <v/>
      </c>
      <c r="I146" s="148" t="str">
        <f t="shared" si="17"/>
        <v/>
      </c>
      <c r="L146" s="178">
        <v>109</v>
      </c>
      <c r="M146" s="95" t="str">
        <f t="shared" si="18"/>
        <v/>
      </c>
      <c r="N146" s="148">
        <f t="shared" si="19"/>
        <v>0</v>
      </c>
      <c r="O146" s="148" t="str">
        <f t="shared" si="22"/>
        <v/>
      </c>
      <c r="P146" s="148" t="str">
        <f t="shared" si="25"/>
        <v/>
      </c>
      <c r="Q146" s="148" t="str">
        <f t="shared" si="26"/>
        <v/>
      </c>
      <c r="R146" s="148" t="str">
        <f t="shared" si="20"/>
        <v/>
      </c>
    </row>
    <row r="147" spans="3:18">
      <c r="C147" s="178">
        <v>110</v>
      </c>
      <c r="D147" s="95" t="str">
        <f t="shared" si="15"/>
        <v/>
      </c>
      <c r="E147" s="148">
        <f t="shared" si="16"/>
        <v>0</v>
      </c>
      <c r="F147" s="148" t="str">
        <f t="shared" si="21"/>
        <v/>
      </c>
      <c r="G147" s="148" t="str">
        <f t="shared" si="23"/>
        <v/>
      </c>
      <c r="H147" s="148" t="str">
        <f t="shared" si="24"/>
        <v/>
      </c>
      <c r="I147" s="148" t="str">
        <f t="shared" si="17"/>
        <v/>
      </c>
      <c r="L147" s="178">
        <v>110</v>
      </c>
      <c r="M147" s="95" t="str">
        <f t="shared" si="18"/>
        <v/>
      </c>
      <c r="N147" s="148">
        <f t="shared" si="19"/>
        <v>0</v>
      </c>
      <c r="O147" s="148" t="str">
        <f t="shared" si="22"/>
        <v/>
      </c>
      <c r="P147" s="148" t="str">
        <f t="shared" si="25"/>
        <v/>
      </c>
      <c r="Q147" s="148" t="str">
        <f t="shared" si="26"/>
        <v/>
      </c>
      <c r="R147" s="148" t="str">
        <f t="shared" si="20"/>
        <v/>
      </c>
    </row>
    <row r="148" spans="3:18">
      <c r="C148" s="178">
        <v>111</v>
      </c>
      <c r="D148" s="95" t="str">
        <f t="shared" si="15"/>
        <v/>
      </c>
      <c r="E148" s="148">
        <f t="shared" si="16"/>
        <v>0</v>
      </c>
      <c r="F148" s="148" t="str">
        <f t="shared" si="21"/>
        <v/>
      </c>
      <c r="G148" s="148" t="str">
        <f t="shared" si="23"/>
        <v/>
      </c>
      <c r="H148" s="148" t="str">
        <f t="shared" si="24"/>
        <v/>
      </c>
      <c r="I148" s="148" t="str">
        <f t="shared" si="17"/>
        <v/>
      </c>
      <c r="L148" s="178">
        <v>111</v>
      </c>
      <c r="M148" s="95" t="str">
        <f t="shared" si="18"/>
        <v/>
      </c>
      <c r="N148" s="148">
        <f t="shared" si="19"/>
        <v>0</v>
      </c>
      <c r="O148" s="148" t="str">
        <f t="shared" si="22"/>
        <v/>
      </c>
      <c r="P148" s="148" t="str">
        <f t="shared" si="25"/>
        <v/>
      </c>
      <c r="Q148" s="148" t="str">
        <f t="shared" si="26"/>
        <v/>
      </c>
      <c r="R148" s="148" t="str">
        <f t="shared" si="20"/>
        <v/>
      </c>
    </row>
    <row r="149" spans="3:18">
      <c r="C149" s="178">
        <v>112</v>
      </c>
      <c r="D149" s="95" t="str">
        <f t="shared" si="15"/>
        <v/>
      </c>
      <c r="E149" s="148">
        <f t="shared" si="16"/>
        <v>0</v>
      </c>
      <c r="F149" s="148" t="str">
        <f t="shared" si="21"/>
        <v/>
      </c>
      <c r="G149" s="148" t="str">
        <f t="shared" si="23"/>
        <v/>
      </c>
      <c r="H149" s="148" t="str">
        <f t="shared" si="24"/>
        <v/>
      </c>
      <c r="I149" s="148" t="str">
        <f t="shared" si="17"/>
        <v/>
      </c>
      <c r="L149" s="178">
        <v>112</v>
      </c>
      <c r="M149" s="95" t="str">
        <f t="shared" si="18"/>
        <v/>
      </c>
      <c r="N149" s="148">
        <f t="shared" si="19"/>
        <v>0</v>
      </c>
      <c r="O149" s="148" t="str">
        <f t="shared" si="22"/>
        <v/>
      </c>
      <c r="P149" s="148" t="str">
        <f t="shared" si="25"/>
        <v/>
      </c>
      <c r="Q149" s="148" t="str">
        <f t="shared" si="26"/>
        <v/>
      </c>
      <c r="R149" s="148" t="str">
        <f t="shared" si="20"/>
        <v/>
      </c>
    </row>
    <row r="150" spans="3:18">
      <c r="C150" s="178">
        <v>113</v>
      </c>
      <c r="D150" s="95" t="str">
        <f t="shared" si="15"/>
        <v/>
      </c>
      <c r="E150" s="148">
        <f t="shared" si="16"/>
        <v>0</v>
      </c>
      <c r="F150" s="148" t="str">
        <f t="shared" si="21"/>
        <v/>
      </c>
      <c r="G150" s="148" t="str">
        <f t="shared" si="23"/>
        <v/>
      </c>
      <c r="H150" s="148" t="str">
        <f t="shared" si="24"/>
        <v/>
      </c>
      <c r="I150" s="148" t="str">
        <f t="shared" si="17"/>
        <v/>
      </c>
      <c r="L150" s="178">
        <v>113</v>
      </c>
      <c r="M150" s="95" t="str">
        <f t="shared" si="18"/>
        <v/>
      </c>
      <c r="N150" s="148">
        <f t="shared" si="19"/>
        <v>0</v>
      </c>
      <c r="O150" s="148" t="str">
        <f t="shared" si="22"/>
        <v/>
      </c>
      <c r="P150" s="148" t="str">
        <f t="shared" si="25"/>
        <v/>
      </c>
      <c r="Q150" s="148" t="str">
        <f t="shared" si="26"/>
        <v/>
      </c>
      <c r="R150" s="148" t="str">
        <f t="shared" si="20"/>
        <v/>
      </c>
    </row>
    <row r="151" spans="3:18">
      <c r="C151" s="178">
        <v>114</v>
      </c>
      <c r="D151" s="95" t="str">
        <f t="shared" si="15"/>
        <v/>
      </c>
      <c r="E151" s="148">
        <f t="shared" si="16"/>
        <v>0</v>
      </c>
      <c r="F151" s="148" t="str">
        <f t="shared" si="21"/>
        <v/>
      </c>
      <c r="G151" s="148" t="str">
        <f t="shared" si="23"/>
        <v/>
      </c>
      <c r="H151" s="148" t="str">
        <f t="shared" si="24"/>
        <v/>
      </c>
      <c r="I151" s="148" t="str">
        <f t="shared" si="17"/>
        <v/>
      </c>
      <c r="L151" s="178">
        <v>114</v>
      </c>
      <c r="M151" s="95" t="str">
        <f t="shared" si="18"/>
        <v/>
      </c>
      <c r="N151" s="148">
        <f t="shared" si="19"/>
        <v>0</v>
      </c>
      <c r="O151" s="148" t="str">
        <f t="shared" si="22"/>
        <v/>
      </c>
      <c r="P151" s="148" t="str">
        <f t="shared" si="25"/>
        <v/>
      </c>
      <c r="Q151" s="148" t="str">
        <f t="shared" si="26"/>
        <v/>
      </c>
      <c r="R151" s="148" t="str">
        <f t="shared" si="20"/>
        <v/>
      </c>
    </row>
    <row r="152" spans="3:18">
      <c r="C152" s="178">
        <v>115</v>
      </c>
      <c r="D152" s="95" t="str">
        <f t="shared" si="15"/>
        <v/>
      </c>
      <c r="E152" s="148">
        <f t="shared" si="16"/>
        <v>0</v>
      </c>
      <c r="F152" s="148" t="str">
        <f t="shared" si="21"/>
        <v/>
      </c>
      <c r="G152" s="148" t="str">
        <f t="shared" si="23"/>
        <v/>
      </c>
      <c r="H152" s="148" t="str">
        <f t="shared" si="24"/>
        <v/>
      </c>
      <c r="I152" s="148" t="str">
        <f t="shared" si="17"/>
        <v/>
      </c>
      <c r="L152" s="178">
        <v>115</v>
      </c>
      <c r="M152" s="95" t="str">
        <f t="shared" si="18"/>
        <v/>
      </c>
      <c r="N152" s="148">
        <f t="shared" si="19"/>
        <v>0</v>
      </c>
      <c r="O152" s="148" t="str">
        <f t="shared" si="22"/>
        <v/>
      </c>
      <c r="P152" s="148" t="str">
        <f t="shared" si="25"/>
        <v/>
      </c>
      <c r="Q152" s="148" t="str">
        <f t="shared" si="26"/>
        <v/>
      </c>
      <c r="R152" s="148" t="str">
        <f t="shared" si="20"/>
        <v/>
      </c>
    </row>
    <row r="153" spans="3:18">
      <c r="C153" s="178">
        <v>116</v>
      </c>
      <c r="D153" s="95" t="str">
        <f t="shared" si="15"/>
        <v/>
      </c>
      <c r="E153" s="148">
        <f t="shared" si="16"/>
        <v>0</v>
      </c>
      <c r="F153" s="148" t="str">
        <f t="shared" si="21"/>
        <v/>
      </c>
      <c r="G153" s="148" t="str">
        <f t="shared" si="23"/>
        <v/>
      </c>
      <c r="H153" s="148" t="str">
        <f t="shared" si="24"/>
        <v/>
      </c>
      <c r="I153" s="148" t="str">
        <f t="shared" si="17"/>
        <v/>
      </c>
      <c r="L153" s="178">
        <v>116</v>
      </c>
      <c r="M153" s="95" t="str">
        <f t="shared" si="18"/>
        <v/>
      </c>
      <c r="N153" s="148">
        <f t="shared" si="19"/>
        <v>0</v>
      </c>
      <c r="O153" s="148" t="str">
        <f t="shared" si="22"/>
        <v/>
      </c>
      <c r="P153" s="148" t="str">
        <f t="shared" si="25"/>
        <v/>
      </c>
      <c r="Q153" s="148" t="str">
        <f t="shared" si="26"/>
        <v/>
      </c>
      <c r="R153" s="148" t="str">
        <f t="shared" si="20"/>
        <v/>
      </c>
    </row>
    <row r="154" spans="3:18">
      <c r="C154" s="178">
        <v>117</v>
      </c>
      <c r="D154" s="95" t="str">
        <f t="shared" si="15"/>
        <v/>
      </c>
      <c r="E154" s="148">
        <f t="shared" si="16"/>
        <v>0</v>
      </c>
      <c r="F154" s="148" t="str">
        <f t="shared" si="21"/>
        <v/>
      </c>
      <c r="G154" s="148" t="str">
        <f t="shared" si="23"/>
        <v/>
      </c>
      <c r="H154" s="148" t="str">
        <f t="shared" si="24"/>
        <v/>
      </c>
      <c r="I154" s="148" t="str">
        <f t="shared" si="17"/>
        <v/>
      </c>
      <c r="L154" s="178">
        <v>117</v>
      </c>
      <c r="M154" s="95" t="str">
        <f t="shared" si="18"/>
        <v/>
      </c>
      <c r="N154" s="148">
        <f t="shared" si="19"/>
        <v>0</v>
      </c>
      <c r="O154" s="148" t="str">
        <f t="shared" si="22"/>
        <v/>
      </c>
      <c r="P154" s="148" t="str">
        <f t="shared" si="25"/>
        <v/>
      </c>
      <c r="Q154" s="148" t="str">
        <f t="shared" si="26"/>
        <v/>
      </c>
      <c r="R154" s="148" t="str">
        <f t="shared" si="20"/>
        <v/>
      </c>
    </row>
    <row r="155" spans="3:18">
      <c r="C155" s="178">
        <v>118</v>
      </c>
      <c r="D155" s="95" t="str">
        <f t="shared" si="15"/>
        <v/>
      </c>
      <c r="E155" s="148">
        <f t="shared" si="16"/>
        <v>0</v>
      </c>
      <c r="F155" s="148" t="str">
        <f t="shared" si="21"/>
        <v/>
      </c>
      <c r="G155" s="148" t="str">
        <f t="shared" si="23"/>
        <v/>
      </c>
      <c r="H155" s="148" t="str">
        <f t="shared" si="24"/>
        <v/>
      </c>
      <c r="I155" s="148" t="str">
        <f t="shared" si="17"/>
        <v/>
      </c>
      <c r="L155" s="178">
        <v>118</v>
      </c>
      <c r="M155" s="95" t="str">
        <f t="shared" si="18"/>
        <v/>
      </c>
      <c r="N155" s="148">
        <f t="shared" si="19"/>
        <v>0</v>
      </c>
      <c r="O155" s="148" t="str">
        <f t="shared" si="22"/>
        <v/>
      </c>
      <c r="P155" s="148" t="str">
        <f t="shared" si="25"/>
        <v/>
      </c>
      <c r="Q155" s="148" t="str">
        <f t="shared" si="26"/>
        <v/>
      </c>
      <c r="R155" s="148" t="str">
        <f t="shared" si="20"/>
        <v/>
      </c>
    </row>
    <row r="156" spans="3:18">
      <c r="C156" s="178">
        <v>119</v>
      </c>
      <c r="D156" s="95" t="str">
        <f t="shared" si="15"/>
        <v/>
      </c>
      <c r="E156" s="148">
        <f t="shared" si="16"/>
        <v>0</v>
      </c>
      <c r="F156" s="148" t="str">
        <f t="shared" si="21"/>
        <v/>
      </c>
      <c r="G156" s="148" t="str">
        <f t="shared" si="23"/>
        <v/>
      </c>
      <c r="H156" s="148" t="str">
        <f t="shared" si="24"/>
        <v/>
      </c>
      <c r="I156" s="148" t="str">
        <f t="shared" si="17"/>
        <v/>
      </c>
      <c r="L156" s="178">
        <v>119</v>
      </c>
      <c r="M156" s="95" t="str">
        <f t="shared" si="18"/>
        <v/>
      </c>
      <c r="N156" s="148">
        <f t="shared" si="19"/>
        <v>0</v>
      </c>
      <c r="O156" s="148" t="str">
        <f t="shared" si="22"/>
        <v/>
      </c>
      <c r="P156" s="148" t="str">
        <f t="shared" si="25"/>
        <v/>
      </c>
      <c r="Q156" s="148" t="str">
        <f t="shared" si="26"/>
        <v/>
      </c>
      <c r="R156" s="148" t="str">
        <f t="shared" si="20"/>
        <v/>
      </c>
    </row>
    <row r="157" spans="3:18">
      <c r="C157" s="178">
        <v>120</v>
      </c>
      <c r="D157" s="95" t="str">
        <f t="shared" si="15"/>
        <v/>
      </c>
      <c r="E157" s="148">
        <f t="shared" si="16"/>
        <v>0</v>
      </c>
      <c r="F157" s="148" t="str">
        <f t="shared" si="21"/>
        <v/>
      </c>
      <c r="G157" s="148" t="str">
        <f t="shared" si="23"/>
        <v/>
      </c>
      <c r="H157" s="148" t="str">
        <f t="shared" si="24"/>
        <v/>
      </c>
      <c r="I157" s="148" t="str">
        <f t="shared" si="17"/>
        <v/>
      </c>
      <c r="L157" s="178">
        <v>120</v>
      </c>
      <c r="M157" s="95" t="str">
        <f t="shared" si="18"/>
        <v/>
      </c>
      <c r="N157" s="148">
        <f t="shared" si="19"/>
        <v>0</v>
      </c>
      <c r="O157" s="148" t="str">
        <f t="shared" si="22"/>
        <v/>
      </c>
      <c r="P157" s="148" t="str">
        <f t="shared" si="25"/>
        <v/>
      </c>
      <c r="Q157" s="148" t="str">
        <f t="shared" si="26"/>
        <v/>
      </c>
      <c r="R157" s="148" t="str">
        <f t="shared" si="20"/>
        <v/>
      </c>
    </row>
    <row r="158" spans="3:18">
      <c r="C158" s="178">
        <v>121</v>
      </c>
      <c r="D158" s="95" t="str">
        <f t="shared" si="15"/>
        <v/>
      </c>
      <c r="E158" s="148">
        <f t="shared" si="16"/>
        <v>0</v>
      </c>
      <c r="F158" s="148" t="str">
        <f t="shared" si="21"/>
        <v/>
      </c>
      <c r="G158" s="148" t="str">
        <f t="shared" si="23"/>
        <v/>
      </c>
      <c r="H158" s="148" t="str">
        <f t="shared" si="24"/>
        <v/>
      </c>
      <c r="I158" s="148" t="str">
        <f t="shared" si="17"/>
        <v/>
      </c>
      <c r="L158" s="178">
        <v>121</v>
      </c>
      <c r="M158" s="95" t="str">
        <f t="shared" si="18"/>
        <v/>
      </c>
      <c r="N158" s="148">
        <f t="shared" si="19"/>
        <v>0</v>
      </c>
      <c r="O158" s="148" t="str">
        <f t="shared" si="22"/>
        <v/>
      </c>
      <c r="P158" s="148" t="str">
        <f t="shared" si="25"/>
        <v/>
      </c>
      <c r="Q158" s="148" t="str">
        <f t="shared" si="26"/>
        <v/>
      </c>
      <c r="R158" s="148" t="str">
        <f t="shared" si="20"/>
        <v/>
      </c>
    </row>
    <row r="159" spans="3:18">
      <c r="C159" s="178">
        <v>122</v>
      </c>
      <c r="D159" s="95" t="str">
        <f t="shared" si="15"/>
        <v/>
      </c>
      <c r="E159" s="148">
        <f t="shared" si="16"/>
        <v>0</v>
      </c>
      <c r="F159" s="148" t="str">
        <f t="shared" si="21"/>
        <v/>
      </c>
      <c r="G159" s="148" t="str">
        <f t="shared" si="23"/>
        <v/>
      </c>
      <c r="H159" s="148" t="str">
        <f t="shared" si="24"/>
        <v/>
      </c>
      <c r="I159" s="148" t="str">
        <f t="shared" si="17"/>
        <v/>
      </c>
      <c r="L159" s="178">
        <v>122</v>
      </c>
      <c r="M159" s="95" t="str">
        <f t="shared" si="18"/>
        <v/>
      </c>
      <c r="N159" s="148">
        <f t="shared" si="19"/>
        <v>0</v>
      </c>
      <c r="O159" s="148" t="str">
        <f t="shared" si="22"/>
        <v/>
      </c>
      <c r="P159" s="148" t="str">
        <f t="shared" si="25"/>
        <v/>
      </c>
      <c r="Q159" s="148" t="str">
        <f t="shared" si="26"/>
        <v/>
      </c>
      <c r="R159" s="148" t="str">
        <f t="shared" si="20"/>
        <v/>
      </c>
    </row>
    <row r="160" spans="3:18">
      <c r="C160" s="178">
        <v>123</v>
      </c>
      <c r="D160" s="95" t="str">
        <f t="shared" si="15"/>
        <v/>
      </c>
      <c r="E160" s="148">
        <f t="shared" si="16"/>
        <v>0</v>
      </c>
      <c r="F160" s="148" t="str">
        <f t="shared" si="21"/>
        <v/>
      </c>
      <c r="G160" s="148" t="str">
        <f t="shared" si="23"/>
        <v/>
      </c>
      <c r="H160" s="148" t="str">
        <f t="shared" si="24"/>
        <v/>
      </c>
      <c r="I160" s="148" t="str">
        <f t="shared" si="17"/>
        <v/>
      </c>
      <c r="L160" s="178">
        <v>123</v>
      </c>
      <c r="M160" s="95" t="str">
        <f t="shared" si="18"/>
        <v/>
      </c>
      <c r="N160" s="148">
        <f t="shared" si="19"/>
        <v>0</v>
      </c>
      <c r="O160" s="148" t="str">
        <f t="shared" si="22"/>
        <v/>
      </c>
      <c r="P160" s="148" t="str">
        <f t="shared" si="25"/>
        <v/>
      </c>
      <c r="Q160" s="148" t="str">
        <f t="shared" si="26"/>
        <v/>
      </c>
      <c r="R160" s="148" t="str">
        <f t="shared" si="20"/>
        <v/>
      </c>
    </row>
    <row r="161" spans="3:18">
      <c r="C161" s="178">
        <v>124</v>
      </c>
      <c r="D161" s="95" t="str">
        <f t="shared" si="15"/>
        <v/>
      </c>
      <c r="E161" s="148">
        <f t="shared" si="16"/>
        <v>0</v>
      </c>
      <c r="F161" s="148" t="str">
        <f t="shared" si="21"/>
        <v/>
      </c>
      <c r="G161" s="148" t="str">
        <f t="shared" si="23"/>
        <v/>
      </c>
      <c r="H161" s="148" t="str">
        <f t="shared" si="24"/>
        <v/>
      </c>
      <c r="I161" s="148" t="str">
        <f t="shared" si="17"/>
        <v/>
      </c>
      <c r="L161" s="178">
        <v>124</v>
      </c>
      <c r="M161" s="95" t="str">
        <f t="shared" si="18"/>
        <v/>
      </c>
      <c r="N161" s="148">
        <f t="shared" si="19"/>
        <v>0</v>
      </c>
      <c r="O161" s="148" t="str">
        <f t="shared" si="22"/>
        <v/>
      </c>
      <c r="P161" s="148" t="str">
        <f t="shared" si="25"/>
        <v/>
      </c>
      <c r="Q161" s="148" t="str">
        <f t="shared" si="26"/>
        <v/>
      </c>
      <c r="R161" s="148" t="str">
        <f t="shared" si="20"/>
        <v/>
      </c>
    </row>
    <row r="162" spans="3:18">
      <c r="C162" s="178">
        <v>125</v>
      </c>
      <c r="D162" s="95" t="str">
        <f t="shared" si="15"/>
        <v/>
      </c>
      <c r="E162" s="148">
        <f t="shared" si="16"/>
        <v>0</v>
      </c>
      <c r="F162" s="148" t="str">
        <f t="shared" si="21"/>
        <v/>
      </c>
      <c r="G162" s="148" t="str">
        <f t="shared" si="23"/>
        <v/>
      </c>
      <c r="H162" s="148" t="str">
        <f t="shared" si="24"/>
        <v/>
      </c>
      <c r="I162" s="148" t="str">
        <f t="shared" si="17"/>
        <v/>
      </c>
      <c r="L162" s="178">
        <v>125</v>
      </c>
      <c r="M162" s="95" t="str">
        <f t="shared" si="18"/>
        <v/>
      </c>
      <c r="N162" s="148">
        <f t="shared" si="19"/>
        <v>0</v>
      </c>
      <c r="O162" s="148" t="str">
        <f t="shared" si="22"/>
        <v/>
      </c>
      <c r="P162" s="148" t="str">
        <f t="shared" si="25"/>
        <v/>
      </c>
      <c r="Q162" s="148" t="str">
        <f t="shared" si="26"/>
        <v/>
      </c>
      <c r="R162" s="148" t="str">
        <f t="shared" si="20"/>
        <v/>
      </c>
    </row>
    <row r="163" spans="3:18">
      <c r="C163" s="178">
        <v>126</v>
      </c>
      <c r="D163" s="95" t="str">
        <f t="shared" si="15"/>
        <v/>
      </c>
      <c r="E163" s="148">
        <f t="shared" si="16"/>
        <v>0</v>
      </c>
      <c r="F163" s="148" t="str">
        <f t="shared" si="21"/>
        <v/>
      </c>
      <c r="G163" s="148" t="str">
        <f t="shared" si="23"/>
        <v/>
      </c>
      <c r="H163" s="148" t="str">
        <f t="shared" si="24"/>
        <v/>
      </c>
      <c r="I163" s="148" t="str">
        <f t="shared" si="17"/>
        <v/>
      </c>
      <c r="L163" s="178">
        <v>126</v>
      </c>
      <c r="M163" s="95" t="str">
        <f t="shared" si="18"/>
        <v/>
      </c>
      <c r="N163" s="148">
        <f t="shared" si="19"/>
        <v>0</v>
      </c>
      <c r="O163" s="148" t="str">
        <f t="shared" si="22"/>
        <v/>
      </c>
      <c r="P163" s="148" t="str">
        <f t="shared" si="25"/>
        <v/>
      </c>
      <c r="Q163" s="148" t="str">
        <f t="shared" si="26"/>
        <v/>
      </c>
      <c r="R163" s="148" t="str">
        <f t="shared" si="20"/>
        <v/>
      </c>
    </row>
    <row r="164" spans="3:18">
      <c r="C164" s="178">
        <v>127</v>
      </c>
      <c r="D164" s="95" t="str">
        <f t="shared" si="15"/>
        <v/>
      </c>
      <c r="E164" s="148">
        <f t="shared" si="16"/>
        <v>0</v>
      </c>
      <c r="F164" s="148" t="str">
        <f t="shared" si="21"/>
        <v/>
      </c>
      <c r="G164" s="148" t="str">
        <f t="shared" si="23"/>
        <v/>
      </c>
      <c r="H164" s="148" t="str">
        <f t="shared" si="24"/>
        <v/>
      </c>
      <c r="I164" s="148" t="str">
        <f t="shared" si="17"/>
        <v/>
      </c>
      <c r="L164" s="178">
        <v>127</v>
      </c>
      <c r="M164" s="95" t="str">
        <f t="shared" si="18"/>
        <v/>
      </c>
      <c r="N164" s="148">
        <f t="shared" si="19"/>
        <v>0</v>
      </c>
      <c r="O164" s="148" t="str">
        <f t="shared" si="22"/>
        <v/>
      </c>
      <c r="P164" s="148" t="str">
        <f t="shared" si="25"/>
        <v/>
      </c>
      <c r="Q164" s="148" t="str">
        <f t="shared" si="26"/>
        <v/>
      </c>
      <c r="R164" s="148" t="str">
        <f t="shared" si="20"/>
        <v/>
      </c>
    </row>
    <row r="165" spans="3:18">
      <c r="C165" s="178">
        <v>128</v>
      </c>
      <c r="D165" s="95" t="str">
        <f t="shared" si="15"/>
        <v/>
      </c>
      <c r="E165" s="148">
        <f t="shared" si="16"/>
        <v>0</v>
      </c>
      <c r="F165" s="148" t="str">
        <f t="shared" si="21"/>
        <v/>
      </c>
      <c r="G165" s="148" t="str">
        <f t="shared" si="23"/>
        <v/>
      </c>
      <c r="H165" s="148" t="str">
        <f t="shared" si="24"/>
        <v/>
      </c>
      <c r="I165" s="148" t="str">
        <f t="shared" si="17"/>
        <v/>
      </c>
      <c r="L165" s="178">
        <v>128</v>
      </c>
      <c r="M165" s="95" t="str">
        <f t="shared" si="18"/>
        <v/>
      </c>
      <c r="N165" s="148">
        <f t="shared" si="19"/>
        <v>0</v>
      </c>
      <c r="O165" s="148" t="str">
        <f t="shared" si="22"/>
        <v/>
      </c>
      <c r="P165" s="148" t="str">
        <f t="shared" si="25"/>
        <v/>
      </c>
      <c r="Q165" s="148" t="str">
        <f t="shared" si="26"/>
        <v/>
      </c>
      <c r="R165" s="148" t="str">
        <f t="shared" si="20"/>
        <v/>
      </c>
    </row>
    <row r="166" spans="3:18">
      <c r="C166" s="178">
        <v>129</v>
      </c>
      <c r="D166" s="95" t="str">
        <f t="shared" ref="D166:D229" si="27">+IF(($G$26*12-C166)&gt;=0,C166,"")</f>
        <v/>
      </c>
      <c r="E166" s="148">
        <f t="shared" ref="E166:E229" si="28">+IF(D166&lt;&gt;"",($G$25*$G$27/12)/(1-(1+($G$27/12))^(-$G$26*12)),0)</f>
        <v>0</v>
      </c>
      <c r="F166" s="148" t="str">
        <f t="shared" si="21"/>
        <v/>
      </c>
      <c r="G166" s="148" t="str">
        <f t="shared" si="23"/>
        <v/>
      </c>
      <c r="H166" s="148" t="str">
        <f t="shared" si="24"/>
        <v/>
      </c>
      <c r="I166" s="148" t="str">
        <f t="shared" ref="I166:I229" si="29">+IF(D166&lt;&gt;"",$G$25-H166,"")</f>
        <v/>
      </c>
      <c r="L166" s="178">
        <v>129</v>
      </c>
      <c r="M166" s="95" t="str">
        <f t="shared" ref="M166:M229" si="30">+IF(($P$26*12-L166)&gt;=0,L166,"")</f>
        <v/>
      </c>
      <c r="N166" s="148">
        <f t="shared" ref="N166:N229" si="31">+IF(M166&lt;&gt;"",($P$25*$P$27/12)/(1-(1+($P$27/12))^(-$P$26*12)),0)</f>
        <v>0</v>
      </c>
      <c r="O166" s="148" t="str">
        <f t="shared" si="22"/>
        <v/>
      </c>
      <c r="P166" s="148" t="str">
        <f t="shared" si="25"/>
        <v/>
      </c>
      <c r="Q166" s="148" t="str">
        <f t="shared" si="26"/>
        <v/>
      </c>
      <c r="R166" s="148" t="str">
        <f t="shared" ref="R166:R229" si="32">+IF(M166&lt;&gt;"",$P$25-Q166,"")</f>
        <v/>
      </c>
    </row>
    <row r="167" spans="3:18">
      <c r="C167" s="178">
        <v>130</v>
      </c>
      <c r="D167" s="95" t="str">
        <f t="shared" si="27"/>
        <v/>
      </c>
      <c r="E167" s="148">
        <f t="shared" si="28"/>
        <v>0</v>
      </c>
      <c r="F167" s="148" t="str">
        <f t="shared" ref="F167:F230" si="33">+IF(D167&lt;&gt;"",I166*$G$27/12,"")</f>
        <v/>
      </c>
      <c r="G167" s="148" t="str">
        <f t="shared" si="23"/>
        <v/>
      </c>
      <c r="H167" s="148" t="str">
        <f t="shared" si="24"/>
        <v/>
      </c>
      <c r="I167" s="148" t="str">
        <f t="shared" si="29"/>
        <v/>
      </c>
      <c r="L167" s="178">
        <v>130</v>
      </c>
      <c r="M167" s="95" t="str">
        <f t="shared" si="30"/>
        <v/>
      </c>
      <c r="N167" s="148">
        <f t="shared" si="31"/>
        <v>0</v>
      </c>
      <c r="O167" s="148" t="str">
        <f t="shared" ref="O167:O230" si="34">+IF(M167&lt;&gt;"",R166*$P$27/12,"")</f>
        <v/>
      </c>
      <c r="P167" s="148" t="str">
        <f t="shared" si="25"/>
        <v/>
      </c>
      <c r="Q167" s="148" t="str">
        <f t="shared" si="26"/>
        <v/>
      </c>
      <c r="R167" s="148" t="str">
        <f t="shared" si="32"/>
        <v/>
      </c>
    </row>
    <row r="168" spans="3:18">
      <c r="C168" s="178">
        <v>131</v>
      </c>
      <c r="D168" s="95" t="str">
        <f t="shared" si="27"/>
        <v/>
      </c>
      <c r="E168" s="148">
        <f t="shared" si="28"/>
        <v>0</v>
      </c>
      <c r="F168" s="148" t="str">
        <f t="shared" si="33"/>
        <v/>
      </c>
      <c r="G168" s="148" t="str">
        <f t="shared" ref="G168:G231" si="35">+IF(D168&lt;&gt;"",E168-F168,"")</f>
        <v/>
      </c>
      <c r="H168" s="148" t="str">
        <f t="shared" ref="H168:H231" si="36">+IF(D168&lt;&gt;"",G168+H167,"")</f>
        <v/>
      </c>
      <c r="I168" s="148" t="str">
        <f t="shared" si="29"/>
        <v/>
      </c>
      <c r="L168" s="178">
        <v>131</v>
      </c>
      <c r="M168" s="95" t="str">
        <f t="shared" si="30"/>
        <v/>
      </c>
      <c r="N168" s="148">
        <f t="shared" si="31"/>
        <v>0</v>
      </c>
      <c r="O168" s="148" t="str">
        <f t="shared" si="34"/>
        <v/>
      </c>
      <c r="P168" s="148" t="str">
        <f t="shared" ref="P168:P231" si="37">+IF(M168&lt;&gt;"",N168-O168,"")</f>
        <v/>
      </c>
      <c r="Q168" s="148" t="str">
        <f t="shared" ref="Q168:Q231" si="38">+IF(M168&lt;&gt;"",P168+Q167,"")</f>
        <v/>
      </c>
      <c r="R168" s="148" t="str">
        <f t="shared" si="32"/>
        <v/>
      </c>
    </row>
    <row r="169" spans="3:18">
      <c r="C169" s="178">
        <v>132</v>
      </c>
      <c r="D169" s="95" t="str">
        <f t="shared" si="27"/>
        <v/>
      </c>
      <c r="E169" s="148">
        <f t="shared" si="28"/>
        <v>0</v>
      </c>
      <c r="F169" s="148" t="str">
        <f t="shared" si="33"/>
        <v/>
      </c>
      <c r="G169" s="148" t="str">
        <f t="shared" si="35"/>
        <v/>
      </c>
      <c r="H169" s="148" t="str">
        <f t="shared" si="36"/>
        <v/>
      </c>
      <c r="I169" s="148" t="str">
        <f t="shared" si="29"/>
        <v/>
      </c>
      <c r="L169" s="178">
        <v>132</v>
      </c>
      <c r="M169" s="95" t="str">
        <f t="shared" si="30"/>
        <v/>
      </c>
      <c r="N169" s="148">
        <f t="shared" si="31"/>
        <v>0</v>
      </c>
      <c r="O169" s="148" t="str">
        <f t="shared" si="34"/>
        <v/>
      </c>
      <c r="P169" s="148" t="str">
        <f t="shared" si="37"/>
        <v/>
      </c>
      <c r="Q169" s="148" t="str">
        <f t="shared" si="38"/>
        <v/>
      </c>
      <c r="R169" s="148" t="str">
        <f t="shared" si="32"/>
        <v/>
      </c>
    </row>
    <row r="170" spans="3:18">
      <c r="C170" s="178">
        <v>133</v>
      </c>
      <c r="D170" s="95" t="str">
        <f t="shared" si="27"/>
        <v/>
      </c>
      <c r="E170" s="148">
        <f t="shared" si="28"/>
        <v>0</v>
      </c>
      <c r="F170" s="148" t="str">
        <f t="shared" si="33"/>
        <v/>
      </c>
      <c r="G170" s="148" t="str">
        <f t="shared" si="35"/>
        <v/>
      </c>
      <c r="H170" s="148" t="str">
        <f t="shared" si="36"/>
        <v/>
      </c>
      <c r="I170" s="148" t="str">
        <f t="shared" si="29"/>
        <v/>
      </c>
      <c r="L170" s="178">
        <v>133</v>
      </c>
      <c r="M170" s="95" t="str">
        <f t="shared" si="30"/>
        <v/>
      </c>
      <c r="N170" s="148">
        <f t="shared" si="31"/>
        <v>0</v>
      </c>
      <c r="O170" s="148" t="str">
        <f t="shared" si="34"/>
        <v/>
      </c>
      <c r="P170" s="148" t="str">
        <f t="shared" si="37"/>
        <v/>
      </c>
      <c r="Q170" s="148" t="str">
        <f t="shared" si="38"/>
        <v/>
      </c>
      <c r="R170" s="148" t="str">
        <f t="shared" si="32"/>
        <v/>
      </c>
    </row>
    <row r="171" spans="3:18">
      <c r="C171" s="178">
        <v>134</v>
      </c>
      <c r="D171" s="95" t="str">
        <f t="shared" si="27"/>
        <v/>
      </c>
      <c r="E171" s="148">
        <f t="shared" si="28"/>
        <v>0</v>
      </c>
      <c r="F171" s="148" t="str">
        <f t="shared" si="33"/>
        <v/>
      </c>
      <c r="G171" s="148" t="str">
        <f t="shared" si="35"/>
        <v/>
      </c>
      <c r="H171" s="148" t="str">
        <f t="shared" si="36"/>
        <v/>
      </c>
      <c r="I171" s="148" t="str">
        <f t="shared" si="29"/>
        <v/>
      </c>
      <c r="L171" s="178">
        <v>134</v>
      </c>
      <c r="M171" s="95" t="str">
        <f t="shared" si="30"/>
        <v/>
      </c>
      <c r="N171" s="148">
        <f t="shared" si="31"/>
        <v>0</v>
      </c>
      <c r="O171" s="148" t="str">
        <f t="shared" si="34"/>
        <v/>
      </c>
      <c r="P171" s="148" t="str">
        <f t="shared" si="37"/>
        <v/>
      </c>
      <c r="Q171" s="148" t="str">
        <f t="shared" si="38"/>
        <v/>
      </c>
      <c r="R171" s="148" t="str">
        <f t="shared" si="32"/>
        <v/>
      </c>
    </row>
    <row r="172" spans="3:18">
      <c r="C172" s="178">
        <v>135</v>
      </c>
      <c r="D172" s="95" t="str">
        <f t="shared" si="27"/>
        <v/>
      </c>
      <c r="E172" s="148">
        <f t="shared" si="28"/>
        <v>0</v>
      </c>
      <c r="F172" s="148" t="str">
        <f t="shared" si="33"/>
        <v/>
      </c>
      <c r="G172" s="148" t="str">
        <f t="shared" si="35"/>
        <v/>
      </c>
      <c r="H172" s="148" t="str">
        <f t="shared" si="36"/>
        <v/>
      </c>
      <c r="I172" s="148" t="str">
        <f t="shared" si="29"/>
        <v/>
      </c>
      <c r="L172" s="178">
        <v>135</v>
      </c>
      <c r="M172" s="95" t="str">
        <f t="shared" si="30"/>
        <v/>
      </c>
      <c r="N172" s="148">
        <f t="shared" si="31"/>
        <v>0</v>
      </c>
      <c r="O172" s="148" t="str">
        <f t="shared" si="34"/>
        <v/>
      </c>
      <c r="P172" s="148" t="str">
        <f t="shared" si="37"/>
        <v/>
      </c>
      <c r="Q172" s="148" t="str">
        <f t="shared" si="38"/>
        <v/>
      </c>
      <c r="R172" s="148" t="str">
        <f t="shared" si="32"/>
        <v/>
      </c>
    </row>
    <row r="173" spans="3:18">
      <c r="C173" s="178">
        <v>136</v>
      </c>
      <c r="D173" s="95" t="str">
        <f t="shared" si="27"/>
        <v/>
      </c>
      <c r="E173" s="148">
        <f t="shared" si="28"/>
        <v>0</v>
      </c>
      <c r="F173" s="148" t="str">
        <f t="shared" si="33"/>
        <v/>
      </c>
      <c r="G173" s="148" t="str">
        <f t="shared" si="35"/>
        <v/>
      </c>
      <c r="H173" s="148" t="str">
        <f t="shared" si="36"/>
        <v/>
      </c>
      <c r="I173" s="148" t="str">
        <f t="shared" si="29"/>
        <v/>
      </c>
      <c r="L173" s="178">
        <v>136</v>
      </c>
      <c r="M173" s="95" t="str">
        <f t="shared" si="30"/>
        <v/>
      </c>
      <c r="N173" s="148">
        <f t="shared" si="31"/>
        <v>0</v>
      </c>
      <c r="O173" s="148" t="str">
        <f t="shared" si="34"/>
        <v/>
      </c>
      <c r="P173" s="148" t="str">
        <f t="shared" si="37"/>
        <v/>
      </c>
      <c r="Q173" s="148" t="str">
        <f t="shared" si="38"/>
        <v/>
      </c>
      <c r="R173" s="148" t="str">
        <f t="shared" si="32"/>
        <v/>
      </c>
    </row>
    <row r="174" spans="3:18">
      <c r="C174" s="178">
        <v>137</v>
      </c>
      <c r="D174" s="95" t="str">
        <f t="shared" si="27"/>
        <v/>
      </c>
      <c r="E174" s="148">
        <f t="shared" si="28"/>
        <v>0</v>
      </c>
      <c r="F174" s="148" t="str">
        <f t="shared" si="33"/>
        <v/>
      </c>
      <c r="G174" s="148" t="str">
        <f t="shared" si="35"/>
        <v/>
      </c>
      <c r="H174" s="148" t="str">
        <f t="shared" si="36"/>
        <v/>
      </c>
      <c r="I174" s="148" t="str">
        <f t="shared" si="29"/>
        <v/>
      </c>
      <c r="L174" s="178">
        <v>137</v>
      </c>
      <c r="M174" s="95" t="str">
        <f t="shared" si="30"/>
        <v/>
      </c>
      <c r="N174" s="148">
        <f t="shared" si="31"/>
        <v>0</v>
      </c>
      <c r="O174" s="148" t="str">
        <f t="shared" si="34"/>
        <v/>
      </c>
      <c r="P174" s="148" t="str">
        <f t="shared" si="37"/>
        <v/>
      </c>
      <c r="Q174" s="148" t="str">
        <f t="shared" si="38"/>
        <v/>
      </c>
      <c r="R174" s="148" t="str">
        <f t="shared" si="32"/>
        <v/>
      </c>
    </row>
    <row r="175" spans="3:18">
      <c r="C175" s="178">
        <v>138</v>
      </c>
      <c r="D175" s="95" t="str">
        <f t="shared" si="27"/>
        <v/>
      </c>
      <c r="E175" s="148">
        <f t="shared" si="28"/>
        <v>0</v>
      </c>
      <c r="F175" s="148" t="str">
        <f t="shared" si="33"/>
        <v/>
      </c>
      <c r="G175" s="148" t="str">
        <f t="shared" si="35"/>
        <v/>
      </c>
      <c r="H175" s="148" t="str">
        <f t="shared" si="36"/>
        <v/>
      </c>
      <c r="I175" s="148" t="str">
        <f t="shared" si="29"/>
        <v/>
      </c>
      <c r="L175" s="178">
        <v>138</v>
      </c>
      <c r="M175" s="95" t="str">
        <f t="shared" si="30"/>
        <v/>
      </c>
      <c r="N175" s="148">
        <f t="shared" si="31"/>
        <v>0</v>
      </c>
      <c r="O175" s="148" t="str">
        <f t="shared" si="34"/>
        <v/>
      </c>
      <c r="P175" s="148" t="str">
        <f t="shared" si="37"/>
        <v/>
      </c>
      <c r="Q175" s="148" t="str">
        <f t="shared" si="38"/>
        <v/>
      </c>
      <c r="R175" s="148" t="str">
        <f t="shared" si="32"/>
        <v/>
      </c>
    </row>
    <row r="176" spans="3:18">
      <c r="C176" s="178">
        <v>139</v>
      </c>
      <c r="D176" s="95" t="str">
        <f t="shared" si="27"/>
        <v/>
      </c>
      <c r="E176" s="148">
        <f t="shared" si="28"/>
        <v>0</v>
      </c>
      <c r="F176" s="148" t="str">
        <f t="shared" si="33"/>
        <v/>
      </c>
      <c r="G176" s="148" t="str">
        <f t="shared" si="35"/>
        <v/>
      </c>
      <c r="H176" s="148" t="str">
        <f t="shared" si="36"/>
        <v/>
      </c>
      <c r="I176" s="148" t="str">
        <f t="shared" si="29"/>
        <v/>
      </c>
      <c r="L176" s="178">
        <v>139</v>
      </c>
      <c r="M176" s="95" t="str">
        <f t="shared" si="30"/>
        <v/>
      </c>
      <c r="N176" s="148">
        <f t="shared" si="31"/>
        <v>0</v>
      </c>
      <c r="O176" s="148" t="str">
        <f t="shared" si="34"/>
        <v/>
      </c>
      <c r="P176" s="148" t="str">
        <f t="shared" si="37"/>
        <v/>
      </c>
      <c r="Q176" s="148" t="str">
        <f t="shared" si="38"/>
        <v/>
      </c>
      <c r="R176" s="148" t="str">
        <f t="shared" si="32"/>
        <v/>
      </c>
    </row>
    <row r="177" spans="3:18">
      <c r="C177" s="178">
        <v>140</v>
      </c>
      <c r="D177" s="95" t="str">
        <f t="shared" si="27"/>
        <v/>
      </c>
      <c r="E177" s="148">
        <f t="shared" si="28"/>
        <v>0</v>
      </c>
      <c r="F177" s="148" t="str">
        <f t="shared" si="33"/>
        <v/>
      </c>
      <c r="G177" s="148" t="str">
        <f t="shared" si="35"/>
        <v/>
      </c>
      <c r="H177" s="148" t="str">
        <f t="shared" si="36"/>
        <v/>
      </c>
      <c r="I177" s="148" t="str">
        <f t="shared" si="29"/>
        <v/>
      </c>
      <c r="L177" s="178">
        <v>140</v>
      </c>
      <c r="M177" s="95" t="str">
        <f t="shared" si="30"/>
        <v/>
      </c>
      <c r="N177" s="148">
        <f t="shared" si="31"/>
        <v>0</v>
      </c>
      <c r="O177" s="148" t="str">
        <f t="shared" si="34"/>
        <v/>
      </c>
      <c r="P177" s="148" t="str">
        <f t="shared" si="37"/>
        <v/>
      </c>
      <c r="Q177" s="148" t="str">
        <f t="shared" si="38"/>
        <v/>
      </c>
      <c r="R177" s="148" t="str">
        <f t="shared" si="32"/>
        <v/>
      </c>
    </row>
    <row r="178" spans="3:18">
      <c r="C178" s="178">
        <v>141</v>
      </c>
      <c r="D178" s="95" t="str">
        <f t="shared" si="27"/>
        <v/>
      </c>
      <c r="E178" s="148">
        <f t="shared" si="28"/>
        <v>0</v>
      </c>
      <c r="F178" s="148" t="str">
        <f t="shared" si="33"/>
        <v/>
      </c>
      <c r="G178" s="148" t="str">
        <f t="shared" si="35"/>
        <v/>
      </c>
      <c r="H178" s="148" t="str">
        <f t="shared" si="36"/>
        <v/>
      </c>
      <c r="I178" s="148" t="str">
        <f t="shared" si="29"/>
        <v/>
      </c>
      <c r="L178" s="178">
        <v>141</v>
      </c>
      <c r="M178" s="95" t="str">
        <f t="shared" si="30"/>
        <v/>
      </c>
      <c r="N178" s="148">
        <f t="shared" si="31"/>
        <v>0</v>
      </c>
      <c r="O178" s="148" t="str">
        <f t="shared" si="34"/>
        <v/>
      </c>
      <c r="P178" s="148" t="str">
        <f t="shared" si="37"/>
        <v/>
      </c>
      <c r="Q178" s="148" t="str">
        <f t="shared" si="38"/>
        <v/>
      </c>
      <c r="R178" s="148" t="str">
        <f t="shared" si="32"/>
        <v/>
      </c>
    </row>
    <row r="179" spans="3:18">
      <c r="C179" s="178">
        <v>142</v>
      </c>
      <c r="D179" s="95" t="str">
        <f t="shared" si="27"/>
        <v/>
      </c>
      <c r="E179" s="148">
        <f t="shared" si="28"/>
        <v>0</v>
      </c>
      <c r="F179" s="148" t="str">
        <f t="shared" si="33"/>
        <v/>
      </c>
      <c r="G179" s="148" t="str">
        <f t="shared" si="35"/>
        <v/>
      </c>
      <c r="H179" s="148" t="str">
        <f t="shared" si="36"/>
        <v/>
      </c>
      <c r="I179" s="148" t="str">
        <f t="shared" si="29"/>
        <v/>
      </c>
      <c r="L179" s="178">
        <v>142</v>
      </c>
      <c r="M179" s="95" t="str">
        <f t="shared" si="30"/>
        <v/>
      </c>
      <c r="N179" s="148">
        <f t="shared" si="31"/>
        <v>0</v>
      </c>
      <c r="O179" s="148" t="str">
        <f t="shared" si="34"/>
        <v/>
      </c>
      <c r="P179" s="148" t="str">
        <f t="shared" si="37"/>
        <v/>
      </c>
      <c r="Q179" s="148" t="str">
        <f t="shared" si="38"/>
        <v/>
      </c>
      <c r="R179" s="148" t="str">
        <f t="shared" si="32"/>
        <v/>
      </c>
    </row>
    <row r="180" spans="3:18">
      <c r="C180" s="178">
        <v>143</v>
      </c>
      <c r="D180" s="95" t="str">
        <f t="shared" si="27"/>
        <v/>
      </c>
      <c r="E180" s="148">
        <f t="shared" si="28"/>
        <v>0</v>
      </c>
      <c r="F180" s="148" t="str">
        <f t="shared" si="33"/>
        <v/>
      </c>
      <c r="G180" s="148" t="str">
        <f t="shared" si="35"/>
        <v/>
      </c>
      <c r="H180" s="148" t="str">
        <f t="shared" si="36"/>
        <v/>
      </c>
      <c r="I180" s="148" t="str">
        <f t="shared" si="29"/>
        <v/>
      </c>
      <c r="L180" s="178">
        <v>143</v>
      </c>
      <c r="M180" s="95" t="str">
        <f t="shared" si="30"/>
        <v/>
      </c>
      <c r="N180" s="148">
        <f t="shared" si="31"/>
        <v>0</v>
      </c>
      <c r="O180" s="148" t="str">
        <f t="shared" si="34"/>
        <v/>
      </c>
      <c r="P180" s="148" t="str">
        <f t="shared" si="37"/>
        <v/>
      </c>
      <c r="Q180" s="148" t="str">
        <f t="shared" si="38"/>
        <v/>
      </c>
      <c r="R180" s="148" t="str">
        <f t="shared" si="32"/>
        <v/>
      </c>
    </row>
    <row r="181" spans="3:18">
      <c r="C181" s="178">
        <v>144</v>
      </c>
      <c r="D181" s="95" t="str">
        <f t="shared" si="27"/>
        <v/>
      </c>
      <c r="E181" s="148">
        <f t="shared" si="28"/>
        <v>0</v>
      </c>
      <c r="F181" s="148" t="str">
        <f t="shared" si="33"/>
        <v/>
      </c>
      <c r="G181" s="148" t="str">
        <f t="shared" si="35"/>
        <v/>
      </c>
      <c r="H181" s="148" t="str">
        <f t="shared" si="36"/>
        <v/>
      </c>
      <c r="I181" s="148" t="str">
        <f t="shared" si="29"/>
        <v/>
      </c>
      <c r="L181" s="178">
        <v>144</v>
      </c>
      <c r="M181" s="95" t="str">
        <f t="shared" si="30"/>
        <v/>
      </c>
      <c r="N181" s="148">
        <f t="shared" si="31"/>
        <v>0</v>
      </c>
      <c r="O181" s="148" t="str">
        <f t="shared" si="34"/>
        <v/>
      </c>
      <c r="P181" s="148" t="str">
        <f t="shared" si="37"/>
        <v/>
      </c>
      <c r="Q181" s="148" t="str">
        <f t="shared" si="38"/>
        <v/>
      </c>
      <c r="R181" s="148" t="str">
        <f t="shared" si="32"/>
        <v/>
      </c>
    </row>
    <row r="182" spans="3:18">
      <c r="C182" s="178">
        <v>145</v>
      </c>
      <c r="D182" s="95" t="str">
        <f t="shared" si="27"/>
        <v/>
      </c>
      <c r="E182" s="148">
        <f t="shared" si="28"/>
        <v>0</v>
      </c>
      <c r="F182" s="148" t="str">
        <f t="shared" si="33"/>
        <v/>
      </c>
      <c r="G182" s="148" t="str">
        <f t="shared" si="35"/>
        <v/>
      </c>
      <c r="H182" s="148" t="str">
        <f t="shared" si="36"/>
        <v/>
      </c>
      <c r="I182" s="148" t="str">
        <f t="shared" si="29"/>
        <v/>
      </c>
      <c r="L182" s="178">
        <v>145</v>
      </c>
      <c r="M182" s="95" t="str">
        <f t="shared" si="30"/>
        <v/>
      </c>
      <c r="N182" s="148">
        <f t="shared" si="31"/>
        <v>0</v>
      </c>
      <c r="O182" s="148" t="str">
        <f t="shared" si="34"/>
        <v/>
      </c>
      <c r="P182" s="148" t="str">
        <f t="shared" si="37"/>
        <v/>
      </c>
      <c r="Q182" s="148" t="str">
        <f t="shared" si="38"/>
        <v/>
      </c>
      <c r="R182" s="148" t="str">
        <f t="shared" si="32"/>
        <v/>
      </c>
    </row>
    <row r="183" spans="3:18">
      <c r="C183" s="178">
        <v>146</v>
      </c>
      <c r="D183" s="95" t="str">
        <f t="shared" si="27"/>
        <v/>
      </c>
      <c r="E183" s="148">
        <f t="shared" si="28"/>
        <v>0</v>
      </c>
      <c r="F183" s="148" t="str">
        <f t="shared" si="33"/>
        <v/>
      </c>
      <c r="G183" s="148" t="str">
        <f t="shared" si="35"/>
        <v/>
      </c>
      <c r="H183" s="148" t="str">
        <f t="shared" si="36"/>
        <v/>
      </c>
      <c r="I183" s="148" t="str">
        <f t="shared" si="29"/>
        <v/>
      </c>
      <c r="L183" s="178">
        <v>146</v>
      </c>
      <c r="M183" s="95" t="str">
        <f t="shared" si="30"/>
        <v/>
      </c>
      <c r="N183" s="148">
        <f t="shared" si="31"/>
        <v>0</v>
      </c>
      <c r="O183" s="148" t="str">
        <f t="shared" si="34"/>
        <v/>
      </c>
      <c r="P183" s="148" t="str">
        <f t="shared" si="37"/>
        <v/>
      </c>
      <c r="Q183" s="148" t="str">
        <f t="shared" si="38"/>
        <v/>
      </c>
      <c r="R183" s="148" t="str">
        <f t="shared" si="32"/>
        <v/>
      </c>
    </row>
    <row r="184" spans="3:18">
      <c r="C184" s="178">
        <v>147</v>
      </c>
      <c r="D184" s="95" t="str">
        <f t="shared" si="27"/>
        <v/>
      </c>
      <c r="E184" s="148">
        <f t="shared" si="28"/>
        <v>0</v>
      </c>
      <c r="F184" s="148" t="str">
        <f t="shared" si="33"/>
        <v/>
      </c>
      <c r="G184" s="148" t="str">
        <f t="shared" si="35"/>
        <v/>
      </c>
      <c r="H184" s="148" t="str">
        <f t="shared" si="36"/>
        <v/>
      </c>
      <c r="I184" s="148" t="str">
        <f t="shared" si="29"/>
        <v/>
      </c>
      <c r="L184" s="178">
        <v>147</v>
      </c>
      <c r="M184" s="95" t="str">
        <f t="shared" si="30"/>
        <v/>
      </c>
      <c r="N184" s="148">
        <f t="shared" si="31"/>
        <v>0</v>
      </c>
      <c r="O184" s="148" t="str">
        <f t="shared" si="34"/>
        <v/>
      </c>
      <c r="P184" s="148" t="str">
        <f t="shared" si="37"/>
        <v/>
      </c>
      <c r="Q184" s="148" t="str">
        <f t="shared" si="38"/>
        <v/>
      </c>
      <c r="R184" s="148" t="str">
        <f t="shared" si="32"/>
        <v/>
      </c>
    </row>
    <row r="185" spans="3:18">
      <c r="C185" s="178">
        <v>148</v>
      </c>
      <c r="D185" s="95" t="str">
        <f t="shared" si="27"/>
        <v/>
      </c>
      <c r="E185" s="148">
        <f t="shared" si="28"/>
        <v>0</v>
      </c>
      <c r="F185" s="148" t="str">
        <f t="shared" si="33"/>
        <v/>
      </c>
      <c r="G185" s="148" t="str">
        <f t="shared" si="35"/>
        <v/>
      </c>
      <c r="H185" s="148" t="str">
        <f t="shared" si="36"/>
        <v/>
      </c>
      <c r="I185" s="148" t="str">
        <f t="shared" si="29"/>
        <v/>
      </c>
      <c r="L185" s="178">
        <v>148</v>
      </c>
      <c r="M185" s="95" t="str">
        <f t="shared" si="30"/>
        <v/>
      </c>
      <c r="N185" s="148">
        <f t="shared" si="31"/>
        <v>0</v>
      </c>
      <c r="O185" s="148" t="str">
        <f t="shared" si="34"/>
        <v/>
      </c>
      <c r="P185" s="148" t="str">
        <f t="shared" si="37"/>
        <v/>
      </c>
      <c r="Q185" s="148" t="str">
        <f t="shared" si="38"/>
        <v/>
      </c>
      <c r="R185" s="148" t="str">
        <f t="shared" si="32"/>
        <v/>
      </c>
    </row>
    <row r="186" spans="3:18">
      <c r="C186" s="178">
        <v>149</v>
      </c>
      <c r="D186" s="95" t="str">
        <f t="shared" si="27"/>
        <v/>
      </c>
      <c r="E186" s="148">
        <f t="shared" si="28"/>
        <v>0</v>
      </c>
      <c r="F186" s="148" t="str">
        <f t="shared" si="33"/>
        <v/>
      </c>
      <c r="G186" s="148" t="str">
        <f t="shared" si="35"/>
        <v/>
      </c>
      <c r="H186" s="148" t="str">
        <f t="shared" si="36"/>
        <v/>
      </c>
      <c r="I186" s="148" t="str">
        <f t="shared" si="29"/>
        <v/>
      </c>
      <c r="L186" s="178">
        <v>149</v>
      </c>
      <c r="M186" s="95" t="str">
        <f t="shared" si="30"/>
        <v/>
      </c>
      <c r="N186" s="148">
        <f t="shared" si="31"/>
        <v>0</v>
      </c>
      <c r="O186" s="148" t="str">
        <f t="shared" si="34"/>
        <v/>
      </c>
      <c r="P186" s="148" t="str">
        <f t="shared" si="37"/>
        <v/>
      </c>
      <c r="Q186" s="148" t="str">
        <f t="shared" si="38"/>
        <v/>
      </c>
      <c r="R186" s="148" t="str">
        <f t="shared" si="32"/>
        <v/>
      </c>
    </row>
    <row r="187" spans="3:18">
      <c r="C187" s="178">
        <v>150</v>
      </c>
      <c r="D187" s="95" t="str">
        <f t="shared" si="27"/>
        <v/>
      </c>
      <c r="E187" s="148">
        <f t="shared" si="28"/>
        <v>0</v>
      </c>
      <c r="F187" s="148" t="str">
        <f t="shared" si="33"/>
        <v/>
      </c>
      <c r="G187" s="148" t="str">
        <f t="shared" si="35"/>
        <v/>
      </c>
      <c r="H187" s="148" t="str">
        <f t="shared" si="36"/>
        <v/>
      </c>
      <c r="I187" s="148" t="str">
        <f t="shared" si="29"/>
        <v/>
      </c>
      <c r="L187" s="178">
        <v>150</v>
      </c>
      <c r="M187" s="95" t="str">
        <f t="shared" si="30"/>
        <v/>
      </c>
      <c r="N187" s="148">
        <f t="shared" si="31"/>
        <v>0</v>
      </c>
      <c r="O187" s="148" t="str">
        <f t="shared" si="34"/>
        <v/>
      </c>
      <c r="P187" s="148" t="str">
        <f t="shared" si="37"/>
        <v/>
      </c>
      <c r="Q187" s="148" t="str">
        <f t="shared" si="38"/>
        <v/>
      </c>
      <c r="R187" s="148" t="str">
        <f t="shared" si="32"/>
        <v/>
      </c>
    </row>
    <row r="188" spans="3:18">
      <c r="C188" s="178">
        <v>151</v>
      </c>
      <c r="D188" s="95" t="str">
        <f t="shared" si="27"/>
        <v/>
      </c>
      <c r="E188" s="148">
        <f t="shared" si="28"/>
        <v>0</v>
      </c>
      <c r="F188" s="148" t="str">
        <f t="shared" si="33"/>
        <v/>
      </c>
      <c r="G188" s="148" t="str">
        <f t="shared" si="35"/>
        <v/>
      </c>
      <c r="H188" s="148" t="str">
        <f t="shared" si="36"/>
        <v/>
      </c>
      <c r="I188" s="148" t="str">
        <f t="shared" si="29"/>
        <v/>
      </c>
      <c r="L188" s="178">
        <v>151</v>
      </c>
      <c r="M188" s="95" t="str">
        <f t="shared" si="30"/>
        <v/>
      </c>
      <c r="N188" s="148">
        <f t="shared" si="31"/>
        <v>0</v>
      </c>
      <c r="O188" s="148" t="str">
        <f t="shared" si="34"/>
        <v/>
      </c>
      <c r="P188" s="148" t="str">
        <f t="shared" si="37"/>
        <v/>
      </c>
      <c r="Q188" s="148" t="str">
        <f t="shared" si="38"/>
        <v/>
      </c>
      <c r="R188" s="148" t="str">
        <f t="shared" si="32"/>
        <v/>
      </c>
    </row>
    <row r="189" spans="3:18">
      <c r="C189" s="178">
        <v>152</v>
      </c>
      <c r="D189" s="95" t="str">
        <f t="shared" si="27"/>
        <v/>
      </c>
      <c r="E189" s="148">
        <f t="shared" si="28"/>
        <v>0</v>
      </c>
      <c r="F189" s="148" t="str">
        <f t="shared" si="33"/>
        <v/>
      </c>
      <c r="G189" s="148" t="str">
        <f t="shared" si="35"/>
        <v/>
      </c>
      <c r="H189" s="148" t="str">
        <f t="shared" si="36"/>
        <v/>
      </c>
      <c r="I189" s="148" t="str">
        <f t="shared" si="29"/>
        <v/>
      </c>
      <c r="L189" s="178">
        <v>152</v>
      </c>
      <c r="M189" s="95" t="str">
        <f t="shared" si="30"/>
        <v/>
      </c>
      <c r="N189" s="148">
        <f t="shared" si="31"/>
        <v>0</v>
      </c>
      <c r="O189" s="148" t="str">
        <f t="shared" si="34"/>
        <v/>
      </c>
      <c r="P189" s="148" t="str">
        <f t="shared" si="37"/>
        <v/>
      </c>
      <c r="Q189" s="148" t="str">
        <f t="shared" si="38"/>
        <v/>
      </c>
      <c r="R189" s="148" t="str">
        <f t="shared" si="32"/>
        <v/>
      </c>
    </row>
    <row r="190" spans="3:18">
      <c r="C190" s="178">
        <v>153</v>
      </c>
      <c r="D190" s="95" t="str">
        <f t="shared" si="27"/>
        <v/>
      </c>
      <c r="E190" s="148">
        <f t="shared" si="28"/>
        <v>0</v>
      </c>
      <c r="F190" s="148" t="str">
        <f t="shared" si="33"/>
        <v/>
      </c>
      <c r="G190" s="148" t="str">
        <f t="shared" si="35"/>
        <v/>
      </c>
      <c r="H190" s="148" t="str">
        <f t="shared" si="36"/>
        <v/>
      </c>
      <c r="I190" s="148" t="str">
        <f t="shared" si="29"/>
        <v/>
      </c>
      <c r="L190" s="178">
        <v>153</v>
      </c>
      <c r="M190" s="95" t="str">
        <f t="shared" si="30"/>
        <v/>
      </c>
      <c r="N190" s="148">
        <f t="shared" si="31"/>
        <v>0</v>
      </c>
      <c r="O190" s="148" t="str">
        <f t="shared" si="34"/>
        <v/>
      </c>
      <c r="P190" s="148" t="str">
        <f t="shared" si="37"/>
        <v/>
      </c>
      <c r="Q190" s="148" t="str">
        <f t="shared" si="38"/>
        <v/>
      </c>
      <c r="R190" s="148" t="str">
        <f t="shared" si="32"/>
        <v/>
      </c>
    </row>
    <row r="191" spans="3:18">
      <c r="C191" s="178">
        <v>154</v>
      </c>
      <c r="D191" s="95" t="str">
        <f t="shared" si="27"/>
        <v/>
      </c>
      <c r="E191" s="148">
        <f t="shared" si="28"/>
        <v>0</v>
      </c>
      <c r="F191" s="148" t="str">
        <f t="shared" si="33"/>
        <v/>
      </c>
      <c r="G191" s="148" t="str">
        <f t="shared" si="35"/>
        <v/>
      </c>
      <c r="H191" s="148" t="str">
        <f t="shared" si="36"/>
        <v/>
      </c>
      <c r="I191" s="148" t="str">
        <f t="shared" si="29"/>
        <v/>
      </c>
      <c r="L191" s="178">
        <v>154</v>
      </c>
      <c r="M191" s="95" t="str">
        <f t="shared" si="30"/>
        <v/>
      </c>
      <c r="N191" s="148">
        <f t="shared" si="31"/>
        <v>0</v>
      </c>
      <c r="O191" s="148" t="str">
        <f t="shared" si="34"/>
        <v/>
      </c>
      <c r="P191" s="148" t="str">
        <f t="shared" si="37"/>
        <v/>
      </c>
      <c r="Q191" s="148" t="str">
        <f t="shared" si="38"/>
        <v/>
      </c>
      <c r="R191" s="148" t="str">
        <f t="shared" si="32"/>
        <v/>
      </c>
    </row>
    <row r="192" spans="3:18">
      <c r="C192" s="178">
        <v>155</v>
      </c>
      <c r="D192" s="95" t="str">
        <f t="shared" si="27"/>
        <v/>
      </c>
      <c r="E192" s="148">
        <f t="shared" si="28"/>
        <v>0</v>
      </c>
      <c r="F192" s="148" t="str">
        <f t="shared" si="33"/>
        <v/>
      </c>
      <c r="G192" s="148" t="str">
        <f t="shared" si="35"/>
        <v/>
      </c>
      <c r="H192" s="148" t="str">
        <f t="shared" si="36"/>
        <v/>
      </c>
      <c r="I192" s="148" t="str">
        <f t="shared" si="29"/>
        <v/>
      </c>
      <c r="L192" s="178">
        <v>155</v>
      </c>
      <c r="M192" s="95" t="str">
        <f t="shared" si="30"/>
        <v/>
      </c>
      <c r="N192" s="148">
        <f t="shared" si="31"/>
        <v>0</v>
      </c>
      <c r="O192" s="148" t="str">
        <f t="shared" si="34"/>
        <v/>
      </c>
      <c r="P192" s="148" t="str">
        <f t="shared" si="37"/>
        <v/>
      </c>
      <c r="Q192" s="148" t="str">
        <f t="shared" si="38"/>
        <v/>
      </c>
      <c r="R192" s="148" t="str">
        <f t="shared" si="32"/>
        <v/>
      </c>
    </row>
    <row r="193" spans="3:18">
      <c r="C193" s="178">
        <v>156</v>
      </c>
      <c r="D193" s="95" t="str">
        <f t="shared" si="27"/>
        <v/>
      </c>
      <c r="E193" s="148">
        <f t="shared" si="28"/>
        <v>0</v>
      </c>
      <c r="F193" s="148" t="str">
        <f t="shared" si="33"/>
        <v/>
      </c>
      <c r="G193" s="148" t="str">
        <f t="shared" si="35"/>
        <v/>
      </c>
      <c r="H193" s="148" t="str">
        <f t="shared" si="36"/>
        <v/>
      </c>
      <c r="I193" s="148" t="str">
        <f t="shared" si="29"/>
        <v/>
      </c>
      <c r="L193" s="178">
        <v>156</v>
      </c>
      <c r="M193" s="95" t="str">
        <f t="shared" si="30"/>
        <v/>
      </c>
      <c r="N193" s="148">
        <f t="shared" si="31"/>
        <v>0</v>
      </c>
      <c r="O193" s="148" t="str">
        <f t="shared" si="34"/>
        <v/>
      </c>
      <c r="P193" s="148" t="str">
        <f t="shared" si="37"/>
        <v/>
      </c>
      <c r="Q193" s="148" t="str">
        <f t="shared" si="38"/>
        <v/>
      </c>
      <c r="R193" s="148" t="str">
        <f t="shared" si="32"/>
        <v/>
      </c>
    </row>
    <row r="194" spans="3:18">
      <c r="C194" s="178">
        <v>157</v>
      </c>
      <c r="D194" s="95" t="str">
        <f t="shared" si="27"/>
        <v/>
      </c>
      <c r="E194" s="148">
        <f t="shared" si="28"/>
        <v>0</v>
      </c>
      <c r="F194" s="148" t="str">
        <f t="shared" si="33"/>
        <v/>
      </c>
      <c r="G194" s="148" t="str">
        <f t="shared" si="35"/>
        <v/>
      </c>
      <c r="H194" s="148" t="str">
        <f t="shared" si="36"/>
        <v/>
      </c>
      <c r="I194" s="148" t="str">
        <f t="shared" si="29"/>
        <v/>
      </c>
      <c r="L194" s="178">
        <v>157</v>
      </c>
      <c r="M194" s="95" t="str">
        <f t="shared" si="30"/>
        <v/>
      </c>
      <c r="N194" s="148">
        <f t="shared" si="31"/>
        <v>0</v>
      </c>
      <c r="O194" s="148" t="str">
        <f t="shared" si="34"/>
        <v/>
      </c>
      <c r="P194" s="148" t="str">
        <f t="shared" si="37"/>
        <v/>
      </c>
      <c r="Q194" s="148" t="str">
        <f t="shared" si="38"/>
        <v/>
      </c>
      <c r="R194" s="148" t="str">
        <f t="shared" si="32"/>
        <v/>
      </c>
    </row>
    <row r="195" spans="3:18">
      <c r="C195" s="178">
        <v>158</v>
      </c>
      <c r="D195" s="95" t="str">
        <f t="shared" si="27"/>
        <v/>
      </c>
      <c r="E195" s="148">
        <f t="shared" si="28"/>
        <v>0</v>
      </c>
      <c r="F195" s="148" t="str">
        <f t="shared" si="33"/>
        <v/>
      </c>
      <c r="G195" s="148" t="str">
        <f t="shared" si="35"/>
        <v/>
      </c>
      <c r="H195" s="148" t="str">
        <f t="shared" si="36"/>
        <v/>
      </c>
      <c r="I195" s="148" t="str">
        <f t="shared" si="29"/>
        <v/>
      </c>
      <c r="L195" s="178">
        <v>158</v>
      </c>
      <c r="M195" s="95" t="str">
        <f t="shared" si="30"/>
        <v/>
      </c>
      <c r="N195" s="148">
        <f t="shared" si="31"/>
        <v>0</v>
      </c>
      <c r="O195" s="148" t="str">
        <f t="shared" si="34"/>
        <v/>
      </c>
      <c r="P195" s="148" t="str">
        <f t="shared" si="37"/>
        <v/>
      </c>
      <c r="Q195" s="148" t="str">
        <f t="shared" si="38"/>
        <v/>
      </c>
      <c r="R195" s="148" t="str">
        <f t="shared" si="32"/>
        <v/>
      </c>
    </row>
    <row r="196" spans="3:18">
      <c r="C196" s="178">
        <v>159</v>
      </c>
      <c r="D196" s="95" t="str">
        <f t="shared" si="27"/>
        <v/>
      </c>
      <c r="E196" s="148">
        <f t="shared" si="28"/>
        <v>0</v>
      </c>
      <c r="F196" s="148" t="str">
        <f t="shared" si="33"/>
        <v/>
      </c>
      <c r="G196" s="148" t="str">
        <f t="shared" si="35"/>
        <v/>
      </c>
      <c r="H196" s="148" t="str">
        <f t="shared" si="36"/>
        <v/>
      </c>
      <c r="I196" s="148" t="str">
        <f t="shared" si="29"/>
        <v/>
      </c>
      <c r="L196" s="178">
        <v>159</v>
      </c>
      <c r="M196" s="95" t="str">
        <f t="shared" si="30"/>
        <v/>
      </c>
      <c r="N196" s="148">
        <f t="shared" si="31"/>
        <v>0</v>
      </c>
      <c r="O196" s="148" t="str">
        <f t="shared" si="34"/>
        <v/>
      </c>
      <c r="P196" s="148" t="str">
        <f t="shared" si="37"/>
        <v/>
      </c>
      <c r="Q196" s="148" t="str">
        <f t="shared" si="38"/>
        <v/>
      </c>
      <c r="R196" s="148" t="str">
        <f t="shared" si="32"/>
        <v/>
      </c>
    </row>
    <row r="197" spans="3:18">
      <c r="C197" s="178">
        <v>160</v>
      </c>
      <c r="D197" s="95" t="str">
        <f t="shared" si="27"/>
        <v/>
      </c>
      <c r="E197" s="148">
        <f t="shared" si="28"/>
        <v>0</v>
      </c>
      <c r="F197" s="148" t="str">
        <f t="shared" si="33"/>
        <v/>
      </c>
      <c r="G197" s="148" t="str">
        <f t="shared" si="35"/>
        <v/>
      </c>
      <c r="H197" s="148" t="str">
        <f t="shared" si="36"/>
        <v/>
      </c>
      <c r="I197" s="148" t="str">
        <f t="shared" si="29"/>
        <v/>
      </c>
      <c r="L197" s="178">
        <v>160</v>
      </c>
      <c r="M197" s="95" t="str">
        <f t="shared" si="30"/>
        <v/>
      </c>
      <c r="N197" s="148">
        <f t="shared" si="31"/>
        <v>0</v>
      </c>
      <c r="O197" s="148" t="str">
        <f t="shared" si="34"/>
        <v/>
      </c>
      <c r="P197" s="148" t="str">
        <f t="shared" si="37"/>
        <v/>
      </c>
      <c r="Q197" s="148" t="str">
        <f t="shared" si="38"/>
        <v/>
      </c>
      <c r="R197" s="148" t="str">
        <f t="shared" si="32"/>
        <v/>
      </c>
    </row>
    <row r="198" spans="3:18">
      <c r="C198" s="178">
        <v>161</v>
      </c>
      <c r="D198" s="95" t="str">
        <f t="shared" si="27"/>
        <v/>
      </c>
      <c r="E198" s="148">
        <f t="shared" si="28"/>
        <v>0</v>
      </c>
      <c r="F198" s="148" t="str">
        <f t="shared" si="33"/>
        <v/>
      </c>
      <c r="G198" s="148" t="str">
        <f t="shared" si="35"/>
        <v/>
      </c>
      <c r="H198" s="148" t="str">
        <f t="shared" si="36"/>
        <v/>
      </c>
      <c r="I198" s="148" t="str">
        <f t="shared" si="29"/>
        <v/>
      </c>
      <c r="L198" s="178">
        <v>161</v>
      </c>
      <c r="M198" s="95" t="str">
        <f t="shared" si="30"/>
        <v/>
      </c>
      <c r="N198" s="148">
        <f t="shared" si="31"/>
        <v>0</v>
      </c>
      <c r="O198" s="148" t="str">
        <f t="shared" si="34"/>
        <v/>
      </c>
      <c r="P198" s="148" t="str">
        <f t="shared" si="37"/>
        <v/>
      </c>
      <c r="Q198" s="148" t="str">
        <f t="shared" si="38"/>
        <v/>
      </c>
      <c r="R198" s="148" t="str">
        <f t="shared" si="32"/>
        <v/>
      </c>
    </row>
    <row r="199" spans="3:18">
      <c r="C199" s="178">
        <v>162</v>
      </c>
      <c r="D199" s="95" t="str">
        <f t="shared" si="27"/>
        <v/>
      </c>
      <c r="E199" s="148">
        <f t="shared" si="28"/>
        <v>0</v>
      </c>
      <c r="F199" s="148" t="str">
        <f t="shared" si="33"/>
        <v/>
      </c>
      <c r="G199" s="148" t="str">
        <f t="shared" si="35"/>
        <v/>
      </c>
      <c r="H199" s="148" t="str">
        <f t="shared" si="36"/>
        <v/>
      </c>
      <c r="I199" s="148" t="str">
        <f t="shared" si="29"/>
        <v/>
      </c>
      <c r="L199" s="178">
        <v>162</v>
      </c>
      <c r="M199" s="95" t="str">
        <f t="shared" si="30"/>
        <v/>
      </c>
      <c r="N199" s="148">
        <f t="shared" si="31"/>
        <v>0</v>
      </c>
      <c r="O199" s="148" t="str">
        <f t="shared" si="34"/>
        <v/>
      </c>
      <c r="P199" s="148" t="str">
        <f t="shared" si="37"/>
        <v/>
      </c>
      <c r="Q199" s="148" t="str">
        <f t="shared" si="38"/>
        <v/>
      </c>
      <c r="R199" s="148" t="str">
        <f t="shared" si="32"/>
        <v/>
      </c>
    </row>
    <row r="200" spans="3:18">
      <c r="C200" s="178">
        <v>163</v>
      </c>
      <c r="D200" s="95" t="str">
        <f t="shared" si="27"/>
        <v/>
      </c>
      <c r="E200" s="148">
        <f t="shared" si="28"/>
        <v>0</v>
      </c>
      <c r="F200" s="148" t="str">
        <f t="shared" si="33"/>
        <v/>
      </c>
      <c r="G200" s="148" t="str">
        <f t="shared" si="35"/>
        <v/>
      </c>
      <c r="H200" s="148" t="str">
        <f t="shared" si="36"/>
        <v/>
      </c>
      <c r="I200" s="148" t="str">
        <f t="shared" si="29"/>
        <v/>
      </c>
      <c r="L200" s="178">
        <v>163</v>
      </c>
      <c r="M200" s="95" t="str">
        <f t="shared" si="30"/>
        <v/>
      </c>
      <c r="N200" s="148">
        <f t="shared" si="31"/>
        <v>0</v>
      </c>
      <c r="O200" s="148" t="str">
        <f t="shared" si="34"/>
        <v/>
      </c>
      <c r="P200" s="148" t="str">
        <f t="shared" si="37"/>
        <v/>
      </c>
      <c r="Q200" s="148" t="str">
        <f t="shared" si="38"/>
        <v/>
      </c>
      <c r="R200" s="148" t="str">
        <f t="shared" si="32"/>
        <v/>
      </c>
    </row>
    <row r="201" spans="3:18">
      <c r="C201" s="178">
        <v>164</v>
      </c>
      <c r="D201" s="95" t="str">
        <f t="shared" si="27"/>
        <v/>
      </c>
      <c r="E201" s="148">
        <f t="shared" si="28"/>
        <v>0</v>
      </c>
      <c r="F201" s="148" t="str">
        <f t="shared" si="33"/>
        <v/>
      </c>
      <c r="G201" s="148" t="str">
        <f t="shared" si="35"/>
        <v/>
      </c>
      <c r="H201" s="148" t="str">
        <f t="shared" si="36"/>
        <v/>
      </c>
      <c r="I201" s="148" t="str">
        <f t="shared" si="29"/>
        <v/>
      </c>
      <c r="L201" s="178">
        <v>164</v>
      </c>
      <c r="M201" s="95" t="str">
        <f t="shared" si="30"/>
        <v/>
      </c>
      <c r="N201" s="148">
        <f t="shared" si="31"/>
        <v>0</v>
      </c>
      <c r="O201" s="148" t="str">
        <f t="shared" si="34"/>
        <v/>
      </c>
      <c r="P201" s="148" t="str">
        <f t="shared" si="37"/>
        <v/>
      </c>
      <c r="Q201" s="148" t="str">
        <f t="shared" si="38"/>
        <v/>
      </c>
      <c r="R201" s="148" t="str">
        <f t="shared" si="32"/>
        <v/>
      </c>
    </row>
    <row r="202" spans="3:18">
      <c r="C202" s="178">
        <v>165</v>
      </c>
      <c r="D202" s="95" t="str">
        <f t="shared" si="27"/>
        <v/>
      </c>
      <c r="E202" s="148">
        <f t="shared" si="28"/>
        <v>0</v>
      </c>
      <c r="F202" s="148" t="str">
        <f t="shared" si="33"/>
        <v/>
      </c>
      <c r="G202" s="148" t="str">
        <f t="shared" si="35"/>
        <v/>
      </c>
      <c r="H202" s="148" t="str">
        <f t="shared" si="36"/>
        <v/>
      </c>
      <c r="I202" s="148" t="str">
        <f t="shared" si="29"/>
        <v/>
      </c>
      <c r="L202" s="178">
        <v>165</v>
      </c>
      <c r="M202" s="95" t="str">
        <f t="shared" si="30"/>
        <v/>
      </c>
      <c r="N202" s="148">
        <f t="shared" si="31"/>
        <v>0</v>
      </c>
      <c r="O202" s="148" t="str">
        <f t="shared" si="34"/>
        <v/>
      </c>
      <c r="P202" s="148" t="str">
        <f t="shared" si="37"/>
        <v/>
      </c>
      <c r="Q202" s="148" t="str">
        <f t="shared" si="38"/>
        <v/>
      </c>
      <c r="R202" s="148" t="str">
        <f t="shared" si="32"/>
        <v/>
      </c>
    </row>
    <row r="203" spans="3:18">
      <c r="C203" s="178">
        <v>166</v>
      </c>
      <c r="D203" s="95" t="str">
        <f t="shared" si="27"/>
        <v/>
      </c>
      <c r="E203" s="148">
        <f t="shared" si="28"/>
        <v>0</v>
      </c>
      <c r="F203" s="148" t="str">
        <f t="shared" si="33"/>
        <v/>
      </c>
      <c r="G203" s="148" t="str">
        <f t="shared" si="35"/>
        <v/>
      </c>
      <c r="H203" s="148" t="str">
        <f t="shared" si="36"/>
        <v/>
      </c>
      <c r="I203" s="148" t="str">
        <f t="shared" si="29"/>
        <v/>
      </c>
      <c r="L203" s="178">
        <v>166</v>
      </c>
      <c r="M203" s="95" t="str">
        <f t="shared" si="30"/>
        <v/>
      </c>
      <c r="N203" s="148">
        <f t="shared" si="31"/>
        <v>0</v>
      </c>
      <c r="O203" s="148" t="str">
        <f t="shared" si="34"/>
        <v/>
      </c>
      <c r="P203" s="148" t="str">
        <f t="shared" si="37"/>
        <v/>
      </c>
      <c r="Q203" s="148" t="str">
        <f t="shared" si="38"/>
        <v/>
      </c>
      <c r="R203" s="148" t="str">
        <f t="shared" si="32"/>
        <v/>
      </c>
    </row>
    <row r="204" spans="3:18">
      <c r="C204" s="178">
        <v>167</v>
      </c>
      <c r="D204" s="95" t="str">
        <f t="shared" si="27"/>
        <v/>
      </c>
      <c r="E204" s="148">
        <f t="shared" si="28"/>
        <v>0</v>
      </c>
      <c r="F204" s="148" t="str">
        <f t="shared" si="33"/>
        <v/>
      </c>
      <c r="G204" s="148" t="str">
        <f t="shared" si="35"/>
        <v/>
      </c>
      <c r="H204" s="148" t="str">
        <f t="shared" si="36"/>
        <v/>
      </c>
      <c r="I204" s="148" t="str">
        <f t="shared" si="29"/>
        <v/>
      </c>
      <c r="L204" s="178">
        <v>167</v>
      </c>
      <c r="M204" s="95" t="str">
        <f t="shared" si="30"/>
        <v/>
      </c>
      <c r="N204" s="148">
        <f t="shared" si="31"/>
        <v>0</v>
      </c>
      <c r="O204" s="148" t="str">
        <f t="shared" si="34"/>
        <v/>
      </c>
      <c r="P204" s="148" t="str">
        <f t="shared" si="37"/>
        <v/>
      </c>
      <c r="Q204" s="148" t="str">
        <f t="shared" si="38"/>
        <v/>
      </c>
      <c r="R204" s="148" t="str">
        <f t="shared" si="32"/>
        <v/>
      </c>
    </row>
    <row r="205" spans="3:18">
      <c r="C205" s="178">
        <v>168</v>
      </c>
      <c r="D205" s="95" t="str">
        <f t="shared" si="27"/>
        <v/>
      </c>
      <c r="E205" s="148">
        <f t="shared" si="28"/>
        <v>0</v>
      </c>
      <c r="F205" s="148" t="str">
        <f t="shared" si="33"/>
        <v/>
      </c>
      <c r="G205" s="148" t="str">
        <f t="shared" si="35"/>
        <v/>
      </c>
      <c r="H205" s="148" t="str">
        <f t="shared" si="36"/>
        <v/>
      </c>
      <c r="I205" s="148" t="str">
        <f t="shared" si="29"/>
        <v/>
      </c>
      <c r="L205" s="178">
        <v>168</v>
      </c>
      <c r="M205" s="95" t="str">
        <f t="shared" si="30"/>
        <v/>
      </c>
      <c r="N205" s="148">
        <f t="shared" si="31"/>
        <v>0</v>
      </c>
      <c r="O205" s="148" t="str">
        <f t="shared" si="34"/>
        <v/>
      </c>
      <c r="P205" s="148" t="str">
        <f t="shared" si="37"/>
        <v/>
      </c>
      <c r="Q205" s="148" t="str">
        <f t="shared" si="38"/>
        <v/>
      </c>
      <c r="R205" s="148" t="str">
        <f t="shared" si="32"/>
        <v/>
      </c>
    </row>
    <row r="206" spans="3:18">
      <c r="C206" s="178">
        <v>169</v>
      </c>
      <c r="D206" s="95" t="str">
        <f t="shared" si="27"/>
        <v/>
      </c>
      <c r="E206" s="148">
        <f t="shared" si="28"/>
        <v>0</v>
      </c>
      <c r="F206" s="148" t="str">
        <f t="shared" si="33"/>
        <v/>
      </c>
      <c r="G206" s="148" t="str">
        <f t="shared" si="35"/>
        <v/>
      </c>
      <c r="H206" s="148" t="str">
        <f t="shared" si="36"/>
        <v/>
      </c>
      <c r="I206" s="148" t="str">
        <f t="shared" si="29"/>
        <v/>
      </c>
      <c r="L206" s="178">
        <v>169</v>
      </c>
      <c r="M206" s="95" t="str">
        <f t="shared" si="30"/>
        <v/>
      </c>
      <c r="N206" s="148">
        <f t="shared" si="31"/>
        <v>0</v>
      </c>
      <c r="O206" s="148" t="str">
        <f t="shared" si="34"/>
        <v/>
      </c>
      <c r="P206" s="148" t="str">
        <f t="shared" si="37"/>
        <v/>
      </c>
      <c r="Q206" s="148" t="str">
        <f t="shared" si="38"/>
        <v/>
      </c>
      <c r="R206" s="148" t="str">
        <f t="shared" si="32"/>
        <v/>
      </c>
    </row>
    <row r="207" spans="3:18">
      <c r="C207" s="178">
        <v>170</v>
      </c>
      <c r="D207" s="95" t="str">
        <f t="shared" si="27"/>
        <v/>
      </c>
      <c r="E207" s="148">
        <f t="shared" si="28"/>
        <v>0</v>
      </c>
      <c r="F207" s="148" t="str">
        <f t="shared" si="33"/>
        <v/>
      </c>
      <c r="G207" s="148" t="str">
        <f t="shared" si="35"/>
        <v/>
      </c>
      <c r="H207" s="148" t="str">
        <f t="shared" si="36"/>
        <v/>
      </c>
      <c r="I207" s="148" t="str">
        <f t="shared" si="29"/>
        <v/>
      </c>
      <c r="L207" s="178">
        <v>170</v>
      </c>
      <c r="M207" s="95" t="str">
        <f t="shared" si="30"/>
        <v/>
      </c>
      <c r="N207" s="148">
        <f t="shared" si="31"/>
        <v>0</v>
      </c>
      <c r="O207" s="148" t="str">
        <f t="shared" si="34"/>
        <v/>
      </c>
      <c r="P207" s="148" t="str">
        <f t="shared" si="37"/>
        <v/>
      </c>
      <c r="Q207" s="148" t="str">
        <f t="shared" si="38"/>
        <v/>
      </c>
      <c r="R207" s="148" t="str">
        <f t="shared" si="32"/>
        <v/>
      </c>
    </row>
    <row r="208" spans="3:18">
      <c r="C208" s="178">
        <v>171</v>
      </c>
      <c r="D208" s="95" t="str">
        <f t="shared" si="27"/>
        <v/>
      </c>
      <c r="E208" s="148">
        <f t="shared" si="28"/>
        <v>0</v>
      </c>
      <c r="F208" s="148" t="str">
        <f t="shared" si="33"/>
        <v/>
      </c>
      <c r="G208" s="148" t="str">
        <f t="shared" si="35"/>
        <v/>
      </c>
      <c r="H208" s="148" t="str">
        <f t="shared" si="36"/>
        <v/>
      </c>
      <c r="I208" s="148" t="str">
        <f t="shared" si="29"/>
        <v/>
      </c>
      <c r="L208" s="178">
        <v>171</v>
      </c>
      <c r="M208" s="95" t="str">
        <f t="shared" si="30"/>
        <v/>
      </c>
      <c r="N208" s="148">
        <f t="shared" si="31"/>
        <v>0</v>
      </c>
      <c r="O208" s="148" t="str">
        <f t="shared" si="34"/>
        <v/>
      </c>
      <c r="P208" s="148" t="str">
        <f t="shared" si="37"/>
        <v/>
      </c>
      <c r="Q208" s="148" t="str">
        <f t="shared" si="38"/>
        <v/>
      </c>
      <c r="R208" s="148" t="str">
        <f t="shared" si="32"/>
        <v/>
      </c>
    </row>
    <row r="209" spans="3:18">
      <c r="C209" s="178">
        <v>172</v>
      </c>
      <c r="D209" s="95" t="str">
        <f t="shared" si="27"/>
        <v/>
      </c>
      <c r="E209" s="148">
        <f t="shared" si="28"/>
        <v>0</v>
      </c>
      <c r="F209" s="148" t="str">
        <f t="shared" si="33"/>
        <v/>
      </c>
      <c r="G209" s="148" t="str">
        <f t="shared" si="35"/>
        <v/>
      </c>
      <c r="H209" s="148" t="str">
        <f t="shared" si="36"/>
        <v/>
      </c>
      <c r="I209" s="148" t="str">
        <f t="shared" si="29"/>
        <v/>
      </c>
      <c r="L209" s="178">
        <v>172</v>
      </c>
      <c r="M209" s="95" t="str">
        <f t="shared" si="30"/>
        <v/>
      </c>
      <c r="N209" s="148">
        <f t="shared" si="31"/>
        <v>0</v>
      </c>
      <c r="O209" s="148" t="str">
        <f t="shared" si="34"/>
        <v/>
      </c>
      <c r="P209" s="148" t="str">
        <f t="shared" si="37"/>
        <v/>
      </c>
      <c r="Q209" s="148" t="str">
        <f t="shared" si="38"/>
        <v/>
      </c>
      <c r="R209" s="148" t="str">
        <f t="shared" si="32"/>
        <v/>
      </c>
    </row>
    <row r="210" spans="3:18">
      <c r="C210" s="178">
        <v>173</v>
      </c>
      <c r="D210" s="95" t="str">
        <f t="shared" si="27"/>
        <v/>
      </c>
      <c r="E210" s="148">
        <f t="shared" si="28"/>
        <v>0</v>
      </c>
      <c r="F210" s="148" t="str">
        <f t="shared" si="33"/>
        <v/>
      </c>
      <c r="G210" s="148" t="str">
        <f t="shared" si="35"/>
        <v/>
      </c>
      <c r="H210" s="148" t="str">
        <f t="shared" si="36"/>
        <v/>
      </c>
      <c r="I210" s="148" t="str">
        <f t="shared" si="29"/>
        <v/>
      </c>
      <c r="L210" s="178">
        <v>173</v>
      </c>
      <c r="M210" s="95" t="str">
        <f t="shared" si="30"/>
        <v/>
      </c>
      <c r="N210" s="148">
        <f t="shared" si="31"/>
        <v>0</v>
      </c>
      <c r="O210" s="148" t="str">
        <f t="shared" si="34"/>
        <v/>
      </c>
      <c r="P210" s="148" t="str">
        <f t="shared" si="37"/>
        <v/>
      </c>
      <c r="Q210" s="148" t="str">
        <f t="shared" si="38"/>
        <v/>
      </c>
      <c r="R210" s="148" t="str">
        <f t="shared" si="32"/>
        <v/>
      </c>
    </row>
    <row r="211" spans="3:18">
      <c r="C211" s="178">
        <v>174</v>
      </c>
      <c r="D211" s="95" t="str">
        <f t="shared" si="27"/>
        <v/>
      </c>
      <c r="E211" s="148">
        <f t="shared" si="28"/>
        <v>0</v>
      </c>
      <c r="F211" s="148" t="str">
        <f t="shared" si="33"/>
        <v/>
      </c>
      <c r="G211" s="148" t="str">
        <f t="shared" si="35"/>
        <v/>
      </c>
      <c r="H211" s="148" t="str">
        <f t="shared" si="36"/>
        <v/>
      </c>
      <c r="I211" s="148" t="str">
        <f t="shared" si="29"/>
        <v/>
      </c>
      <c r="L211" s="178">
        <v>174</v>
      </c>
      <c r="M211" s="95" t="str">
        <f t="shared" si="30"/>
        <v/>
      </c>
      <c r="N211" s="148">
        <f t="shared" si="31"/>
        <v>0</v>
      </c>
      <c r="O211" s="148" t="str">
        <f t="shared" si="34"/>
        <v/>
      </c>
      <c r="P211" s="148" t="str">
        <f t="shared" si="37"/>
        <v/>
      </c>
      <c r="Q211" s="148" t="str">
        <f t="shared" si="38"/>
        <v/>
      </c>
      <c r="R211" s="148" t="str">
        <f t="shared" si="32"/>
        <v/>
      </c>
    </row>
    <row r="212" spans="3:18">
      <c r="C212" s="178">
        <v>175</v>
      </c>
      <c r="D212" s="95" t="str">
        <f t="shared" si="27"/>
        <v/>
      </c>
      <c r="E212" s="148">
        <f t="shared" si="28"/>
        <v>0</v>
      </c>
      <c r="F212" s="148" t="str">
        <f t="shared" si="33"/>
        <v/>
      </c>
      <c r="G212" s="148" t="str">
        <f t="shared" si="35"/>
        <v/>
      </c>
      <c r="H212" s="148" t="str">
        <f t="shared" si="36"/>
        <v/>
      </c>
      <c r="I212" s="148" t="str">
        <f t="shared" si="29"/>
        <v/>
      </c>
      <c r="L212" s="178">
        <v>175</v>
      </c>
      <c r="M212" s="95" t="str">
        <f t="shared" si="30"/>
        <v/>
      </c>
      <c r="N212" s="148">
        <f t="shared" si="31"/>
        <v>0</v>
      </c>
      <c r="O212" s="148" t="str">
        <f t="shared" si="34"/>
        <v/>
      </c>
      <c r="P212" s="148" t="str">
        <f t="shared" si="37"/>
        <v/>
      </c>
      <c r="Q212" s="148" t="str">
        <f t="shared" si="38"/>
        <v/>
      </c>
      <c r="R212" s="148" t="str">
        <f t="shared" si="32"/>
        <v/>
      </c>
    </row>
    <row r="213" spans="3:18">
      <c r="C213" s="178">
        <v>176</v>
      </c>
      <c r="D213" s="95" t="str">
        <f t="shared" si="27"/>
        <v/>
      </c>
      <c r="E213" s="148">
        <f t="shared" si="28"/>
        <v>0</v>
      </c>
      <c r="F213" s="148" t="str">
        <f t="shared" si="33"/>
        <v/>
      </c>
      <c r="G213" s="148" t="str">
        <f t="shared" si="35"/>
        <v/>
      </c>
      <c r="H213" s="148" t="str">
        <f t="shared" si="36"/>
        <v/>
      </c>
      <c r="I213" s="148" t="str">
        <f t="shared" si="29"/>
        <v/>
      </c>
      <c r="L213" s="178">
        <v>176</v>
      </c>
      <c r="M213" s="95" t="str">
        <f t="shared" si="30"/>
        <v/>
      </c>
      <c r="N213" s="148">
        <f t="shared" si="31"/>
        <v>0</v>
      </c>
      <c r="O213" s="148" t="str">
        <f t="shared" si="34"/>
        <v/>
      </c>
      <c r="P213" s="148" t="str">
        <f t="shared" si="37"/>
        <v/>
      </c>
      <c r="Q213" s="148" t="str">
        <f t="shared" si="38"/>
        <v/>
      </c>
      <c r="R213" s="148" t="str">
        <f t="shared" si="32"/>
        <v/>
      </c>
    </row>
    <row r="214" spans="3:18">
      <c r="C214" s="178">
        <v>177</v>
      </c>
      <c r="D214" s="95" t="str">
        <f t="shared" si="27"/>
        <v/>
      </c>
      <c r="E214" s="148">
        <f t="shared" si="28"/>
        <v>0</v>
      </c>
      <c r="F214" s="148" t="str">
        <f t="shared" si="33"/>
        <v/>
      </c>
      <c r="G214" s="148" t="str">
        <f t="shared" si="35"/>
        <v/>
      </c>
      <c r="H214" s="148" t="str">
        <f t="shared" si="36"/>
        <v/>
      </c>
      <c r="I214" s="148" t="str">
        <f t="shared" si="29"/>
        <v/>
      </c>
      <c r="L214" s="178">
        <v>177</v>
      </c>
      <c r="M214" s="95" t="str">
        <f t="shared" si="30"/>
        <v/>
      </c>
      <c r="N214" s="148">
        <f t="shared" si="31"/>
        <v>0</v>
      </c>
      <c r="O214" s="148" t="str">
        <f t="shared" si="34"/>
        <v/>
      </c>
      <c r="P214" s="148" t="str">
        <f t="shared" si="37"/>
        <v/>
      </c>
      <c r="Q214" s="148" t="str">
        <f t="shared" si="38"/>
        <v/>
      </c>
      <c r="R214" s="148" t="str">
        <f t="shared" si="32"/>
        <v/>
      </c>
    </row>
    <row r="215" spans="3:18">
      <c r="C215" s="178">
        <v>178</v>
      </c>
      <c r="D215" s="95" t="str">
        <f t="shared" si="27"/>
        <v/>
      </c>
      <c r="E215" s="148">
        <f t="shared" si="28"/>
        <v>0</v>
      </c>
      <c r="F215" s="148" t="str">
        <f t="shared" si="33"/>
        <v/>
      </c>
      <c r="G215" s="148" t="str">
        <f t="shared" si="35"/>
        <v/>
      </c>
      <c r="H215" s="148" t="str">
        <f t="shared" si="36"/>
        <v/>
      </c>
      <c r="I215" s="148" t="str">
        <f t="shared" si="29"/>
        <v/>
      </c>
      <c r="L215" s="178">
        <v>178</v>
      </c>
      <c r="M215" s="95" t="str">
        <f t="shared" si="30"/>
        <v/>
      </c>
      <c r="N215" s="148">
        <f t="shared" si="31"/>
        <v>0</v>
      </c>
      <c r="O215" s="148" t="str">
        <f t="shared" si="34"/>
        <v/>
      </c>
      <c r="P215" s="148" t="str">
        <f t="shared" si="37"/>
        <v/>
      </c>
      <c r="Q215" s="148" t="str">
        <f t="shared" si="38"/>
        <v/>
      </c>
      <c r="R215" s="148" t="str">
        <f t="shared" si="32"/>
        <v/>
      </c>
    </row>
    <row r="216" spans="3:18">
      <c r="C216" s="178">
        <v>179</v>
      </c>
      <c r="D216" s="95" t="str">
        <f t="shared" si="27"/>
        <v/>
      </c>
      <c r="E216" s="148">
        <f t="shared" si="28"/>
        <v>0</v>
      </c>
      <c r="F216" s="148" t="str">
        <f t="shared" si="33"/>
        <v/>
      </c>
      <c r="G216" s="148" t="str">
        <f t="shared" si="35"/>
        <v/>
      </c>
      <c r="H216" s="148" t="str">
        <f t="shared" si="36"/>
        <v/>
      </c>
      <c r="I216" s="148" t="str">
        <f t="shared" si="29"/>
        <v/>
      </c>
      <c r="L216" s="178">
        <v>179</v>
      </c>
      <c r="M216" s="95" t="str">
        <f t="shared" si="30"/>
        <v/>
      </c>
      <c r="N216" s="148">
        <f t="shared" si="31"/>
        <v>0</v>
      </c>
      <c r="O216" s="148" t="str">
        <f t="shared" si="34"/>
        <v/>
      </c>
      <c r="P216" s="148" t="str">
        <f t="shared" si="37"/>
        <v/>
      </c>
      <c r="Q216" s="148" t="str">
        <f t="shared" si="38"/>
        <v/>
      </c>
      <c r="R216" s="148" t="str">
        <f t="shared" si="32"/>
        <v/>
      </c>
    </row>
    <row r="217" spans="3:18">
      <c r="C217" s="178">
        <v>180</v>
      </c>
      <c r="D217" s="95" t="str">
        <f t="shared" si="27"/>
        <v/>
      </c>
      <c r="E217" s="148">
        <f t="shared" si="28"/>
        <v>0</v>
      </c>
      <c r="F217" s="148" t="str">
        <f t="shared" si="33"/>
        <v/>
      </c>
      <c r="G217" s="148" t="str">
        <f t="shared" si="35"/>
        <v/>
      </c>
      <c r="H217" s="148" t="str">
        <f t="shared" si="36"/>
        <v/>
      </c>
      <c r="I217" s="148" t="str">
        <f t="shared" si="29"/>
        <v/>
      </c>
      <c r="L217" s="178">
        <v>180</v>
      </c>
      <c r="M217" s="95" t="str">
        <f t="shared" si="30"/>
        <v/>
      </c>
      <c r="N217" s="148">
        <f t="shared" si="31"/>
        <v>0</v>
      </c>
      <c r="O217" s="148" t="str">
        <f t="shared" si="34"/>
        <v/>
      </c>
      <c r="P217" s="148" t="str">
        <f t="shared" si="37"/>
        <v/>
      </c>
      <c r="Q217" s="148" t="str">
        <f t="shared" si="38"/>
        <v/>
      </c>
      <c r="R217" s="148" t="str">
        <f t="shared" si="32"/>
        <v/>
      </c>
    </row>
    <row r="218" spans="3:18">
      <c r="C218" s="178">
        <v>181</v>
      </c>
      <c r="D218" s="95" t="str">
        <f t="shared" si="27"/>
        <v/>
      </c>
      <c r="E218" s="148">
        <f t="shared" si="28"/>
        <v>0</v>
      </c>
      <c r="F218" s="148" t="str">
        <f t="shared" si="33"/>
        <v/>
      </c>
      <c r="G218" s="148" t="str">
        <f t="shared" si="35"/>
        <v/>
      </c>
      <c r="H218" s="148" t="str">
        <f t="shared" si="36"/>
        <v/>
      </c>
      <c r="I218" s="148" t="str">
        <f t="shared" si="29"/>
        <v/>
      </c>
      <c r="L218" s="178">
        <v>181</v>
      </c>
      <c r="M218" s="95" t="str">
        <f t="shared" si="30"/>
        <v/>
      </c>
      <c r="N218" s="148">
        <f t="shared" si="31"/>
        <v>0</v>
      </c>
      <c r="O218" s="148" t="str">
        <f t="shared" si="34"/>
        <v/>
      </c>
      <c r="P218" s="148" t="str">
        <f t="shared" si="37"/>
        <v/>
      </c>
      <c r="Q218" s="148" t="str">
        <f t="shared" si="38"/>
        <v/>
      </c>
      <c r="R218" s="148" t="str">
        <f t="shared" si="32"/>
        <v/>
      </c>
    </row>
    <row r="219" spans="3:18">
      <c r="C219" s="178">
        <v>182</v>
      </c>
      <c r="D219" s="95" t="str">
        <f t="shared" si="27"/>
        <v/>
      </c>
      <c r="E219" s="148">
        <f t="shared" si="28"/>
        <v>0</v>
      </c>
      <c r="F219" s="148" t="str">
        <f t="shared" si="33"/>
        <v/>
      </c>
      <c r="G219" s="148" t="str">
        <f t="shared" si="35"/>
        <v/>
      </c>
      <c r="H219" s="148" t="str">
        <f t="shared" si="36"/>
        <v/>
      </c>
      <c r="I219" s="148" t="str">
        <f t="shared" si="29"/>
        <v/>
      </c>
      <c r="L219" s="178">
        <v>182</v>
      </c>
      <c r="M219" s="95" t="str">
        <f t="shared" si="30"/>
        <v/>
      </c>
      <c r="N219" s="148">
        <f t="shared" si="31"/>
        <v>0</v>
      </c>
      <c r="O219" s="148" t="str">
        <f t="shared" si="34"/>
        <v/>
      </c>
      <c r="P219" s="148" t="str">
        <f t="shared" si="37"/>
        <v/>
      </c>
      <c r="Q219" s="148" t="str">
        <f t="shared" si="38"/>
        <v/>
      </c>
      <c r="R219" s="148" t="str">
        <f t="shared" si="32"/>
        <v/>
      </c>
    </row>
    <row r="220" spans="3:18">
      <c r="C220" s="178">
        <v>183</v>
      </c>
      <c r="D220" s="95" t="str">
        <f t="shared" si="27"/>
        <v/>
      </c>
      <c r="E220" s="148">
        <f t="shared" si="28"/>
        <v>0</v>
      </c>
      <c r="F220" s="148" t="str">
        <f t="shared" si="33"/>
        <v/>
      </c>
      <c r="G220" s="148" t="str">
        <f t="shared" si="35"/>
        <v/>
      </c>
      <c r="H220" s="148" t="str">
        <f t="shared" si="36"/>
        <v/>
      </c>
      <c r="I220" s="148" t="str">
        <f t="shared" si="29"/>
        <v/>
      </c>
      <c r="L220" s="178">
        <v>183</v>
      </c>
      <c r="M220" s="95" t="str">
        <f t="shared" si="30"/>
        <v/>
      </c>
      <c r="N220" s="148">
        <f t="shared" si="31"/>
        <v>0</v>
      </c>
      <c r="O220" s="148" t="str">
        <f t="shared" si="34"/>
        <v/>
      </c>
      <c r="P220" s="148" t="str">
        <f t="shared" si="37"/>
        <v/>
      </c>
      <c r="Q220" s="148" t="str">
        <f t="shared" si="38"/>
        <v/>
      </c>
      <c r="R220" s="148" t="str">
        <f t="shared" si="32"/>
        <v/>
      </c>
    </row>
    <row r="221" spans="3:18">
      <c r="C221" s="178">
        <v>184</v>
      </c>
      <c r="D221" s="95" t="str">
        <f t="shared" si="27"/>
        <v/>
      </c>
      <c r="E221" s="148">
        <f t="shared" si="28"/>
        <v>0</v>
      </c>
      <c r="F221" s="148" t="str">
        <f t="shared" si="33"/>
        <v/>
      </c>
      <c r="G221" s="148" t="str">
        <f t="shared" si="35"/>
        <v/>
      </c>
      <c r="H221" s="148" t="str">
        <f t="shared" si="36"/>
        <v/>
      </c>
      <c r="I221" s="148" t="str">
        <f t="shared" si="29"/>
        <v/>
      </c>
      <c r="L221" s="178">
        <v>184</v>
      </c>
      <c r="M221" s="95" t="str">
        <f t="shared" si="30"/>
        <v/>
      </c>
      <c r="N221" s="148">
        <f t="shared" si="31"/>
        <v>0</v>
      </c>
      <c r="O221" s="148" t="str">
        <f t="shared" si="34"/>
        <v/>
      </c>
      <c r="P221" s="148" t="str">
        <f t="shared" si="37"/>
        <v/>
      </c>
      <c r="Q221" s="148" t="str">
        <f t="shared" si="38"/>
        <v/>
      </c>
      <c r="R221" s="148" t="str">
        <f t="shared" si="32"/>
        <v/>
      </c>
    </row>
    <row r="222" spans="3:18">
      <c r="C222" s="178">
        <v>185</v>
      </c>
      <c r="D222" s="95" t="str">
        <f t="shared" si="27"/>
        <v/>
      </c>
      <c r="E222" s="148">
        <f t="shared" si="28"/>
        <v>0</v>
      </c>
      <c r="F222" s="148" t="str">
        <f t="shared" si="33"/>
        <v/>
      </c>
      <c r="G222" s="148" t="str">
        <f t="shared" si="35"/>
        <v/>
      </c>
      <c r="H222" s="148" t="str">
        <f t="shared" si="36"/>
        <v/>
      </c>
      <c r="I222" s="148" t="str">
        <f t="shared" si="29"/>
        <v/>
      </c>
      <c r="L222" s="178">
        <v>185</v>
      </c>
      <c r="M222" s="95" t="str">
        <f t="shared" si="30"/>
        <v/>
      </c>
      <c r="N222" s="148">
        <f t="shared" si="31"/>
        <v>0</v>
      </c>
      <c r="O222" s="148" t="str">
        <f t="shared" si="34"/>
        <v/>
      </c>
      <c r="P222" s="148" t="str">
        <f t="shared" si="37"/>
        <v/>
      </c>
      <c r="Q222" s="148" t="str">
        <f t="shared" si="38"/>
        <v/>
      </c>
      <c r="R222" s="148" t="str">
        <f t="shared" si="32"/>
        <v/>
      </c>
    </row>
    <row r="223" spans="3:18">
      <c r="C223" s="178">
        <v>186</v>
      </c>
      <c r="D223" s="95" t="str">
        <f t="shared" si="27"/>
        <v/>
      </c>
      <c r="E223" s="148">
        <f t="shared" si="28"/>
        <v>0</v>
      </c>
      <c r="F223" s="148" t="str">
        <f t="shared" si="33"/>
        <v/>
      </c>
      <c r="G223" s="148" t="str">
        <f t="shared" si="35"/>
        <v/>
      </c>
      <c r="H223" s="148" t="str">
        <f t="shared" si="36"/>
        <v/>
      </c>
      <c r="I223" s="148" t="str">
        <f t="shared" si="29"/>
        <v/>
      </c>
      <c r="L223" s="178">
        <v>186</v>
      </c>
      <c r="M223" s="95" t="str">
        <f t="shared" si="30"/>
        <v/>
      </c>
      <c r="N223" s="148">
        <f t="shared" si="31"/>
        <v>0</v>
      </c>
      <c r="O223" s="148" t="str">
        <f t="shared" si="34"/>
        <v/>
      </c>
      <c r="P223" s="148" t="str">
        <f t="shared" si="37"/>
        <v/>
      </c>
      <c r="Q223" s="148" t="str">
        <f t="shared" si="38"/>
        <v/>
      </c>
      <c r="R223" s="148" t="str">
        <f t="shared" si="32"/>
        <v/>
      </c>
    </row>
    <row r="224" spans="3:18">
      <c r="C224" s="178">
        <v>187</v>
      </c>
      <c r="D224" s="95" t="str">
        <f t="shared" si="27"/>
        <v/>
      </c>
      <c r="E224" s="148">
        <f t="shared" si="28"/>
        <v>0</v>
      </c>
      <c r="F224" s="148" t="str">
        <f t="shared" si="33"/>
        <v/>
      </c>
      <c r="G224" s="148" t="str">
        <f t="shared" si="35"/>
        <v/>
      </c>
      <c r="H224" s="148" t="str">
        <f t="shared" si="36"/>
        <v/>
      </c>
      <c r="I224" s="148" t="str">
        <f t="shared" si="29"/>
        <v/>
      </c>
      <c r="L224" s="178">
        <v>187</v>
      </c>
      <c r="M224" s="95" t="str">
        <f t="shared" si="30"/>
        <v/>
      </c>
      <c r="N224" s="148">
        <f t="shared" si="31"/>
        <v>0</v>
      </c>
      <c r="O224" s="148" t="str">
        <f t="shared" si="34"/>
        <v/>
      </c>
      <c r="P224" s="148" t="str">
        <f t="shared" si="37"/>
        <v/>
      </c>
      <c r="Q224" s="148" t="str">
        <f t="shared" si="38"/>
        <v/>
      </c>
      <c r="R224" s="148" t="str">
        <f t="shared" si="32"/>
        <v/>
      </c>
    </row>
    <row r="225" spans="3:18">
      <c r="C225" s="178">
        <v>188</v>
      </c>
      <c r="D225" s="95" t="str">
        <f t="shared" si="27"/>
        <v/>
      </c>
      <c r="E225" s="148">
        <f t="shared" si="28"/>
        <v>0</v>
      </c>
      <c r="F225" s="148" t="str">
        <f t="shared" si="33"/>
        <v/>
      </c>
      <c r="G225" s="148" t="str">
        <f t="shared" si="35"/>
        <v/>
      </c>
      <c r="H225" s="148" t="str">
        <f t="shared" si="36"/>
        <v/>
      </c>
      <c r="I225" s="148" t="str">
        <f t="shared" si="29"/>
        <v/>
      </c>
      <c r="L225" s="178">
        <v>188</v>
      </c>
      <c r="M225" s="95" t="str">
        <f t="shared" si="30"/>
        <v/>
      </c>
      <c r="N225" s="148">
        <f t="shared" si="31"/>
        <v>0</v>
      </c>
      <c r="O225" s="148" t="str">
        <f t="shared" si="34"/>
        <v/>
      </c>
      <c r="P225" s="148" t="str">
        <f t="shared" si="37"/>
        <v/>
      </c>
      <c r="Q225" s="148" t="str">
        <f t="shared" si="38"/>
        <v/>
      </c>
      <c r="R225" s="148" t="str">
        <f t="shared" si="32"/>
        <v/>
      </c>
    </row>
    <row r="226" spans="3:18">
      <c r="C226" s="178">
        <v>189</v>
      </c>
      <c r="D226" s="95" t="str">
        <f t="shared" si="27"/>
        <v/>
      </c>
      <c r="E226" s="148">
        <f t="shared" si="28"/>
        <v>0</v>
      </c>
      <c r="F226" s="148" t="str">
        <f t="shared" si="33"/>
        <v/>
      </c>
      <c r="G226" s="148" t="str">
        <f t="shared" si="35"/>
        <v/>
      </c>
      <c r="H226" s="148" t="str">
        <f t="shared" si="36"/>
        <v/>
      </c>
      <c r="I226" s="148" t="str">
        <f t="shared" si="29"/>
        <v/>
      </c>
      <c r="L226" s="178">
        <v>189</v>
      </c>
      <c r="M226" s="95" t="str">
        <f t="shared" si="30"/>
        <v/>
      </c>
      <c r="N226" s="148">
        <f t="shared" si="31"/>
        <v>0</v>
      </c>
      <c r="O226" s="148" t="str">
        <f t="shared" si="34"/>
        <v/>
      </c>
      <c r="P226" s="148" t="str">
        <f t="shared" si="37"/>
        <v/>
      </c>
      <c r="Q226" s="148" t="str">
        <f t="shared" si="38"/>
        <v/>
      </c>
      <c r="R226" s="148" t="str">
        <f t="shared" si="32"/>
        <v/>
      </c>
    </row>
    <row r="227" spans="3:18">
      <c r="C227" s="178">
        <v>190</v>
      </c>
      <c r="D227" s="95" t="str">
        <f t="shared" si="27"/>
        <v/>
      </c>
      <c r="E227" s="148">
        <f t="shared" si="28"/>
        <v>0</v>
      </c>
      <c r="F227" s="148" t="str">
        <f t="shared" si="33"/>
        <v/>
      </c>
      <c r="G227" s="148" t="str">
        <f t="shared" si="35"/>
        <v/>
      </c>
      <c r="H227" s="148" t="str">
        <f t="shared" si="36"/>
        <v/>
      </c>
      <c r="I227" s="148" t="str">
        <f t="shared" si="29"/>
        <v/>
      </c>
      <c r="L227" s="178">
        <v>190</v>
      </c>
      <c r="M227" s="95" t="str">
        <f t="shared" si="30"/>
        <v/>
      </c>
      <c r="N227" s="148">
        <f t="shared" si="31"/>
        <v>0</v>
      </c>
      <c r="O227" s="148" t="str">
        <f t="shared" si="34"/>
        <v/>
      </c>
      <c r="P227" s="148" t="str">
        <f t="shared" si="37"/>
        <v/>
      </c>
      <c r="Q227" s="148" t="str">
        <f t="shared" si="38"/>
        <v/>
      </c>
      <c r="R227" s="148" t="str">
        <f t="shared" si="32"/>
        <v/>
      </c>
    </row>
    <row r="228" spans="3:18">
      <c r="C228" s="178">
        <v>191</v>
      </c>
      <c r="D228" s="95" t="str">
        <f t="shared" si="27"/>
        <v/>
      </c>
      <c r="E228" s="148">
        <f t="shared" si="28"/>
        <v>0</v>
      </c>
      <c r="F228" s="148" t="str">
        <f t="shared" si="33"/>
        <v/>
      </c>
      <c r="G228" s="148" t="str">
        <f t="shared" si="35"/>
        <v/>
      </c>
      <c r="H228" s="148" t="str">
        <f t="shared" si="36"/>
        <v/>
      </c>
      <c r="I228" s="148" t="str">
        <f t="shared" si="29"/>
        <v/>
      </c>
      <c r="L228" s="178">
        <v>191</v>
      </c>
      <c r="M228" s="95" t="str">
        <f t="shared" si="30"/>
        <v/>
      </c>
      <c r="N228" s="148">
        <f t="shared" si="31"/>
        <v>0</v>
      </c>
      <c r="O228" s="148" t="str">
        <f t="shared" si="34"/>
        <v/>
      </c>
      <c r="P228" s="148" t="str">
        <f t="shared" si="37"/>
        <v/>
      </c>
      <c r="Q228" s="148" t="str">
        <f t="shared" si="38"/>
        <v/>
      </c>
      <c r="R228" s="148" t="str">
        <f t="shared" si="32"/>
        <v/>
      </c>
    </row>
    <row r="229" spans="3:18">
      <c r="C229" s="178">
        <v>192</v>
      </c>
      <c r="D229" s="95" t="str">
        <f t="shared" si="27"/>
        <v/>
      </c>
      <c r="E229" s="148">
        <f t="shared" si="28"/>
        <v>0</v>
      </c>
      <c r="F229" s="148" t="str">
        <f t="shared" si="33"/>
        <v/>
      </c>
      <c r="G229" s="148" t="str">
        <f t="shared" si="35"/>
        <v/>
      </c>
      <c r="H229" s="148" t="str">
        <f t="shared" si="36"/>
        <v/>
      </c>
      <c r="I229" s="148" t="str">
        <f t="shared" si="29"/>
        <v/>
      </c>
      <c r="L229" s="178">
        <v>192</v>
      </c>
      <c r="M229" s="95" t="str">
        <f t="shared" si="30"/>
        <v/>
      </c>
      <c r="N229" s="148">
        <f t="shared" si="31"/>
        <v>0</v>
      </c>
      <c r="O229" s="148" t="str">
        <f t="shared" si="34"/>
        <v/>
      </c>
      <c r="P229" s="148" t="str">
        <f t="shared" si="37"/>
        <v/>
      </c>
      <c r="Q229" s="148" t="str">
        <f t="shared" si="38"/>
        <v/>
      </c>
      <c r="R229" s="148" t="str">
        <f t="shared" si="32"/>
        <v/>
      </c>
    </row>
    <row r="230" spans="3:18">
      <c r="C230" s="178">
        <v>193</v>
      </c>
      <c r="D230" s="95" t="str">
        <f t="shared" ref="D230:D293" si="39">+IF(($G$26*12-C230)&gt;=0,C230,"")</f>
        <v/>
      </c>
      <c r="E230" s="148">
        <f t="shared" ref="E230:E293" si="40">+IF(D230&lt;&gt;"",($G$25*$G$27/12)/(1-(1+($G$27/12))^(-$G$26*12)),0)</f>
        <v>0</v>
      </c>
      <c r="F230" s="148" t="str">
        <f t="shared" si="33"/>
        <v/>
      </c>
      <c r="G230" s="148" t="str">
        <f t="shared" si="35"/>
        <v/>
      </c>
      <c r="H230" s="148" t="str">
        <f t="shared" si="36"/>
        <v/>
      </c>
      <c r="I230" s="148" t="str">
        <f t="shared" ref="I230:I293" si="41">+IF(D230&lt;&gt;"",$G$25-H230,"")</f>
        <v/>
      </c>
      <c r="L230" s="178">
        <v>193</v>
      </c>
      <c r="M230" s="95" t="str">
        <f t="shared" ref="M230:M293" si="42">+IF(($P$26*12-L230)&gt;=0,L230,"")</f>
        <v/>
      </c>
      <c r="N230" s="148">
        <f t="shared" ref="N230:N293" si="43">+IF(M230&lt;&gt;"",($P$25*$P$27/12)/(1-(1+($P$27/12))^(-$P$26*12)),0)</f>
        <v>0</v>
      </c>
      <c r="O230" s="148" t="str">
        <f t="shared" si="34"/>
        <v/>
      </c>
      <c r="P230" s="148" t="str">
        <f t="shared" si="37"/>
        <v/>
      </c>
      <c r="Q230" s="148" t="str">
        <f t="shared" si="38"/>
        <v/>
      </c>
      <c r="R230" s="148" t="str">
        <f t="shared" ref="R230:R293" si="44">+IF(M230&lt;&gt;"",$P$25-Q230,"")</f>
        <v/>
      </c>
    </row>
    <row r="231" spans="3:18">
      <c r="C231" s="178">
        <v>194</v>
      </c>
      <c r="D231" s="95" t="str">
        <f t="shared" si="39"/>
        <v/>
      </c>
      <c r="E231" s="148">
        <f t="shared" si="40"/>
        <v>0</v>
      </c>
      <c r="F231" s="148" t="str">
        <f t="shared" ref="F231:F294" si="45">+IF(D231&lt;&gt;"",I230*$G$27/12,"")</f>
        <v/>
      </c>
      <c r="G231" s="148" t="str">
        <f t="shared" si="35"/>
        <v/>
      </c>
      <c r="H231" s="148" t="str">
        <f t="shared" si="36"/>
        <v/>
      </c>
      <c r="I231" s="148" t="str">
        <f t="shared" si="41"/>
        <v/>
      </c>
      <c r="L231" s="178">
        <v>194</v>
      </c>
      <c r="M231" s="95" t="str">
        <f t="shared" si="42"/>
        <v/>
      </c>
      <c r="N231" s="148">
        <f t="shared" si="43"/>
        <v>0</v>
      </c>
      <c r="O231" s="148" t="str">
        <f t="shared" ref="O231:O294" si="46">+IF(M231&lt;&gt;"",R230*$P$27/12,"")</f>
        <v/>
      </c>
      <c r="P231" s="148" t="str">
        <f t="shared" si="37"/>
        <v/>
      </c>
      <c r="Q231" s="148" t="str">
        <f t="shared" si="38"/>
        <v/>
      </c>
      <c r="R231" s="148" t="str">
        <f t="shared" si="44"/>
        <v/>
      </c>
    </row>
    <row r="232" spans="3:18">
      <c r="C232" s="178">
        <v>195</v>
      </c>
      <c r="D232" s="95" t="str">
        <f t="shared" si="39"/>
        <v/>
      </c>
      <c r="E232" s="148">
        <f t="shared" si="40"/>
        <v>0</v>
      </c>
      <c r="F232" s="148" t="str">
        <f t="shared" si="45"/>
        <v/>
      </c>
      <c r="G232" s="148" t="str">
        <f t="shared" ref="G232:G295" si="47">+IF(D232&lt;&gt;"",E232-F232,"")</f>
        <v/>
      </c>
      <c r="H232" s="148" t="str">
        <f t="shared" ref="H232:H295" si="48">+IF(D232&lt;&gt;"",G232+H231,"")</f>
        <v/>
      </c>
      <c r="I232" s="148" t="str">
        <f t="shared" si="41"/>
        <v/>
      </c>
      <c r="L232" s="178">
        <v>195</v>
      </c>
      <c r="M232" s="95" t="str">
        <f t="shared" si="42"/>
        <v/>
      </c>
      <c r="N232" s="148">
        <f t="shared" si="43"/>
        <v>0</v>
      </c>
      <c r="O232" s="148" t="str">
        <f t="shared" si="46"/>
        <v/>
      </c>
      <c r="P232" s="148" t="str">
        <f t="shared" ref="P232:P295" si="49">+IF(M232&lt;&gt;"",N232-O232,"")</f>
        <v/>
      </c>
      <c r="Q232" s="148" t="str">
        <f t="shared" ref="Q232:Q295" si="50">+IF(M232&lt;&gt;"",P232+Q231,"")</f>
        <v/>
      </c>
      <c r="R232" s="148" t="str">
        <f t="shared" si="44"/>
        <v/>
      </c>
    </row>
    <row r="233" spans="3:18">
      <c r="C233" s="178">
        <v>196</v>
      </c>
      <c r="D233" s="95" t="str">
        <f t="shared" si="39"/>
        <v/>
      </c>
      <c r="E233" s="148">
        <f t="shared" si="40"/>
        <v>0</v>
      </c>
      <c r="F233" s="148" t="str">
        <f t="shared" si="45"/>
        <v/>
      </c>
      <c r="G233" s="148" t="str">
        <f t="shared" si="47"/>
        <v/>
      </c>
      <c r="H233" s="148" t="str">
        <f t="shared" si="48"/>
        <v/>
      </c>
      <c r="I233" s="148" t="str">
        <f t="shared" si="41"/>
        <v/>
      </c>
      <c r="L233" s="178">
        <v>196</v>
      </c>
      <c r="M233" s="95" t="str">
        <f t="shared" si="42"/>
        <v/>
      </c>
      <c r="N233" s="148">
        <f t="shared" si="43"/>
        <v>0</v>
      </c>
      <c r="O233" s="148" t="str">
        <f t="shared" si="46"/>
        <v/>
      </c>
      <c r="P233" s="148" t="str">
        <f t="shared" si="49"/>
        <v/>
      </c>
      <c r="Q233" s="148" t="str">
        <f t="shared" si="50"/>
        <v/>
      </c>
      <c r="R233" s="148" t="str">
        <f t="shared" si="44"/>
        <v/>
      </c>
    </row>
    <row r="234" spans="3:18">
      <c r="C234" s="178">
        <v>197</v>
      </c>
      <c r="D234" s="95" t="str">
        <f t="shared" si="39"/>
        <v/>
      </c>
      <c r="E234" s="148">
        <f t="shared" si="40"/>
        <v>0</v>
      </c>
      <c r="F234" s="148" t="str">
        <f t="shared" si="45"/>
        <v/>
      </c>
      <c r="G234" s="148" t="str">
        <f t="shared" si="47"/>
        <v/>
      </c>
      <c r="H234" s="148" t="str">
        <f t="shared" si="48"/>
        <v/>
      </c>
      <c r="I234" s="148" t="str">
        <f t="shared" si="41"/>
        <v/>
      </c>
      <c r="L234" s="178">
        <v>197</v>
      </c>
      <c r="M234" s="95" t="str">
        <f t="shared" si="42"/>
        <v/>
      </c>
      <c r="N234" s="148">
        <f t="shared" si="43"/>
        <v>0</v>
      </c>
      <c r="O234" s="148" t="str">
        <f t="shared" si="46"/>
        <v/>
      </c>
      <c r="P234" s="148" t="str">
        <f t="shared" si="49"/>
        <v/>
      </c>
      <c r="Q234" s="148" t="str">
        <f t="shared" si="50"/>
        <v/>
      </c>
      <c r="R234" s="148" t="str">
        <f t="shared" si="44"/>
        <v/>
      </c>
    </row>
    <row r="235" spans="3:18">
      <c r="C235" s="178">
        <v>198</v>
      </c>
      <c r="D235" s="95" t="str">
        <f t="shared" si="39"/>
        <v/>
      </c>
      <c r="E235" s="148">
        <f t="shared" si="40"/>
        <v>0</v>
      </c>
      <c r="F235" s="148" t="str">
        <f t="shared" si="45"/>
        <v/>
      </c>
      <c r="G235" s="148" t="str">
        <f t="shared" si="47"/>
        <v/>
      </c>
      <c r="H235" s="148" t="str">
        <f t="shared" si="48"/>
        <v/>
      </c>
      <c r="I235" s="148" t="str">
        <f t="shared" si="41"/>
        <v/>
      </c>
      <c r="L235" s="178">
        <v>198</v>
      </c>
      <c r="M235" s="95" t="str">
        <f t="shared" si="42"/>
        <v/>
      </c>
      <c r="N235" s="148">
        <f t="shared" si="43"/>
        <v>0</v>
      </c>
      <c r="O235" s="148" t="str">
        <f t="shared" si="46"/>
        <v/>
      </c>
      <c r="P235" s="148" t="str">
        <f t="shared" si="49"/>
        <v/>
      </c>
      <c r="Q235" s="148" t="str">
        <f t="shared" si="50"/>
        <v/>
      </c>
      <c r="R235" s="148" t="str">
        <f t="shared" si="44"/>
        <v/>
      </c>
    </row>
    <row r="236" spans="3:18">
      <c r="C236" s="178">
        <v>199</v>
      </c>
      <c r="D236" s="95" t="str">
        <f t="shared" si="39"/>
        <v/>
      </c>
      <c r="E236" s="148">
        <f t="shared" si="40"/>
        <v>0</v>
      </c>
      <c r="F236" s="148" t="str">
        <f t="shared" si="45"/>
        <v/>
      </c>
      <c r="G236" s="148" t="str">
        <f t="shared" si="47"/>
        <v/>
      </c>
      <c r="H236" s="148" t="str">
        <f t="shared" si="48"/>
        <v/>
      </c>
      <c r="I236" s="148" t="str">
        <f t="shared" si="41"/>
        <v/>
      </c>
      <c r="L236" s="178">
        <v>199</v>
      </c>
      <c r="M236" s="95" t="str">
        <f t="shared" si="42"/>
        <v/>
      </c>
      <c r="N236" s="148">
        <f t="shared" si="43"/>
        <v>0</v>
      </c>
      <c r="O236" s="148" t="str">
        <f t="shared" si="46"/>
        <v/>
      </c>
      <c r="P236" s="148" t="str">
        <f t="shared" si="49"/>
        <v/>
      </c>
      <c r="Q236" s="148" t="str">
        <f t="shared" si="50"/>
        <v/>
      </c>
      <c r="R236" s="148" t="str">
        <f t="shared" si="44"/>
        <v/>
      </c>
    </row>
    <row r="237" spans="3:18">
      <c r="C237" s="178">
        <v>200</v>
      </c>
      <c r="D237" s="95" t="str">
        <f t="shared" si="39"/>
        <v/>
      </c>
      <c r="E237" s="148">
        <f t="shared" si="40"/>
        <v>0</v>
      </c>
      <c r="F237" s="148" t="str">
        <f t="shared" si="45"/>
        <v/>
      </c>
      <c r="G237" s="148" t="str">
        <f t="shared" si="47"/>
        <v/>
      </c>
      <c r="H237" s="148" t="str">
        <f t="shared" si="48"/>
        <v/>
      </c>
      <c r="I237" s="148" t="str">
        <f t="shared" si="41"/>
        <v/>
      </c>
      <c r="L237" s="178">
        <v>200</v>
      </c>
      <c r="M237" s="95" t="str">
        <f t="shared" si="42"/>
        <v/>
      </c>
      <c r="N237" s="148">
        <f t="shared" si="43"/>
        <v>0</v>
      </c>
      <c r="O237" s="148" t="str">
        <f t="shared" si="46"/>
        <v/>
      </c>
      <c r="P237" s="148" t="str">
        <f t="shared" si="49"/>
        <v/>
      </c>
      <c r="Q237" s="148" t="str">
        <f t="shared" si="50"/>
        <v/>
      </c>
      <c r="R237" s="148" t="str">
        <f t="shared" si="44"/>
        <v/>
      </c>
    </row>
    <row r="238" spans="3:18">
      <c r="C238" s="178">
        <v>201</v>
      </c>
      <c r="D238" s="95" t="str">
        <f t="shared" si="39"/>
        <v/>
      </c>
      <c r="E238" s="148">
        <f t="shared" si="40"/>
        <v>0</v>
      </c>
      <c r="F238" s="148" t="str">
        <f t="shared" si="45"/>
        <v/>
      </c>
      <c r="G238" s="148" t="str">
        <f t="shared" si="47"/>
        <v/>
      </c>
      <c r="H238" s="148" t="str">
        <f t="shared" si="48"/>
        <v/>
      </c>
      <c r="I238" s="148" t="str">
        <f t="shared" si="41"/>
        <v/>
      </c>
      <c r="L238" s="178">
        <v>201</v>
      </c>
      <c r="M238" s="95" t="str">
        <f t="shared" si="42"/>
        <v/>
      </c>
      <c r="N238" s="148">
        <f t="shared" si="43"/>
        <v>0</v>
      </c>
      <c r="O238" s="148" t="str">
        <f t="shared" si="46"/>
        <v/>
      </c>
      <c r="P238" s="148" t="str">
        <f t="shared" si="49"/>
        <v/>
      </c>
      <c r="Q238" s="148" t="str">
        <f t="shared" si="50"/>
        <v/>
      </c>
      <c r="R238" s="148" t="str">
        <f t="shared" si="44"/>
        <v/>
      </c>
    </row>
    <row r="239" spans="3:18">
      <c r="C239" s="178">
        <v>202</v>
      </c>
      <c r="D239" s="95" t="str">
        <f t="shared" si="39"/>
        <v/>
      </c>
      <c r="E239" s="148">
        <f t="shared" si="40"/>
        <v>0</v>
      </c>
      <c r="F239" s="148" t="str">
        <f t="shared" si="45"/>
        <v/>
      </c>
      <c r="G239" s="148" t="str">
        <f t="shared" si="47"/>
        <v/>
      </c>
      <c r="H239" s="148" t="str">
        <f t="shared" si="48"/>
        <v/>
      </c>
      <c r="I239" s="148" t="str">
        <f t="shared" si="41"/>
        <v/>
      </c>
      <c r="L239" s="178">
        <v>202</v>
      </c>
      <c r="M239" s="95" t="str">
        <f t="shared" si="42"/>
        <v/>
      </c>
      <c r="N239" s="148">
        <f t="shared" si="43"/>
        <v>0</v>
      </c>
      <c r="O239" s="148" t="str">
        <f t="shared" si="46"/>
        <v/>
      </c>
      <c r="P239" s="148" t="str">
        <f t="shared" si="49"/>
        <v/>
      </c>
      <c r="Q239" s="148" t="str">
        <f t="shared" si="50"/>
        <v/>
      </c>
      <c r="R239" s="148" t="str">
        <f t="shared" si="44"/>
        <v/>
      </c>
    </row>
    <row r="240" spans="3:18">
      <c r="C240" s="178">
        <v>203</v>
      </c>
      <c r="D240" s="95" t="str">
        <f t="shared" si="39"/>
        <v/>
      </c>
      <c r="E240" s="148">
        <f t="shared" si="40"/>
        <v>0</v>
      </c>
      <c r="F240" s="148" t="str">
        <f t="shared" si="45"/>
        <v/>
      </c>
      <c r="G240" s="148" t="str">
        <f t="shared" si="47"/>
        <v/>
      </c>
      <c r="H240" s="148" t="str">
        <f t="shared" si="48"/>
        <v/>
      </c>
      <c r="I240" s="148" t="str">
        <f t="shared" si="41"/>
        <v/>
      </c>
      <c r="L240" s="178">
        <v>203</v>
      </c>
      <c r="M240" s="95" t="str">
        <f t="shared" si="42"/>
        <v/>
      </c>
      <c r="N240" s="148">
        <f t="shared" si="43"/>
        <v>0</v>
      </c>
      <c r="O240" s="148" t="str">
        <f t="shared" si="46"/>
        <v/>
      </c>
      <c r="P240" s="148" t="str">
        <f t="shared" si="49"/>
        <v/>
      </c>
      <c r="Q240" s="148" t="str">
        <f t="shared" si="50"/>
        <v/>
      </c>
      <c r="R240" s="148" t="str">
        <f t="shared" si="44"/>
        <v/>
      </c>
    </row>
    <row r="241" spans="3:18">
      <c r="C241" s="178">
        <v>204</v>
      </c>
      <c r="D241" s="95" t="str">
        <f t="shared" si="39"/>
        <v/>
      </c>
      <c r="E241" s="148">
        <f t="shared" si="40"/>
        <v>0</v>
      </c>
      <c r="F241" s="148" t="str">
        <f t="shared" si="45"/>
        <v/>
      </c>
      <c r="G241" s="148" t="str">
        <f t="shared" si="47"/>
        <v/>
      </c>
      <c r="H241" s="148" t="str">
        <f t="shared" si="48"/>
        <v/>
      </c>
      <c r="I241" s="148" t="str">
        <f t="shared" si="41"/>
        <v/>
      </c>
      <c r="L241" s="178">
        <v>204</v>
      </c>
      <c r="M241" s="95" t="str">
        <f t="shared" si="42"/>
        <v/>
      </c>
      <c r="N241" s="148">
        <f t="shared" si="43"/>
        <v>0</v>
      </c>
      <c r="O241" s="148" t="str">
        <f t="shared" si="46"/>
        <v/>
      </c>
      <c r="P241" s="148" t="str">
        <f t="shared" si="49"/>
        <v/>
      </c>
      <c r="Q241" s="148" t="str">
        <f t="shared" si="50"/>
        <v/>
      </c>
      <c r="R241" s="148" t="str">
        <f t="shared" si="44"/>
        <v/>
      </c>
    </row>
    <row r="242" spans="3:18">
      <c r="C242" s="178">
        <v>205</v>
      </c>
      <c r="D242" s="95" t="str">
        <f t="shared" si="39"/>
        <v/>
      </c>
      <c r="E242" s="148">
        <f t="shared" si="40"/>
        <v>0</v>
      </c>
      <c r="F242" s="148" t="str">
        <f t="shared" si="45"/>
        <v/>
      </c>
      <c r="G242" s="148" t="str">
        <f t="shared" si="47"/>
        <v/>
      </c>
      <c r="H242" s="148" t="str">
        <f t="shared" si="48"/>
        <v/>
      </c>
      <c r="I242" s="148" t="str">
        <f t="shared" si="41"/>
        <v/>
      </c>
      <c r="L242" s="178">
        <v>205</v>
      </c>
      <c r="M242" s="95" t="str">
        <f t="shared" si="42"/>
        <v/>
      </c>
      <c r="N242" s="148">
        <f t="shared" si="43"/>
        <v>0</v>
      </c>
      <c r="O242" s="148" t="str">
        <f t="shared" si="46"/>
        <v/>
      </c>
      <c r="P242" s="148" t="str">
        <f t="shared" si="49"/>
        <v/>
      </c>
      <c r="Q242" s="148" t="str">
        <f t="shared" si="50"/>
        <v/>
      </c>
      <c r="R242" s="148" t="str">
        <f t="shared" si="44"/>
        <v/>
      </c>
    </row>
    <row r="243" spans="3:18">
      <c r="C243" s="178">
        <v>206</v>
      </c>
      <c r="D243" s="95" t="str">
        <f t="shared" si="39"/>
        <v/>
      </c>
      <c r="E243" s="148">
        <f t="shared" si="40"/>
        <v>0</v>
      </c>
      <c r="F243" s="148" t="str">
        <f t="shared" si="45"/>
        <v/>
      </c>
      <c r="G243" s="148" t="str">
        <f t="shared" si="47"/>
        <v/>
      </c>
      <c r="H243" s="148" t="str">
        <f t="shared" si="48"/>
        <v/>
      </c>
      <c r="I243" s="148" t="str">
        <f t="shared" si="41"/>
        <v/>
      </c>
      <c r="L243" s="178">
        <v>206</v>
      </c>
      <c r="M243" s="95" t="str">
        <f t="shared" si="42"/>
        <v/>
      </c>
      <c r="N243" s="148">
        <f t="shared" si="43"/>
        <v>0</v>
      </c>
      <c r="O243" s="148" t="str">
        <f t="shared" si="46"/>
        <v/>
      </c>
      <c r="P243" s="148" t="str">
        <f t="shared" si="49"/>
        <v/>
      </c>
      <c r="Q243" s="148" t="str">
        <f t="shared" si="50"/>
        <v/>
      </c>
      <c r="R243" s="148" t="str">
        <f t="shared" si="44"/>
        <v/>
      </c>
    </row>
    <row r="244" spans="3:18">
      <c r="C244" s="178">
        <v>207</v>
      </c>
      <c r="D244" s="95" t="str">
        <f t="shared" si="39"/>
        <v/>
      </c>
      <c r="E244" s="148">
        <f t="shared" si="40"/>
        <v>0</v>
      </c>
      <c r="F244" s="148" t="str">
        <f t="shared" si="45"/>
        <v/>
      </c>
      <c r="G244" s="148" t="str">
        <f t="shared" si="47"/>
        <v/>
      </c>
      <c r="H244" s="148" t="str">
        <f t="shared" si="48"/>
        <v/>
      </c>
      <c r="I244" s="148" t="str">
        <f t="shared" si="41"/>
        <v/>
      </c>
      <c r="L244" s="178">
        <v>207</v>
      </c>
      <c r="M244" s="95" t="str">
        <f t="shared" si="42"/>
        <v/>
      </c>
      <c r="N244" s="148">
        <f t="shared" si="43"/>
        <v>0</v>
      </c>
      <c r="O244" s="148" t="str">
        <f t="shared" si="46"/>
        <v/>
      </c>
      <c r="P244" s="148" t="str">
        <f t="shared" si="49"/>
        <v/>
      </c>
      <c r="Q244" s="148" t="str">
        <f t="shared" si="50"/>
        <v/>
      </c>
      <c r="R244" s="148" t="str">
        <f t="shared" si="44"/>
        <v/>
      </c>
    </row>
    <row r="245" spans="3:18">
      <c r="C245" s="178">
        <v>208</v>
      </c>
      <c r="D245" s="95" t="str">
        <f t="shared" si="39"/>
        <v/>
      </c>
      <c r="E245" s="148">
        <f t="shared" si="40"/>
        <v>0</v>
      </c>
      <c r="F245" s="148" t="str">
        <f t="shared" si="45"/>
        <v/>
      </c>
      <c r="G245" s="148" t="str">
        <f t="shared" si="47"/>
        <v/>
      </c>
      <c r="H245" s="148" t="str">
        <f t="shared" si="48"/>
        <v/>
      </c>
      <c r="I245" s="148" t="str">
        <f t="shared" si="41"/>
        <v/>
      </c>
      <c r="L245" s="178">
        <v>208</v>
      </c>
      <c r="M245" s="95" t="str">
        <f t="shared" si="42"/>
        <v/>
      </c>
      <c r="N245" s="148">
        <f t="shared" si="43"/>
        <v>0</v>
      </c>
      <c r="O245" s="148" t="str">
        <f t="shared" si="46"/>
        <v/>
      </c>
      <c r="P245" s="148" t="str">
        <f t="shared" si="49"/>
        <v/>
      </c>
      <c r="Q245" s="148" t="str">
        <f t="shared" si="50"/>
        <v/>
      </c>
      <c r="R245" s="148" t="str">
        <f t="shared" si="44"/>
        <v/>
      </c>
    </row>
    <row r="246" spans="3:18">
      <c r="C246" s="178">
        <v>209</v>
      </c>
      <c r="D246" s="95" t="str">
        <f t="shared" si="39"/>
        <v/>
      </c>
      <c r="E246" s="148">
        <f t="shared" si="40"/>
        <v>0</v>
      </c>
      <c r="F246" s="148" t="str">
        <f t="shared" si="45"/>
        <v/>
      </c>
      <c r="G246" s="148" t="str">
        <f t="shared" si="47"/>
        <v/>
      </c>
      <c r="H246" s="148" t="str">
        <f t="shared" si="48"/>
        <v/>
      </c>
      <c r="I246" s="148" t="str">
        <f t="shared" si="41"/>
        <v/>
      </c>
      <c r="L246" s="178">
        <v>209</v>
      </c>
      <c r="M246" s="95" t="str">
        <f t="shared" si="42"/>
        <v/>
      </c>
      <c r="N246" s="148">
        <f t="shared" si="43"/>
        <v>0</v>
      </c>
      <c r="O246" s="148" t="str">
        <f t="shared" si="46"/>
        <v/>
      </c>
      <c r="P246" s="148" t="str">
        <f t="shared" si="49"/>
        <v/>
      </c>
      <c r="Q246" s="148" t="str">
        <f t="shared" si="50"/>
        <v/>
      </c>
      <c r="R246" s="148" t="str">
        <f t="shared" si="44"/>
        <v/>
      </c>
    </row>
    <row r="247" spans="3:18">
      <c r="C247" s="178">
        <v>210</v>
      </c>
      <c r="D247" s="95" t="str">
        <f t="shared" si="39"/>
        <v/>
      </c>
      <c r="E247" s="148">
        <f t="shared" si="40"/>
        <v>0</v>
      </c>
      <c r="F247" s="148" t="str">
        <f t="shared" si="45"/>
        <v/>
      </c>
      <c r="G247" s="148" t="str">
        <f t="shared" si="47"/>
        <v/>
      </c>
      <c r="H247" s="148" t="str">
        <f t="shared" si="48"/>
        <v/>
      </c>
      <c r="I247" s="148" t="str">
        <f t="shared" si="41"/>
        <v/>
      </c>
      <c r="L247" s="178">
        <v>210</v>
      </c>
      <c r="M247" s="95" t="str">
        <f t="shared" si="42"/>
        <v/>
      </c>
      <c r="N247" s="148">
        <f t="shared" si="43"/>
        <v>0</v>
      </c>
      <c r="O247" s="148" t="str">
        <f t="shared" si="46"/>
        <v/>
      </c>
      <c r="P247" s="148" t="str">
        <f t="shared" si="49"/>
        <v/>
      </c>
      <c r="Q247" s="148" t="str">
        <f t="shared" si="50"/>
        <v/>
      </c>
      <c r="R247" s="148" t="str">
        <f t="shared" si="44"/>
        <v/>
      </c>
    </row>
    <row r="248" spans="3:18">
      <c r="C248" s="178">
        <v>211</v>
      </c>
      <c r="D248" s="95" t="str">
        <f t="shared" si="39"/>
        <v/>
      </c>
      <c r="E248" s="148">
        <f t="shared" si="40"/>
        <v>0</v>
      </c>
      <c r="F248" s="148" t="str">
        <f t="shared" si="45"/>
        <v/>
      </c>
      <c r="G248" s="148" t="str">
        <f t="shared" si="47"/>
        <v/>
      </c>
      <c r="H248" s="148" t="str">
        <f t="shared" si="48"/>
        <v/>
      </c>
      <c r="I248" s="148" t="str">
        <f t="shared" si="41"/>
        <v/>
      </c>
      <c r="L248" s="178">
        <v>211</v>
      </c>
      <c r="M248" s="95" t="str">
        <f t="shared" si="42"/>
        <v/>
      </c>
      <c r="N248" s="148">
        <f t="shared" si="43"/>
        <v>0</v>
      </c>
      <c r="O248" s="148" t="str">
        <f t="shared" si="46"/>
        <v/>
      </c>
      <c r="P248" s="148" t="str">
        <f t="shared" si="49"/>
        <v/>
      </c>
      <c r="Q248" s="148" t="str">
        <f t="shared" si="50"/>
        <v/>
      </c>
      <c r="R248" s="148" t="str">
        <f t="shared" si="44"/>
        <v/>
      </c>
    </row>
    <row r="249" spans="3:18">
      <c r="C249" s="178">
        <v>212</v>
      </c>
      <c r="D249" s="95" t="str">
        <f t="shared" si="39"/>
        <v/>
      </c>
      <c r="E249" s="148">
        <f t="shared" si="40"/>
        <v>0</v>
      </c>
      <c r="F249" s="148" t="str">
        <f t="shared" si="45"/>
        <v/>
      </c>
      <c r="G249" s="148" t="str">
        <f t="shared" si="47"/>
        <v/>
      </c>
      <c r="H249" s="148" t="str">
        <f t="shared" si="48"/>
        <v/>
      </c>
      <c r="I249" s="148" t="str">
        <f t="shared" si="41"/>
        <v/>
      </c>
      <c r="L249" s="178">
        <v>212</v>
      </c>
      <c r="M249" s="95" t="str">
        <f t="shared" si="42"/>
        <v/>
      </c>
      <c r="N249" s="148">
        <f t="shared" si="43"/>
        <v>0</v>
      </c>
      <c r="O249" s="148" t="str">
        <f t="shared" si="46"/>
        <v/>
      </c>
      <c r="P249" s="148" t="str">
        <f t="shared" si="49"/>
        <v/>
      </c>
      <c r="Q249" s="148" t="str">
        <f t="shared" si="50"/>
        <v/>
      </c>
      <c r="R249" s="148" t="str">
        <f t="shared" si="44"/>
        <v/>
      </c>
    </row>
    <row r="250" spans="3:18">
      <c r="C250" s="178">
        <v>213</v>
      </c>
      <c r="D250" s="95" t="str">
        <f t="shared" si="39"/>
        <v/>
      </c>
      <c r="E250" s="148">
        <f t="shared" si="40"/>
        <v>0</v>
      </c>
      <c r="F250" s="148" t="str">
        <f t="shared" si="45"/>
        <v/>
      </c>
      <c r="G250" s="148" t="str">
        <f t="shared" si="47"/>
        <v/>
      </c>
      <c r="H250" s="148" t="str">
        <f t="shared" si="48"/>
        <v/>
      </c>
      <c r="I250" s="148" t="str">
        <f t="shared" si="41"/>
        <v/>
      </c>
      <c r="L250" s="178">
        <v>213</v>
      </c>
      <c r="M250" s="95" t="str">
        <f t="shared" si="42"/>
        <v/>
      </c>
      <c r="N250" s="148">
        <f t="shared" si="43"/>
        <v>0</v>
      </c>
      <c r="O250" s="148" t="str">
        <f t="shared" si="46"/>
        <v/>
      </c>
      <c r="P250" s="148" t="str">
        <f t="shared" si="49"/>
        <v/>
      </c>
      <c r="Q250" s="148" t="str">
        <f t="shared" si="50"/>
        <v/>
      </c>
      <c r="R250" s="148" t="str">
        <f t="shared" si="44"/>
        <v/>
      </c>
    </row>
    <row r="251" spans="3:18">
      <c r="C251" s="178">
        <v>214</v>
      </c>
      <c r="D251" s="95" t="str">
        <f t="shared" si="39"/>
        <v/>
      </c>
      <c r="E251" s="148">
        <f t="shared" si="40"/>
        <v>0</v>
      </c>
      <c r="F251" s="148" t="str">
        <f t="shared" si="45"/>
        <v/>
      </c>
      <c r="G251" s="148" t="str">
        <f t="shared" si="47"/>
        <v/>
      </c>
      <c r="H251" s="148" t="str">
        <f t="shared" si="48"/>
        <v/>
      </c>
      <c r="I251" s="148" t="str">
        <f t="shared" si="41"/>
        <v/>
      </c>
      <c r="L251" s="178">
        <v>214</v>
      </c>
      <c r="M251" s="95" t="str">
        <f t="shared" si="42"/>
        <v/>
      </c>
      <c r="N251" s="148">
        <f t="shared" si="43"/>
        <v>0</v>
      </c>
      <c r="O251" s="148" t="str">
        <f t="shared" si="46"/>
        <v/>
      </c>
      <c r="P251" s="148" t="str">
        <f t="shared" si="49"/>
        <v/>
      </c>
      <c r="Q251" s="148" t="str">
        <f t="shared" si="50"/>
        <v/>
      </c>
      <c r="R251" s="148" t="str">
        <f t="shared" si="44"/>
        <v/>
      </c>
    </row>
    <row r="252" spans="3:18">
      <c r="C252" s="178">
        <v>215</v>
      </c>
      <c r="D252" s="95" t="str">
        <f t="shared" si="39"/>
        <v/>
      </c>
      <c r="E252" s="148">
        <f t="shared" si="40"/>
        <v>0</v>
      </c>
      <c r="F252" s="148" t="str">
        <f t="shared" si="45"/>
        <v/>
      </c>
      <c r="G252" s="148" t="str">
        <f t="shared" si="47"/>
        <v/>
      </c>
      <c r="H252" s="148" t="str">
        <f t="shared" si="48"/>
        <v/>
      </c>
      <c r="I252" s="148" t="str">
        <f t="shared" si="41"/>
        <v/>
      </c>
      <c r="L252" s="178">
        <v>215</v>
      </c>
      <c r="M252" s="95" t="str">
        <f t="shared" si="42"/>
        <v/>
      </c>
      <c r="N252" s="148">
        <f t="shared" si="43"/>
        <v>0</v>
      </c>
      <c r="O252" s="148" t="str">
        <f t="shared" si="46"/>
        <v/>
      </c>
      <c r="P252" s="148" t="str">
        <f t="shared" si="49"/>
        <v/>
      </c>
      <c r="Q252" s="148" t="str">
        <f t="shared" si="50"/>
        <v/>
      </c>
      <c r="R252" s="148" t="str">
        <f t="shared" si="44"/>
        <v/>
      </c>
    </row>
    <row r="253" spans="3:18">
      <c r="C253" s="178">
        <v>216</v>
      </c>
      <c r="D253" s="95" t="str">
        <f t="shared" si="39"/>
        <v/>
      </c>
      <c r="E253" s="148">
        <f t="shared" si="40"/>
        <v>0</v>
      </c>
      <c r="F253" s="148" t="str">
        <f t="shared" si="45"/>
        <v/>
      </c>
      <c r="G253" s="148" t="str">
        <f t="shared" si="47"/>
        <v/>
      </c>
      <c r="H253" s="148" t="str">
        <f t="shared" si="48"/>
        <v/>
      </c>
      <c r="I253" s="148" t="str">
        <f t="shared" si="41"/>
        <v/>
      </c>
      <c r="L253" s="178">
        <v>216</v>
      </c>
      <c r="M253" s="95" t="str">
        <f t="shared" si="42"/>
        <v/>
      </c>
      <c r="N253" s="148">
        <f t="shared" si="43"/>
        <v>0</v>
      </c>
      <c r="O253" s="148" t="str">
        <f t="shared" si="46"/>
        <v/>
      </c>
      <c r="P253" s="148" t="str">
        <f t="shared" si="49"/>
        <v/>
      </c>
      <c r="Q253" s="148" t="str">
        <f t="shared" si="50"/>
        <v/>
      </c>
      <c r="R253" s="148" t="str">
        <f t="shared" si="44"/>
        <v/>
      </c>
    </row>
    <row r="254" spans="3:18">
      <c r="C254" s="178">
        <v>217</v>
      </c>
      <c r="D254" s="95" t="str">
        <f t="shared" si="39"/>
        <v/>
      </c>
      <c r="E254" s="148">
        <f t="shared" si="40"/>
        <v>0</v>
      </c>
      <c r="F254" s="148" t="str">
        <f t="shared" si="45"/>
        <v/>
      </c>
      <c r="G254" s="148" t="str">
        <f t="shared" si="47"/>
        <v/>
      </c>
      <c r="H254" s="148" t="str">
        <f t="shared" si="48"/>
        <v/>
      </c>
      <c r="I254" s="148" t="str">
        <f t="shared" si="41"/>
        <v/>
      </c>
      <c r="L254" s="178">
        <v>217</v>
      </c>
      <c r="M254" s="95" t="str">
        <f t="shared" si="42"/>
        <v/>
      </c>
      <c r="N254" s="148">
        <f t="shared" si="43"/>
        <v>0</v>
      </c>
      <c r="O254" s="148" t="str">
        <f t="shared" si="46"/>
        <v/>
      </c>
      <c r="P254" s="148" t="str">
        <f t="shared" si="49"/>
        <v/>
      </c>
      <c r="Q254" s="148" t="str">
        <f t="shared" si="50"/>
        <v/>
      </c>
      <c r="R254" s="148" t="str">
        <f t="shared" si="44"/>
        <v/>
      </c>
    </row>
    <row r="255" spans="3:18">
      <c r="C255" s="178">
        <v>218</v>
      </c>
      <c r="D255" s="95" t="str">
        <f t="shared" si="39"/>
        <v/>
      </c>
      <c r="E255" s="148">
        <f t="shared" si="40"/>
        <v>0</v>
      </c>
      <c r="F255" s="148" t="str">
        <f t="shared" si="45"/>
        <v/>
      </c>
      <c r="G255" s="148" t="str">
        <f t="shared" si="47"/>
        <v/>
      </c>
      <c r="H255" s="148" t="str">
        <f t="shared" si="48"/>
        <v/>
      </c>
      <c r="I255" s="148" t="str">
        <f t="shared" si="41"/>
        <v/>
      </c>
      <c r="L255" s="178">
        <v>218</v>
      </c>
      <c r="M255" s="95" t="str">
        <f t="shared" si="42"/>
        <v/>
      </c>
      <c r="N255" s="148">
        <f t="shared" si="43"/>
        <v>0</v>
      </c>
      <c r="O255" s="148" t="str">
        <f t="shared" si="46"/>
        <v/>
      </c>
      <c r="P255" s="148" t="str">
        <f t="shared" si="49"/>
        <v/>
      </c>
      <c r="Q255" s="148" t="str">
        <f t="shared" si="50"/>
        <v/>
      </c>
      <c r="R255" s="148" t="str">
        <f t="shared" si="44"/>
        <v/>
      </c>
    </row>
    <row r="256" spans="3:18">
      <c r="C256" s="178">
        <v>219</v>
      </c>
      <c r="D256" s="95" t="str">
        <f t="shared" si="39"/>
        <v/>
      </c>
      <c r="E256" s="148">
        <f t="shared" si="40"/>
        <v>0</v>
      </c>
      <c r="F256" s="148" t="str">
        <f t="shared" si="45"/>
        <v/>
      </c>
      <c r="G256" s="148" t="str">
        <f t="shared" si="47"/>
        <v/>
      </c>
      <c r="H256" s="148" t="str">
        <f t="shared" si="48"/>
        <v/>
      </c>
      <c r="I256" s="148" t="str">
        <f t="shared" si="41"/>
        <v/>
      </c>
      <c r="L256" s="178">
        <v>219</v>
      </c>
      <c r="M256" s="95" t="str">
        <f t="shared" si="42"/>
        <v/>
      </c>
      <c r="N256" s="148">
        <f t="shared" si="43"/>
        <v>0</v>
      </c>
      <c r="O256" s="148" t="str">
        <f t="shared" si="46"/>
        <v/>
      </c>
      <c r="P256" s="148" t="str">
        <f t="shared" si="49"/>
        <v/>
      </c>
      <c r="Q256" s="148" t="str">
        <f t="shared" si="50"/>
        <v/>
      </c>
      <c r="R256" s="148" t="str">
        <f t="shared" si="44"/>
        <v/>
      </c>
    </row>
    <row r="257" spans="3:18">
      <c r="C257" s="178">
        <v>220</v>
      </c>
      <c r="D257" s="95" t="str">
        <f t="shared" si="39"/>
        <v/>
      </c>
      <c r="E257" s="148">
        <f t="shared" si="40"/>
        <v>0</v>
      </c>
      <c r="F257" s="148" t="str">
        <f t="shared" si="45"/>
        <v/>
      </c>
      <c r="G257" s="148" t="str">
        <f t="shared" si="47"/>
        <v/>
      </c>
      <c r="H257" s="148" t="str">
        <f t="shared" si="48"/>
        <v/>
      </c>
      <c r="I257" s="148" t="str">
        <f t="shared" si="41"/>
        <v/>
      </c>
      <c r="L257" s="178">
        <v>220</v>
      </c>
      <c r="M257" s="95" t="str">
        <f t="shared" si="42"/>
        <v/>
      </c>
      <c r="N257" s="148">
        <f t="shared" si="43"/>
        <v>0</v>
      </c>
      <c r="O257" s="148" t="str">
        <f t="shared" si="46"/>
        <v/>
      </c>
      <c r="P257" s="148" t="str">
        <f t="shared" si="49"/>
        <v/>
      </c>
      <c r="Q257" s="148" t="str">
        <f t="shared" si="50"/>
        <v/>
      </c>
      <c r="R257" s="148" t="str">
        <f t="shared" si="44"/>
        <v/>
      </c>
    </row>
    <row r="258" spans="3:18">
      <c r="C258" s="178">
        <v>221</v>
      </c>
      <c r="D258" s="95" t="str">
        <f t="shared" si="39"/>
        <v/>
      </c>
      <c r="E258" s="148">
        <f t="shared" si="40"/>
        <v>0</v>
      </c>
      <c r="F258" s="148" t="str">
        <f t="shared" si="45"/>
        <v/>
      </c>
      <c r="G258" s="148" t="str">
        <f t="shared" si="47"/>
        <v/>
      </c>
      <c r="H258" s="148" t="str">
        <f t="shared" si="48"/>
        <v/>
      </c>
      <c r="I258" s="148" t="str">
        <f t="shared" si="41"/>
        <v/>
      </c>
      <c r="L258" s="178">
        <v>221</v>
      </c>
      <c r="M258" s="95" t="str">
        <f t="shared" si="42"/>
        <v/>
      </c>
      <c r="N258" s="148">
        <f t="shared" si="43"/>
        <v>0</v>
      </c>
      <c r="O258" s="148" t="str">
        <f t="shared" si="46"/>
        <v/>
      </c>
      <c r="P258" s="148" t="str">
        <f t="shared" si="49"/>
        <v/>
      </c>
      <c r="Q258" s="148" t="str">
        <f t="shared" si="50"/>
        <v/>
      </c>
      <c r="R258" s="148" t="str">
        <f t="shared" si="44"/>
        <v/>
      </c>
    </row>
    <row r="259" spans="3:18">
      <c r="C259" s="178">
        <v>222</v>
      </c>
      <c r="D259" s="95" t="str">
        <f t="shared" si="39"/>
        <v/>
      </c>
      <c r="E259" s="148">
        <f t="shared" si="40"/>
        <v>0</v>
      </c>
      <c r="F259" s="148" t="str">
        <f t="shared" si="45"/>
        <v/>
      </c>
      <c r="G259" s="148" t="str">
        <f t="shared" si="47"/>
        <v/>
      </c>
      <c r="H259" s="148" t="str">
        <f t="shared" si="48"/>
        <v/>
      </c>
      <c r="I259" s="148" t="str">
        <f t="shared" si="41"/>
        <v/>
      </c>
      <c r="L259" s="178">
        <v>222</v>
      </c>
      <c r="M259" s="95" t="str">
        <f t="shared" si="42"/>
        <v/>
      </c>
      <c r="N259" s="148">
        <f t="shared" si="43"/>
        <v>0</v>
      </c>
      <c r="O259" s="148" t="str">
        <f t="shared" si="46"/>
        <v/>
      </c>
      <c r="P259" s="148" t="str">
        <f t="shared" si="49"/>
        <v/>
      </c>
      <c r="Q259" s="148" t="str">
        <f t="shared" si="50"/>
        <v/>
      </c>
      <c r="R259" s="148" t="str">
        <f t="shared" si="44"/>
        <v/>
      </c>
    </row>
    <row r="260" spans="3:18">
      <c r="C260" s="178">
        <v>223</v>
      </c>
      <c r="D260" s="95" t="str">
        <f t="shared" si="39"/>
        <v/>
      </c>
      <c r="E260" s="148">
        <f t="shared" si="40"/>
        <v>0</v>
      </c>
      <c r="F260" s="148" t="str">
        <f t="shared" si="45"/>
        <v/>
      </c>
      <c r="G260" s="148" t="str">
        <f t="shared" si="47"/>
        <v/>
      </c>
      <c r="H260" s="148" t="str">
        <f t="shared" si="48"/>
        <v/>
      </c>
      <c r="I260" s="148" t="str">
        <f t="shared" si="41"/>
        <v/>
      </c>
      <c r="L260" s="178">
        <v>223</v>
      </c>
      <c r="M260" s="95" t="str">
        <f t="shared" si="42"/>
        <v/>
      </c>
      <c r="N260" s="148">
        <f t="shared" si="43"/>
        <v>0</v>
      </c>
      <c r="O260" s="148" t="str">
        <f t="shared" si="46"/>
        <v/>
      </c>
      <c r="P260" s="148" t="str">
        <f t="shared" si="49"/>
        <v/>
      </c>
      <c r="Q260" s="148" t="str">
        <f t="shared" si="50"/>
        <v/>
      </c>
      <c r="R260" s="148" t="str">
        <f t="shared" si="44"/>
        <v/>
      </c>
    </row>
    <row r="261" spans="3:18">
      <c r="C261" s="178">
        <v>224</v>
      </c>
      <c r="D261" s="95" t="str">
        <f t="shared" si="39"/>
        <v/>
      </c>
      <c r="E261" s="148">
        <f t="shared" si="40"/>
        <v>0</v>
      </c>
      <c r="F261" s="148" t="str">
        <f t="shared" si="45"/>
        <v/>
      </c>
      <c r="G261" s="148" t="str">
        <f t="shared" si="47"/>
        <v/>
      </c>
      <c r="H261" s="148" t="str">
        <f t="shared" si="48"/>
        <v/>
      </c>
      <c r="I261" s="148" t="str">
        <f t="shared" si="41"/>
        <v/>
      </c>
      <c r="L261" s="178">
        <v>224</v>
      </c>
      <c r="M261" s="95" t="str">
        <f t="shared" si="42"/>
        <v/>
      </c>
      <c r="N261" s="148">
        <f t="shared" si="43"/>
        <v>0</v>
      </c>
      <c r="O261" s="148" t="str">
        <f t="shared" si="46"/>
        <v/>
      </c>
      <c r="P261" s="148" t="str">
        <f t="shared" si="49"/>
        <v/>
      </c>
      <c r="Q261" s="148" t="str">
        <f t="shared" si="50"/>
        <v/>
      </c>
      <c r="R261" s="148" t="str">
        <f t="shared" si="44"/>
        <v/>
      </c>
    </row>
    <row r="262" spans="3:18">
      <c r="C262" s="178">
        <v>225</v>
      </c>
      <c r="D262" s="95" t="str">
        <f t="shared" si="39"/>
        <v/>
      </c>
      <c r="E262" s="148">
        <f t="shared" si="40"/>
        <v>0</v>
      </c>
      <c r="F262" s="148" t="str">
        <f t="shared" si="45"/>
        <v/>
      </c>
      <c r="G262" s="148" t="str">
        <f t="shared" si="47"/>
        <v/>
      </c>
      <c r="H262" s="148" t="str">
        <f t="shared" si="48"/>
        <v/>
      </c>
      <c r="I262" s="148" t="str">
        <f t="shared" si="41"/>
        <v/>
      </c>
      <c r="L262" s="178">
        <v>225</v>
      </c>
      <c r="M262" s="95" t="str">
        <f t="shared" si="42"/>
        <v/>
      </c>
      <c r="N262" s="148">
        <f t="shared" si="43"/>
        <v>0</v>
      </c>
      <c r="O262" s="148" t="str">
        <f t="shared" si="46"/>
        <v/>
      </c>
      <c r="P262" s="148" t="str">
        <f t="shared" si="49"/>
        <v/>
      </c>
      <c r="Q262" s="148" t="str">
        <f t="shared" si="50"/>
        <v/>
      </c>
      <c r="R262" s="148" t="str">
        <f t="shared" si="44"/>
        <v/>
      </c>
    </row>
    <row r="263" spans="3:18">
      <c r="C263" s="178">
        <v>226</v>
      </c>
      <c r="D263" s="95" t="str">
        <f t="shared" si="39"/>
        <v/>
      </c>
      <c r="E263" s="148">
        <f t="shared" si="40"/>
        <v>0</v>
      </c>
      <c r="F263" s="148" t="str">
        <f t="shared" si="45"/>
        <v/>
      </c>
      <c r="G263" s="148" t="str">
        <f t="shared" si="47"/>
        <v/>
      </c>
      <c r="H263" s="148" t="str">
        <f t="shared" si="48"/>
        <v/>
      </c>
      <c r="I263" s="148" t="str">
        <f t="shared" si="41"/>
        <v/>
      </c>
      <c r="L263" s="178">
        <v>226</v>
      </c>
      <c r="M263" s="95" t="str">
        <f t="shared" si="42"/>
        <v/>
      </c>
      <c r="N263" s="148">
        <f t="shared" si="43"/>
        <v>0</v>
      </c>
      <c r="O263" s="148" t="str">
        <f t="shared" si="46"/>
        <v/>
      </c>
      <c r="P263" s="148" t="str">
        <f t="shared" si="49"/>
        <v/>
      </c>
      <c r="Q263" s="148" t="str">
        <f t="shared" si="50"/>
        <v/>
      </c>
      <c r="R263" s="148" t="str">
        <f t="shared" si="44"/>
        <v/>
      </c>
    </row>
    <row r="264" spans="3:18">
      <c r="C264" s="178">
        <v>227</v>
      </c>
      <c r="D264" s="95" t="str">
        <f t="shared" si="39"/>
        <v/>
      </c>
      <c r="E264" s="148">
        <f t="shared" si="40"/>
        <v>0</v>
      </c>
      <c r="F264" s="148" t="str">
        <f t="shared" si="45"/>
        <v/>
      </c>
      <c r="G264" s="148" t="str">
        <f t="shared" si="47"/>
        <v/>
      </c>
      <c r="H264" s="148" t="str">
        <f t="shared" si="48"/>
        <v/>
      </c>
      <c r="I264" s="148" t="str">
        <f t="shared" si="41"/>
        <v/>
      </c>
      <c r="L264" s="178">
        <v>227</v>
      </c>
      <c r="M264" s="95" t="str">
        <f t="shared" si="42"/>
        <v/>
      </c>
      <c r="N264" s="148">
        <f t="shared" si="43"/>
        <v>0</v>
      </c>
      <c r="O264" s="148" t="str">
        <f t="shared" si="46"/>
        <v/>
      </c>
      <c r="P264" s="148" t="str">
        <f t="shared" si="49"/>
        <v/>
      </c>
      <c r="Q264" s="148" t="str">
        <f t="shared" si="50"/>
        <v/>
      </c>
      <c r="R264" s="148" t="str">
        <f t="shared" si="44"/>
        <v/>
      </c>
    </row>
    <row r="265" spans="3:18">
      <c r="C265" s="178">
        <v>228</v>
      </c>
      <c r="D265" s="95" t="str">
        <f t="shared" si="39"/>
        <v/>
      </c>
      <c r="E265" s="148">
        <f t="shared" si="40"/>
        <v>0</v>
      </c>
      <c r="F265" s="148" t="str">
        <f t="shared" si="45"/>
        <v/>
      </c>
      <c r="G265" s="148" t="str">
        <f t="shared" si="47"/>
        <v/>
      </c>
      <c r="H265" s="148" t="str">
        <f t="shared" si="48"/>
        <v/>
      </c>
      <c r="I265" s="148" t="str">
        <f t="shared" si="41"/>
        <v/>
      </c>
      <c r="L265" s="178">
        <v>228</v>
      </c>
      <c r="M265" s="95" t="str">
        <f t="shared" si="42"/>
        <v/>
      </c>
      <c r="N265" s="148">
        <f t="shared" si="43"/>
        <v>0</v>
      </c>
      <c r="O265" s="148" t="str">
        <f t="shared" si="46"/>
        <v/>
      </c>
      <c r="P265" s="148" t="str">
        <f t="shared" si="49"/>
        <v/>
      </c>
      <c r="Q265" s="148" t="str">
        <f t="shared" si="50"/>
        <v/>
      </c>
      <c r="R265" s="148" t="str">
        <f t="shared" si="44"/>
        <v/>
      </c>
    </row>
    <row r="266" spans="3:18">
      <c r="C266" s="178">
        <v>229</v>
      </c>
      <c r="D266" s="95" t="str">
        <f t="shared" si="39"/>
        <v/>
      </c>
      <c r="E266" s="148">
        <f t="shared" si="40"/>
        <v>0</v>
      </c>
      <c r="F266" s="148" t="str">
        <f t="shared" si="45"/>
        <v/>
      </c>
      <c r="G266" s="148" t="str">
        <f t="shared" si="47"/>
        <v/>
      </c>
      <c r="H266" s="148" t="str">
        <f t="shared" si="48"/>
        <v/>
      </c>
      <c r="I266" s="148" t="str">
        <f t="shared" si="41"/>
        <v/>
      </c>
      <c r="L266" s="178">
        <v>229</v>
      </c>
      <c r="M266" s="95" t="str">
        <f t="shared" si="42"/>
        <v/>
      </c>
      <c r="N266" s="148">
        <f t="shared" si="43"/>
        <v>0</v>
      </c>
      <c r="O266" s="148" t="str">
        <f t="shared" si="46"/>
        <v/>
      </c>
      <c r="P266" s="148" t="str">
        <f t="shared" si="49"/>
        <v/>
      </c>
      <c r="Q266" s="148" t="str">
        <f t="shared" si="50"/>
        <v/>
      </c>
      <c r="R266" s="148" t="str">
        <f t="shared" si="44"/>
        <v/>
      </c>
    </row>
    <row r="267" spans="3:18">
      <c r="C267" s="178">
        <v>230</v>
      </c>
      <c r="D267" s="95" t="str">
        <f t="shared" si="39"/>
        <v/>
      </c>
      <c r="E267" s="148">
        <f t="shared" si="40"/>
        <v>0</v>
      </c>
      <c r="F267" s="148" t="str">
        <f t="shared" si="45"/>
        <v/>
      </c>
      <c r="G267" s="148" t="str">
        <f t="shared" si="47"/>
        <v/>
      </c>
      <c r="H267" s="148" t="str">
        <f t="shared" si="48"/>
        <v/>
      </c>
      <c r="I267" s="148" t="str">
        <f t="shared" si="41"/>
        <v/>
      </c>
      <c r="L267" s="178">
        <v>230</v>
      </c>
      <c r="M267" s="95" t="str">
        <f t="shared" si="42"/>
        <v/>
      </c>
      <c r="N267" s="148">
        <f t="shared" si="43"/>
        <v>0</v>
      </c>
      <c r="O267" s="148" t="str">
        <f t="shared" si="46"/>
        <v/>
      </c>
      <c r="P267" s="148" t="str">
        <f t="shared" si="49"/>
        <v/>
      </c>
      <c r="Q267" s="148" t="str">
        <f t="shared" si="50"/>
        <v/>
      </c>
      <c r="R267" s="148" t="str">
        <f t="shared" si="44"/>
        <v/>
      </c>
    </row>
    <row r="268" spans="3:18">
      <c r="C268" s="178">
        <v>231</v>
      </c>
      <c r="D268" s="95" t="str">
        <f t="shared" si="39"/>
        <v/>
      </c>
      <c r="E268" s="148">
        <f t="shared" si="40"/>
        <v>0</v>
      </c>
      <c r="F268" s="148" t="str">
        <f t="shared" si="45"/>
        <v/>
      </c>
      <c r="G268" s="148" t="str">
        <f t="shared" si="47"/>
        <v/>
      </c>
      <c r="H268" s="148" t="str">
        <f t="shared" si="48"/>
        <v/>
      </c>
      <c r="I268" s="148" t="str">
        <f t="shared" si="41"/>
        <v/>
      </c>
      <c r="L268" s="178">
        <v>231</v>
      </c>
      <c r="M268" s="95" t="str">
        <f t="shared" si="42"/>
        <v/>
      </c>
      <c r="N268" s="148">
        <f t="shared" si="43"/>
        <v>0</v>
      </c>
      <c r="O268" s="148" t="str">
        <f t="shared" si="46"/>
        <v/>
      </c>
      <c r="P268" s="148" t="str">
        <f t="shared" si="49"/>
        <v/>
      </c>
      <c r="Q268" s="148" t="str">
        <f t="shared" si="50"/>
        <v/>
      </c>
      <c r="R268" s="148" t="str">
        <f t="shared" si="44"/>
        <v/>
      </c>
    </row>
    <row r="269" spans="3:18">
      <c r="C269" s="178">
        <v>232</v>
      </c>
      <c r="D269" s="95" t="str">
        <f t="shared" si="39"/>
        <v/>
      </c>
      <c r="E269" s="148">
        <f t="shared" si="40"/>
        <v>0</v>
      </c>
      <c r="F269" s="148" t="str">
        <f t="shared" si="45"/>
        <v/>
      </c>
      <c r="G269" s="148" t="str">
        <f t="shared" si="47"/>
        <v/>
      </c>
      <c r="H269" s="148" t="str">
        <f t="shared" si="48"/>
        <v/>
      </c>
      <c r="I269" s="148" t="str">
        <f t="shared" si="41"/>
        <v/>
      </c>
      <c r="L269" s="178">
        <v>232</v>
      </c>
      <c r="M269" s="95" t="str">
        <f t="shared" si="42"/>
        <v/>
      </c>
      <c r="N269" s="148">
        <f t="shared" si="43"/>
        <v>0</v>
      </c>
      <c r="O269" s="148" t="str">
        <f t="shared" si="46"/>
        <v/>
      </c>
      <c r="P269" s="148" t="str">
        <f t="shared" si="49"/>
        <v/>
      </c>
      <c r="Q269" s="148" t="str">
        <f t="shared" si="50"/>
        <v/>
      </c>
      <c r="R269" s="148" t="str">
        <f t="shared" si="44"/>
        <v/>
      </c>
    </row>
    <row r="270" spans="3:18">
      <c r="C270" s="178">
        <v>233</v>
      </c>
      <c r="D270" s="95" t="str">
        <f t="shared" si="39"/>
        <v/>
      </c>
      <c r="E270" s="148">
        <f t="shared" si="40"/>
        <v>0</v>
      </c>
      <c r="F270" s="148" t="str">
        <f t="shared" si="45"/>
        <v/>
      </c>
      <c r="G270" s="148" t="str">
        <f t="shared" si="47"/>
        <v/>
      </c>
      <c r="H270" s="148" t="str">
        <f t="shared" si="48"/>
        <v/>
      </c>
      <c r="I270" s="148" t="str">
        <f t="shared" si="41"/>
        <v/>
      </c>
      <c r="L270" s="178">
        <v>233</v>
      </c>
      <c r="M270" s="95" t="str">
        <f t="shared" si="42"/>
        <v/>
      </c>
      <c r="N270" s="148">
        <f t="shared" si="43"/>
        <v>0</v>
      </c>
      <c r="O270" s="148" t="str">
        <f t="shared" si="46"/>
        <v/>
      </c>
      <c r="P270" s="148" t="str">
        <f t="shared" si="49"/>
        <v/>
      </c>
      <c r="Q270" s="148" t="str">
        <f t="shared" si="50"/>
        <v/>
      </c>
      <c r="R270" s="148" t="str">
        <f t="shared" si="44"/>
        <v/>
      </c>
    </row>
    <row r="271" spans="3:18">
      <c r="C271" s="178">
        <v>234</v>
      </c>
      <c r="D271" s="95" t="str">
        <f t="shared" si="39"/>
        <v/>
      </c>
      <c r="E271" s="148">
        <f t="shared" si="40"/>
        <v>0</v>
      </c>
      <c r="F271" s="148" t="str">
        <f t="shared" si="45"/>
        <v/>
      </c>
      <c r="G271" s="148" t="str">
        <f t="shared" si="47"/>
        <v/>
      </c>
      <c r="H271" s="148" t="str">
        <f t="shared" si="48"/>
        <v/>
      </c>
      <c r="I271" s="148" t="str">
        <f t="shared" si="41"/>
        <v/>
      </c>
      <c r="L271" s="178">
        <v>234</v>
      </c>
      <c r="M271" s="95" t="str">
        <f t="shared" si="42"/>
        <v/>
      </c>
      <c r="N271" s="148">
        <f t="shared" si="43"/>
        <v>0</v>
      </c>
      <c r="O271" s="148" t="str">
        <f t="shared" si="46"/>
        <v/>
      </c>
      <c r="P271" s="148" t="str">
        <f t="shared" si="49"/>
        <v/>
      </c>
      <c r="Q271" s="148" t="str">
        <f t="shared" si="50"/>
        <v/>
      </c>
      <c r="R271" s="148" t="str">
        <f t="shared" si="44"/>
        <v/>
      </c>
    </row>
    <row r="272" spans="3:18">
      <c r="C272" s="178">
        <v>235</v>
      </c>
      <c r="D272" s="95" t="str">
        <f t="shared" si="39"/>
        <v/>
      </c>
      <c r="E272" s="148">
        <f t="shared" si="40"/>
        <v>0</v>
      </c>
      <c r="F272" s="148" t="str">
        <f t="shared" si="45"/>
        <v/>
      </c>
      <c r="G272" s="148" t="str">
        <f t="shared" si="47"/>
        <v/>
      </c>
      <c r="H272" s="148" t="str">
        <f t="shared" si="48"/>
        <v/>
      </c>
      <c r="I272" s="148" t="str">
        <f t="shared" si="41"/>
        <v/>
      </c>
      <c r="L272" s="178">
        <v>235</v>
      </c>
      <c r="M272" s="95" t="str">
        <f t="shared" si="42"/>
        <v/>
      </c>
      <c r="N272" s="148">
        <f t="shared" si="43"/>
        <v>0</v>
      </c>
      <c r="O272" s="148" t="str">
        <f t="shared" si="46"/>
        <v/>
      </c>
      <c r="P272" s="148" t="str">
        <f t="shared" si="49"/>
        <v/>
      </c>
      <c r="Q272" s="148" t="str">
        <f t="shared" si="50"/>
        <v/>
      </c>
      <c r="R272" s="148" t="str">
        <f t="shared" si="44"/>
        <v/>
      </c>
    </row>
    <row r="273" spans="3:18">
      <c r="C273" s="178">
        <v>236</v>
      </c>
      <c r="D273" s="95" t="str">
        <f t="shared" si="39"/>
        <v/>
      </c>
      <c r="E273" s="148">
        <f t="shared" si="40"/>
        <v>0</v>
      </c>
      <c r="F273" s="148" t="str">
        <f t="shared" si="45"/>
        <v/>
      </c>
      <c r="G273" s="148" t="str">
        <f t="shared" si="47"/>
        <v/>
      </c>
      <c r="H273" s="148" t="str">
        <f t="shared" si="48"/>
        <v/>
      </c>
      <c r="I273" s="148" t="str">
        <f t="shared" si="41"/>
        <v/>
      </c>
      <c r="L273" s="178">
        <v>236</v>
      </c>
      <c r="M273" s="95" t="str">
        <f t="shared" si="42"/>
        <v/>
      </c>
      <c r="N273" s="148">
        <f t="shared" si="43"/>
        <v>0</v>
      </c>
      <c r="O273" s="148" t="str">
        <f t="shared" si="46"/>
        <v/>
      </c>
      <c r="P273" s="148" t="str">
        <f t="shared" si="49"/>
        <v/>
      </c>
      <c r="Q273" s="148" t="str">
        <f t="shared" si="50"/>
        <v/>
      </c>
      <c r="R273" s="148" t="str">
        <f t="shared" si="44"/>
        <v/>
      </c>
    </row>
    <row r="274" spans="3:18">
      <c r="C274" s="178">
        <v>237</v>
      </c>
      <c r="D274" s="95" t="str">
        <f t="shared" si="39"/>
        <v/>
      </c>
      <c r="E274" s="148">
        <f t="shared" si="40"/>
        <v>0</v>
      </c>
      <c r="F274" s="148" t="str">
        <f t="shared" si="45"/>
        <v/>
      </c>
      <c r="G274" s="148" t="str">
        <f t="shared" si="47"/>
        <v/>
      </c>
      <c r="H274" s="148" t="str">
        <f t="shared" si="48"/>
        <v/>
      </c>
      <c r="I274" s="148" t="str">
        <f t="shared" si="41"/>
        <v/>
      </c>
      <c r="L274" s="178">
        <v>237</v>
      </c>
      <c r="M274" s="95" t="str">
        <f t="shared" si="42"/>
        <v/>
      </c>
      <c r="N274" s="148">
        <f t="shared" si="43"/>
        <v>0</v>
      </c>
      <c r="O274" s="148" t="str">
        <f t="shared" si="46"/>
        <v/>
      </c>
      <c r="P274" s="148" t="str">
        <f t="shared" si="49"/>
        <v/>
      </c>
      <c r="Q274" s="148" t="str">
        <f t="shared" si="50"/>
        <v/>
      </c>
      <c r="R274" s="148" t="str">
        <f t="shared" si="44"/>
        <v/>
      </c>
    </row>
    <row r="275" spans="3:18">
      <c r="C275" s="178">
        <v>238</v>
      </c>
      <c r="D275" s="95" t="str">
        <f t="shared" si="39"/>
        <v/>
      </c>
      <c r="E275" s="148">
        <f t="shared" si="40"/>
        <v>0</v>
      </c>
      <c r="F275" s="148" t="str">
        <f t="shared" si="45"/>
        <v/>
      </c>
      <c r="G275" s="148" t="str">
        <f t="shared" si="47"/>
        <v/>
      </c>
      <c r="H275" s="148" t="str">
        <f t="shared" si="48"/>
        <v/>
      </c>
      <c r="I275" s="148" t="str">
        <f t="shared" si="41"/>
        <v/>
      </c>
      <c r="L275" s="178">
        <v>238</v>
      </c>
      <c r="M275" s="95" t="str">
        <f t="shared" si="42"/>
        <v/>
      </c>
      <c r="N275" s="148">
        <f t="shared" si="43"/>
        <v>0</v>
      </c>
      <c r="O275" s="148" t="str">
        <f t="shared" si="46"/>
        <v/>
      </c>
      <c r="P275" s="148" t="str">
        <f t="shared" si="49"/>
        <v/>
      </c>
      <c r="Q275" s="148" t="str">
        <f t="shared" si="50"/>
        <v/>
      </c>
      <c r="R275" s="148" t="str">
        <f t="shared" si="44"/>
        <v/>
      </c>
    </row>
    <row r="276" spans="3:18">
      <c r="C276" s="178">
        <v>239</v>
      </c>
      <c r="D276" s="95" t="str">
        <f t="shared" si="39"/>
        <v/>
      </c>
      <c r="E276" s="148">
        <f t="shared" si="40"/>
        <v>0</v>
      </c>
      <c r="F276" s="148" t="str">
        <f t="shared" si="45"/>
        <v/>
      </c>
      <c r="G276" s="148" t="str">
        <f t="shared" si="47"/>
        <v/>
      </c>
      <c r="H276" s="148" t="str">
        <f t="shared" si="48"/>
        <v/>
      </c>
      <c r="I276" s="148" t="str">
        <f t="shared" si="41"/>
        <v/>
      </c>
      <c r="L276" s="178">
        <v>239</v>
      </c>
      <c r="M276" s="95" t="str">
        <f t="shared" si="42"/>
        <v/>
      </c>
      <c r="N276" s="148">
        <f t="shared" si="43"/>
        <v>0</v>
      </c>
      <c r="O276" s="148" t="str">
        <f t="shared" si="46"/>
        <v/>
      </c>
      <c r="P276" s="148" t="str">
        <f t="shared" si="49"/>
        <v/>
      </c>
      <c r="Q276" s="148" t="str">
        <f t="shared" si="50"/>
        <v/>
      </c>
      <c r="R276" s="148" t="str">
        <f t="shared" si="44"/>
        <v/>
      </c>
    </row>
    <row r="277" spans="3:18">
      <c r="C277" s="178">
        <v>240</v>
      </c>
      <c r="D277" s="95" t="str">
        <f t="shared" si="39"/>
        <v/>
      </c>
      <c r="E277" s="148">
        <f t="shared" si="40"/>
        <v>0</v>
      </c>
      <c r="F277" s="148" t="str">
        <f t="shared" si="45"/>
        <v/>
      </c>
      <c r="G277" s="148" t="str">
        <f t="shared" si="47"/>
        <v/>
      </c>
      <c r="H277" s="148" t="str">
        <f t="shared" si="48"/>
        <v/>
      </c>
      <c r="I277" s="148" t="str">
        <f t="shared" si="41"/>
        <v/>
      </c>
      <c r="L277" s="178">
        <v>240</v>
      </c>
      <c r="M277" s="95" t="str">
        <f t="shared" si="42"/>
        <v/>
      </c>
      <c r="N277" s="148">
        <f t="shared" si="43"/>
        <v>0</v>
      </c>
      <c r="O277" s="148" t="str">
        <f t="shared" si="46"/>
        <v/>
      </c>
      <c r="P277" s="148" t="str">
        <f t="shared" si="49"/>
        <v/>
      </c>
      <c r="Q277" s="148" t="str">
        <f t="shared" si="50"/>
        <v/>
      </c>
      <c r="R277" s="148" t="str">
        <f t="shared" si="44"/>
        <v/>
      </c>
    </row>
    <row r="278" spans="3:18">
      <c r="C278" s="178">
        <v>241</v>
      </c>
      <c r="D278" s="95" t="str">
        <f t="shared" si="39"/>
        <v/>
      </c>
      <c r="E278" s="148">
        <f t="shared" si="40"/>
        <v>0</v>
      </c>
      <c r="F278" s="148" t="str">
        <f t="shared" si="45"/>
        <v/>
      </c>
      <c r="G278" s="148" t="str">
        <f t="shared" si="47"/>
        <v/>
      </c>
      <c r="H278" s="148" t="str">
        <f t="shared" si="48"/>
        <v/>
      </c>
      <c r="I278" s="148" t="str">
        <f t="shared" si="41"/>
        <v/>
      </c>
      <c r="L278" s="178">
        <v>241</v>
      </c>
      <c r="M278" s="95" t="str">
        <f t="shared" si="42"/>
        <v/>
      </c>
      <c r="N278" s="148">
        <f t="shared" si="43"/>
        <v>0</v>
      </c>
      <c r="O278" s="148" t="str">
        <f t="shared" si="46"/>
        <v/>
      </c>
      <c r="P278" s="148" t="str">
        <f t="shared" si="49"/>
        <v/>
      </c>
      <c r="Q278" s="148" t="str">
        <f t="shared" si="50"/>
        <v/>
      </c>
      <c r="R278" s="148" t="str">
        <f t="shared" si="44"/>
        <v/>
      </c>
    </row>
    <row r="279" spans="3:18">
      <c r="C279" s="178">
        <v>242</v>
      </c>
      <c r="D279" s="95" t="str">
        <f t="shared" si="39"/>
        <v/>
      </c>
      <c r="E279" s="148">
        <f t="shared" si="40"/>
        <v>0</v>
      </c>
      <c r="F279" s="148" t="str">
        <f t="shared" si="45"/>
        <v/>
      </c>
      <c r="G279" s="148" t="str">
        <f t="shared" si="47"/>
        <v/>
      </c>
      <c r="H279" s="148" t="str">
        <f t="shared" si="48"/>
        <v/>
      </c>
      <c r="I279" s="148" t="str">
        <f t="shared" si="41"/>
        <v/>
      </c>
      <c r="L279" s="178">
        <v>242</v>
      </c>
      <c r="M279" s="95" t="str">
        <f t="shared" si="42"/>
        <v/>
      </c>
      <c r="N279" s="148">
        <f t="shared" si="43"/>
        <v>0</v>
      </c>
      <c r="O279" s="148" t="str">
        <f t="shared" si="46"/>
        <v/>
      </c>
      <c r="P279" s="148" t="str">
        <f t="shared" si="49"/>
        <v/>
      </c>
      <c r="Q279" s="148" t="str">
        <f t="shared" si="50"/>
        <v/>
      </c>
      <c r="R279" s="148" t="str">
        <f t="shared" si="44"/>
        <v/>
      </c>
    </row>
    <row r="280" spans="3:18">
      <c r="C280" s="178">
        <v>243</v>
      </c>
      <c r="D280" s="95" t="str">
        <f t="shared" si="39"/>
        <v/>
      </c>
      <c r="E280" s="148">
        <f t="shared" si="40"/>
        <v>0</v>
      </c>
      <c r="F280" s="148" t="str">
        <f t="shared" si="45"/>
        <v/>
      </c>
      <c r="G280" s="148" t="str">
        <f t="shared" si="47"/>
        <v/>
      </c>
      <c r="H280" s="148" t="str">
        <f t="shared" si="48"/>
        <v/>
      </c>
      <c r="I280" s="148" t="str">
        <f t="shared" si="41"/>
        <v/>
      </c>
      <c r="L280" s="178">
        <v>243</v>
      </c>
      <c r="M280" s="95" t="str">
        <f t="shared" si="42"/>
        <v/>
      </c>
      <c r="N280" s="148">
        <f t="shared" si="43"/>
        <v>0</v>
      </c>
      <c r="O280" s="148" t="str">
        <f t="shared" si="46"/>
        <v/>
      </c>
      <c r="P280" s="148" t="str">
        <f t="shared" si="49"/>
        <v/>
      </c>
      <c r="Q280" s="148" t="str">
        <f t="shared" si="50"/>
        <v/>
      </c>
      <c r="R280" s="148" t="str">
        <f t="shared" si="44"/>
        <v/>
      </c>
    </row>
    <row r="281" spans="3:18">
      <c r="C281" s="178">
        <v>244</v>
      </c>
      <c r="D281" s="95" t="str">
        <f t="shared" si="39"/>
        <v/>
      </c>
      <c r="E281" s="148">
        <f t="shared" si="40"/>
        <v>0</v>
      </c>
      <c r="F281" s="148" t="str">
        <f t="shared" si="45"/>
        <v/>
      </c>
      <c r="G281" s="148" t="str">
        <f t="shared" si="47"/>
        <v/>
      </c>
      <c r="H281" s="148" t="str">
        <f t="shared" si="48"/>
        <v/>
      </c>
      <c r="I281" s="148" t="str">
        <f t="shared" si="41"/>
        <v/>
      </c>
      <c r="L281" s="178">
        <v>244</v>
      </c>
      <c r="M281" s="95" t="str">
        <f t="shared" si="42"/>
        <v/>
      </c>
      <c r="N281" s="148">
        <f t="shared" si="43"/>
        <v>0</v>
      </c>
      <c r="O281" s="148" t="str">
        <f t="shared" si="46"/>
        <v/>
      </c>
      <c r="P281" s="148" t="str">
        <f t="shared" si="49"/>
        <v/>
      </c>
      <c r="Q281" s="148" t="str">
        <f t="shared" si="50"/>
        <v/>
      </c>
      <c r="R281" s="148" t="str">
        <f t="shared" si="44"/>
        <v/>
      </c>
    </row>
    <row r="282" spans="3:18">
      <c r="C282" s="178">
        <v>245</v>
      </c>
      <c r="D282" s="95" t="str">
        <f t="shared" si="39"/>
        <v/>
      </c>
      <c r="E282" s="148">
        <f t="shared" si="40"/>
        <v>0</v>
      </c>
      <c r="F282" s="148" t="str">
        <f t="shared" si="45"/>
        <v/>
      </c>
      <c r="G282" s="148" t="str">
        <f t="shared" si="47"/>
        <v/>
      </c>
      <c r="H282" s="148" t="str">
        <f t="shared" si="48"/>
        <v/>
      </c>
      <c r="I282" s="148" t="str">
        <f t="shared" si="41"/>
        <v/>
      </c>
      <c r="L282" s="178">
        <v>245</v>
      </c>
      <c r="M282" s="95" t="str">
        <f t="shared" si="42"/>
        <v/>
      </c>
      <c r="N282" s="148">
        <f t="shared" si="43"/>
        <v>0</v>
      </c>
      <c r="O282" s="148" t="str">
        <f t="shared" si="46"/>
        <v/>
      </c>
      <c r="P282" s="148" t="str">
        <f t="shared" si="49"/>
        <v/>
      </c>
      <c r="Q282" s="148" t="str">
        <f t="shared" si="50"/>
        <v/>
      </c>
      <c r="R282" s="148" t="str">
        <f t="shared" si="44"/>
        <v/>
      </c>
    </row>
    <row r="283" spans="3:18">
      <c r="C283" s="178">
        <v>246</v>
      </c>
      <c r="D283" s="95" t="str">
        <f t="shared" si="39"/>
        <v/>
      </c>
      <c r="E283" s="148">
        <f t="shared" si="40"/>
        <v>0</v>
      </c>
      <c r="F283" s="148" t="str">
        <f t="shared" si="45"/>
        <v/>
      </c>
      <c r="G283" s="148" t="str">
        <f t="shared" si="47"/>
        <v/>
      </c>
      <c r="H283" s="148" t="str">
        <f t="shared" si="48"/>
        <v/>
      </c>
      <c r="I283" s="148" t="str">
        <f t="shared" si="41"/>
        <v/>
      </c>
      <c r="L283" s="178">
        <v>246</v>
      </c>
      <c r="M283" s="95" t="str">
        <f t="shared" si="42"/>
        <v/>
      </c>
      <c r="N283" s="148">
        <f t="shared" si="43"/>
        <v>0</v>
      </c>
      <c r="O283" s="148" t="str">
        <f t="shared" si="46"/>
        <v/>
      </c>
      <c r="P283" s="148" t="str">
        <f t="shared" si="49"/>
        <v/>
      </c>
      <c r="Q283" s="148" t="str">
        <f t="shared" si="50"/>
        <v/>
      </c>
      <c r="R283" s="148" t="str">
        <f t="shared" si="44"/>
        <v/>
      </c>
    </row>
    <row r="284" spans="3:18">
      <c r="C284" s="178">
        <v>247</v>
      </c>
      <c r="D284" s="95" t="str">
        <f t="shared" si="39"/>
        <v/>
      </c>
      <c r="E284" s="148">
        <f t="shared" si="40"/>
        <v>0</v>
      </c>
      <c r="F284" s="148" t="str">
        <f t="shared" si="45"/>
        <v/>
      </c>
      <c r="G284" s="148" t="str">
        <f t="shared" si="47"/>
        <v/>
      </c>
      <c r="H284" s="148" t="str">
        <f t="shared" si="48"/>
        <v/>
      </c>
      <c r="I284" s="148" t="str">
        <f t="shared" si="41"/>
        <v/>
      </c>
      <c r="L284" s="178">
        <v>247</v>
      </c>
      <c r="M284" s="95" t="str">
        <f t="shared" si="42"/>
        <v/>
      </c>
      <c r="N284" s="148">
        <f t="shared" si="43"/>
        <v>0</v>
      </c>
      <c r="O284" s="148" t="str">
        <f t="shared" si="46"/>
        <v/>
      </c>
      <c r="P284" s="148" t="str">
        <f t="shared" si="49"/>
        <v/>
      </c>
      <c r="Q284" s="148" t="str">
        <f t="shared" si="50"/>
        <v/>
      </c>
      <c r="R284" s="148" t="str">
        <f t="shared" si="44"/>
        <v/>
      </c>
    </row>
    <row r="285" spans="3:18">
      <c r="C285" s="178">
        <v>248</v>
      </c>
      <c r="D285" s="95" t="str">
        <f t="shared" si="39"/>
        <v/>
      </c>
      <c r="E285" s="148">
        <f t="shared" si="40"/>
        <v>0</v>
      </c>
      <c r="F285" s="148" t="str">
        <f t="shared" si="45"/>
        <v/>
      </c>
      <c r="G285" s="148" t="str">
        <f t="shared" si="47"/>
        <v/>
      </c>
      <c r="H285" s="148" t="str">
        <f t="shared" si="48"/>
        <v/>
      </c>
      <c r="I285" s="148" t="str">
        <f t="shared" si="41"/>
        <v/>
      </c>
      <c r="L285" s="178">
        <v>248</v>
      </c>
      <c r="M285" s="95" t="str">
        <f t="shared" si="42"/>
        <v/>
      </c>
      <c r="N285" s="148">
        <f t="shared" si="43"/>
        <v>0</v>
      </c>
      <c r="O285" s="148" t="str">
        <f t="shared" si="46"/>
        <v/>
      </c>
      <c r="P285" s="148" t="str">
        <f t="shared" si="49"/>
        <v/>
      </c>
      <c r="Q285" s="148" t="str">
        <f t="shared" si="50"/>
        <v/>
      </c>
      <c r="R285" s="148" t="str">
        <f t="shared" si="44"/>
        <v/>
      </c>
    </row>
    <row r="286" spans="3:18">
      <c r="C286" s="178">
        <v>249</v>
      </c>
      <c r="D286" s="95" t="str">
        <f t="shared" si="39"/>
        <v/>
      </c>
      <c r="E286" s="148">
        <f t="shared" si="40"/>
        <v>0</v>
      </c>
      <c r="F286" s="148" t="str">
        <f t="shared" si="45"/>
        <v/>
      </c>
      <c r="G286" s="148" t="str">
        <f t="shared" si="47"/>
        <v/>
      </c>
      <c r="H286" s="148" t="str">
        <f t="shared" si="48"/>
        <v/>
      </c>
      <c r="I286" s="148" t="str">
        <f t="shared" si="41"/>
        <v/>
      </c>
      <c r="L286" s="178">
        <v>249</v>
      </c>
      <c r="M286" s="95" t="str">
        <f t="shared" si="42"/>
        <v/>
      </c>
      <c r="N286" s="148">
        <f t="shared" si="43"/>
        <v>0</v>
      </c>
      <c r="O286" s="148" t="str">
        <f t="shared" si="46"/>
        <v/>
      </c>
      <c r="P286" s="148" t="str">
        <f t="shared" si="49"/>
        <v/>
      </c>
      <c r="Q286" s="148" t="str">
        <f t="shared" si="50"/>
        <v/>
      </c>
      <c r="R286" s="148" t="str">
        <f t="shared" si="44"/>
        <v/>
      </c>
    </row>
    <row r="287" spans="3:18">
      <c r="C287" s="178">
        <v>250</v>
      </c>
      <c r="D287" s="95" t="str">
        <f t="shared" si="39"/>
        <v/>
      </c>
      <c r="E287" s="148">
        <f t="shared" si="40"/>
        <v>0</v>
      </c>
      <c r="F287" s="148" t="str">
        <f t="shared" si="45"/>
        <v/>
      </c>
      <c r="G287" s="148" t="str">
        <f t="shared" si="47"/>
        <v/>
      </c>
      <c r="H287" s="148" t="str">
        <f t="shared" si="48"/>
        <v/>
      </c>
      <c r="I287" s="148" t="str">
        <f t="shared" si="41"/>
        <v/>
      </c>
      <c r="L287" s="178">
        <v>250</v>
      </c>
      <c r="M287" s="95" t="str">
        <f t="shared" si="42"/>
        <v/>
      </c>
      <c r="N287" s="148">
        <f t="shared" si="43"/>
        <v>0</v>
      </c>
      <c r="O287" s="148" t="str">
        <f t="shared" si="46"/>
        <v/>
      </c>
      <c r="P287" s="148" t="str">
        <f t="shared" si="49"/>
        <v/>
      </c>
      <c r="Q287" s="148" t="str">
        <f t="shared" si="50"/>
        <v/>
      </c>
      <c r="R287" s="148" t="str">
        <f t="shared" si="44"/>
        <v/>
      </c>
    </row>
    <row r="288" spans="3:18">
      <c r="C288" s="178">
        <v>251</v>
      </c>
      <c r="D288" s="95" t="str">
        <f t="shared" si="39"/>
        <v/>
      </c>
      <c r="E288" s="148">
        <f t="shared" si="40"/>
        <v>0</v>
      </c>
      <c r="F288" s="148" t="str">
        <f t="shared" si="45"/>
        <v/>
      </c>
      <c r="G288" s="148" t="str">
        <f t="shared" si="47"/>
        <v/>
      </c>
      <c r="H288" s="148" t="str">
        <f t="shared" si="48"/>
        <v/>
      </c>
      <c r="I288" s="148" t="str">
        <f t="shared" si="41"/>
        <v/>
      </c>
      <c r="L288" s="178">
        <v>251</v>
      </c>
      <c r="M288" s="95" t="str">
        <f t="shared" si="42"/>
        <v/>
      </c>
      <c r="N288" s="148">
        <f t="shared" si="43"/>
        <v>0</v>
      </c>
      <c r="O288" s="148" t="str">
        <f t="shared" si="46"/>
        <v/>
      </c>
      <c r="P288" s="148" t="str">
        <f t="shared" si="49"/>
        <v/>
      </c>
      <c r="Q288" s="148" t="str">
        <f t="shared" si="50"/>
        <v/>
      </c>
      <c r="R288" s="148" t="str">
        <f t="shared" si="44"/>
        <v/>
      </c>
    </row>
    <row r="289" spans="3:18">
      <c r="C289" s="178">
        <v>252</v>
      </c>
      <c r="D289" s="95" t="str">
        <f t="shared" si="39"/>
        <v/>
      </c>
      <c r="E289" s="148">
        <f t="shared" si="40"/>
        <v>0</v>
      </c>
      <c r="F289" s="148" t="str">
        <f t="shared" si="45"/>
        <v/>
      </c>
      <c r="G289" s="148" t="str">
        <f t="shared" si="47"/>
        <v/>
      </c>
      <c r="H289" s="148" t="str">
        <f t="shared" si="48"/>
        <v/>
      </c>
      <c r="I289" s="148" t="str">
        <f t="shared" si="41"/>
        <v/>
      </c>
      <c r="L289" s="178">
        <v>252</v>
      </c>
      <c r="M289" s="95" t="str">
        <f t="shared" si="42"/>
        <v/>
      </c>
      <c r="N289" s="148">
        <f t="shared" si="43"/>
        <v>0</v>
      </c>
      <c r="O289" s="148" t="str">
        <f t="shared" si="46"/>
        <v/>
      </c>
      <c r="P289" s="148" t="str">
        <f t="shared" si="49"/>
        <v/>
      </c>
      <c r="Q289" s="148" t="str">
        <f t="shared" si="50"/>
        <v/>
      </c>
      <c r="R289" s="148" t="str">
        <f t="shared" si="44"/>
        <v/>
      </c>
    </row>
    <row r="290" spans="3:18">
      <c r="C290" s="178">
        <v>253</v>
      </c>
      <c r="D290" s="95" t="str">
        <f t="shared" si="39"/>
        <v/>
      </c>
      <c r="E290" s="148">
        <f t="shared" si="40"/>
        <v>0</v>
      </c>
      <c r="F290" s="148" t="str">
        <f t="shared" si="45"/>
        <v/>
      </c>
      <c r="G290" s="148" t="str">
        <f t="shared" si="47"/>
        <v/>
      </c>
      <c r="H290" s="148" t="str">
        <f t="shared" si="48"/>
        <v/>
      </c>
      <c r="I290" s="148" t="str">
        <f t="shared" si="41"/>
        <v/>
      </c>
      <c r="L290" s="178">
        <v>253</v>
      </c>
      <c r="M290" s="95" t="str">
        <f t="shared" si="42"/>
        <v/>
      </c>
      <c r="N290" s="148">
        <f t="shared" si="43"/>
        <v>0</v>
      </c>
      <c r="O290" s="148" t="str">
        <f t="shared" si="46"/>
        <v/>
      </c>
      <c r="P290" s="148" t="str">
        <f t="shared" si="49"/>
        <v/>
      </c>
      <c r="Q290" s="148" t="str">
        <f t="shared" si="50"/>
        <v/>
      </c>
      <c r="R290" s="148" t="str">
        <f t="shared" si="44"/>
        <v/>
      </c>
    </row>
    <row r="291" spans="3:18">
      <c r="C291" s="178">
        <v>254</v>
      </c>
      <c r="D291" s="95" t="str">
        <f t="shared" si="39"/>
        <v/>
      </c>
      <c r="E291" s="148">
        <f t="shared" si="40"/>
        <v>0</v>
      </c>
      <c r="F291" s="148" t="str">
        <f t="shared" si="45"/>
        <v/>
      </c>
      <c r="G291" s="148" t="str">
        <f t="shared" si="47"/>
        <v/>
      </c>
      <c r="H291" s="148" t="str">
        <f t="shared" si="48"/>
        <v/>
      </c>
      <c r="I291" s="148" t="str">
        <f t="shared" si="41"/>
        <v/>
      </c>
      <c r="L291" s="178">
        <v>254</v>
      </c>
      <c r="M291" s="95" t="str">
        <f t="shared" si="42"/>
        <v/>
      </c>
      <c r="N291" s="148">
        <f t="shared" si="43"/>
        <v>0</v>
      </c>
      <c r="O291" s="148" t="str">
        <f t="shared" si="46"/>
        <v/>
      </c>
      <c r="P291" s="148" t="str">
        <f t="shared" si="49"/>
        <v/>
      </c>
      <c r="Q291" s="148" t="str">
        <f t="shared" si="50"/>
        <v/>
      </c>
      <c r="R291" s="148" t="str">
        <f t="shared" si="44"/>
        <v/>
      </c>
    </row>
    <row r="292" spans="3:18">
      <c r="C292" s="178">
        <v>255</v>
      </c>
      <c r="D292" s="95" t="str">
        <f t="shared" si="39"/>
        <v/>
      </c>
      <c r="E292" s="148">
        <f t="shared" si="40"/>
        <v>0</v>
      </c>
      <c r="F292" s="148" t="str">
        <f t="shared" si="45"/>
        <v/>
      </c>
      <c r="G292" s="148" t="str">
        <f t="shared" si="47"/>
        <v/>
      </c>
      <c r="H292" s="148" t="str">
        <f t="shared" si="48"/>
        <v/>
      </c>
      <c r="I292" s="148" t="str">
        <f t="shared" si="41"/>
        <v/>
      </c>
      <c r="L292" s="178">
        <v>255</v>
      </c>
      <c r="M292" s="95" t="str">
        <f t="shared" si="42"/>
        <v/>
      </c>
      <c r="N292" s="148">
        <f t="shared" si="43"/>
        <v>0</v>
      </c>
      <c r="O292" s="148" t="str">
        <f t="shared" si="46"/>
        <v/>
      </c>
      <c r="P292" s="148" t="str">
        <f t="shared" si="49"/>
        <v/>
      </c>
      <c r="Q292" s="148" t="str">
        <f t="shared" si="50"/>
        <v/>
      </c>
      <c r="R292" s="148" t="str">
        <f t="shared" si="44"/>
        <v/>
      </c>
    </row>
    <row r="293" spans="3:18">
      <c r="C293" s="178">
        <v>256</v>
      </c>
      <c r="D293" s="95" t="str">
        <f t="shared" si="39"/>
        <v/>
      </c>
      <c r="E293" s="148">
        <f t="shared" si="40"/>
        <v>0</v>
      </c>
      <c r="F293" s="148" t="str">
        <f t="shared" si="45"/>
        <v/>
      </c>
      <c r="G293" s="148" t="str">
        <f t="shared" si="47"/>
        <v/>
      </c>
      <c r="H293" s="148" t="str">
        <f t="shared" si="48"/>
        <v/>
      </c>
      <c r="I293" s="148" t="str">
        <f t="shared" si="41"/>
        <v/>
      </c>
      <c r="L293" s="178">
        <v>256</v>
      </c>
      <c r="M293" s="95" t="str">
        <f t="shared" si="42"/>
        <v/>
      </c>
      <c r="N293" s="148">
        <f t="shared" si="43"/>
        <v>0</v>
      </c>
      <c r="O293" s="148" t="str">
        <f t="shared" si="46"/>
        <v/>
      </c>
      <c r="P293" s="148" t="str">
        <f t="shared" si="49"/>
        <v/>
      </c>
      <c r="Q293" s="148" t="str">
        <f t="shared" si="50"/>
        <v/>
      </c>
      <c r="R293" s="148" t="str">
        <f t="shared" si="44"/>
        <v/>
      </c>
    </row>
    <row r="294" spans="3:18">
      <c r="C294" s="178">
        <v>257</v>
      </c>
      <c r="D294" s="95" t="str">
        <f t="shared" ref="D294:D357" si="51">+IF(($G$26*12-C294)&gt;=0,C294,"")</f>
        <v/>
      </c>
      <c r="E294" s="148">
        <f t="shared" ref="E294:E357" si="52">+IF(D294&lt;&gt;"",($G$25*$G$27/12)/(1-(1+($G$27/12))^(-$G$26*12)),0)</f>
        <v>0</v>
      </c>
      <c r="F294" s="148" t="str">
        <f t="shared" si="45"/>
        <v/>
      </c>
      <c r="G294" s="148" t="str">
        <f t="shared" si="47"/>
        <v/>
      </c>
      <c r="H294" s="148" t="str">
        <f t="shared" si="48"/>
        <v/>
      </c>
      <c r="I294" s="148" t="str">
        <f t="shared" ref="I294:I357" si="53">+IF(D294&lt;&gt;"",$G$25-H294,"")</f>
        <v/>
      </c>
      <c r="L294" s="178">
        <v>257</v>
      </c>
      <c r="M294" s="95" t="str">
        <f t="shared" ref="M294:M357" si="54">+IF(($P$26*12-L294)&gt;=0,L294,"")</f>
        <v/>
      </c>
      <c r="N294" s="148">
        <f t="shared" ref="N294:N357" si="55">+IF(M294&lt;&gt;"",($P$25*$P$27/12)/(1-(1+($P$27/12))^(-$P$26*12)),0)</f>
        <v>0</v>
      </c>
      <c r="O294" s="148" t="str">
        <f t="shared" si="46"/>
        <v/>
      </c>
      <c r="P294" s="148" t="str">
        <f t="shared" si="49"/>
        <v/>
      </c>
      <c r="Q294" s="148" t="str">
        <f t="shared" si="50"/>
        <v/>
      </c>
      <c r="R294" s="148" t="str">
        <f t="shared" ref="R294:R357" si="56">+IF(M294&lt;&gt;"",$P$25-Q294,"")</f>
        <v/>
      </c>
    </row>
    <row r="295" spans="3:18">
      <c r="C295" s="178">
        <v>258</v>
      </c>
      <c r="D295" s="95" t="str">
        <f t="shared" si="51"/>
        <v/>
      </c>
      <c r="E295" s="148">
        <f t="shared" si="52"/>
        <v>0</v>
      </c>
      <c r="F295" s="148" t="str">
        <f t="shared" ref="F295:F358" si="57">+IF(D295&lt;&gt;"",I294*$G$27/12,"")</f>
        <v/>
      </c>
      <c r="G295" s="148" t="str">
        <f t="shared" si="47"/>
        <v/>
      </c>
      <c r="H295" s="148" t="str">
        <f t="shared" si="48"/>
        <v/>
      </c>
      <c r="I295" s="148" t="str">
        <f t="shared" si="53"/>
        <v/>
      </c>
      <c r="L295" s="178">
        <v>258</v>
      </c>
      <c r="M295" s="95" t="str">
        <f t="shared" si="54"/>
        <v/>
      </c>
      <c r="N295" s="148">
        <f t="shared" si="55"/>
        <v>0</v>
      </c>
      <c r="O295" s="148" t="str">
        <f t="shared" ref="O295:O358" si="58">+IF(M295&lt;&gt;"",R294*$P$27/12,"")</f>
        <v/>
      </c>
      <c r="P295" s="148" t="str">
        <f t="shared" si="49"/>
        <v/>
      </c>
      <c r="Q295" s="148" t="str">
        <f t="shared" si="50"/>
        <v/>
      </c>
      <c r="R295" s="148" t="str">
        <f t="shared" si="56"/>
        <v/>
      </c>
    </row>
    <row r="296" spans="3:18">
      <c r="C296" s="178">
        <v>259</v>
      </c>
      <c r="D296" s="95" t="str">
        <f t="shared" si="51"/>
        <v/>
      </c>
      <c r="E296" s="148">
        <f t="shared" si="52"/>
        <v>0</v>
      </c>
      <c r="F296" s="148" t="str">
        <f t="shared" si="57"/>
        <v/>
      </c>
      <c r="G296" s="148" t="str">
        <f t="shared" ref="G296:G359" si="59">+IF(D296&lt;&gt;"",E296-F296,"")</f>
        <v/>
      </c>
      <c r="H296" s="148" t="str">
        <f t="shared" ref="H296:H359" si="60">+IF(D296&lt;&gt;"",G296+H295,"")</f>
        <v/>
      </c>
      <c r="I296" s="148" t="str">
        <f t="shared" si="53"/>
        <v/>
      </c>
      <c r="L296" s="178">
        <v>259</v>
      </c>
      <c r="M296" s="95" t="str">
        <f t="shared" si="54"/>
        <v/>
      </c>
      <c r="N296" s="148">
        <f t="shared" si="55"/>
        <v>0</v>
      </c>
      <c r="O296" s="148" t="str">
        <f t="shared" si="58"/>
        <v/>
      </c>
      <c r="P296" s="148" t="str">
        <f t="shared" ref="P296:P359" si="61">+IF(M296&lt;&gt;"",N296-O296,"")</f>
        <v/>
      </c>
      <c r="Q296" s="148" t="str">
        <f t="shared" ref="Q296:Q359" si="62">+IF(M296&lt;&gt;"",P296+Q295,"")</f>
        <v/>
      </c>
      <c r="R296" s="148" t="str">
        <f t="shared" si="56"/>
        <v/>
      </c>
    </row>
    <row r="297" spans="3:18">
      <c r="C297" s="178">
        <v>260</v>
      </c>
      <c r="D297" s="95" t="str">
        <f t="shared" si="51"/>
        <v/>
      </c>
      <c r="E297" s="148">
        <f t="shared" si="52"/>
        <v>0</v>
      </c>
      <c r="F297" s="148" t="str">
        <f t="shared" si="57"/>
        <v/>
      </c>
      <c r="G297" s="148" t="str">
        <f t="shared" si="59"/>
        <v/>
      </c>
      <c r="H297" s="148" t="str">
        <f t="shared" si="60"/>
        <v/>
      </c>
      <c r="I297" s="148" t="str">
        <f t="shared" si="53"/>
        <v/>
      </c>
      <c r="L297" s="178">
        <v>260</v>
      </c>
      <c r="M297" s="95" t="str">
        <f t="shared" si="54"/>
        <v/>
      </c>
      <c r="N297" s="148">
        <f t="shared" si="55"/>
        <v>0</v>
      </c>
      <c r="O297" s="148" t="str">
        <f t="shared" si="58"/>
        <v/>
      </c>
      <c r="P297" s="148" t="str">
        <f t="shared" si="61"/>
        <v/>
      </c>
      <c r="Q297" s="148" t="str">
        <f t="shared" si="62"/>
        <v/>
      </c>
      <c r="R297" s="148" t="str">
        <f t="shared" si="56"/>
        <v/>
      </c>
    </row>
    <row r="298" spans="3:18">
      <c r="C298" s="178">
        <v>261</v>
      </c>
      <c r="D298" s="95" t="str">
        <f t="shared" si="51"/>
        <v/>
      </c>
      <c r="E298" s="148">
        <f t="shared" si="52"/>
        <v>0</v>
      </c>
      <c r="F298" s="148" t="str">
        <f t="shared" si="57"/>
        <v/>
      </c>
      <c r="G298" s="148" t="str">
        <f t="shared" si="59"/>
        <v/>
      </c>
      <c r="H298" s="148" t="str">
        <f t="shared" si="60"/>
        <v/>
      </c>
      <c r="I298" s="148" t="str">
        <f t="shared" si="53"/>
        <v/>
      </c>
      <c r="L298" s="178">
        <v>261</v>
      </c>
      <c r="M298" s="95" t="str">
        <f t="shared" si="54"/>
        <v/>
      </c>
      <c r="N298" s="148">
        <f t="shared" si="55"/>
        <v>0</v>
      </c>
      <c r="O298" s="148" t="str">
        <f t="shared" si="58"/>
        <v/>
      </c>
      <c r="P298" s="148" t="str">
        <f t="shared" si="61"/>
        <v/>
      </c>
      <c r="Q298" s="148" t="str">
        <f t="shared" si="62"/>
        <v/>
      </c>
      <c r="R298" s="148" t="str">
        <f t="shared" si="56"/>
        <v/>
      </c>
    </row>
    <row r="299" spans="3:18">
      <c r="C299" s="178">
        <v>262</v>
      </c>
      <c r="D299" s="95" t="str">
        <f t="shared" si="51"/>
        <v/>
      </c>
      <c r="E299" s="148">
        <f t="shared" si="52"/>
        <v>0</v>
      </c>
      <c r="F299" s="148" t="str">
        <f t="shared" si="57"/>
        <v/>
      </c>
      <c r="G299" s="148" t="str">
        <f t="shared" si="59"/>
        <v/>
      </c>
      <c r="H299" s="148" t="str">
        <f t="shared" si="60"/>
        <v/>
      </c>
      <c r="I299" s="148" t="str">
        <f t="shared" si="53"/>
        <v/>
      </c>
      <c r="L299" s="178">
        <v>262</v>
      </c>
      <c r="M299" s="95" t="str">
        <f t="shared" si="54"/>
        <v/>
      </c>
      <c r="N299" s="148">
        <f t="shared" si="55"/>
        <v>0</v>
      </c>
      <c r="O299" s="148" t="str">
        <f t="shared" si="58"/>
        <v/>
      </c>
      <c r="P299" s="148" t="str">
        <f t="shared" si="61"/>
        <v/>
      </c>
      <c r="Q299" s="148" t="str">
        <f t="shared" si="62"/>
        <v/>
      </c>
      <c r="R299" s="148" t="str">
        <f t="shared" si="56"/>
        <v/>
      </c>
    </row>
    <row r="300" spans="3:18">
      <c r="C300" s="178">
        <v>263</v>
      </c>
      <c r="D300" s="95" t="str">
        <f t="shared" si="51"/>
        <v/>
      </c>
      <c r="E300" s="148">
        <f t="shared" si="52"/>
        <v>0</v>
      </c>
      <c r="F300" s="148" t="str">
        <f t="shared" si="57"/>
        <v/>
      </c>
      <c r="G300" s="148" t="str">
        <f t="shared" si="59"/>
        <v/>
      </c>
      <c r="H300" s="148" t="str">
        <f t="shared" si="60"/>
        <v/>
      </c>
      <c r="I300" s="148" t="str">
        <f t="shared" si="53"/>
        <v/>
      </c>
      <c r="L300" s="178">
        <v>263</v>
      </c>
      <c r="M300" s="95" t="str">
        <f t="shared" si="54"/>
        <v/>
      </c>
      <c r="N300" s="148">
        <f t="shared" si="55"/>
        <v>0</v>
      </c>
      <c r="O300" s="148" t="str">
        <f t="shared" si="58"/>
        <v/>
      </c>
      <c r="P300" s="148" t="str">
        <f t="shared" si="61"/>
        <v/>
      </c>
      <c r="Q300" s="148" t="str">
        <f t="shared" si="62"/>
        <v/>
      </c>
      <c r="R300" s="148" t="str">
        <f t="shared" si="56"/>
        <v/>
      </c>
    </row>
    <row r="301" spans="3:18">
      <c r="C301" s="178">
        <v>264</v>
      </c>
      <c r="D301" s="95" t="str">
        <f t="shared" si="51"/>
        <v/>
      </c>
      <c r="E301" s="148">
        <f t="shared" si="52"/>
        <v>0</v>
      </c>
      <c r="F301" s="148" t="str">
        <f t="shared" si="57"/>
        <v/>
      </c>
      <c r="G301" s="148" t="str">
        <f t="shared" si="59"/>
        <v/>
      </c>
      <c r="H301" s="148" t="str">
        <f t="shared" si="60"/>
        <v/>
      </c>
      <c r="I301" s="148" t="str">
        <f t="shared" si="53"/>
        <v/>
      </c>
      <c r="L301" s="178">
        <v>264</v>
      </c>
      <c r="M301" s="95" t="str">
        <f t="shared" si="54"/>
        <v/>
      </c>
      <c r="N301" s="148">
        <f t="shared" si="55"/>
        <v>0</v>
      </c>
      <c r="O301" s="148" t="str">
        <f t="shared" si="58"/>
        <v/>
      </c>
      <c r="P301" s="148" t="str">
        <f t="shared" si="61"/>
        <v/>
      </c>
      <c r="Q301" s="148" t="str">
        <f t="shared" si="62"/>
        <v/>
      </c>
      <c r="R301" s="148" t="str">
        <f t="shared" si="56"/>
        <v/>
      </c>
    </row>
    <row r="302" spans="3:18">
      <c r="C302" s="178">
        <v>265</v>
      </c>
      <c r="D302" s="95" t="str">
        <f t="shared" si="51"/>
        <v/>
      </c>
      <c r="E302" s="148">
        <f t="shared" si="52"/>
        <v>0</v>
      </c>
      <c r="F302" s="148" t="str">
        <f t="shared" si="57"/>
        <v/>
      </c>
      <c r="G302" s="148" t="str">
        <f t="shared" si="59"/>
        <v/>
      </c>
      <c r="H302" s="148" t="str">
        <f t="shared" si="60"/>
        <v/>
      </c>
      <c r="I302" s="148" t="str">
        <f t="shared" si="53"/>
        <v/>
      </c>
      <c r="L302" s="178">
        <v>265</v>
      </c>
      <c r="M302" s="95" t="str">
        <f t="shared" si="54"/>
        <v/>
      </c>
      <c r="N302" s="148">
        <f t="shared" si="55"/>
        <v>0</v>
      </c>
      <c r="O302" s="148" t="str">
        <f t="shared" si="58"/>
        <v/>
      </c>
      <c r="P302" s="148" t="str">
        <f t="shared" si="61"/>
        <v/>
      </c>
      <c r="Q302" s="148" t="str">
        <f t="shared" si="62"/>
        <v/>
      </c>
      <c r="R302" s="148" t="str">
        <f t="shared" si="56"/>
        <v/>
      </c>
    </row>
    <row r="303" spans="3:18">
      <c r="C303" s="178">
        <v>266</v>
      </c>
      <c r="D303" s="95" t="str">
        <f t="shared" si="51"/>
        <v/>
      </c>
      <c r="E303" s="148">
        <f t="shared" si="52"/>
        <v>0</v>
      </c>
      <c r="F303" s="148" t="str">
        <f t="shared" si="57"/>
        <v/>
      </c>
      <c r="G303" s="148" t="str">
        <f t="shared" si="59"/>
        <v/>
      </c>
      <c r="H303" s="148" t="str">
        <f t="shared" si="60"/>
        <v/>
      </c>
      <c r="I303" s="148" t="str">
        <f t="shared" si="53"/>
        <v/>
      </c>
      <c r="L303" s="178">
        <v>266</v>
      </c>
      <c r="M303" s="95" t="str">
        <f t="shared" si="54"/>
        <v/>
      </c>
      <c r="N303" s="148">
        <f t="shared" si="55"/>
        <v>0</v>
      </c>
      <c r="O303" s="148" t="str">
        <f t="shared" si="58"/>
        <v/>
      </c>
      <c r="P303" s="148" t="str">
        <f t="shared" si="61"/>
        <v/>
      </c>
      <c r="Q303" s="148" t="str">
        <f t="shared" si="62"/>
        <v/>
      </c>
      <c r="R303" s="148" t="str">
        <f t="shared" si="56"/>
        <v/>
      </c>
    </row>
    <row r="304" spans="3:18">
      <c r="C304" s="178">
        <v>267</v>
      </c>
      <c r="D304" s="95" t="str">
        <f t="shared" si="51"/>
        <v/>
      </c>
      <c r="E304" s="148">
        <f t="shared" si="52"/>
        <v>0</v>
      </c>
      <c r="F304" s="148" t="str">
        <f t="shared" si="57"/>
        <v/>
      </c>
      <c r="G304" s="148" t="str">
        <f t="shared" si="59"/>
        <v/>
      </c>
      <c r="H304" s="148" t="str">
        <f t="shared" si="60"/>
        <v/>
      </c>
      <c r="I304" s="148" t="str">
        <f t="shared" si="53"/>
        <v/>
      </c>
      <c r="L304" s="178">
        <v>267</v>
      </c>
      <c r="M304" s="95" t="str">
        <f t="shared" si="54"/>
        <v/>
      </c>
      <c r="N304" s="148">
        <f t="shared" si="55"/>
        <v>0</v>
      </c>
      <c r="O304" s="148" t="str">
        <f t="shared" si="58"/>
        <v/>
      </c>
      <c r="P304" s="148" t="str">
        <f t="shared" si="61"/>
        <v/>
      </c>
      <c r="Q304" s="148" t="str">
        <f t="shared" si="62"/>
        <v/>
      </c>
      <c r="R304" s="148" t="str">
        <f t="shared" si="56"/>
        <v/>
      </c>
    </row>
    <row r="305" spans="3:18">
      <c r="C305" s="178">
        <v>268</v>
      </c>
      <c r="D305" s="95" t="str">
        <f t="shared" si="51"/>
        <v/>
      </c>
      <c r="E305" s="148">
        <f t="shared" si="52"/>
        <v>0</v>
      </c>
      <c r="F305" s="148" t="str">
        <f t="shared" si="57"/>
        <v/>
      </c>
      <c r="G305" s="148" t="str">
        <f t="shared" si="59"/>
        <v/>
      </c>
      <c r="H305" s="148" t="str">
        <f t="shared" si="60"/>
        <v/>
      </c>
      <c r="I305" s="148" t="str">
        <f t="shared" si="53"/>
        <v/>
      </c>
      <c r="L305" s="178">
        <v>268</v>
      </c>
      <c r="M305" s="95" t="str">
        <f t="shared" si="54"/>
        <v/>
      </c>
      <c r="N305" s="148">
        <f t="shared" si="55"/>
        <v>0</v>
      </c>
      <c r="O305" s="148" t="str">
        <f t="shared" si="58"/>
        <v/>
      </c>
      <c r="P305" s="148" t="str">
        <f t="shared" si="61"/>
        <v/>
      </c>
      <c r="Q305" s="148" t="str">
        <f t="shared" si="62"/>
        <v/>
      </c>
      <c r="R305" s="148" t="str">
        <f t="shared" si="56"/>
        <v/>
      </c>
    </row>
    <row r="306" spans="3:18">
      <c r="C306" s="178">
        <v>269</v>
      </c>
      <c r="D306" s="95" t="str">
        <f t="shared" si="51"/>
        <v/>
      </c>
      <c r="E306" s="148">
        <f t="shared" si="52"/>
        <v>0</v>
      </c>
      <c r="F306" s="148" t="str">
        <f t="shared" si="57"/>
        <v/>
      </c>
      <c r="G306" s="148" t="str">
        <f t="shared" si="59"/>
        <v/>
      </c>
      <c r="H306" s="148" t="str">
        <f t="shared" si="60"/>
        <v/>
      </c>
      <c r="I306" s="148" t="str">
        <f t="shared" si="53"/>
        <v/>
      </c>
      <c r="L306" s="178">
        <v>269</v>
      </c>
      <c r="M306" s="95" t="str">
        <f t="shared" si="54"/>
        <v/>
      </c>
      <c r="N306" s="148">
        <f t="shared" si="55"/>
        <v>0</v>
      </c>
      <c r="O306" s="148" t="str">
        <f t="shared" si="58"/>
        <v/>
      </c>
      <c r="P306" s="148" t="str">
        <f t="shared" si="61"/>
        <v/>
      </c>
      <c r="Q306" s="148" t="str">
        <f t="shared" si="62"/>
        <v/>
      </c>
      <c r="R306" s="148" t="str">
        <f t="shared" si="56"/>
        <v/>
      </c>
    </row>
    <row r="307" spans="3:18">
      <c r="C307" s="178">
        <v>270</v>
      </c>
      <c r="D307" s="95" t="str">
        <f t="shared" si="51"/>
        <v/>
      </c>
      <c r="E307" s="148">
        <f t="shared" si="52"/>
        <v>0</v>
      </c>
      <c r="F307" s="148" t="str">
        <f t="shared" si="57"/>
        <v/>
      </c>
      <c r="G307" s="148" t="str">
        <f t="shared" si="59"/>
        <v/>
      </c>
      <c r="H307" s="148" t="str">
        <f t="shared" si="60"/>
        <v/>
      </c>
      <c r="I307" s="148" t="str">
        <f t="shared" si="53"/>
        <v/>
      </c>
      <c r="L307" s="178">
        <v>270</v>
      </c>
      <c r="M307" s="95" t="str">
        <f t="shared" si="54"/>
        <v/>
      </c>
      <c r="N307" s="148">
        <f t="shared" si="55"/>
        <v>0</v>
      </c>
      <c r="O307" s="148" t="str">
        <f t="shared" si="58"/>
        <v/>
      </c>
      <c r="P307" s="148" t="str">
        <f t="shared" si="61"/>
        <v/>
      </c>
      <c r="Q307" s="148" t="str">
        <f t="shared" si="62"/>
        <v/>
      </c>
      <c r="R307" s="148" t="str">
        <f t="shared" si="56"/>
        <v/>
      </c>
    </row>
    <row r="308" spans="3:18">
      <c r="C308" s="178">
        <v>271</v>
      </c>
      <c r="D308" s="95" t="str">
        <f t="shared" si="51"/>
        <v/>
      </c>
      <c r="E308" s="148">
        <f t="shared" si="52"/>
        <v>0</v>
      </c>
      <c r="F308" s="148" t="str">
        <f t="shared" si="57"/>
        <v/>
      </c>
      <c r="G308" s="148" t="str">
        <f t="shared" si="59"/>
        <v/>
      </c>
      <c r="H308" s="148" t="str">
        <f t="shared" si="60"/>
        <v/>
      </c>
      <c r="I308" s="148" t="str">
        <f t="shared" si="53"/>
        <v/>
      </c>
      <c r="L308" s="178">
        <v>271</v>
      </c>
      <c r="M308" s="95" t="str">
        <f t="shared" si="54"/>
        <v/>
      </c>
      <c r="N308" s="148">
        <f t="shared" si="55"/>
        <v>0</v>
      </c>
      <c r="O308" s="148" t="str">
        <f t="shared" si="58"/>
        <v/>
      </c>
      <c r="P308" s="148" t="str">
        <f t="shared" si="61"/>
        <v/>
      </c>
      <c r="Q308" s="148" t="str">
        <f t="shared" si="62"/>
        <v/>
      </c>
      <c r="R308" s="148" t="str">
        <f t="shared" si="56"/>
        <v/>
      </c>
    </row>
    <row r="309" spans="3:18">
      <c r="C309" s="178">
        <v>272</v>
      </c>
      <c r="D309" s="95" t="str">
        <f t="shared" si="51"/>
        <v/>
      </c>
      <c r="E309" s="148">
        <f t="shared" si="52"/>
        <v>0</v>
      </c>
      <c r="F309" s="148" t="str">
        <f t="shared" si="57"/>
        <v/>
      </c>
      <c r="G309" s="148" t="str">
        <f t="shared" si="59"/>
        <v/>
      </c>
      <c r="H309" s="148" t="str">
        <f t="shared" si="60"/>
        <v/>
      </c>
      <c r="I309" s="148" t="str">
        <f t="shared" si="53"/>
        <v/>
      </c>
      <c r="L309" s="178">
        <v>272</v>
      </c>
      <c r="M309" s="95" t="str">
        <f t="shared" si="54"/>
        <v/>
      </c>
      <c r="N309" s="148">
        <f t="shared" si="55"/>
        <v>0</v>
      </c>
      <c r="O309" s="148" t="str">
        <f t="shared" si="58"/>
        <v/>
      </c>
      <c r="P309" s="148" t="str">
        <f t="shared" si="61"/>
        <v/>
      </c>
      <c r="Q309" s="148" t="str">
        <f t="shared" si="62"/>
        <v/>
      </c>
      <c r="R309" s="148" t="str">
        <f t="shared" si="56"/>
        <v/>
      </c>
    </row>
    <row r="310" spans="3:18">
      <c r="C310" s="178">
        <v>273</v>
      </c>
      <c r="D310" s="95" t="str">
        <f t="shared" si="51"/>
        <v/>
      </c>
      <c r="E310" s="148">
        <f t="shared" si="52"/>
        <v>0</v>
      </c>
      <c r="F310" s="148" t="str">
        <f t="shared" si="57"/>
        <v/>
      </c>
      <c r="G310" s="148" t="str">
        <f t="shared" si="59"/>
        <v/>
      </c>
      <c r="H310" s="148" t="str">
        <f t="shared" si="60"/>
        <v/>
      </c>
      <c r="I310" s="148" t="str">
        <f t="shared" si="53"/>
        <v/>
      </c>
      <c r="L310" s="178">
        <v>273</v>
      </c>
      <c r="M310" s="95" t="str">
        <f t="shared" si="54"/>
        <v/>
      </c>
      <c r="N310" s="148">
        <f t="shared" si="55"/>
        <v>0</v>
      </c>
      <c r="O310" s="148" t="str">
        <f t="shared" si="58"/>
        <v/>
      </c>
      <c r="P310" s="148" t="str">
        <f t="shared" si="61"/>
        <v/>
      </c>
      <c r="Q310" s="148" t="str">
        <f t="shared" si="62"/>
        <v/>
      </c>
      <c r="R310" s="148" t="str">
        <f t="shared" si="56"/>
        <v/>
      </c>
    </row>
    <row r="311" spans="3:18">
      <c r="C311" s="178">
        <v>274</v>
      </c>
      <c r="D311" s="95" t="str">
        <f t="shared" si="51"/>
        <v/>
      </c>
      <c r="E311" s="148">
        <f t="shared" si="52"/>
        <v>0</v>
      </c>
      <c r="F311" s="148" t="str">
        <f t="shared" si="57"/>
        <v/>
      </c>
      <c r="G311" s="148" t="str">
        <f t="shared" si="59"/>
        <v/>
      </c>
      <c r="H311" s="148" t="str">
        <f t="shared" si="60"/>
        <v/>
      </c>
      <c r="I311" s="148" t="str">
        <f t="shared" si="53"/>
        <v/>
      </c>
      <c r="L311" s="178">
        <v>274</v>
      </c>
      <c r="M311" s="95" t="str">
        <f t="shared" si="54"/>
        <v/>
      </c>
      <c r="N311" s="148">
        <f t="shared" si="55"/>
        <v>0</v>
      </c>
      <c r="O311" s="148" t="str">
        <f t="shared" si="58"/>
        <v/>
      </c>
      <c r="P311" s="148" t="str">
        <f t="shared" si="61"/>
        <v/>
      </c>
      <c r="Q311" s="148" t="str">
        <f t="shared" si="62"/>
        <v/>
      </c>
      <c r="R311" s="148" t="str">
        <f t="shared" si="56"/>
        <v/>
      </c>
    </row>
    <row r="312" spans="3:18">
      <c r="C312" s="178">
        <v>275</v>
      </c>
      <c r="D312" s="95" t="str">
        <f t="shared" si="51"/>
        <v/>
      </c>
      <c r="E312" s="148">
        <f t="shared" si="52"/>
        <v>0</v>
      </c>
      <c r="F312" s="148" t="str">
        <f t="shared" si="57"/>
        <v/>
      </c>
      <c r="G312" s="148" t="str">
        <f t="shared" si="59"/>
        <v/>
      </c>
      <c r="H312" s="148" t="str">
        <f t="shared" si="60"/>
        <v/>
      </c>
      <c r="I312" s="148" t="str">
        <f t="shared" si="53"/>
        <v/>
      </c>
      <c r="L312" s="178">
        <v>275</v>
      </c>
      <c r="M312" s="95" t="str">
        <f t="shared" si="54"/>
        <v/>
      </c>
      <c r="N312" s="148">
        <f t="shared" si="55"/>
        <v>0</v>
      </c>
      <c r="O312" s="148" t="str">
        <f t="shared" si="58"/>
        <v/>
      </c>
      <c r="P312" s="148" t="str">
        <f t="shared" si="61"/>
        <v/>
      </c>
      <c r="Q312" s="148" t="str">
        <f t="shared" si="62"/>
        <v/>
      </c>
      <c r="R312" s="148" t="str">
        <f t="shared" si="56"/>
        <v/>
      </c>
    </row>
    <row r="313" spans="3:18">
      <c r="C313" s="178">
        <v>276</v>
      </c>
      <c r="D313" s="95" t="str">
        <f t="shared" si="51"/>
        <v/>
      </c>
      <c r="E313" s="148">
        <f t="shared" si="52"/>
        <v>0</v>
      </c>
      <c r="F313" s="148" t="str">
        <f t="shared" si="57"/>
        <v/>
      </c>
      <c r="G313" s="148" t="str">
        <f t="shared" si="59"/>
        <v/>
      </c>
      <c r="H313" s="148" t="str">
        <f t="shared" si="60"/>
        <v/>
      </c>
      <c r="I313" s="148" t="str">
        <f t="shared" si="53"/>
        <v/>
      </c>
      <c r="L313" s="178">
        <v>276</v>
      </c>
      <c r="M313" s="95" t="str">
        <f t="shared" si="54"/>
        <v/>
      </c>
      <c r="N313" s="148">
        <f t="shared" si="55"/>
        <v>0</v>
      </c>
      <c r="O313" s="148" t="str">
        <f t="shared" si="58"/>
        <v/>
      </c>
      <c r="P313" s="148" t="str">
        <f t="shared" si="61"/>
        <v/>
      </c>
      <c r="Q313" s="148" t="str">
        <f t="shared" si="62"/>
        <v/>
      </c>
      <c r="R313" s="148" t="str">
        <f t="shared" si="56"/>
        <v/>
      </c>
    </row>
    <row r="314" spans="3:18">
      <c r="C314" s="178">
        <v>277</v>
      </c>
      <c r="D314" s="95" t="str">
        <f t="shared" si="51"/>
        <v/>
      </c>
      <c r="E314" s="148">
        <f t="shared" si="52"/>
        <v>0</v>
      </c>
      <c r="F314" s="148" t="str">
        <f t="shared" si="57"/>
        <v/>
      </c>
      <c r="G314" s="148" t="str">
        <f t="shared" si="59"/>
        <v/>
      </c>
      <c r="H314" s="148" t="str">
        <f t="shared" si="60"/>
        <v/>
      </c>
      <c r="I314" s="148" t="str">
        <f t="shared" si="53"/>
        <v/>
      </c>
      <c r="L314" s="178">
        <v>277</v>
      </c>
      <c r="M314" s="95" t="str">
        <f t="shared" si="54"/>
        <v/>
      </c>
      <c r="N314" s="148">
        <f t="shared" si="55"/>
        <v>0</v>
      </c>
      <c r="O314" s="148" t="str">
        <f t="shared" si="58"/>
        <v/>
      </c>
      <c r="P314" s="148" t="str">
        <f t="shared" si="61"/>
        <v/>
      </c>
      <c r="Q314" s="148" t="str">
        <f t="shared" si="62"/>
        <v/>
      </c>
      <c r="R314" s="148" t="str">
        <f t="shared" si="56"/>
        <v/>
      </c>
    </row>
    <row r="315" spans="3:18">
      <c r="C315" s="178">
        <v>278</v>
      </c>
      <c r="D315" s="95" t="str">
        <f t="shared" si="51"/>
        <v/>
      </c>
      <c r="E315" s="148">
        <f t="shared" si="52"/>
        <v>0</v>
      </c>
      <c r="F315" s="148" t="str">
        <f t="shared" si="57"/>
        <v/>
      </c>
      <c r="G315" s="148" t="str">
        <f t="shared" si="59"/>
        <v/>
      </c>
      <c r="H315" s="148" t="str">
        <f t="shared" si="60"/>
        <v/>
      </c>
      <c r="I315" s="148" t="str">
        <f t="shared" si="53"/>
        <v/>
      </c>
      <c r="L315" s="178">
        <v>278</v>
      </c>
      <c r="M315" s="95" t="str">
        <f t="shared" si="54"/>
        <v/>
      </c>
      <c r="N315" s="148">
        <f t="shared" si="55"/>
        <v>0</v>
      </c>
      <c r="O315" s="148" t="str">
        <f t="shared" si="58"/>
        <v/>
      </c>
      <c r="P315" s="148" t="str">
        <f t="shared" si="61"/>
        <v/>
      </c>
      <c r="Q315" s="148" t="str">
        <f t="shared" si="62"/>
        <v/>
      </c>
      <c r="R315" s="148" t="str">
        <f t="shared" si="56"/>
        <v/>
      </c>
    </row>
    <row r="316" spans="3:18">
      <c r="C316" s="178">
        <v>279</v>
      </c>
      <c r="D316" s="95" t="str">
        <f t="shared" si="51"/>
        <v/>
      </c>
      <c r="E316" s="148">
        <f t="shared" si="52"/>
        <v>0</v>
      </c>
      <c r="F316" s="148" t="str">
        <f t="shared" si="57"/>
        <v/>
      </c>
      <c r="G316" s="148" t="str">
        <f t="shared" si="59"/>
        <v/>
      </c>
      <c r="H316" s="148" t="str">
        <f t="shared" si="60"/>
        <v/>
      </c>
      <c r="I316" s="148" t="str">
        <f t="shared" si="53"/>
        <v/>
      </c>
      <c r="L316" s="178">
        <v>279</v>
      </c>
      <c r="M316" s="95" t="str">
        <f t="shared" si="54"/>
        <v/>
      </c>
      <c r="N316" s="148">
        <f t="shared" si="55"/>
        <v>0</v>
      </c>
      <c r="O316" s="148" t="str">
        <f t="shared" si="58"/>
        <v/>
      </c>
      <c r="P316" s="148" t="str">
        <f t="shared" si="61"/>
        <v/>
      </c>
      <c r="Q316" s="148" t="str">
        <f t="shared" si="62"/>
        <v/>
      </c>
      <c r="R316" s="148" t="str">
        <f t="shared" si="56"/>
        <v/>
      </c>
    </row>
    <row r="317" spans="3:18">
      <c r="C317" s="178">
        <v>280</v>
      </c>
      <c r="D317" s="95" t="str">
        <f t="shared" si="51"/>
        <v/>
      </c>
      <c r="E317" s="148">
        <f t="shared" si="52"/>
        <v>0</v>
      </c>
      <c r="F317" s="148" t="str">
        <f t="shared" si="57"/>
        <v/>
      </c>
      <c r="G317" s="148" t="str">
        <f t="shared" si="59"/>
        <v/>
      </c>
      <c r="H317" s="148" t="str">
        <f t="shared" si="60"/>
        <v/>
      </c>
      <c r="I317" s="148" t="str">
        <f t="shared" si="53"/>
        <v/>
      </c>
      <c r="L317" s="178">
        <v>280</v>
      </c>
      <c r="M317" s="95" t="str">
        <f t="shared" si="54"/>
        <v/>
      </c>
      <c r="N317" s="148">
        <f t="shared" si="55"/>
        <v>0</v>
      </c>
      <c r="O317" s="148" t="str">
        <f t="shared" si="58"/>
        <v/>
      </c>
      <c r="P317" s="148" t="str">
        <f t="shared" si="61"/>
        <v/>
      </c>
      <c r="Q317" s="148" t="str">
        <f t="shared" si="62"/>
        <v/>
      </c>
      <c r="R317" s="148" t="str">
        <f t="shared" si="56"/>
        <v/>
      </c>
    </row>
    <row r="318" spans="3:18">
      <c r="C318" s="178">
        <v>281</v>
      </c>
      <c r="D318" s="95" t="str">
        <f t="shared" si="51"/>
        <v/>
      </c>
      <c r="E318" s="148">
        <f t="shared" si="52"/>
        <v>0</v>
      </c>
      <c r="F318" s="148" t="str">
        <f t="shared" si="57"/>
        <v/>
      </c>
      <c r="G318" s="148" t="str">
        <f t="shared" si="59"/>
        <v/>
      </c>
      <c r="H318" s="148" t="str">
        <f t="shared" si="60"/>
        <v/>
      </c>
      <c r="I318" s="148" t="str">
        <f t="shared" si="53"/>
        <v/>
      </c>
      <c r="L318" s="178">
        <v>281</v>
      </c>
      <c r="M318" s="95" t="str">
        <f t="shared" si="54"/>
        <v/>
      </c>
      <c r="N318" s="148">
        <f t="shared" si="55"/>
        <v>0</v>
      </c>
      <c r="O318" s="148" t="str">
        <f t="shared" si="58"/>
        <v/>
      </c>
      <c r="P318" s="148" t="str">
        <f t="shared" si="61"/>
        <v/>
      </c>
      <c r="Q318" s="148" t="str">
        <f t="shared" si="62"/>
        <v/>
      </c>
      <c r="R318" s="148" t="str">
        <f t="shared" si="56"/>
        <v/>
      </c>
    </row>
    <row r="319" spans="3:18">
      <c r="C319" s="178">
        <v>282</v>
      </c>
      <c r="D319" s="95" t="str">
        <f t="shared" si="51"/>
        <v/>
      </c>
      <c r="E319" s="148">
        <f t="shared" si="52"/>
        <v>0</v>
      </c>
      <c r="F319" s="148" t="str">
        <f t="shared" si="57"/>
        <v/>
      </c>
      <c r="G319" s="148" t="str">
        <f t="shared" si="59"/>
        <v/>
      </c>
      <c r="H319" s="148" t="str">
        <f t="shared" si="60"/>
        <v/>
      </c>
      <c r="I319" s="148" t="str">
        <f t="shared" si="53"/>
        <v/>
      </c>
      <c r="L319" s="178">
        <v>282</v>
      </c>
      <c r="M319" s="95" t="str">
        <f t="shared" si="54"/>
        <v/>
      </c>
      <c r="N319" s="148">
        <f t="shared" si="55"/>
        <v>0</v>
      </c>
      <c r="O319" s="148" t="str">
        <f t="shared" si="58"/>
        <v/>
      </c>
      <c r="P319" s="148" t="str">
        <f t="shared" si="61"/>
        <v/>
      </c>
      <c r="Q319" s="148" t="str">
        <f t="shared" si="62"/>
        <v/>
      </c>
      <c r="R319" s="148" t="str">
        <f t="shared" si="56"/>
        <v/>
      </c>
    </row>
    <row r="320" spans="3:18">
      <c r="C320" s="178">
        <v>283</v>
      </c>
      <c r="D320" s="95" t="str">
        <f t="shared" si="51"/>
        <v/>
      </c>
      <c r="E320" s="148">
        <f t="shared" si="52"/>
        <v>0</v>
      </c>
      <c r="F320" s="148" t="str">
        <f t="shared" si="57"/>
        <v/>
      </c>
      <c r="G320" s="148" t="str">
        <f t="shared" si="59"/>
        <v/>
      </c>
      <c r="H320" s="148" t="str">
        <f t="shared" si="60"/>
        <v/>
      </c>
      <c r="I320" s="148" t="str">
        <f t="shared" si="53"/>
        <v/>
      </c>
      <c r="L320" s="178">
        <v>283</v>
      </c>
      <c r="M320" s="95" t="str">
        <f t="shared" si="54"/>
        <v/>
      </c>
      <c r="N320" s="148">
        <f t="shared" si="55"/>
        <v>0</v>
      </c>
      <c r="O320" s="148" t="str">
        <f t="shared" si="58"/>
        <v/>
      </c>
      <c r="P320" s="148" t="str">
        <f t="shared" si="61"/>
        <v/>
      </c>
      <c r="Q320" s="148" t="str">
        <f t="shared" si="62"/>
        <v/>
      </c>
      <c r="R320" s="148" t="str">
        <f t="shared" si="56"/>
        <v/>
      </c>
    </row>
    <row r="321" spans="3:18">
      <c r="C321" s="178">
        <v>284</v>
      </c>
      <c r="D321" s="95" t="str">
        <f t="shared" si="51"/>
        <v/>
      </c>
      <c r="E321" s="148">
        <f t="shared" si="52"/>
        <v>0</v>
      </c>
      <c r="F321" s="148" t="str">
        <f t="shared" si="57"/>
        <v/>
      </c>
      <c r="G321" s="148" t="str">
        <f t="shared" si="59"/>
        <v/>
      </c>
      <c r="H321" s="148" t="str">
        <f t="shared" si="60"/>
        <v/>
      </c>
      <c r="I321" s="148" t="str">
        <f t="shared" si="53"/>
        <v/>
      </c>
      <c r="L321" s="178">
        <v>284</v>
      </c>
      <c r="M321" s="95" t="str">
        <f t="shared" si="54"/>
        <v/>
      </c>
      <c r="N321" s="148">
        <f t="shared" si="55"/>
        <v>0</v>
      </c>
      <c r="O321" s="148" t="str">
        <f t="shared" si="58"/>
        <v/>
      </c>
      <c r="P321" s="148" t="str">
        <f t="shared" si="61"/>
        <v/>
      </c>
      <c r="Q321" s="148" t="str">
        <f t="shared" si="62"/>
        <v/>
      </c>
      <c r="R321" s="148" t="str">
        <f t="shared" si="56"/>
        <v/>
      </c>
    </row>
    <row r="322" spans="3:18">
      <c r="C322" s="178">
        <v>285</v>
      </c>
      <c r="D322" s="95" t="str">
        <f t="shared" si="51"/>
        <v/>
      </c>
      <c r="E322" s="148">
        <f t="shared" si="52"/>
        <v>0</v>
      </c>
      <c r="F322" s="148" t="str">
        <f t="shared" si="57"/>
        <v/>
      </c>
      <c r="G322" s="148" t="str">
        <f t="shared" si="59"/>
        <v/>
      </c>
      <c r="H322" s="148" t="str">
        <f t="shared" si="60"/>
        <v/>
      </c>
      <c r="I322" s="148" t="str">
        <f t="shared" si="53"/>
        <v/>
      </c>
      <c r="L322" s="178">
        <v>285</v>
      </c>
      <c r="M322" s="95" t="str">
        <f t="shared" si="54"/>
        <v/>
      </c>
      <c r="N322" s="148">
        <f t="shared" si="55"/>
        <v>0</v>
      </c>
      <c r="O322" s="148" t="str">
        <f t="shared" si="58"/>
        <v/>
      </c>
      <c r="P322" s="148" t="str">
        <f t="shared" si="61"/>
        <v/>
      </c>
      <c r="Q322" s="148" t="str">
        <f t="shared" si="62"/>
        <v/>
      </c>
      <c r="R322" s="148" t="str">
        <f t="shared" si="56"/>
        <v/>
      </c>
    </row>
    <row r="323" spans="3:18">
      <c r="C323" s="178">
        <v>286</v>
      </c>
      <c r="D323" s="95" t="str">
        <f t="shared" si="51"/>
        <v/>
      </c>
      <c r="E323" s="148">
        <f t="shared" si="52"/>
        <v>0</v>
      </c>
      <c r="F323" s="148" t="str">
        <f t="shared" si="57"/>
        <v/>
      </c>
      <c r="G323" s="148" t="str">
        <f t="shared" si="59"/>
        <v/>
      </c>
      <c r="H323" s="148" t="str">
        <f t="shared" si="60"/>
        <v/>
      </c>
      <c r="I323" s="148" t="str">
        <f t="shared" si="53"/>
        <v/>
      </c>
      <c r="L323" s="178">
        <v>286</v>
      </c>
      <c r="M323" s="95" t="str">
        <f t="shared" si="54"/>
        <v/>
      </c>
      <c r="N323" s="148">
        <f t="shared" si="55"/>
        <v>0</v>
      </c>
      <c r="O323" s="148" t="str">
        <f t="shared" si="58"/>
        <v/>
      </c>
      <c r="P323" s="148" t="str">
        <f t="shared" si="61"/>
        <v/>
      </c>
      <c r="Q323" s="148" t="str">
        <f t="shared" si="62"/>
        <v/>
      </c>
      <c r="R323" s="148" t="str">
        <f t="shared" si="56"/>
        <v/>
      </c>
    </row>
    <row r="324" spans="3:18">
      <c r="C324" s="178">
        <v>287</v>
      </c>
      <c r="D324" s="95" t="str">
        <f t="shared" si="51"/>
        <v/>
      </c>
      <c r="E324" s="148">
        <f t="shared" si="52"/>
        <v>0</v>
      </c>
      <c r="F324" s="148" t="str">
        <f t="shared" si="57"/>
        <v/>
      </c>
      <c r="G324" s="148" t="str">
        <f t="shared" si="59"/>
        <v/>
      </c>
      <c r="H324" s="148" t="str">
        <f t="shared" si="60"/>
        <v/>
      </c>
      <c r="I324" s="148" t="str">
        <f t="shared" si="53"/>
        <v/>
      </c>
      <c r="L324" s="178">
        <v>287</v>
      </c>
      <c r="M324" s="95" t="str">
        <f t="shared" si="54"/>
        <v/>
      </c>
      <c r="N324" s="148">
        <f t="shared" si="55"/>
        <v>0</v>
      </c>
      <c r="O324" s="148" t="str">
        <f t="shared" si="58"/>
        <v/>
      </c>
      <c r="P324" s="148" t="str">
        <f t="shared" si="61"/>
        <v/>
      </c>
      <c r="Q324" s="148" t="str">
        <f t="shared" si="62"/>
        <v/>
      </c>
      <c r="R324" s="148" t="str">
        <f t="shared" si="56"/>
        <v/>
      </c>
    </row>
    <row r="325" spans="3:18">
      <c r="C325" s="178">
        <v>288</v>
      </c>
      <c r="D325" s="95" t="str">
        <f t="shared" si="51"/>
        <v/>
      </c>
      <c r="E325" s="148">
        <f t="shared" si="52"/>
        <v>0</v>
      </c>
      <c r="F325" s="148" t="str">
        <f t="shared" si="57"/>
        <v/>
      </c>
      <c r="G325" s="148" t="str">
        <f t="shared" si="59"/>
        <v/>
      </c>
      <c r="H325" s="148" t="str">
        <f t="shared" si="60"/>
        <v/>
      </c>
      <c r="I325" s="148" t="str">
        <f t="shared" si="53"/>
        <v/>
      </c>
      <c r="L325" s="178">
        <v>288</v>
      </c>
      <c r="M325" s="95" t="str">
        <f t="shared" si="54"/>
        <v/>
      </c>
      <c r="N325" s="148">
        <f t="shared" si="55"/>
        <v>0</v>
      </c>
      <c r="O325" s="148" t="str">
        <f t="shared" si="58"/>
        <v/>
      </c>
      <c r="P325" s="148" t="str">
        <f t="shared" si="61"/>
        <v/>
      </c>
      <c r="Q325" s="148" t="str">
        <f t="shared" si="62"/>
        <v/>
      </c>
      <c r="R325" s="148" t="str">
        <f t="shared" si="56"/>
        <v/>
      </c>
    </row>
    <row r="326" spans="3:18">
      <c r="C326" s="178">
        <v>289</v>
      </c>
      <c r="D326" s="95" t="str">
        <f t="shared" si="51"/>
        <v/>
      </c>
      <c r="E326" s="148">
        <f t="shared" si="52"/>
        <v>0</v>
      </c>
      <c r="F326" s="148" t="str">
        <f t="shared" si="57"/>
        <v/>
      </c>
      <c r="G326" s="148" t="str">
        <f t="shared" si="59"/>
        <v/>
      </c>
      <c r="H326" s="148" t="str">
        <f t="shared" si="60"/>
        <v/>
      </c>
      <c r="I326" s="148" t="str">
        <f t="shared" si="53"/>
        <v/>
      </c>
      <c r="L326" s="178">
        <v>289</v>
      </c>
      <c r="M326" s="95" t="str">
        <f t="shared" si="54"/>
        <v/>
      </c>
      <c r="N326" s="148">
        <f t="shared" si="55"/>
        <v>0</v>
      </c>
      <c r="O326" s="148" t="str">
        <f t="shared" si="58"/>
        <v/>
      </c>
      <c r="P326" s="148" t="str">
        <f t="shared" si="61"/>
        <v/>
      </c>
      <c r="Q326" s="148" t="str">
        <f t="shared" si="62"/>
        <v/>
      </c>
      <c r="R326" s="148" t="str">
        <f t="shared" si="56"/>
        <v/>
      </c>
    </row>
    <row r="327" spans="3:18">
      <c r="C327" s="178">
        <v>290</v>
      </c>
      <c r="D327" s="95" t="str">
        <f t="shared" si="51"/>
        <v/>
      </c>
      <c r="E327" s="148">
        <f t="shared" si="52"/>
        <v>0</v>
      </c>
      <c r="F327" s="148" t="str">
        <f t="shared" si="57"/>
        <v/>
      </c>
      <c r="G327" s="148" t="str">
        <f t="shared" si="59"/>
        <v/>
      </c>
      <c r="H327" s="148" t="str">
        <f t="shared" si="60"/>
        <v/>
      </c>
      <c r="I327" s="148" t="str">
        <f t="shared" si="53"/>
        <v/>
      </c>
      <c r="L327" s="178">
        <v>290</v>
      </c>
      <c r="M327" s="95" t="str">
        <f t="shared" si="54"/>
        <v/>
      </c>
      <c r="N327" s="148">
        <f t="shared" si="55"/>
        <v>0</v>
      </c>
      <c r="O327" s="148" t="str">
        <f t="shared" si="58"/>
        <v/>
      </c>
      <c r="P327" s="148" t="str">
        <f t="shared" si="61"/>
        <v/>
      </c>
      <c r="Q327" s="148" t="str">
        <f t="shared" si="62"/>
        <v/>
      </c>
      <c r="R327" s="148" t="str">
        <f t="shared" si="56"/>
        <v/>
      </c>
    </row>
    <row r="328" spans="3:18">
      <c r="C328" s="178">
        <v>291</v>
      </c>
      <c r="D328" s="95" t="str">
        <f t="shared" si="51"/>
        <v/>
      </c>
      <c r="E328" s="148">
        <f t="shared" si="52"/>
        <v>0</v>
      </c>
      <c r="F328" s="148" t="str">
        <f t="shared" si="57"/>
        <v/>
      </c>
      <c r="G328" s="148" t="str">
        <f t="shared" si="59"/>
        <v/>
      </c>
      <c r="H328" s="148" t="str">
        <f t="shared" si="60"/>
        <v/>
      </c>
      <c r="I328" s="148" t="str">
        <f t="shared" si="53"/>
        <v/>
      </c>
      <c r="L328" s="178">
        <v>291</v>
      </c>
      <c r="M328" s="95" t="str">
        <f t="shared" si="54"/>
        <v/>
      </c>
      <c r="N328" s="148">
        <f t="shared" si="55"/>
        <v>0</v>
      </c>
      <c r="O328" s="148" t="str">
        <f t="shared" si="58"/>
        <v/>
      </c>
      <c r="P328" s="148" t="str">
        <f t="shared" si="61"/>
        <v/>
      </c>
      <c r="Q328" s="148" t="str">
        <f t="shared" si="62"/>
        <v/>
      </c>
      <c r="R328" s="148" t="str">
        <f t="shared" si="56"/>
        <v/>
      </c>
    </row>
    <row r="329" spans="3:18">
      <c r="C329" s="178">
        <v>292</v>
      </c>
      <c r="D329" s="95" t="str">
        <f t="shared" si="51"/>
        <v/>
      </c>
      <c r="E329" s="148">
        <f t="shared" si="52"/>
        <v>0</v>
      </c>
      <c r="F329" s="148" t="str">
        <f t="shared" si="57"/>
        <v/>
      </c>
      <c r="G329" s="148" t="str">
        <f t="shared" si="59"/>
        <v/>
      </c>
      <c r="H329" s="148" t="str">
        <f t="shared" si="60"/>
        <v/>
      </c>
      <c r="I329" s="148" t="str">
        <f t="shared" si="53"/>
        <v/>
      </c>
      <c r="L329" s="178">
        <v>292</v>
      </c>
      <c r="M329" s="95" t="str">
        <f t="shared" si="54"/>
        <v/>
      </c>
      <c r="N329" s="148">
        <f t="shared" si="55"/>
        <v>0</v>
      </c>
      <c r="O329" s="148" t="str">
        <f t="shared" si="58"/>
        <v/>
      </c>
      <c r="P329" s="148" t="str">
        <f t="shared" si="61"/>
        <v/>
      </c>
      <c r="Q329" s="148" t="str">
        <f t="shared" si="62"/>
        <v/>
      </c>
      <c r="R329" s="148" t="str">
        <f t="shared" si="56"/>
        <v/>
      </c>
    </row>
    <row r="330" spans="3:18">
      <c r="C330" s="178">
        <v>293</v>
      </c>
      <c r="D330" s="95" t="str">
        <f t="shared" si="51"/>
        <v/>
      </c>
      <c r="E330" s="148">
        <f t="shared" si="52"/>
        <v>0</v>
      </c>
      <c r="F330" s="148" t="str">
        <f t="shared" si="57"/>
        <v/>
      </c>
      <c r="G330" s="148" t="str">
        <f t="shared" si="59"/>
        <v/>
      </c>
      <c r="H330" s="148" t="str">
        <f t="shared" si="60"/>
        <v/>
      </c>
      <c r="I330" s="148" t="str">
        <f t="shared" si="53"/>
        <v/>
      </c>
      <c r="L330" s="178">
        <v>293</v>
      </c>
      <c r="M330" s="95" t="str">
        <f t="shared" si="54"/>
        <v/>
      </c>
      <c r="N330" s="148">
        <f t="shared" si="55"/>
        <v>0</v>
      </c>
      <c r="O330" s="148" t="str">
        <f t="shared" si="58"/>
        <v/>
      </c>
      <c r="P330" s="148" t="str">
        <f t="shared" si="61"/>
        <v/>
      </c>
      <c r="Q330" s="148" t="str">
        <f t="shared" si="62"/>
        <v/>
      </c>
      <c r="R330" s="148" t="str">
        <f t="shared" si="56"/>
        <v/>
      </c>
    </row>
    <row r="331" spans="3:18">
      <c r="C331" s="178">
        <v>294</v>
      </c>
      <c r="D331" s="95" t="str">
        <f t="shared" si="51"/>
        <v/>
      </c>
      <c r="E331" s="148">
        <f t="shared" si="52"/>
        <v>0</v>
      </c>
      <c r="F331" s="148" t="str">
        <f t="shared" si="57"/>
        <v/>
      </c>
      <c r="G331" s="148" t="str">
        <f t="shared" si="59"/>
        <v/>
      </c>
      <c r="H331" s="148" t="str">
        <f t="shared" si="60"/>
        <v/>
      </c>
      <c r="I331" s="148" t="str">
        <f t="shared" si="53"/>
        <v/>
      </c>
      <c r="L331" s="178">
        <v>294</v>
      </c>
      <c r="M331" s="95" t="str">
        <f t="shared" si="54"/>
        <v/>
      </c>
      <c r="N331" s="148">
        <f t="shared" si="55"/>
        <v>0</v>
      </c>
      <c r="O331" s="148" t="str">
        <f t="shared" si="58"/>
        <v/>
      </c>
      <c r="P331" s="148" t="str">
        <f t="shared" si="61"/>
        <v/>
      </c>
      <c r="Q331" s="148" t="str">
        <f t="shared" si="62"/>
        <v/>
      </c>
      <c r="R331" s="148" t="str">
        <f t="shared" si="56"/>
        <v/>
      </c>
    </row>
    <row r="332" spans="3:18">
      <c r="C332" s="178">
        <v>295</v>
      </c>
      <c r="D332" s="95" t="str">
        <f t="shared" si="51"/>
        <v/>
      </c>
      <c r="E332" s="148">
        <f t="shared" si="52"/>
        <v>0</v>
      </c>
      <c r="F332" s="148" t="str">
        <f t="shared" si="57"/>
        <v/>
      </c>
      <c r="G332" s="148" t="str">
        <f t="shared" si="59"/>
        <v/>
      </c>
      <c r="H332" s="148" t="str">
        <f t="shared" si="60"/>
        <v/>
      </c>
      <c r="I332" s="148" t="str">
        <f t="shared" si="53"/>
        <v/>
      </c>
      <c r="L332" s="178">
        <v>295</v>
      </c>
      <c r="M332" s="95" t="str">
        <f t="shared" si="54"/>
        <v/>
      </c>
      <c r="N332" s="148">
        <f t="shared" si="55"/>
        <v>0</v>
      </c>
      <c r="O332" s="148" t="str">
        <f t="shared" si="58"/>
        <v/>
      </c>
      <c r="P332" s="148" t="str">
        <f t="shared" si="61"/>
        <v/>
      </c>
      <c r="Q332" s="148" t="str">
        <f t="shared" si="62"/>
        <v/>
      </c>
      <c r="R332" s="148" t="str">
        <f t="shared" si="56"/>
        <v/>
      </c>
    </row>
    <row r="333" spans="3:18">
      <c r="C333" s="178">
        <v>296</v>
      </c>
      <c r="D333" s="95" t="str">
        <f t="shared" si="51"/>
        <v/>
      </c>
      <c r="E333" s="148">
        <f t="shared" si="52"/>
        <v>0</v>
      </c>
      <c r="F333" s="148" t="str">
        <f t="shared" si="57"/>
        <v/>
      </c>
      <c r="G333" s="148" t="str">
        <f t="shared" si="59"/>
        <v/>
      </c>
      <c r="H333" s="148" t="str">
        <f t="shared" si="60"/>
        <v/>
      </c>
      <c r="I333" s="148" t="str">
        <f t="shared" si="53"/>
        <v/>
      </c>
      <c r="L333" s="178">
        <v>296</v>
      </c>
      <c r="M333" s="95" t="str">
        <f t="shared" si="54"/>
        <v/>
      </c>
      <c r="N333" s="148">
        <f t="shared" si="55"/>
        <v>0</v>
      </c>
      <c r="O333" s="148" t="str">
        <f t="shared" si="58"/>
        <v/>
      </c>
      <c r="P333" s="148" t="str">
        <f t="shared" si="61"/>
        <v/>
      </c>
      <c r="Q333" s="148" t="str">
        <f t="shared" si="62"/>
        <v/>
      </c>
      <c r="R333" s="148" t="str">
        <f t="shared" si="56"/>
        <v/>
      </c>
    </row>
    <row r="334" spans="3:18">
      <c r="C334" s="178">
        <v>297</v>
      </c>
      <c r="D334" s="95" t="str">
        <f t="shared" si="51"/>
        <v/>
      </c>
      <c r="E334" s="148">
        <f t="shared" si="52"/>
        <v>0</v>
      </c>
      <c r="F334" s="148" t="str">
        <f t="shared" si="57"/>
        <v/>
      </c>
      <c r="G334" s="148" t="str">
        <f t="shared" si="59"/>
        <v/>
      </c>
      <c r="H334" s="148" t="str">
        <f t="shared" si="60"/>
        <v/>
      </c>
      <c r="I334" s="148" t="str">
        <f t="shared" si="53"/>
        <v/>
      </c>
      <c r="L334" s="178">
        <v>297</v>
      </c>
      <c r="M334" s="95" t="str">
        <f t="shared" si="54"/>
        <v/>
      </c>
      <c r="N334" s="148">
        <f t="shared" si="55"/>
        <v>0</v>
      </c>
      <c r="O334" s="148" t="str">
        <f t="shared" si="58"/>
        <v/>
      </c>
      <c r="P334" s="148" t="str">
        <f t="shared" si="61"/>
        <v/>
      </c>
      <c r="Q334" s="148" t="str">
        <f t="shared" si="62"/>
        <v/>
      </c>
      <c r="R334" s="148" t="str">
        <f t="shared" si="56"/>
        <v/>
      </c>
    </row>
    <row r="335" spans="3:18">
      <c r="C335" s="178">
        <v>298</v>
      </c>
      <c r="D335" s="95" t="str">
        <f t="shared" si="51"/>
        <v/>
      </c>
      <c r="E335" s="148">
        <f t="shared" si="52"/>
        <v>0</v>
      </c>
      <c r="F335" s="148" t="str">
        <f t="shared" si="57"/>
        <v/>
      </c>
      <c r="G335" s="148" t="str">
        <f t="shared" si="59"/>
        <v/>
      </c>
      <c r="H335" s="148" t="str">
        <f t="shared" si="60"/>
        <v/>
      </c>
      <c r="I335" s="148" t="str">
        <f t="shared" si="53"/>
        <v/>
      </c>
      <c r="L335" s="178">
        <v>298</v>
      </c>
      <c r="M335" s="95" t="str">
        <f t="shared" si="54"/>
        <v/>
      </c>
      <c r="N335" s="148">
        <f t="shared" si="55"/>
        <v>0</v>
      </c>
      <c r="O335" s="148" t="str">
        <f t="shared" si="58"/>
        <v/>
      </c>
      <c r="P335" s="148" t="str">
        <f t="shared" si="61"/>
        <v/>
      </c>
      <c r="Q335" s="148" t="str">
        <f t="shared" si="62"/>
        <v/>
      </c>
      <c r="R335" s="148" t="str">
        <f t="shared" si="56"/>
        <v/>
      </c>
    </row>
    <row r="336" spans="3:18">
      <c r="C336" s="178">
        <v>299</v>
      </c>
      <c r="D336" s="95" t="str">
        <f t="shared" si="51"/>
        <v/>
      </c>
      <c r="E336" s="148">
        <f t="shared" si="52"/>
        <v>0</v>
      </c>
      <c r="F336" s="148" t="str">
        <f t="shared" si="57"/>
        <v/>
      </c>
      <c r="G336" s="148" t="str">
        <f t="shared" si="59"/>
        <v/>
      </c>
      <c r="H336" s="148" t="str">
        <f t="shared" si="60"/>
        <v/>
      </c>
      <c r="I336" s="148" t="str">
        <f t="shared" si="53"/>
        <v/>
      </c>
      <c r="L336" s="178">
        <v>299</v>
      </c>
      <c r="M336" s="95" t="str">
        <f t="shared" si="54"/>
        <v/>
      </c>
      <c r="N336" s="148">
        <f t="shared" si="55"/>
        <v>0</v>
      </c>
      <c r="O336" s="148" t="str">
        <f t="shared" si="58"/>
        <v/>
      </c>
      <c r="P336" s="148" t="str">
        <f t="shared" si="61"/>
        <v/>
      </c>
      <c r="Q336" s="148" t="str">
        <f t="shared" si="62"/>
        <v/>
      </c>
      <c r="R336" s="148" t="str">
        <f t="shared" si="56"/>
        <v/>
      </c>
    </row>
    <row r="337" spans="3:18">
      <c r="C337" s="178">
        <v>300</v>
      </c>
      <c r="D337" s="95" t="str">
        <f t="shared" si="51"/>
        <v/>
      </c>
      <c r="E337" s="148">
        <f t="shared" si="52"/>
        <v>0</v>
      </c>
      <c r="F337" s="148" t="str">
        <f t="shared" si="57"/>
        <v/>
      </c>
      <c r="G337" s="148" t="str">
        <f t="shared" si="59"/>
        <v/>
      </c>
      <c r="H337" s="148" t="str">
        <f t="shared" si="60"/>
        <v/>
      </c>
      <c r="I337" s="148" t="str">
        <f t="shared" si="53"/>
        <v/>
      </c>
      <c r="L337" s="178">
        <v>300</v>
      </c>
      <c r="M337" s="95" t="str">
        <f t="shared" si="54"/>
        <v/>
      </c>
      <c r="N337" s="148">
        <f t="shared" si="55"/>
        <v>0</v>
      </c>
      <c r="O337" s="148" t="str">
        <f t="shared" si="58"/>
        <v/>
      </c>
      <c r="P337" s="148" t="str">
        <f t="shared" si="61"/>
        <v/>
      </c>
      <c r="Q337" s="148" t="str">
        <f t="shared" si="62"/>
        <v/>
      </c>
      <c r="R337" s="148" t="str">
        <f t="shared" si="56"/>
        <v/>
      </c>
    </row>
    <row r="338" spans="3:18">
      <c r="C338" s="178">
        <v>301</v>
      </c>
      <c r="D338" s="95" t="str">
        <f t="shared" si="51"/>
        <v/>
      </c>
      <c r="E338" s="148">
        <f t="shared" si="52"/>
        <v>0</v>
      </c>
      <c r="F338" s="148" t="str">
        <f t="shared" si="57"/>
        <v/>
      </c>
      <c r="G338" s="148" t="str">
        <f t="shared" si="59"/>
        <v/>
      </c>
      <c r="H338" s="148" t="str">
        <f t="shared" si="60"/>
        <v/>
      </c>
      <c r="I338" s="148" t="str">
        <f t="shared" si="53"/>
        <v/>
      </c>
      <c r="L338" s="178">
        <v>301</v>
      </c>
      <c r="M338" s="95" t="str">
        <f t="shared" si="54"/>
        <v/>
      </c>
      <c r="N338" s="148">
        <f t="shared" si="55"/>
        <v>0</v>
      </c>
      <c r="O338" s="148" t="str">
        <f t="shared" si="58"/>
        <v/>
      </c>
      <c r="P338" s="148" t="str">
        <f t="shared" si="61"/>
        <v/>
      </c>
      <c r="Q338" s="148" t="str">
        <f t="shared" si="62"/>
        <v/>
      </c>
      <c r="R338" s="148" t="str">
        <f t="shared" si="56"/>
        <v/>
      </c>
    </row>
    <row r="339" spans="3:18">
      <c r="C339" s="178">
        <v>302</v>
      </c>
      <c r="D339" s="95" t="str">
        <f t="shared" si="51"/>
        <v/>
      </c>
      <c r="E339" s="148">
        <f t="shared" si="52"/>
        <v>0</v>
      </c>
      <c r="F339" s="148" t="str">
        <f t="shared" si="57"/>
        <v/>
      </c>
      <c r="G339" s="148" t="str">
        <f t="shared" si="59"/>
        <v/>
      </c>
      <c r="H339" s="148" t="str">
        <f t="shared" si="60"/>
        <v/>
      </c>
      <c r="I339" s="148" t="str">
        <f t="shared" si="53"/>
        <v/>
      </c>
      <c r="L339" s="178">
        <v>302</v>
      </c>
      <c r="M339" s="95" t="str">
        <f t="shared" si="54"/>
        <v/>
      </c>
      <c r="N339" s="148">
        <f t="shared" si="55"/>
        <v>0</v>
      </c>
      <c r="O339" s="148" t="str">
        <f t="shared" si="58"/>
        <v/>
      </c>
      <c r="P339" s="148" t="str">
        <f t="shared" si="61"/>
        <v/>
      </c>
      <c r="Q339" s="148" t="str">
        <f t="shared" si="62"/>
        <v/>
      </c>
      <c r="R339" s="148" t="str">
        <f t="shared" si="56"/>
        <v/>
      </c>
    </row>
    <row r="340" spans="3:18">
      <c r="C340" s="178">
        <v>303</v>
      </c>
      <c r="D340" s="95" t="str">
        <f t="shared" si="51"/>
        <v/>
      </c>
      <c r="E340" s="148">
        <f t="shared" si="52"/>
        <v>0</v>
      </c>
      <c r="F340" s="148" t="str">
        <f t="shared" si="57"/>
        <v/>
      </c>
      <c r="G340" s="148" t="str">
        <f t="shared" si="59"/>
        <v/>
      </c>
      <c r="H340" s="148" t="str">
        <f t="shared" si="60"/>
        <v/>
      </c>
      <c r="I340" s="148" t="str">
        <f t="shared" si="53"/>
        <v/>
      </c>
      <c r="L340" s="178">
        <v>303</v>
      </c>
      <c r="M340" s="95" t="str">
        <f t="shared" si="54"/>
        <v/>
      </c>
      <c r="N340" s="148">
        <f t="shared" si="55"/>
        <v>0</v>
      </c>
      <c r="O340" s="148" t="str">
        <f t="shared" si="58"/>
        <v/>
      </c>
      <c r="P340" s="148" t="str">
        <f t="shared" si="61"/>
        <v/>
      </c>
      <c r="Q340" s="148" t="str">
        <f t="shared" si="62"/>
        <v/>
      </c>
      <c r="R340" s="148" t="str">
        <f t="shared" si="56"/>
        <v/>
      </c>
    </row>
    <row r="341" spans="3:18">
      <c r="C341" s="178">
        <v>304</v>
      </c>
      <c r="D341" s="95" t="str">
        <f t="shared" si="51"/>
        <v/>
      </c>
      <c r="E341" s="148">
        <f t="shared" si="52"/>
        <v>0</v>
      </c>
      <c r="F341" s="148" t="str">
        <f t="shared" si="57"/>
        <v/>
      </c>
      <c r="G341" s="148" t="str">
        <f t="shared" si="59"/>
        <v/>
      </c>
      <c r="H341" s="148" t="str">
        <f t="shared" si="60"/>
        <v/>
      </c>
      <c r="I341" s="148" t="str">
        <f t="shared" si="53"/>
        <v/>
      </c>
      <c r="L341" s="178">
        <v>304</v>
      </c>
      <c r="M341" s="95" t="str">
        <f t="shared" si="54"/>
        <v/>
      </c>
      <c r="N341" s="148">
        <f t="shared" si="55"/>
        <v>0</v>
      </c>
      <c r="O341" s="148" t="str">
        <f t="shared" si="58"/>
        <v/>
      </c>
      <c r="P341" s="148" t="str">
        <f t="shared" si="61"/>
        <v/>
      </c>
      <c r="Q341" s="148" t="str">
        <f t="shared" si="62"/>
        <v/>
      </c>
      <c r="R341" s="148" t="str">
        <f t="shared" si="56"/>
        <v/>
      </c>
    </row>
    <row r="342" spans="3:18">
      <c r="C342" s="178">
        <v>305</v>
      </c>
      <c r="D342" s="95" t="str">
        <f t="shared" si="51"/>
        <v/>
      </c>
      <c r="E342" s="148">
        <f t="shared" si="52"/>
        <v>0</v>
      </c>
      <c r="F342" s="148" t="str">
        <f t="shared" si="57"/>
        <v/>
      </c>
      <c r="G342" s="148" t="str">
        <f t="shared" si="59"/>
        <v/>
      </c>
      <c r="H342" s="148" t="str">
        <f t="shared" si="60"/>
        <v/>
      </c>
      <c r="I342" s="148" t="str">
        <f t="shared" si="53"/>
        <v/>
      </c>
      <c r="L342" s="178">
        <v>305</v>
      </c>
      <c r="M342" s="95" t="str">
        <f t="shared" si="54"/>
        <v/>
      </c>
      <c r="N342" s="148">
        <f t="shared" si="55"/>
        <v>0</v>
      </c>
      <c r="O342" s="148" t="str">
        <f t="shared" si="58"/>
        <v/>
      </c>
      <c r="P342" s="148" t="str">
        <f t="shared" si="61"/>
        <v/>
      </c>
      <c r="Q342" s="148" t="str">
        <f t="shared" si="62"/>
        <v/>
      </c>
      <c r="R342" s="148" t="str">
        <f t="shared" si="56"/>
        <v/>
      </c>
    </row>
    <row r="343" spans="3:18">
      <c r="C343" s="178">
        <v>306</v>
      </c>
      <c r="D343" s="95" t="str">
        <f t="shared" si="51"/>
        <v/>
      </c>
      <c r="E343" s="148">
        <f t="shared" si="52"/>
        <v>0</v>
      </c>
      <c r="F343" s="148" t="str">
        <f t="shared" si="57"/>
        <v/>
      </c>
      <c r="G343" s="148" t="str">
        <f t="shared" si="59"/>
        <v/>
      </c>
      <c r="H343" s="148" t="str">
        <f t="shared" si="60"/>
        <v/>
      </c>
      <c r="I343" s="148" t="str">
        <f t="shared" si="53"/>
        <v/>
      </c>
      <c r="L343" s="178">
        <v>306</v>
      </c>
      <c r="M343" s="95" t="str">
        <f t="shared" si="54"/>
        <v/>
      </c>
      <c r="N343" s="148">
        <f t="shared" si="55"/>
        <v>0</v>
      </c>
      <c r="O343" s="148" t="str">
        <f t="shared" si="58"/>
        <v/>
      </c>
      <c r="P343" s="148" t="str">
        <f t="shared" si="61"/>
        <v/>
      </c>
      <c r="Q343" s="148" t="str">
        <f t="shared" si="62"/>
        <v/>
      </c>
      <c r="R343" s="148" t="str">
        <f t="shared" si="56"/>
        <v/>
      </c>
    </row>
    <row r="344" spans="3:18">
      <c r="C344" s="178">
        <v>307</v>
      </c>
      <c r="D344" s="95" t="str">
        <f t="shared" si="51"/>
        <v/>
      </c>
      <c r="E344" s="148">
        <f t="shared" si="52"/>
        <v>0</v>
      </c>
      <c r="F344" s="148" t="str">
        <f t="shared" si="57"/>
        <v/>
      </c>
      <c r="G344" s="148" t="str">
        <f t="shared" si="59"/>
        <v/>
      </c>
      <c r="H344" s="148" t="str">
        <f t="shared" si="60"/>
        <v/>
      </c>
      <c r="I344" s="148" t="str">
        <f t="shared" si="53"/>
        <v/>
      </c>
      <c r="L344" s="178">
        <v>307</v>
      </c>
      <c r="M344" s="95" t="str">
        <f t="shared" si="54"/>
        <v/>
      </c>
      <c r="N344" s="148">
        <f t="shared" si="55"/>
        <v>0</v>
      </c>
      <c r="O344" s="148" t="str">
        <f t="shared" si="58"/>
        <v/>
      </c>
      <c r="P344" s="148" t="str">
        <f t="shared" si="61"/>
        <v/>
      </c>
      <c r="Q344" s="148" t="str">
        <f t="shared" si="62"/>
        <v/>
      </c>
      <c r="R344" s="148" t="str">
        <f t="shared" si="56"/>
        <v/>
      </c>
    </row>
    <row r="345" spans="3:18">
      <c r="C345" s="178">
        <v>308</v>
      </c>
      <c r="D345" s="95" t="str">
        <f t="shared" si="51"/>
        <v/>
      </c>
      <c r="E345" s="148">
        <f t="shared" si="52"/>
        <v>0</v>
      </c>
      <c r="F345" s="148" t="str">
        <f t="shared" si="57"/>
        <v/>
      </c>
      <c r="G345" s="148" t="str">
        <f t="shared" si="59"/>
        <v/>
      </c>
      <c r="H345" s="148" t="str">
        <f t="shared" si="60"/>
        <v/>
      </c>
      <c r="I345" s="148" t="str">
        <f t="shared" si="53"/>
        <v/>
      </c>
      <c r="L345" s="178">
        <v>308</v>
      </c>
      <c r="M345" s="95" t="str">
        <f t="shared" si="54"/>
        <v/>
      </c>
      <c r="N345" s="148">
        <f t="shared" si="55"/>
        <v>0</v>
      </c>
      <c r="O345" s="148" t="str">
        <f t="shared" si="58"/>
        <v/>
      </c>
      <c r="P345" s="148" t="str">
        <f t="shared" si="61"/>
        <v/>
      </c>
      <c r="Q345" s="148" t="str">
        <f t="shared" si="62"/>
        <v/>
      </c>
      <c r="R345" s="148" t="str">
        <f t="shared" si="56"/>
        <v/>
      </c>
    </row>
    <row r="346" spans="3:18">
      <c r="C346" s="178">
        <v>309</v>
      </c>
      <c r="D346" s="95" t="str">
        <f t="shared" si="51"/>
        <v/>
      </c>
      <c r="E346" s="148">
        <f t="shared" si="52"/>
        <v>0</v>
      </c>
      <c r="F346" s="148" t="str">
        <f t="shared" si="57"/>
        <v/>
      </c>
      <c r="G346" s="148" t="str">
        <f t="shared" si="59"/>
        <v/>
      </c>
      <c r="H346" s="148" t="str">
        <f t="shared" si="60"/>
        <v/>
      </c>
      <c r="I346" s="148" t="str">
        <f t="shared" si="53"/>
        <v/>
      </c>
      <c r="L346" s="178">
        <v>309</v>
      </c>
      <c r="M346" s="95" t="str">
        <f t="shared" si="54"/>
        <v/>
      </c>
      <c r="N346" s="148">
        <f t="shared" si="55"/>
        <v>0</v>
      </c>
      <c r="O346" s="148" t="str">
        <f t="shared" si="58"/>
        <v/>
      </c>
      <c r="P346" s="148" t="str">
        <f t="shared" si="61"/>
        <v/>
      </c>
      <c r="Q346" s="148" t="str">
        <f t="shared" si="62"/>
        <v/>
      </c>
      <c r="R346" s="148" t="str">
        <f t="shared" si="56"/>
        <v/>
      </c>
    </row>
    <row r="347" spans="3:18">
      <c r="C347" s="178">
        <v>310</v>
      </c>
      <c r="D347" s="95" t="str">
        <f t="shared" si="51"/>
        <v/>
      </c>
      <c r="E347" s="148">
        <f t="shared" si="52"/>
        <v>0</v>
      </c>
      <c r="F347" s="148" t="str">
        <f t="shared" si="57"/>
        <v/>
      </c>
      <c r="G347" s="148" t="str">
        <f t="shared" si="59"/>
        <v/>
      </c>
      <c r="H347" s="148" t="str">
        <f t="shared" si="60"/>
        <v/>
      </c>
      <c r="I347" s="148" t="str">
        <f t="shared" si="53"/>
        <v/>
      </c>
      <c r="L347" s="178">
        <v>310</v>
      </c>
      <c r="M347" s="95" t="str">
        <f t="shared" si="54"/>
        <v/>
      </c>
      <c r="N347" s="148">
        <f t="shared" si="55"/>
        <v>0</v>
      </c>
      <c r="O347" s="148" t="str">
        <f t="shared" si="58"/>
        <v/>
      </c>
      <c r="P347" s="148" t="str">
        <f t="shared" si="61"/>
        <v/>
      </c>
      <c r="Q347" s="148" t="str">
        <f t="shared" si="62"/>
        <v/>
      </c>
      <c r="R347" s="148" t="str">
        <f t="shared" si="56"/>
        <v/>
      </c>
    </row>
    <row r="348" spans="3:18">
      <c r="C348" s="178">
        <v>311</v>
      </c>
      <c r="D348" s="95" t="str">
        <f t="shared" si="51"/>
        <v/>
      </c>
      <c r="E348" s="148">
        <f t="shared" si="52"/>
        <v>0</v>
      </c>
      <c r="F348" s="148" t="str">
        <f t="shared" si="57"/>
        <v/>
      </c>
      <c r="G348" s="148" t="str">
        <f t="shared" si="59"/>
        <v/>
      </c>
      <c r="H348" s="148" t="str">
        <f t="shared" si="60"/>
        <v/>
      </c>
      <c r="I348" s="148" t="str">
        <f t="shared" si="53"/>
        <v/>
      </c>
      <c r="L348" s="178">
        <v>311</v>
      </c>
      <c r="M348" s="95" t="str">
        <f t="shared" si="54"/>
        <v/>
      </c>
      <c r="N348" s="148">
        <f t="shared" si="55"/>
        <v>0</v>
      </c>
      <c r="O348" s="148" t="str">
        <f t="shared" si="58"/>
        <v/>
      </c>
      <c r="P348" s="148" t="str">
        <f t="shared" si="61"/>
        <v/>
      </c>
      <c r="Q348" s="148" t="str">
        <f t="shared" si="62"/>
        <v/>
      </c>
      <c r="R348" s="148" t="str">
        <f t="shared" si="56"/>
        <v/>
      </c>
    </row>
    <row r="349" spans="3:18">
      <c r="C349" s="178">
        <v>312</v>
      </c>
      <c r="D349" s="95" t="str">
        <f t="shared" si="51"/>
        <v/>
      </c>
      <c r="E349" s="148">
        <f t="shared" si="52"/>
        <v>0</v>
      </c>
      <c r="F349" s="148" t="str">
        <f t="shared" si="57"/>
        <v/>
      </c>
      <c r="G349" s="148" t="str">
        <f t="shared" si="59"/>
        <v/>
      </c>
      <c r="H349" s="148" t="str">
        <f t="shared" si="60"/>
        <v/>
      </c>
      <c r="I349" s="148" t="str">
        <f t="shared" si="53"/>
        <v/>
      </c>
      <c r="L349" s="178">
        <v>312</v>
      </c>
      <c r="M349" s="95" t="str">
        <f t="shared" si="54"/>
        <v/>
      </c>
      <c r="N349" s="148">
        <f t="shared" si="55"/>
        <v>0</v>
      </c>
      <c r="O349" s="148" t="str">
        <f t="shared" si="58"/>
        <v/>
      </c>
      <c r="P349" s="148" t="str">
        <f t="shared" si="61"/>
        <v/>
      </c>
      <c r="Q349" s="148" t="str">
        <f t="shared" si="62"/>
        <v/>
      </c>
      <c r="R349" s="148" t="str">
        <f t="shared" si="56"/>
        <v/>
      </c>
    </row>
    <row r="350" spans="3:18">
      <c r="C350" s="178">
        <v>313</v>
      </c>
      <c r="D350" s="95" t="str">
        <f t="shared" si="51"/>
        <v/>
      </c>
      <c r="E350" s="148">
        <f t="shared" si="52"/>
        <v>0</v>
      </c>
      <c r="F350" s="148" t="str">
        <f t="shared" si="57"/>
        <v/>
      </c>
      <c r="G350" s="148" t="str">
        <f t="shared" si="59"/>
        <v/>
      </c>
      <c r="H350" s="148" t="str">
        <f t="shared" si="60"/>
        <v/>
      </c>
      <c r="I350" s="148" t="str">
        <f t="shared" si="53"/>
        <v/>
      </c>
      <c r="L350" s="178">
        <v>313</v>
      </c>
      <c r="M350" s="95" t="str">
        <f t="shared" si="54"/>
        <v/>
      </c>
      <c r="N350" s="148">
        <f t="shared" si="55"/>
        <v>0</v>
      </c>
      <c r="O350" s="148" t="str">
        <f t="shared" si="58"/>
        <v/>
      </c>
      <c r="P350" s="148" t="str">
        <f t="shared" si="61"/>
        <v/>
      </c>
      <c r="Q350" s="148" t="str">
        <f t="shared" si="62"/>
        <v/>
      </c>
      <c r="R350" s="148" t="str">
        <f t="shared" si="56"/>
        <v/>
      </c>
    </row>
    <row r="351" spans="3:18">
      <c r="C351" s="178">
        <v>314</v>
      </c>
      <c r="D351" s="95" t="str">
        <f t="shared" si="51"/>
        <v/>
      </c>
      <c r="E351" s="148">
        <f t="shared" si="52"/>
        <v>0</v>
      </c>
      <c r="F351" s="148" t="str">
        <f t="shared" si="57"/>
        <v/>
      </c>
      <c r="G351" s="148" t="str">
        <f t="shared" si="59"/>
        <v/>
      </c>
      <c r="H351" s="148" t="str">
        <f t="shared" si="60"/>
        <v/>
      </c>
      <c r="I351" s="148" t="str">
        <f t="shared" si="53"/>
        <v/>
      </c>
      <c r="L351" s="178">
        <v>314</v>
      </c>
      <c r="M351" s="95" t="str">
        <f t="shared" si="54"/>
        <v/>
      </c>
      <c r="N351" s="148">
        <f t="shared" si="55"/>
        <v>0</v>
      </c>
      <c r="O351" s="148" t="str">
        <f t="shared" si="58"/>
        <v/>
      </c>
      <c r="P351" s="148" t="str">
        <f t="shared" si="61"/>
        <v/>
      </c>
      <c r="Q351" s="148" t="str">
        <f t="shared" si="62"/>
        <v/>
      </c>
      <c r="R351" s="148" t="str">
        <f t="shared" si="56"/>
        <v/>
      </c>
    </row>
    <row r="352" spans="3:18">
      <c r="C352" s="178">
        <v>315</v>
      </c>
      <c r="D352" s="95" t="str">
        <f t="shared" si="51"/>
        <v/>
      </c>
      <c r="E352" s="148">
        <f t="shared" si="52"/>
        <v>0</v>
      </c>
      <c r="F352" s="148" t="str">
        <f t="shared" si="57"/>
        <v/>
      </c>
      <c r="G352" s="148" t="str">
        <f t="shared" si="59"/>
        <v/>
      </c>
      <c r="H352" s="148" t="str">
        <f t="shared" si="60"/>
        <v/>
      </c>
      <c r="I352" s="148" t="str">
        <f t="shared" si="53"/>
        <v/>
      </c>
      <c r="L352" s="178">
        <v>315</v>
      </c>
      <c r="M352" s="95" t="str">
        <f t="shared" si="54"/>
        <v/>
      </c>
      <c r="N352" s="148">
        <f t="shared" si="55"/>
        <v>0</v>
      </c>
      <c r="O352" s="148" t="str">
        <f t="shared" si="58"/>
        <v/>
      </c>
      <c r="P352" s="148" t="str">
        <f t="shared" si="61"/>
        <v/>
      </c>
      <c r="Q352" s="148" t="str">
        <f t="shared" si="62"/>
        <v/>
      </c>
      <c r="R352" s="148" t="str">
        <f t="shared" si="56"/>
        <v/>
      </c>
    </row>
    <row r="353" spans="3:18">
      <c r="C353" s="178">
        <v>316</v>
      </c>
      <c r="D353" s="95" t="str">
        <f t="shared" si="51"/>
        <v/>
      </c>
      <c r="E353" s="148">
        <f t="shared" si="52"/>
        <v>0</v>
      </c>
      <c r="F353" s="148" t="str">
        <f t="shared" si="57"/>
        <v/>
      </c>
      <c r="G353" s="148" t="str">
        <f t="shared" si="59"/>
        <v/>
      </c>
      <c r="H353" s="148" t="str">
        <f t="shared" si="60"/>
        <v/>
      </c>
      <c r="I353" s="148" t="str">
        <f t="shared" si="53"/>
        <v/>
      </c>
      <c r="L353" s="178">
        <v>316</v>
      </c>
      <c r="M353" s="95" t="str">
        <f t="shared" si="54"/>
        <v/>
      </c>
      <c r="N353" s="148">
        <f t="shared" si="55"/>
        <v>0</v>
      </c>
      <c r="O353" s="148" t="str">
        <f t="shared" si="58"/>
        <v/>
      </c>
      <c r="P353" s="148" t="str">
        <f t="shared" si="61"/>
        <v/>
      </c>
      <c r="Q353" s="148" t="str">
        <f t="shared" si="62"/>
        <v/>
      </c>
      <c r="R353" s="148" t="str">
        <f t="shared" si="56"/>
        <v/>
      </c>
    </row>
    <row r="354" spans="3:18">
      <c r="C354" s="178">
        <v>317</v>
      </c>
      <c r="D354" s="95" t="str">
        <f t="shared" si="51"/>
        <v/>
      </c>
      <c r="E354" s="148">
        <f t="shared" si="52"/>
        <v>0</v>
      </c>
      <c r="F354" s="148" t="str">
        <f t="shared" si="57"/>
        <v/>
      </c>
      <c r="G354" s="148" t="str">
        <f t="shared" si="59"/>
        <v/>
      </c>
      <c r="H354" s="148" t="str">
        <f t="shared" si="60"/>
        <v/>
      </c>
      <c r="I354" s="148" t="str">
        <f t="shared" si="53"/>
        <v/>
      </c>
      <c r="L354" s="178">
        <v>317</v>
      </c>
      <c r="M354" s="95" t="str">
        <f t="shared" si="54"/>
        <v/>
      </c>
      <c r="N354" s="148">
        <f t="shared" si="55"/>
        <v>0</v>
      </c>
      <c r="O354" s="148" t="str">
        <f t="shared" si="58"/>
        <v/>
      </c>
      <c r="P354" s="148" t="str">
        <f t="shared" si="61"/>
        <v/>
      </c>
      <c r="Q354" s="148" t="str">
        <f t="shared" si="62"/>
        <v/>
      </c>
      <c r="R354" s="148" t="str">
        <f t="shared" si="56"/>
        <v/>
      </c>
    </row>
    <row r="355" spans="3:18">
      <c r="C355" s="178">
        <v>318</v>
      </c>
      <c r="D355" s="95" t="str">
        <f t="shared" si="51"/>
        <v/>
      </c>
      <c r="E355" s="148">
        <f t="shared" si="52"/>
        <v>0</v>
      </c>
      <c r="F355" s="148" t="str">
        <f t="shared" si="57"/>
        <v/>
      </c>
      <c r="G355" s="148" t="str">
        <f t="shared" si="59"/>
        <v/>
      </c>
      <c r="H355" s="148" t="str">
        <f t="shared" si="60"/>
        <v/>
      </c>
      <c r="I355" s="148" t="str">
        <f t="shared" si="53"/>
        <v/>
      </c>
      <c r="L355" s="178">
        <v>318</v>
      </c>
      <c r="M355" s="95" t="str">
        <f t="shared" si="54"/>
        <v/>
      </c>
      <c r="N355" s="148">
        <f t="shared" si="55"/>
        <v>0</v>
      </c>
      <c r="O355" s="148" t="str">
        <f t="shared" si="58"/>
        <v/>
      </c>
      <c r="P355" s="148" t="str">
        <f t="shared" si="61"/>
        <v/>
      </c>
      <c r="Q355" s="148" t="str">
        <f t="shared" si="62"/>
        <v/>
      </c>
      <c r="R355" s="148" t="str">
        <f t="shared" si="56"/>
        <v/>
      </c>
    </row>
    <row r="356" spans="3:18">
      <c r="C356" s="178">
        <v>319</v>
      </c>
      <c r="D356" s="95" t="str">
        <f t="shared" si="51"/>
        <v/>
      </c>
      <c r="E356" s="148">
        <f t="shared" si="52"/>
        <v>0</v>
      </c>
      <c r="F356" s="148" t="str">
        <f t="shared" si="57"/>
        <v/>
      </c>
      <c r="G356" s="148" t="str">
        <f t="shared" si="59"/>
        <v/>
      </c>
      <c r="H356" s="148" t="str">
        <f t="shared" si="60"/>
        <v/>
      </c>
      <c r="I356" s="148" t="str">
        <f t="shared" si="53"/>
        <v/>
      </c>
      <c r="L356" s="178">
        <v>319</v>
      </c>
      <c r="M356" s="95" t="str">
        <f t="shared" si="54"/>
        <v/>
      </c>
      <c r="N356" s="148">
        <f t="shared" si="55"/>
        <v>0</v>
      </c>
      <c r="O356" s="148" t="str">
        <f t="shared" si="58"/>
        <v/>
      </c>
      <c r="P356" s="148" t="str">
        <f t="shared" si="61"/>
        <v/>
      </c>
      <c r="Q356" s="148" t="str">
        <f t="shared" si="62"/>
        <v/>
      </c>
      <c r="R356" s="148" t="str">
        <f t="shared" si="56"/>
        <v/>
      </c>
    </row>
    <row r="357" spans="3:18">
      <c r="C357" s="178">
        <v>320</v>
      </c>
      <c r="D357" s="95" t="str">
        <f t="shared" si="51"/>
        <v/>
      </c>
      <c r="E357" s="148">
        <f t="shared" si="52"/>
        <v>0</v>
      </c>
      <c r="F357" s="148" t="str">
        <f t="shared" si="57"/>
        <v/>
      </c>
      <c r="G357" s="148" t="str">
        <f t="shared" si="59"/>
        <v/>
      </c>
      <c r="H357" s="148" t="str">
        <f t="shared" si="60"/>
        <v/>
      </c>
      <c r="I357" s="148" t="str">
        <f t="shared" si="53"/>
        <v/>
      </c>
      <c r="L357" s="178">
        <v>320</v>
      </c>
      <c r="M357" s="95" t="str">
        <f t="shared" si="54"/>
        <v/>
      </c>
      <c r="N357" s="148">
        <f t="shared" si="55"/>
        <v>0</v>
      </c>
      <c r="O357" s="148" t="str">
        <f t="shared" si="58"/>
        <v/>
      </c>
      <c r="P357" s="148" t="str">
        <f t="shared" si="61"/>
        <v/>
      </c>
      <c r="Q357" s="148" t="str">
        <f t="shared" si="62"/>
        <v/>
      </c>
      <c r="R357" s="148" t="str">
        <f t="shared" si="56"/>
        <v/>
      </c>
    </row>
    <row r="358" spans="3:18">
      <c r="C358" s="178">
        <v>321</v>
      </c>
      <c r="D358" s="95" t="str">
        <f t="shared" ref="D358:D397" si="63">+IF(($G$26*12-C358)&gt;=0,C358,"")</f>
        <v/>
      </c>
      <c r="E358" s="148">
        <f t="shared" ref="E358:E397" si="64">+IF(D358&lt;&gt;"",($G$25*$G$27/12)/(1-(1+($G$27/12))^(-$G$26*12)),0)</f>
        <v>0</v>
      </c>
      <c r="F358" s="148" t="str">
        <f t="shared" si="57"/>
        <v/>
      </c>
      <c r="G358" s="148" t="str">
        <f t="shared" si="59"/>
        <v/>
      </c>
      <c r="H358" s="148" t="str">
        <f t="shared" si="60"/>
        <v/>
      </c>
      <c r="I358" s="148" t="str">
        <f t="shared" ref="I358:I397" si="65">+IF(D358&lt;&gt;"",$G$25-H358,"")</f>
        <v/>
      </c>
      <c r="L358" s="178">
        <v>321</v>
      </c>
      <c r="M358" s="95" t="str">
        <f t="shared" ref="M358:M397" si="66">+IF(($P$26*12-L358)&gt;=0,L358,"")</f>
        <v/>
      </c>
      <c r="N358" s="148">
        <f t="shared" ref="N358:N397" si="67">+IF(M358&lt;&gt;"",($P$25*$P$27/12)/(1-(1+($P$27/12))^(-$P$26*12)),0)</f>
        <v>0</v>
      </c>
      <c r="O358" s="148" t="str">
        <f t="shared" si="58"/>
        <v/>
      </c>
      <c r="P358" s="148" t="str">
        <f t="shared" si="61"/>
        <v/>
      </c>
      <c r="Q358" s="148" t="str">
        <f t="shared" si="62"/>
        <v/>
      </c>
      <c r="R358" s="148" t="str">
        <f t="shared" ref="R358:R397" si="68">+IF(M358&lt;&gt;"",$P$25-Q358,"")</f>
        <v/>
      </c>
    </row>
    <row r="359" spans="3:18">
      <c r="C359" s="178">
        <v>322</v>
      </c>
      <c r="D359" s="95" t="str">
        <f t="shared" si="63"/>
        <v/>
      </c>
      <c r="E359" s="148">
        <f t="shared" si="64"/>
        <v>0</v>
      </c>
      <c r="F359" s="148" t="str">
        <f t="shared" ref="F359:F397" si="69">+IF(D359&lt;&gt;"",I358*$G$27/12,"")</f>
        <v/>
      </c>
      <c r="G359" s="148" t="str">
        <f t="shared" si="59"/>
        <v/>
      </c>
      <c r="H359" s="148" t="str">
        <f t="shared" si="60"/>
        <v/>
      </c>
      <c r="I359" s="148" t="str">
        <f t="shared" si="65"/>
        <v/>
      </c>
      <c r="L359" s="178">
        <v>322</v>
      </c>
      <c r="M359" s="95" t="str">
        <f t="shared" si="66"/>
        <v/>
      </c>
      <c r="N359" s="148">
        <f t="shared" si="67"/>
        <v>0</v>
      </c>
      <c r="O359" s="148" t="str">
        <f t="shared" ref="O359:O397" si="70">+IF(M359&lt;&gt;"",R358*$P$27/12,"")</f>
        <v/>
      </c>
      <c r="P359" s="148" t="str">
        <f t="shared" si="61"/>
        <v/>
      </c>
      <c r="Q359" s="148" t="str">
        <f t="shared" si="62"/>
        <v/>
      </c>
      <c r="R359" s="148" t="str">
        <f t="shared" si="68"/>
        <v/>
      </c>
    </row>
    <row r="360" spans="3:18">
      <c r="C360" s="178">
        <v>323</v>
      </c>
      <c r="D360" s="95" t="str">
        <f t="shared" si="63"/>
        <v/>
      </c>
      <c r="E360" s="148">
        <f t="shared" si="64"/>
        <v>0</v>
      </c>
      <c r="F360" s="148" t="str">
        <f t="shared" si="69"/>
        <v/>
      </c>
      <c r="G360" s="148" t="str">
        <f t="shared" ref="G360:G397" si="71">+IF(D360&lt;&gt;"",E360-F360,"")</f>
        <v/>
      </c>
      <c r="H360" s="148" t="str">
        <f t="shared" ref="H360:H397" si="72">+IF(D360&lt;&gt;"",G360+H359,"")</f>
        <v/>
      </c>
      <c r="I360" s="148" t="str">
        <f t="shared" si="65"/>
        <v/>
      </c>
      <c r="L360" s="178">
        <v>323</v>
      </c>
      <c r="M360" s="95" t="str">
        <f t="shared" si="66"/>
        <v/>
      </c>
      <c r="N360" s="148">
        <f t="shared" si="67"/>
        <v>0</v>
      </c>
      <c r="O360" s="148" t="str">
        <f t="shared" si="70"/>
        <v/>
      </c>
      <c r="P360" s="148" t="str">
        <f t="shared" ref="P360:P397" si="73">+IF(M360&lt;&gt;"",N360-O360,"")</f>
        <v/>
      </c>
      <c r="Q360" s="148" t="str">
        <f t="shared" ref="Q360:Q397" si="74">+IF(M360&lt;&gt;"",P360+Q359,"")</f>
        <v/>
      </c>
      <c r="R360" s="148" t="str">
        <f t="shared" si="68"/>
        <v/>
      </c>
    </row>
    <row r="361" spans="3:18">
      <c r="C361" s="178">
        <v>324</v>
      </c>
      <c r="D361" s="95" t="str">
        <f t="shared" si="63"/>
        <v/>
      </c>
      <c r="E361" s="148">
        <f t="shared" si="64"/>
        <v>0</v>
      </c>
      <c r="F361" s="148" t="str">
        <f t="shared" si="69"/>
        <v/>
      </c>
      <c r="G361" s="148" t="str">
        <f t="shared" si="71"/>
        <v/>
      </c>
      <c r="H361" s="148" t="str">
        <f t="shared" si="72"/>
        <v/>
      </c>
      <c r="I361" s="148" t="str">
        <f t="shared" si="65"/>
        <v/>
      </c>
      <c r="L361" s="178">
        <v>324</v>
      </c>
      <c r="M361" s="95" t="str">
        <f t="shared" si="66"/>
        <v/>
      </c>
      <c r="N361" s="148">
        <f t="shared" si="67"/>
        <v>0</v>
      </c>
      <c r="O361" s="148" t="str">
        <f t="shared" si="70"/>
        <v/>
      </c>
      <c r="P361" s="148" t="str">
        <f t="shared" si="73"/>
        <v/>
      </c>
      <c r="Q361" s="148" t="str">
        <f t="shared" si="74"/>
        <v/>
      </c>
      <c r="R361" s="148" t="str">
        <f t="shared" si="68"/>
        <v/>
      </c>
    </row>
    <row r="362" spans="3:18">
      <c r="C362" s="178">
        <v>325</v>
      </c>
      <c r="D362" s="95" t="str">
        <f t="shared" si="63"/>
        <v/>
      </c>
      <c r="E362" s="148">
        <f t="shared" si="64"/>
        <v>0</v>
      </c>
      <c r="F362" s="148" t="str">
        <f t="shared" si="69"/>
        <v/>
      </c>
      <c r="G362" s="148" t="str">
        <f t="shared" si="71"/>
        <v/>
      </c>
      <c r="H362" s="148" t="str">
        <f t="shared" si="72"/>
        <v/>
      </c>
      <c r="I362" s="148" t="str">
        <f t="shared" si="65"/>
        <v/>
      </c>
      <c r="L362" s="178">
        <v>325</v>
      </c>
      <c r="M362" s="95" t="str">
        <f t="shared" si="66"/>
        <v/>
      </c>
      <c r="N362" s="148">
        <f t="shared" si="67"/>
        <v>0</v>
      </c>
      <c r="O362" s="148" t="str">
        <f t="shared" si="70"/>
        <v/>
      </c>
      <c r="P362" s="148" t="str">
        <f t="shared" si="73"/>
        <v/>
      </c>
      <c r="Q362" s="148" t="str">
        <f t="shared" si="74"/>
        <v/>
      </c>
      <c r="R362" s="148" t="str">
        <f t="shared" si="68"/>
        <v/>
      </c>
    </row>
    <row r="363" spans="3:18">
      <c r="C363" s="178">
        <v>326</v>
      </c>
      <c r="D363" s="95" t="str">
        <f t="shared" si="63"/>
        <v/>
      </c>
      <c r="E363" s="148">
        <f t="shared" si="64"/>
        <v>0</v>
      </c>
      <c r="F363" s="148" t="str">
        <f t="shared" si="69"/>
        <v/>
      </c>
      <c r="G363" s="148" t="str">
        <f t="shared" si="71"/>
        <v/>
      </c>
      <c r="H363" s="148" t="str">
        <f t="shared" si="72"/>
        <v/>
      </c>
      <c r="I363" s="148" t="str">
        <f t="shared" si="65"/>
        <v/>
      </c>
      <c r="L363" s="178">
        <v>326</v>
      </c>
      <c r="M363" s="95" t="str">
        <f t="shared" si="66"/>
        <v/>
      </c>
      <c r="N363" s="148">
        <f t="shared" si="67"/>
        <v>0</v>
      </c>
      <c r="O363" s="148" t="str">
        <f t="shared" si="70"/>
        <v/>
      </c>
      <c r="P363" s="148" t="str">
        <f t="shared" si="73"/>
        <v/>
      </c>
      <c r="Q363" s="148" t="str">
        <f t="shared" si="74"/>
        <v/>
      </c>
      <c r="R363" s="148" t="str">
        <f t="shared" si="68"/>
        <v/>
      </c>
    </row>
    <row r="364" spans="3:18">
      <c r="C364" s="178">
        <v>327</v>
      </c>
      <c r="D364" s="95" t="str">
        <f t="shared" si="63"/>
        <v/>
      </c>
      <c r="E364" s="148">
        <f t="shared" si="64"/>
        <v>0</v>
      </c>
      <c r="F364" s="148" t="str">
        <f t="shared" si="69"/>
        <v/>
      </c>
      <c r="G364" s="148" t="str">
        <f t="shared" si="71"/>
        <v/>
      </c>
      <c r="H364" s="148" t="str">
        <f t="shared" si="72"/>
        <v/>
      </c>
      <c r="I364" s="148" t="str">
        <f t="shared" si="65"/>
        <v/>
      </c>
      <c r="L364" s="178">
        <v>327</v>
      </c>
      <c r="M364" s="95" t="str">
        <f t="shared" si="66"/>
        <v/>
      </c>
      <c r="N364" s="148">
        <f t="shared" si="67"/>
        <v>0</v>
      </c>
      <c r="O364" s="148" t="str">
        <f t="shared" si="70"/>
        <v/>
      </c>
      <c r="P364" s="148" t="str">
        <f t="shared" si="73"/>
        <v/>
      </c>
      <c r="Q364" s="148" t="str">
        <f t="shared" si="74"/>
        <v/>
      </c>
      <c r="R364" s="148" t="str">
        <f t="shared" si="68"/>
        <v/>
      </c>
    </row>
    <row r="365" spans="3:18">
      <c r="C365" s="178">
        <v>328</v>
      </c>
      <c r="D365" s="95" t="str">
        <f t="shared" si="63"/>
        <v/>
      </c>
      <c r="E365" s="148">
        <f t="shared" si="64"/>
        <v>0</v>
      </c>
      <c r="F365" s="148" t="str">
        <f t="shared" si="69"/>
        <v/>
      </c>
      <c r="G365" s="148" t="str">
        <f t="shared" si="71"/>
        <v/>
      </c>
      <c r="H365" s="148" t="str">
        <f t="shared" si="72"/>
        <v/>
      </c>
      <c r="I365" s="148" t="str">
        <f t="shared" si="65"/>
        <v/>
      </c>
      <c r="L365" s="178">
        <v>328</v>
      </c>
      <c r="M365" s="95" t="str">
        <f t="shared" si="66"/>
        <v/>
      </c>
      <c r="N365" s="148">
        <f t="shared" si="67"/>
        <v>0</v>
      </c>
      <c r="O365" s="148" t="str">
        <f t="shared" si="70"/>
        <v/>
      </c>
      <c r="P365" s="148" t="str">
        <f t="shared" si="73"/>
        <v/>
      </c>
      <c r="Q365" s="148" t="str">
        <f t="shared" si="74"/>
        <v/>
      </c>
      <c r="R365" s="148" t="str">
        <f t="shared" si="68"/>
        <v/>
      </c>
    </row>
    <row r="366" spans="3:18">
      <c r="C366" s="178">
        <v>329</v>
      </c>
      <c r="D366" s="95" t="str">
        <f t="shared" si="63"/>
        <v/>
      </c>
      <c r="E366" s="148">
        <f t="shared" si="64"/>
        <v>0</v>
      </c>
      <c r="F366" s="148" t="str">
        <f t="shared" si="69"/>
        <v/>
      </c>
      <c r="G366" s="148" t="str">
        <f t="shared" si="71"/>
        <v/>
      </c>
      <c r="H366" s="148" t="str">
        <f t="shared" si="72"/>
        <v/>
      </c>
      <c r="I366" s="148" t="str">
        <f t="shared" si="65"/>
        <v/>
      </c>
      <c r="L366" s="178">
        <v>329</v>
      </c>
      <c r="M366" s="95" t="str">
        <f t="shared" si="66"/>
        <v/>
      </c>
      <c r="N366" s="148">
        <f t="shared" si="67"/>
        <v>0</v>
      </c>
      <c r="O366" s="148" t="str">
        <f t="shared" si="70"/>
        <v/>
      </c>
      <c r="P366" s="148" t="str">
        <f t="shared" si="73"/>
        <v/>
      </c>
      <c r="Q366" s="148" t="str">
        <f t="shared" si="74"/>
        <v/>
      </c>
      <c r="R366" s="148" t="str">
        <f t="shared" si="68"/>
        <v/>
      </c>
    </row>
    <row r="367" spans="3:18">
      <c r="C367" s="178">
        <v>330</v>
      </c>
      <c r="D367" s="95" t="str">
        <f t="shared" si="63"/>
        <v/>
      </c>
      <c r="E367" s="148">
        <f t="shared" si="64"/>
        <v>0</v>
      </c>
      <c r="F367" s="148" t="str">
        <f t="shared" si="69"/>
        <v/>
      </c>
      <c r="G367" s="148" t="str">
        <f t="shared" si="71"/>
        <v/>
      </c>
      <c r="H367" s="148" t="str">
        <f t="shared" si="72"/>
        <v/>
      </c>
      <c r="I367" s="148" t="str">
        <f t="shared" si="65"/>
        <v/>
      </c>
      <c r="L367" s="178">
        <v>330</v>
      </c>
      <c r="M367" s="95" t="str">
        <f t="shared" si="66"/>
        <v/>
      </c>
      <c r="N367" s="148">
        <f t="shared" si="67"/>
        <v>0</v>
      </c>
      <c r="O367" s="148" t="str">
        <f t="shared" si="70"/>
        <v/>
      </c>
      <c r="P367" s="148" t="str">
        <f t="shared" si="73"/>
        <v/>
      </c>
      <c r="Q367" s="148" t="str">
        <f t="shared" si="74"/>
        <v/>
      </c>
      <c r="R367" s="148" t="str">
        <f t="shared" si="68"/>
        <v/>
      </c>
    </row>
    <row r="368" spans="3:18">
      <c r="C368" s="178">
        <v>331</v>
      </c>
      <c r="D368" s="95" t="str">
        <f t="shared" si="63"/>
        <v/>
      </c>
      <c r="E368" s="148">
        <f t="shared" si="64"/>
        <v>0</v>
      </c>
      <c r="F368" s="148" t="str">
        <f t="shared" si="69"/>
        <v/>
      </c>
      <c r="G368" s="148" t="str">
        <f t="shared" si="71"/>
        <v/>
      </c>
      <c r="H368" s="148" t="str">
        <f t="shared" si="72"/>
        <v/>
      </c>
      <c r="I368" s="148" t="str">
        <f t="shared" si="65"/>
        <v/>
      </c>
      <c r="L368" s="178">
        <v>331</v>
      </c>
      <c r="M368" s="95" t="str">
        <f t="shared" si="66"/>
        <v/>
      </c>
      <c r="N368" s="148">
        <f t="shared" si="67"/>
        <v>0</v>
      </c>
      <c r="O368" s="148" t="str">
        <f t="shared" si="70"/>
        <v/>
      </c>
      <c r="P368" s="148" t="str">
        <f t="shared" si="73"/>
        <v/>
      </c>
      <c r="Q368" s="148" t="str">
        <f t="shared" si="74"/>
        <v/>
      </c>
      <c r="R368" s="148" t="str">
        <f t="shared" si="68"/>
        <v/>
      </c>
    </row>
    <row r="369" spans="3:18">
      <c r="C369" s="178">
        <v>332</v>
      </c>
      <c r="D369" s="95" t="str">
        <f t="shared" si="63"/>
        <v/>
      </c>
      <c r="E369" s="148">
        <f t="shared" si="64"/>
        <v>0</v>
      </c>
      <c r="F369" s="148" t="str">
        <f t="shared" si="69"/>
        <v/>
      </c>
      <c r="G369" s="148" t="str">
        <f t="shared" si="71"/>
        <v/>
      </c>
      <c r="H369" s="148" t="str">
        <f t="shared" si="72"/>
        <v/>
      </c>
      <c r="I369" s="148" t="str">
        <f t="shared" si="65"/>
        <v/>
      </c>
      <c r="L369" s="178">
        <v>332</v>
      </c>
      <c r="M369" s="95" t="str">
        <f t="shared" si="66"/>
        <v/>
      </c>
      <c r="N369" s="148">
        <f t="shared" si="67"/>
        <v>0</v>
      </c>
      <c r="O369" s="148" t="str">
        <f t="shared" si="70"/>
        <v/>
      </c>
      <c r="P369" s="148" t="str">
        <f t="shared" si="73"/>
        <v/>
      </c>
      <c r="Q369" s="148" t="str">
        <f t="shared" si="74"/>
        <v/>
      </c>
      <c r="R369" s="148" t="str">
        <f t="shared" si="68"/>
        <v/>
      </c>
    </row>
    <row r="370" spans="3:18">
      <c r="C370" s="178">
        <v>333</v>
      </c>
      <c r="D370" s="95" t="str">
        <f t="shared" si="63"/>
        <v/>
      </c>
      <c r="E370" s="148">
        <f t="shared" si="64"/>
        <v>0</v>
      </c>
      <c r="F370" s="148" t="str">
        <f t="shared" si="69"/>
        <v/>
      </c>
      <c r="G370" s="148" t="str">
        <f t="shared" si="71"/>
        <v/>
      </c>
      <c r="H370" s="148" t="str">
        <f t="shared" si="72"/>
        <v/>
      </c>
      <c r="I370" s="148" t="str">
        <f t="shared" si="65"/>
        <v/>
      </c>
      <c r="L370" s="178">
        <v>333</v>
      </c>
      <c r="M370" s="95" t="str">
        <f t="shared" si="66"/>
        <v/>
      </c>
      <c r="N370" s="148">
        <f t="shared" si="67"/>
        <v>0</v>
      </c>
      <c r="O370" s="148" t="str">
        <f t="shared" si="70"/>
        <v/>
      </c>
      <c r="P370" s="148" t="str">
        <f t="shared" si="73"/>
        <v/>
      </c>
      <c r="Q370" s="148" t="str">
        <f t="shared" si="74"/>
        <v/>
      </c>
      <c r="R370" s="148" t="str">
        <f t="shared" si="68"/>
        <v/>
      </c>
    </row>
    <row r="371" spans="3:18">
      <c r="C371" s="178">
        <v>334</v>
      </c>
      <c r="D371" s="95" t="str">
        <f t="shared" si="63"/>
        <v/>
      </c>
      <c r="E371" s="148">
        <f t="shared" si="64"/>
        <v>0</v>
      </c>
      <c r="F371" s="148" t="str">
        <f t="shared" si="69"/>
        <v/>
      </c>
      <c r="G371" s="148" t="str">
        <f t="shared" si="71"/>
        <v/>
      </c>
      <c r="H371" s="148" t="str">
        <f t="shared" si="72"/>
        <v/>
      </c>
      <c r="I371" s="148" t="str">
        <f t="shared" si="65"/>
        <v/>
      </c>
      <c r="L371" s="178">
        <v>334</v>
      </c>
      <c r="M371" s="95" t="str">
        <f t="shared" si="66"/>
        <v/>
      </c>
      <c r="N371" s="148">
        <f t="shared" si="67"/>
        <v>0</v>
      </c>
      <c r="O371" s="148" t="str">
        <f t="shared" si="70"/>
        <v/>
      </c>
      <c r="P371" s="148" t="str">
        <f t="shared" si="73"/>
        <v/>
      </c>
      <c r="Q371" s="148" t="str">
        <f t="shared" si="74"/>
        <v/>
      </c>
      <c r="R371" s="148" t="str">
        <f t="shared" si="68"/>
        <v/>
      </c>
    </row>
    <row r="372" spans="3:18">
      <c r="C372" s="178">
        <v>335</v>
      </c>
      <c r="D372" s="95" t="str">
        <f t="shared" si="63"/>
        <v/>
      </c>
      <c r="E372" s="148">
        <f t="shared" si="64"/>
        <v>0</v>
      </c>
      <c r="F372" s="148" t="str">
        <f t="shared" si="69"/>
        <v/>
      </c>
      <c r="G372" s="148" t="str">
        <f t="shared" si="71"/>
        <v/>
      </c>
      <c r="H372" s="148" t="str">
        <f t="shared" si="72"/>
        <v/>
      </c>
      <c r="I372" s="148" t="str">
        <f t="shared" si="65"/>
        <v/>
      </c>
      <c r="L372" s="178">
        <v>335</v>
      </c>
      <c r="M372" s="95" t="str">
        <f t="shared" si="66"/>
        <v/>
      </c>
      <c r="N372" s="148">
        <f t="shared" si="67"/>
        <v>0</v>
      </c>
      <c r="O372" s="148" t="str">
        <f t="shared" si="70"/>
        <v/>
      </c>
      <c r="P372" s="148" t="str">
        <f t="shared" si="73"/>
        <v/>
      </c>
      <c r="Q372" s="148" t="str">
        <f t="shared" si="74"/>
        <v/>
      </c>
      <c r="R372" s="148" t="str">
        <f t="shared" si="68"/>
        <v/>
      </c>
    </row>
    <row r="373" spans="3:18">
      <c r="C373" s="178">
        <v>336</v>
      </c>
      <c r="D373" s="95" t="str">
        <f t="shared" si="63"/>
        <v/>
      </c>
      <c r="E373" s="148">
        <f t="shared" si="64"/>
        <v>0</v>
      </c>
      <c r="F373" s="148" t="str">
        <f t="shared" si="69"/>
        <v/>
      </c>
      <c r="G373" s="148" t="str">
        <f t="shared" si="71"/>
        <v/>
      </c>
      <c r="H373" s="148" t="str">
        <f t="shared" si="72"/>
        <v/>
      </c>
      <c r="I373" s="148" t="str">
        <f t="shared" si="65"/>
        <v/>
      </c>
      <c r="L373" s="178">
        <v>336</v>
      </c>
      <c r="M373" s="95" t="str">
        <f t="shared" si="66"/>
        <v/>
      </c>
      <c r="N373" s="148">
        <f t="shared" si="67"/>
        <v>0</v>
      </c>
      <c r="O373" s="148" t="str">
        <f t="shared" si="70"/>
        <v/>
      </c>
      <c r="P373" s="148" t="str">
        <f t="shared" si="73"/>
        <v/>
      </c>
      <c r="Q373" s="148" t="str">
        <f t="shared" si="74"/>
        <v/>
      </c>
      <c r="R373" s="148" t="str">
        <f t="shared" si="68"/>
        <v/>
      </c>
    </row>
    <row r="374" spans="3:18">
      <c r="C374" s="178">
        <v>337</v>
      </c>
      <c r="D374" s="95" t="str">
        <f t="shared" si="63"/>
        <v/>
      </c>
      <c r="E374" s="148">
        <f t="shared" si="64"/>
        <v>0</v>
      </c>
      <c r="F374" s="148" t="str">
        <f t="shared" si="69"/>
        <v/>
      </c>
      <c r="G374" s="148" t="str">
        <f t="shared" si="71"/>
        <v/>
      </c>
      <c r="H374" s="148" t="str">
        <f t="shared" si="72"/>
        <v/>
      </c>
      <c r="I374" s="148" t="str">
        <f t="shared" si="65"/>
        <v/>
      </c>
      <c r="L374" s="178">
        <v>337</v>
      </c>
      <c r="M374" s="95" t="str">
        <f t="shared" si="66"/>
        <v/>
      </c>
      <c r="N374" s="148">
        <f t="shared" si="67"/>
        <v>0</v>
      </c>
      <c r="O374" s="148" t="str">
        <f t="shared" si="70"/>
        <v/>
      </c>
      <c r="P374" s="148" t="str">
        <f t="shared" si="73"/>
        <v/>
      </c>
      <c r="Q374" s="148" t="str">
        <f t="shared" si="74"/>
        <v/>
      </c>
      <c r="R374" s="148" t="str">
        <f t="shared" si="68"/>
        <v/>
      </c>
    </row>
    <row r="375" spans="3:18">
      <c r="C375" s="178">
        <v>338</v>
      </c>
      <c r="D375" s="95" t="str">
        <f t="shared" si="63"/>
        <v/>
      </c>
      <c r="E375" s="148">
        <f t="shared" si="64"/>
        <v>0</v>
      </c>
      <c r="F375" s="148" t="str">
        <f t="shared" si="69"/>
        <v/>
      </c>
      <c r="G375" s="148" t="str">
        <f t="shared" si="71"/>
        <v/>
      </c>
      <c r="H375" s="148" t="str">
        <f t="shared" si="72"/>
        <v/>
      </c>
      <c r="I375" s="148" t="str">
        <f t="shared" si="65"/>
        <v/>
      </c>
      <c r="L375" s="178">
        <v>338</v>
      </c>
      <c r="M375" s="95" t="str">
        <f t="shared" si="66"/>
        <v/>
      </c>
      <c r="N375" s="148">
        <f t="shared" si="67"/>
        <v>0</v>
      </c>
      <c r="O375" s="148" t="str">
        <f t="shared" si="70"/>
        <v/>
      </c>
      <c r="P375" s="148" t="str">
        <f t="shared" si="73"/>
        <v/>
      </c>
      <c r="Q375" s="148" t="str">
        <f t="shared" si="74"/>
        <v/>
      </c>
      <c r="R375" s="148" t="str">
        <f t="shared" si="68"/>
        <v/>
      </c>
    </row>
    <row r="376" spans="3:18">
      <c r="C376" s="178">
        <v>339</v>
      </c>
      <c r="D376" s="95" t="str">
        <f t="shared" si="63"/>
        <v/>
      </c>
      <c r="E376" s="148">
        <f t="shared" si="64"/>
        <v>0</v>
      </c>
      <c r="F376" s="148" t="str">
        <f t="shared" si="69"/>
        <v/>
      </c>
      <c r="G376" s="148" t="str">
        <f t="shared" si="71"/>
        <v/>
      </c>
      <c r="H376" s="148" t="str">
        <f t="shared" si="72"/>
        <v/>
      </c>
      <c r="I376" s="148" t="str">
        <f t="shared" si="65"/>
        <v/>
      </c>
      <c r="L376" s="178">
        <v>339</v>
      </c>
      <c r="M376" s="95" t="str">
        <f t="shared" si="66"/>
        <v/>
      </c>
      <c r="N376" s="148">
        <f t="shared" si="67"/>
        <v>0</v>
      </c>
      <c r="O376" s="148" t="str">
        <f t="shared" si="70"/>
        <v/>
      </c>
      <c r="P376" s="148" t="str">
        <f t="shared" si="73"/>
        <v/>
      </c>
      <c r="Q376" s="148" t="str">
        <f t="shared" si="74"/>
        <v/>
      </c>
      <c r="R376" s="148" t="str">
        <f t="shared" si="68"/>
        <v/>
      </c>
    </row>
    <row r="377" spans="3:18">
      <c r="C377" s="178">
        <v>340</v>
      </c>
      <c r="D377" s="95" t="str">
        <f t="shared" si="63"/>
        <v/>
      </c>
      <c r="E377" s="148">
        <f t="shared" si="64"/>
        <v>0</v>
      </c>
      <c r="F377" s="148" t="str">
        <f t="shared" si="69"/>
        <v/>
      </c>
      <c r="G377" s="148" t="str">
        <f t="shared" si="71"/>
        <v/>
      </c>
      <c r="H377" s="148" t="str">
        <f t="shared" si="72"/>
        <v/>
      </c>
      <c r="I377" s="148" t="str">
        <f t="shared" si="65"/>
        <v/>
      </c>
      <c r="L377" s="178">
        <v>340</v>
      </c>
      <c r="M377" s="95" t="str">
        <f t="shared" si="66"/>
        <v/>
      </c>
      <c r="N377" s="148">
        <f t="shared" si="67"/>
        <v>0</v>
      </c>
      <c r="O377" s="148" t="str">
        <f t="shared" si="70"/>
        <v/>
      </c>
      <c r="P377" s="148" t="str">
        <f t="shared" si="73"/>
        <v/>
      </c>
      <c r="Q377" s="148" t="str">
        <f t="shared" si="74"/>
        <v/>
      </c>
      <c r="R377" s="148" t="str">
        <f t="shared" si="68"/>
        <v/>
      </c>
    </row>
    <row r="378" spans="3:18">
      <c r="C378" s="178">
        <v>341</v>
      </c>
      <c r="D378" s="95" t="str">
        <f t="shared" si="63"/>
        <v/>
      </c>
      <c r="E378" s="148">
        <f t="shared" si="64"/>
        <v>0</v>
      </c>
      <c r="F378" s="148" t="str">
        <f t="shared" si="69"/>
        <v/>
      </c>
      <c r="G378" s="148" t="str">
        <f t="shared" si="71"/>
        <v/>
      </c>
      <c r="H378" s="148" t="str">
        <f t="shared" si="72"/>
        <v/>
      </c>
      <c r="I378" s="148" t="str">
        <f t="shared" si="65"/>
        <v/>
      </c>
      <c r="L378" s="178">
        <v>341</v>
      </c>
      <c r="M378" s="95" t="str">
        <f t="shared" si="66"/>
        <v/>
      </c>
      <c r="N378" s="148">
        <f t="shared" si="67"/>
        <v>0</v>
      </c>
      <c r="O378" s="148" t="str">
        <f t="shared" si="70"/>
        <v/>
      </c>
      <c r="P378" s="148" t="str">
        <f t="shared" si="73"/>
        <v/>
      </c>
      <c r="Q378" s="148" t="str">
        <f t="shared" si="74"/>
        <v/>
      </c>
      <c r="R378" s="148" t="str">
        <f t="shared" si="68"/>
        <v/>
      </c>
    </row>
    <row r="379" spans="3:18">
      <c r="C379" s="178">
        <v>342</v>
      </c>
      <c r="D379" s="95" t="str">
        <f t="shared" si="63"/>
        <v/>
      </c>
      <c r="E379" s="148">
        <f t="shared" si="64"/>
        <v>0</v>
      </c>
      <c r="F379" s="148" t="str">
        <f t="shared" si="69"/>
        <v/>
      </c>
      <c r="G379" s="148" t="str">
        <f t="shared" si="71"/>
        <v/>
      </c>
      <c r="H379" s="148" t="str">
        <f t="shared" si="72"/>
        <v/>
      </c>
      <c r="I379" s="148" t="str">
        <f t="shared" si="65"/>
        <v/>
      </c>
      <c r="L379" s="178">
        <v>342</v>
      </c>
      <c r="M379" s="95" t="str">
        <f t="shared" si="66"/>
        <v/>
      </c>
      <c r="N379" s="148">
        <f t="shared" si="67"/>
        <v>0</v>
      </c>
      <c r="O379" s="148" t="str">
        <f t="shared" si="70"/>
        <v/>
      </c>
      <c r="P379" s="148" t="str">
        <f t="shared" si="73"/>
        <v/>
      </c>
      <c r="Q379" s="148" t="str">
        <f t="shared" si="74"/>
        <v/>
      </c>
      <c r="R379" s="148" t="str">
        <f t="shared" si="68"/>
        <v/>
      </c>
    </row>
    <row r="380" spans="3:18">
      <c r="C380" s="178">
        <v>343</v>
      </c>
      <c r="D380" s="95" t="str">
        <f t="shared" si="63"/>
        <v/>
      </c>
      <c r="E380" s="148">
        <f t="shared" si="64"/>
        <v>0</v>
      </c>
      <c r="F380" s="148" t="str">
        <f t="shared" si="69"/>
        <v/>
      </c>
      <c r="G380" s="148" t="str">
        <f t="shared" si="71"/>
        <v/>
      </c>
      <c r="H380" s="148" t="str">
        <f t="shared" si="72"/>
        <v/>
      </c>
      <c r="I380" s="148" t="str">
        <f t="shared" si="65"/>
        <v/>
      </c>
      <c r="L380" s="178">
        <v>343</v>
      </c>
      <c r="M380" s="95" t="str">
        <f t="shared" si="66"/>
        <v/>
      </c>
      <c r="N380" s="148">
        <f t="shared" si="67"/>
        <v>0</v>
      </c>
      <c r="O380" s="148" t="str">
        <f t="shared" si="70"/>
        <v/>
      </c>
      <c r="P380" s="148" t="str">
        <f t="shared" si="73"/>
        <v/>
      </c>
      <c r="Q380" s="148" t="str">
        <f t="shared" si="74"/>
        <v/>
      </c>
      <c r="R380" s="148" t="str">
        <f t="shared" si="68"/>
        <v/>
      </c>
    </row>
    <row r="381" spans="3:18">
      <c r="C381" s="178">
        <v>344</v>
      </c>
      <c r="D381" s="95" t="str">
        <f t="shared" si="63"/>
        <v/>
      </c>
      <c r="E381" s="148">
        <f t="shared" si="64"/>
        <v>0</v>
      </c>
      <c r="F381" s="148" t="str">
        <f t="shared" si="69"/>
        <v/>
      </c>
      <c r="G381" s="148" t="str">
        <f t="shared" si="71"/>
        <v/>
      </c>
      <c r="H381" s="148" t="str">
        <f t="shared" si="72"/>
        <v/>
      </c>
      <c r="I381" s="148" t="str">
        <f t="shared" si="65"/>
        <v/>
      </c>
      <c r="L381" s="178">
        <v>344</v>
      </c>
      <c r="M381" s="95" t="str">
        <f t="shared" si="66"/>
        <v/>
      </c>
      <c r="N381" s="148">
        <f t="shared" si="67"/>
        <v>0</v>
      </c>
      <c r="O381" s="148" t="str">
        <f t="shared" si="70"/>
        <v/>
      </c>
      <c r="P381" s="148" t="str">
        <f t="shared" si="73"/>
        <v/>
      </c>
      <c r="Q381" s="148" t="str">
        <f t="shared" si="74"/>
        <v/>
      </c>
      <c r="R381" s="148" t="str">
        <f t="shared" si="68"/>
        <v/>
      </c>
    </row>
    <row r="382" spans="3:18">
      <c r="C382" s="178">
        <v>345</v>
      </c>
      <c r="D382" s="95" t="str">
        <f t="shared" si="63"/>
        <v/>
      </c>
      <c r="E382" s="148">
        <f t="shared" si="64"/>
        <v>0</v>
      </c>
      <c r="F382" s="148" t="str">
        <f t="shared" si="69"/>
        <v/>
      </c>
      <c r="G382" s="148" t="str">
        <f t="shared" si="71"/>
        <v/>
      </c>
      <c r="H382" s="148" t="str">
        <f t="shared" si="72"/>
        <v/>
      </c>
      <c r="I382" s="148" t="str">
        <f t="shared" si="65"/>
        <v/>
      </c>
      <c r="L382" s="178">
        <v>345</v>
      </c>
      <c r="M382" s="95" t="str">
        <f t="shared" si="66"/>
        <v/>
      </c>
      <c r="N382" s="148">
        <f t="shared" si="67"/>
        <v>0</v>
      </c>
      <c r="O382" s="148" t="str">
        <f t="shared" si="70"/>
        <v/>
      </c>
      <c r="P382" s="148" t="str">
        <f t="shared" si="73"/>
        <v/>
      </c>
      <c r="Q382" s="148" t="str">
        <f t="shared" si="74"/>
        <v/>
      </c>
      <c r="R382" s="148" t="str">
        <f t="shared" si="68"/>
        <v/>
      </c>
    </row>
    <row r="383" spans="3:18">
      <c r="C383" s="178">
        <v>346</v>
      </c>
      <c r="D383" s="95" t="str">
        <f t="shared" si="63"/>
        <v/>
      </c>
      <c r="E383" s="148">
        <f t="shared" si="64"/>
        <v>0</v>
      </c>
      <c r="F383" s="148" t="str">
        <f t="shared" si="69"/>
        <v/>
      </c>
      <c r="G383" s="148" t="str">
        <f t="shared" si="71"/>
        <v/>
      </c>
      <c r="H383" s="148" t="str">
        <f t="shared" si="72"/>
        <v/>
      </c>
      <c r="I383" s="148" t="str">
        <f t="shared" si="65"/>
        <v/>
      </c>
      <c r="L383" s="178">
        <v>346</v>
      </c>
      <c r="M383" s="95" t="str">
        <f t="shared" si="66"/>
        <v/>
      </c>
      <c r="N383" s="148">
        <f t="shared" si="67"/>
        <v>0</v>
      </c>
      <c r="O383" s="148" t="str">
        <f t="shared" si="70"/>
        <v/>
      </c>
      <c r="P383" s="148" t="str">
        <f t="shared" si="73"/>
        <v/>
      </c>
      <c r="Q383" s="148" t="str">
        <f t="shared" si="74"/>
        <v/>
      </c>
      <c r="R383" s="148" t="str">
        <f t="shared" si="68"/>
        <v/>
      </c>
    </row>
    <row r="384" spans="3:18">
      <c r="C384" s="178">
        <v>347</v>
      </c>
      <c r="D384" s="95" t="str">
        <f t="shared" si="63"/>
        <v/>
      </c>
      <c r="E384" s="148">
        <f t="shared" si="64"/>
        <v>0</v>
      </c>
      <c r="F384" s="148" t="str">
        <f t="shared" si="69"/>
        <v/>
      </c>
      <c r="G384" s="148" t="str">
        <f t="shared" si="71"/>
        <v/>
      </c>
      <c r="H384" s="148" t="str">
        <f t="shared" si="72"/>
        <v/>
      </c>
      <c r="I384" s="148" t="str">
        <f t="shared" si="65"/>
        <v/>
      </c>
      <c r="L384" s="178">
        <v>347</v>
      </c>
      <c r="M384" s="95" t="str">
        <f t="shared" si="66"/>
        <v/>
      </c>
      <c r="N384" s="148">
        <f t="shared" si="67"/>
        <v>0</v>
      </c>
      <c r="O384" s="148" t="str">
        <f t="shared" si="70"/>
        <v/>
      </c>
      <c r="P384" s="148" t="str">
        <f t="shared" si="73"/>
        <v/>
      </c>
      <c r="Q384" s="148" t="str">
        <f t="shared" si="74"/>
        <v/>
      </c>
      <c r="R384" s="148" t="str">
        <f t="shared" si="68"/>
        <v/>
      </c>
    </row>
    <row r="385" spans="3:18">
      <c r="C385" s="178">
        <v>348</v>
      </c>
      <c r="D385" s="95" t="str">
        <f t="shared" si="63"/>
        <v/>
      </c>
      <c r="E385" s="148">
        <f t="shared" si="64"/>
        <v>0</v>
      </c>
      <c r="F385" s="148" t="str">
        <f t="shared" si="69"/>
        <v/>
      </c>
      <c r="G385" s="148" t="str">
        <f t="shared" si="71"/>
        <v/>
      </c>
      <c r="H385" s="148" t="str">
        <f t="shared" si="72"/>
        <v/>
      </c>
      <c r="I385" s="148" t="str">
        <f t="shared" si="65"/>
        <v/>
      </c>
      <c r="L385" s="178">
        <v>348</v>
      </c>
      <c r="M385" s="95" t="str">
        <f t="shared" si="66"/>
        <v/>
      </c>
      <c r="N385" s="148">
        <f t="shared" si="67"/>
        <v>0</v>
      </c>
      <c r="O385" s="148" t="str">
        <f t="shared" si="70"/>
        <v/>
      </c>
      <c r="P385" s="148" t="str">
        <f t="shared" si="73"/>
        <v/>
      </c>
      <c r="Q385" s="148" t="str">
        <f t="shared" si="74"/>
        <v/>
      </c>
      <c r="R385" s="148" t="str">
        <f t="shared" si="68"/>
        <v/>
      </c>
    </row>
    <row r="386" spans="3:18">
      <c r="C386" s="178">
        <v>349</v>
      </c>
      <c r="D386" s="95" t="str">
        <f t="shared" si="63"/>
        <v/>
      </c>
      <c r="E386" s="148">
        <f t="shared" si="64"/>
        <v>0</v>
      </c>
      <c r="F386" s="148" t="str">
        <f t="shared" si="69"/>
        <v/>
      </c>
      <c r="G386" s="148" t="str">
        <f t="shared" si="71"/>
        <v/>
      </c>
      <c r="H386" s="148" t="str">
        <f t="shared" si="72"/>
        <v/>
      </c>
      <c r="I386" s="148" t="str">
        <f t="shared" si="65"/>
        <v/>
      </c>
      <c r="L386" s="178">
        <v>349</v>
      </c>
      <c r="M386" s="95" t="str">
        <f t="shared" si="66"/>
        <v/>
      </c>
      <c r="N386" s="148">
        <f t="shared" si="67"/>
        <v>0</v>
      </c>
      <c r="O386" s="148" t="str">
        <f t="shared" si="70"/>
        <v/>
      </c>
      <c r="P386" s="148" t="str">
        <f t="shared" si="73"/>
        <v/>
      </c>
      <c r="Q386" s="148" t="str">
        <f t="shared" si="74"/>
        <v/>
      </c>
      <c r="R386" s="148" t="str">
        <f t="shared" si="68"/>
        <v/>
      </c>
    </row>
    <row r="387" spans="3:18">
      <c r="C387" s="178">
        <v>350</v>
      </c>
      <c r="D387" s="95" t="str">
        <f t="shared" si="63"/>
        <v/>
      </c>
      <c r="E387" s="148">
        <f t="shared" si="64"/>
        <v>0</v>
      </c>
      <c r="F387" s="148" t="str">
        <f t="shared" si="69"/>
        <v/>
      </c>
      <c r="G387" s="148" t="str">
        <f t="shared" si="71"/>
        <v/>
      </c>
      <c r="H387" s="148" t="str">
        <f t="shared" si="72"/>
        <v/>
      </c>
      <c r="I387" s="148" t="str">
        <f t="shared" si="65"/>
        <v/>
      </c>
      <c r="L387" s="178">
        <v>350</v>
      </c>
      <c r="M387" s="95" t="str">
        <f t="shared" si="66"/>
        <v/>
      </c>
      <c r="N387" s="148">
        <f t="shared" si="67"/>
        <v>0</v>
      </c>
      <c r="O387" s="148" t="str">
        <f t="shared" si="70"/>
        <v/>
      </c>
      <c r="P387" s="148" t="str">
        <f t="shared" si="73"/>
        <v/>
      </c>
      <c r="Q387" s="148" t="str">
        <f t="shared" si="74"/>
        <v/>
      </c>
      <c r="R387" s="148" t="str">
        <f t="shared" si="68"/>
        <v/>
      </c>
    </row>
    <row r="388" spans="3:18">
      <c r="C388" s="178">
        <v>351</v>
      </c>
      <c r="D388" s="95" t="str">
        <f t="shared" si="63"/>
        <v/>
      </c>
      <c r="E388" s="148">
        <f t="shared" si="64"/>
        <v>0</v>
      </c>
      <c r="F388" s="148" t="str">
        <f t="shared" si="69"/>
        <v/>
      </c>
      <c r="G388" s="148" t="str">
        <f t="shared" si="71"/>
        <v/>
      </c>
      <c r="H388" s="148" t="str">
        <f t="shared" si="72"/>
        <v/>
      </c>
      <c r="I388" s="148" t="str">
        <f t="shared" si="65"/>
        <v/>
      </c>
      <c r="L388" s="178">
        <v>351</v>
      </c>
      <c r="M388" s="95" t="str">
        <f t="shared" si="66"/>
        <v/>
      </c>
      <c r="N388" s="148">
        <f t="shared" si="67"/>
        <v>0</v>
      </c>
      <c r="O388" s="148" t="str">
        <f t="shared" si="70"/>
        <v/>
      </c>
      <c r="P388" s="148" t="str">
        <f t="shared" si="73"/>
        <v/>
      </c>
      <c r="Q388" s="148" t="str">
        <f t="shared" si="74"/>
        <v/>
      </c>
      <c r="R388" s="148" t="str">
        <f t="shared" si="68"/>
        <v/>
      </c>
    </row>
    <row r="389" spans="3:18">
      <c r="C389" s="178">
        <v>352</v>
      </c>
      <c r="D389" s="95" t="str">
        <f t="shared" si="63"/>
        <v/>
      </c>
      <c r="E389" s="148">
        <f t="shared" si="64"/>
        <v>0</v>
      </c>
      <c r="F389" s="148" t="str">
        <f t="shared" si="69"/>
        <v/>
      </c>
      <c r="G389" s="148" t="str">
        <f t="shared" si="71"/>
        <v/>
      </c>
      <c r="H389" s="148" t="str">
        <f t="shared" si="72"/>
        <v/>
      </c>
      <c r="I389" s="148" t="str">
        <f t="shared" si="65"/>
        <v/>
      </c>
      <c r="L389" s="178">
        <v>352</v>
      </c>
      <c r="M389" s="95" t="str">
        <f t="shared" si="66"/>
        <v/>
      </c>
      <c r="N389" s="148">
        <f t="shared" si="67"/>
        <v>0</v>
      </c>
      <c r="O389" s="148" t="str">
        <f t="shared" si="70"/>
        <v/>
      </c>
      <c r="P389" s="148" t="str">
        <f t="shared" si="73"/>
        <v/>
      </c>
      <c r="Q389" s="148" t="str">
        <f t="shared" si="74"/>
        <v/>
      </c>
      <c r="R389" s="148" t="str">
        <f t="shared" si="68"/>
        <v/>
      </c>
    </row>
    <row r="390" spans="3:18">
      <c r="C390" s="178">
        <v>353</v>
      </c>
      <c r="D390" s="95" t="str">
        <f t="shared" si="63"/>
        <v/>
      </c>
      <c r="E390" s="148">
        <f t="shared" si="64"/>
        <v>0</v>
      </c>
      <c r="F390" s="148" t="str">
        <f t="shared" si="69"/>
        <v/>
      </c>
      <c r="G390" s="148" t="str">
        <f t="shared" si="71"/>
        <v/>
      </c>
      <c r="H390" s="148" t="str">
        <f t="shared" si="72"/>
        <v/>
      </c>
      <c r="I390" s="148" t="str">
        <f t="shared" si="65"/>
        <v/>
      </c>
      <c r="L390" s="178">
        <v>353</v>
      </c>
      <c r="M390" s="95" t="str">
        <f t="shared" si="66"/>
        <v/>
      </c>
      <c r="N390" s="148">
        <f t="shared" si="67"/>
        <v>0</v>
      </c>
      <c r="O390" s="148" t="str">
        <f t="shared" si="70"/>
        <v/>
      </c>
      <c r="P390" s="148" t="str">
        <f t="shared" si="73"/>
        <v/>
      </c>
      <c r="Q390" s="148" t="str">
        <f t="shared" si="74"/>
        <v/>
      </c>
      <c r="R390" s="148" t="str">
        <f t="shared" si="68"/>
        <v/>
      </c>
    </row>
    <row r="391" spans="3:18">
      <c r="C391" s="178">
        <v>354</v>
      </c>
      <c r="D391" s="95" t="str">
        <f t="shared" si="63"/>
        <v/>
      </c>
      <c r="E391" s="148">
        <f t="shared" si="64"/>
        <v>0</v>
      </c>
      <c r="F391" s="148" t="str">
        <f t="shared" si="69"/>
        <v/>
      </c>
      <c r="G391" s="148" t="str">
        <f t="shared" si="71"/>
        <v/>
      </c>
      <c r="H391" s="148" t="str">
        <f t="shared" si="72"/>
        <v/>
      </c>
      <c r="I391" s="148" t="str">
        <f t="shared" si="65"/>
        <v/>
      </c>
      <c r="L391" s="178">
        <v>354</v>
      </c>
      <c r="M391" s="95" t="str">
        <f t="shared" si="66"/>
        <v/>
      </c>
      <c r="N391" s="148">
        <f t="shared" si="67"/>
        <v>0</v>
      </c>
      <c r="O391" s="148" t="str">
        <f t="shared" si="70"/>
        <v/>
      </c>
      <c r="P391" s="148" t="str">
        <f t="shared" si="73"/>
        <v/>
      </c>
      <c r="Q391" s="148" t="str">
        <f t="shared" si="74"/>
        <v/>
      </c>
      <c r="R391" s="148" t="str">
        <f t="shared" si="68"/>
        <v/>
      </c>
    </row>
    <row r="392" spans="3:18">
      <c r="C392" s="178">
        <v>355</v>
      </c>
      <c r="D392" s="95" t="str">
        <f t="shared" si="63"/>
        <v/>
      </c>
      <c r="E392" s="148">
        <f t="shared" si="64"/>
        <v>0</v>
      </c>
      <c r="F392" s="148" t="str">
        <f t="shared" si="69"/>
        <v/>
      </c>
      <c r="G392" s="148" t="str">
        <f t="shared" si="71"/>
        <v/>
      </c>
      <c r="H392" s="148" t="str">
        <f t="shared" si="72"/>
        <v/>
      </c>
      <c r="I392" s="148" t="str">
        <f t="shared" si="65"/>
        <v/>
      </c>
      <c r="L392" s="178">
        <v>355</v>
      </c>
      <c r="M392" s="95" t="str">
        <f t="shared" si="66"/>
        <v/>
      </c>
      <c r="N392" s="148">
        <f t="shared" si="67"/>
        <v>0</v>
      </c>
      <c r="O392" s="148" t="str">
        <f t="shared" si="70"/>
        <v/>
      </c>
      <c r="P392" s="148" t="str">
        <f t="shared" si="73"/>
        <v/>
      </c>
      <c r="Q392" s="148" t="str">
        <f t="shared" si="74"/>
        <v/>
      </c>
      <c r="R392" s="148" t="str">
        <f t="shared" si="68"/>
        <v/>
      </c>
    </row>
    <row r="393" spans="3:18">
      <c r="C393" s="178">
        <v>356</v>
      </c>
      <c r="D393" s="95" t="str">
        <f t="shared" si="63"/>
        <v/>
      </c>
      <c r="E393" s="148">
        <f t="shared" si="64"/>
        <v>0</v>
      </c>
      <c r="F393" s="148" t="str">
        <f t="shared" si="69"/>
        <v/>
      </c>
      <c r="G393" s="148" t="str">
        <f t="shared" si="71"/>
        <v/>
      </c>
      <c r="H393" s="148" t="str">
        <f t="shared" si="72"/>
        <v/>
      </c>
      <c r="I393" s="148" t="str">
        <f t="shared" si="65"/>
        <v/>
      </c>
      <c r="L393" s="178">
        <v>356</v>
      </c>
      <c r="M393" s="95" t="str">
        <f t="shared" si="66"/>
        <v/>
      </c>
      <c r="N393" s="148">
        <f t="shared" si="67"/>
        <v>0</v>
      </c>
      <c r="O393" s="148" t="str">
        <f t="shared" si="70"/>
        <v/>
      </c>
      <c r="P393" s="148" t="str">
        <f t="shared" si="73"/>
        <v/>
      </c>
      <c r="Q393" s="148" t="str">
        <f t="shared" si="74"/>
        <v/>
      </c>
      <c r="R393" s="148" t="str">
        <f t="shared" si="68"/>
        <v/>
      </c>
    </row>
    <row r="394" spans="3:18">
      <c r="C394" s="178">
        <v>357</v>
      </c>
      <c r="D394" s="95" t="str">
        <f t="shared" si="63"/>
        <v/>
      </c>
      <c r="E394" s="148">
        <f t="shared" si="64"/>
        <v>0</v>
      </c>
      <c r="F394" s="148" t="str">
        <f t="shared" si="69"/>
        <v/>
      </c>
      <c r="G394" s="148" t="str">
        <f t="shared" si="71"/>
        <v/>
      </c>
      <c r="H394" s="148" t="str">
        <f t="shared" si="72"/>
        <v/>
      </c>
      <c r="I394" s="148" t="str">
        <f t="shared" si="65"/>
        <v/>
      </c>
      <c r="L394" s="178">
        <v>357</v>
      </c>
      <c r="M394" s="95" t="str">
        <f t="shared" si="66"/>
        <v/>
      </c>
      <c r="N394" s="148">
        <f t="shared" si="67"/>
        <v>0</v>
      </c>
      <c r="O394" s="148" t="str">
        <f t="shared" si="70"/>
        <v/>
      </c>
      <c r="P394" s="148" t="str">
        <f t="shared" si="73"/>
        <v/>
      </c>
      <c r="Q394" s="148" t="str">
        <f t="shared" si="74"/>
        <v/>
      </c>
      <c r="R394" s="148" t="str">
        <f t="shared" si="68"/>
        <v/>
      </c>
    </row>
    <row r="395" spans="3:18">
      <c r="C395" s="178">
        <v>358</v>
      </c>
      <c r="D395" s="95" t="str">
        <f t="shared" si="63"/>
        <v/>
      </c>
      <c r="E395" s="148">
        <f t="shared" si="64"/>
        <v>0</v>
      </c>
      <c r="F395" s="148" t="str">
        <f t="shared" si="69"/>
        <v/>
      </c>
      <c r="G395" s="148" t="str">
        <f t="shared" si="71"/>
        <v/>
      </c>
      <c r="H395" s="148" t="str">
        <f t="shared" si="72"/>
        <v/>
      </c>
      <c r="I395" s="148" t="str">
        <f t="shared" si="65"/>
        <v/>
      </c>
      <c r="L395" s="178">
        <v>358</v>
      </c>
      <c r="M395" s="95" t="str">
        <f t="shared" si="66"/>
        <v/>
      </c>
      <c r="N395" s="148">
        <f t="shared" si="67"/>
        <v>0</v>
      </c>
      <c r="O395" s="148" t="str">
        <f t="shared" si="70"/>
        <v/>
      </c>
      <c r="P395" s="148" t="str">
        <f t="shared" si="73"/>
        <v/>
      </c>
      <c r="Q395" s="148" t="str">
        <f t="shared" si="74"/>
        <v/>
      </c>
      <c r="R395" s="148" t="str">
        <f t="shared" si="68"/>
        <v/>
      </c>
    </row>
    <row r="396" spans="3:18">
      <c r="C396" s="178">
        <v>359</v>
      </c>
      <c r="D396" s="95" t="str">
        <f t="shared" si="63"/>
        <v/>
      </c>
      <c r="E396" s="148">
        <f t="shared" si="64"/>
        <v>0</v>
      </c>
      <c r="F396" s="148" t="str">
        <f t="shared" si="69"/>
        <v/>
      </c>
      <c r="G396" s="148" t="str">
        <f t="shared" si="71"/>
        <v/>
      </c>
      <c r="H396" s="148" t="str">
        <f t="shared" si="72"/>
        <v/>
      </c>
      <c r="I396" s="148" t="str">
        <f t="shared" si="65"/>
        <v/>
      </c>
      <c r="L396" s="178">
        <v>359</v>
      </c>
      <c r="M396" s="95" t="str">
        <f t="shared" si="66"/>
        <v/>
      </c>
      <c r="N396" s="148">
        <f t="shared" si="67"/>
        <v>0</v>
      </c>
      <c r="O396" s="148" t="str">
        <f t="shared" si="70"/>
        <v/>
      </c>
      <c r="P396" s="148" t="str">
        <f t="shared" si="73"/>
        <v/>
      </c>
      <c r="Q396" s="148" t="str">
        <f t="shared" si="74"/>
        <v/>
      </c>
      <c r="R396" s="148" t="str">
        <f t="shared" si="68"/>
        <v/>
      </c>
    </row>
    <row r="397" spans="3:18">
      <c r="C397" s="178">
        <v>360</v>
      </c>
      <c r="D397" s="95" t="str">
        <f t="shared" si="63"/>
        <v/>
      </c>
      <c r="E397" s="148">
        <f t="shared" si="64"/>
        <v>0</v>
      </c>
      <c r="F397" s="148" t="str">
        <f t="shared" si="69"/>
        <v/>
      </c>
      <c r="G397" s="148" t="str">
        <f t="shared" si="71"/>
        <v/>
      </c>
      <c r="H397" s="148" t="str">
        <f t="shared" si="72"/>
        <v/>
      </c>
      <c r="I397" s="148" t="str">
        <f t="shared" si="65"/>
        <v/>
      </c>
      <c r="L397" s="178">
        <v>360</v>
      </c>
      <c r="M397" s="95" t="str">
        <f t="shared" si="66"/>
        <v/>
      </c>
      <c r="N397" s="148">
        <f t="shared" si="67"/>
        <v>0</v>
      </c>
      <c r="O397" s="148" t="str">
        <f t="shared" si="70"/>
        <v/>
      </c>
      <c r="P397" s="148" t="str">
        <f t="shared" si="73"/>
        <v/>
      </c>
      <c r="Q397" s="148" t="str">
        <f t="shared" si="74"/>
        <v/>
      </c>
      <c r="R397" s="148" t="str">
        <f t="shared" si="68"/>
        <v/>
      </c>
    </row>
  </sheetData>
  <sheetProtection password="B7A9" sheet="1" objects="1" scenarios="1"/>
  <protectedRanges>
    <protectedRange sqref="E12:J17" name="fin1"/>
    <protectedRange sqref="O12:O13" name="fin2"/>
    <protectedRange sqref="J29 G25:G28" name="ptmo 1"/>
    <protectedRange sqref="R29 P25:P28" name="ptmo 2"/>
  </protectedRanges>
  <mergeCells count="14">
    <mergeCell ref="M12:N12"/>
    <mergeCell ref="M13:N13"/>
    <mergeCell ref="M23:O23"/>
    <mergeCell ref="D23:F23"/>
    <mergeCell ref="I2:M2"/>
    <mergeCell ref="I3:M3"/>
    <mergeCell ref="M28:O28"/>
    <mergeCell ref="D25:F25"/>
    <mergeCell ref="D26:F26"/>
    <mergeCell ref="D27:F27"/>
    <mergeCell ref="D28:F28"/>
    <mergeCell ref="M25:O25"/>
    <mergeCell ref="M26:O26"/>
    <mergeCell ref="M27:O27"/>
  </mergeCells>
  <pageMargins left="0.70866141732283472" right="0.70866141732283472" top="0.38" bottom="0.36" header="0.31496062992125984" footer="0.31496062992125984"/>
  <pageSetup paperSize="9" scale="62" fitToHeight="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A1:W68"/>
  <sheetViews>
    <sheetView showGridLines="0" topLeftCell="A16" zoomScale="90" zoomScaleNormal="90" zoomScalePageLayoutView="90" workbookViewId="0">
      <selection activeCell="O28" sqref="O28"/>
    </sheetView>
  </sheetViews>
  <sheetFormatPr baseColWidth="10" defaultColWidth="10.88671875" defaultRowHeight="14.4"/>
  <cols>
    <col min="1" max="1" width="4.33203125" style="162" customWidth="1"/>
    <col min="2" max="2" width="30.88671875" style="162" customWidth="1"/>
    <col min="3" max="3" width="13.6640625" style="162" customWidth="1"/>
    <col min="4" max="4" width="2" style="162" customWidth="1"/>
    <col min="5" max="5" width="13.6640625" style="162" customWidth="1"/>
    <col min="6" max="6" width="13.88671875" style="162" customWidth="1"/>
    <col min="7" max="7" width="14.33203125" style="162" customWidth="1"/>
    <col min="8" max="8" width="1.6640625" style="162" customWidth="1"/>
    <col min="9" max="9" width="11" style="162" customWidth="1"/>
    <col min="10" max="10" width="12" style="162" customWidth="1"/>
    <col min="11" max="11" width="10.109375" style="162" customWidth="1"/>
    <col min="12" max="12" width="2" style="162" customWidth="1"/>
    <col min="13" max="13" width="12.88671875" style="162" customWidth="1"/>
    <col min="14" max="14" width="2.44140625" style="162" customWidth="1"/>
    <col min="15" max="15" width="13.109375" style="162" customWidth="1"/>
    <col min="16" max="18" width="10.88671875" style="162"/>
    <col min="19" max="19" width="11.6640625" style="162" customWidth="1"/>
    <col min="20" max="20" width="1.33203125" style="162" customWidth="1"/>
    <col min="21" max="21" width="12.109375" style="162" customWidth="1"/>
    <col min="22" max="22" width="10.88671875" style="162"/>
    <col min="23" max="23" width="0" style="162" hidden="1" customWidth="1"/>
    <col min="24" max="16384" width="10.88671875" style="162"/>
  </cols>
  <sheetData>
    <row r="1" spans="1:23">
      <c r="A1"/>
      <c r="B1"/>
      <c r="C1"/>
      <c r="D1"/>
      <c r="E1"/>
      <c r="F1"/>
      <c r="G1"/>
      <c r="H1"/>
      <c r="I1"/>
      <c r="J1"/>
      <c r="K1"/>
      <c r="L1"/>
      <c r="M1"/>
      <c r="N1"/>
      <c r="O1"/>
      <c r="P1"/>
    </row>
    <row r="2" spans="1:23" ht="21">
      <c r="A2"/>
      <c r="B2"/>
      <c r="C2"/>
      <c r="D2"/>
      <c r="G2" s="264" t="s">
        <v>115</v>
      </c>
      <c r="H2" s="264"/>
      <c r="I2" s="264"/>
      <c r="J2" s="264"/>
      <c r="K2" s="264"/>
      <c r="L2"/>
      <c r="M2"/>
      <c r="N2"/>
      <c r="O2"/>
      <c r="P2" s="228" t="s">
        <v>309</v>
      </c>
    </row>
    <row r="3" spans="1:23" ht="15.6">
      <c r="A3"/>
      <c r="B3"/>
      <c r="C3"/>
      <c r="D3"/>
      <c r="E3"/>
      <c r="F3"/>
      <c r="G3" s="265" t="str">
        <f>+Portada!H28</f>
        <v>Coffee Mug</v>
      </c>
      <c r="H3" s="265"/>
      <c r="I3" s="265"/>
      <c r="J3" s="265"/>
      <c r="K3" s="265"/>
      <c r="L3"/>
      <c r="M3"/>
      <c r="N3"/>
      <c r="O3"/>
      <c r="P3"/>
    </row>
    <row r="4" spans="1:23">
      <c r="A4"/>
      <c r="B4"/>
      <c r="C4"/>
      <c r="D4"/>
      <c r="E4"/>
      <c r="F4"/>
      <c r="G4"/>
      <c r="H4"/>
      <c r="I4"/>
      <c r="J4"/>
      <c r="K4"/>
      <c r="L4"/>
      <c r="M4"/>
      <c r="N4"/>
      <c r="O4"/>
      <c r="P4"/>
    </row>
    <row r="5" spans="1:23">
      <c r="A5"/>
      <c r="B5"/>
      <c r="C5"/>
      <c r="D5"/>
      <c r="E5"/>
      <c r="F5"/>
      <c r="G5"/>
      <c r="H5"/>
      <c r="I5"/>
      <c r="J5"/>
      <c r="K5"/>
      <c r="L5"/>
      <c r="M5"/>
      <c r="N5"/>
      <c r="O5"/>
      <c r="P5"/>
    </row>
    <row r="6" spans="1:23">
      <c r="A6"/>
      <c r="B6"/>
      <c r="C6"/>
      <c r="D6"/>
      <c r="E6" s="186"/>
      <c r="F6"/>
      <c r="G6"/>
      <c r="H6"/>
      <c r="I6"/>
      <c r="J6"/>
      <c r="K6"/>
      <c r="L6"/>
      <c r="M6"/>
      <c r="N6"/>
      <c r="O6"/>
      <c r="P6"/>
    </row>
    <row r="7" spans="1:23">
      <c r="A7"/>
      <c r="B7" s="177"/>
      <c r="C7"/>
      <c r="D7"/>
      <c r="E7"/>
      <c r="F7"/>
      <c r="G7"/>
      <c r="H7"/>
      <c r="I7"/>
      <c r="J7"/>
      <c r="K7"/>
      <c r="L7"/>
      <c r="M7"/>
      <c r="N7"/>
      <c r="O7"/>
      <c r="P7"/>
    </row>
    <row r="8" spans="1:23">
      <c r="A8"/>
      <c r="B8"/>
      <c r="C8"/>
      <c r="D8"/>
      <c r="E8"/>
      <c r="F8"/>
      <c r="G8"/>
      <c r="H8"/>
      <c r="I8"/>
      <c r="J8"/>
      <c r="K8"/>
      <c r="L8"/>
      <c r="M8"/>
      <c r="N8"/>
      <c r="O8"/>
      <c r="P8"/>
    </row>
    <row r="9" spans="1:23">
      <c r="A9"/>
      <c r="B9"/>
      <c r="C9"/>
      <c r="D9"/>
      <c r="E9"/>
      <c r="F9"/>
      <c r="G9"/>
      <c r="H9"/>
      <c r="I9"/>
      <c r="J9"/>
      <c r="K9"/>
      <c r="L9"/>
      <c r="M9"/>
      <c r="N9"/>
      <c r="O9"/>
      <c r="P9"/>
    </row>
    <row r="10" spans="1:23">
      <c r="A10"/>
      <c r="B10"/>
      <c r="C10"/>
      <c r="D10"/>
      <c r="E10"/>
      <c r="F10"/>
      <c r="G10"/>
      <c r="H10"/>
      <c r="I10"/>
      <c r="J10"/>
      <c r="K10"/>
      <c r="L10"/>
      <c r="M10"/>
      <c r="N10"/>
      <c r="O10"/>
      <c r="P10"/>
    </row>
    <row r="11" spans="1:23">
      <c r="A11"/>
      <c r="B11"/>
      <c r="C11"/>
      <c r="D11"/>
      <c r="E11"/>
      <c r="F11"/>
      <c r="G11"/>
      <c r="H11"/>
      <c r="I11"/>
      <c r="J11"/>
      <c r="K11"/>
      <c r="L11"/>
      <c r="M11"/>
      <c r="N11"/>
      <c r="O11"/>
      <c r="P11"/>
    </row>
    <row r="12" spans="1:23" ht="15.6">
      <c r="A12"/>
      <c r="B12" s="15"/>
      <c r="C12" s="15" t="s">
        <v>116</v>
      </c>
      <c r="D12"/>
      <c r="E12"/>
      <c r="F12"/>
      <c r="G12"/>
      <c r="H12"/>
      <c r="I12"/>
      <c r="J12"/>
      <c r="K12"/>
      <c r="L12"/>
      <c r="M12"/>
      <c r="N12"/>
      <c r="O12"/>
      <c r="P12"/>
    </row>
    <row r="13" spans="1:23" ht="15.6">
      <c r="A13"/>
      <c r="B13" s="36" t="s">
        <v>115</v>
      </c>
      <c r="C13" s="36" t="s">
        <v>62</v>
      </c>
      <c r="D13"/>
      <c r="E13"/>
      <c r="F13"/>
      <c r="G13"/>
      <c r="H13"/>
      <c r="L13"/>
      <c r="M13"/>
      <c r="N13"/>
      <c r="O13"/>
      <c r="P13"/>
    </row>
    <row r="14" spans="1:23">
      <c r="A14"/>
      <c r="B14" s="37" t="s">
        <v>117</v>
      </c>
      <c r="C14" s="229">
        <v>1200</v>
      </c>
      <c r="E14"/>
      <c r="F14"/>
      <c r="G14"/>
      <c r="H14"/>
      <c r="M14"/>
      <c r="N14"/>
      <c r="O14"/>
      <c r="P14"/>
    </row>
    <row r="15" spans="1:23">
      <c r="A15"/>
      <c r="B15" s="37" t="s">
        <v>237</v>
      </c>
      <c r="C15" s="229">
        <v>100</v>
      </c>
      <c r="E15"/>
      <c r="F15"/>
      <c r="G15"/>
      <c r="H15"/>
      <c r="M15"/>
      <c r="N15"/>
      <c r="O15"/>
      <c r="P15"/>
    </row>
    <row r="16" spans="1:23">
      <c r="A16"/>
      <c r="B16" s="37" t="s">
        <v>120</v>
      </c>
      <c r="C16" s="229"/>
      <c r="E16"/>
      <c r="F16"/>
      <c r="G16"/>
      <c r="H16"/>
      <c r="I16"/>
      <c r="J16"/>
      <c r="K16"/>
      <c r="M16"/>
      <c r="N16"/>
      <c r="O16"/>
      <c r="P16"/>
      <c r="W16" s="162" t="s">
        <v>199</v>
      </c>
    </row>
    <row r="17" spans="1:23">
      <c r="A17"/>
      <c r="B17" s="37" t="s">
        <v>114</v>
      </c>
      <c r="C17" s="229">
        <v>250</v>
      </c>
      <c r="E17"/>
      <c r="F17"/>
      <c r="G17"/>
      <c r="H17"/>
      <c r="I17" s="274" t="s">
        <v>152</v>
      </c>
      <c r="J17" s="275"/>
      <c r="K17" s="276"/>
      <c r="M17"/>
      <c r="N17"/>
      <c r="O17"/>
      <c r="P17"/>
      <c r="W17" s="162" t="s">
        <v>200</v>
      </c>
    </row>
    <row r="18" spans="1:23">
      <c r="A18"/>
      <c r="B18" s="37" t="s">
        <v>119</v>
      </c>
      <c r="C18" s="229">
        <v>500</v>
      </c>
      <c r="E18"/>
      <c r="F18"/>
      <c r="G18"/>
      <c r="H18"/>
      <c r="I18" s="33" t="s">
        <v>121</v>
      </c>
      <c r="J18" s="34"/>
      <c r="K18" s="35"/>
      <c r="M18"/>
      <c r="N18"/>
      <c r="O18"/>
      <c r="P18"/>
    </row>
    <row r="19" spans="1:23">
      <c r="A19"/>
      <c r="B19" s="37" t="s">
        <v>112</v>
      </c>
      <c r="C19" s="229">
        <v>200</v>
      </c>
      <c r="E19"/>
      <c r="F19"/>
      <c r="G19"/>
      <c r="H19"/>
      <c r="I19"/>
      <c r="J19"/>
      <c r="K19"/>
      <c r="L19"/>
      <c r="M19"/>
      <c r="N19"/>
      <c r="O19"/>
      <c r="P19"/>
    </row>
    <row r="20" spans="1:23">
      <c r="A20"/>
      <c r="B20" s="37" t="s">
        <v>113</v>
      </c>
      <c r="C20" s="229">
        <v>300</v>
      </c>
      <c r="E20"/>
      <c r="F20"/>
      <c r="G20"/>
      <c r="H20"/>
      <c r="I20" s="274" t="s">
        <v>198</v>
      </c>
      <c r="J20" s="275"/>
      <c r="K20" s="276"/>
      <c r="L20"/>
      <c r="M20"/>
      <c r="N20"/>
      <c r="O20"/>
      <c r="P20"/>
    </row>
    <row r="21" spans="1:23">
      <c r="A21"/>
      <c r="B21" s="37" t="s">
        <v>68</v>
      </c>
      <c r="C21" s="229">
        <v>200</v>
      </c>
      <c r="E21"/>
      <c r="F21"/>
      <c r="G21"/>
      <c r="H21"/>
      <c r="I21" s="12" t="s">
        <v>201</v>
      </c>
      <c r="J21" s="31"/>
      <c r="K21" s="32" t="s">
        <v>199</v>
      </c>
      <c r="L21"/>
      <c r="M21"/>
      <c r="N21"/>
      <c r="O21"/>
      <c r="P21"/>
    </row>
    <row r="22" spans="1:23" ht="16.5" customHeight="1">
      <c r="A22"/>
      <c r="B22" s="37" t="s">
        <v>109</v>
      </c>
      <c r="C22" s="229">
        <v>200</v>
      </c>
      <c r="E22"/>
      <c r="F22"/>
      <c r="G22"/>
      <c r="H22"/>
      <c r="I22"/>
      <c r="J22"/>
      <c r="K22"/>
      <c r="L22"/>
      <c r="M22"/>
      <c r="N22"/>
      <c r="O22"/>
      <c r="P22"/>
    </row>
    <row r="23" spans="1:23">
      <c r="A23"/>
      <c r="B23" s="37" t="s">
        <v>108</v>
      </c>
      <c r="C23" s="229">
        <v>750</v>
      </c>
      <c r="E23"/>
      <c r="F23" s="186"/>
      <c r="G23"/>
      <c r="H23"/>
      <c r="I23"/>
      <c r="J23"/>
      <c r="K23"/>
      <c r="L23"/>
      <c r="M23"/>
      <c r="N23"/>
      <c r="O23"/>
      <c r="P23"/>
    </row>
    <row r="24" spans="1:23">
      <c r="A24"/>
      <c r="E24"/>
      <c r="F24" s="186"/>
      <c r="G24"/>
      <c r="H24"/>
      <c r="I24"/>
      <c r="J24"/>
      <c r="K24"/>
      <c r="L24"/>
      <c r="M24"/>
      <c r="N24"/>
      <c r="O24"/>
      <c r="P24"/>
      <c r="Q24"/>
      <c r="R24"/>
      <c r="S24"/>
      <c r="T24"/>
      <c r="U24"/>
    </row>
    <row r="25" spans="1:23">
      <c r="A25"/>
      <c r="B25"/>
      <c r="C25"/>
      <c r="E25"/>
      <c r="F25" s="186"/>
      <c r="G25"/>
      <c r="H25"/>
      <c r="I25"/>
      <c r="J25"/>
      <c r="K25"/>
      <c r="L25"/>
      <c r="M25"/>
      <c r="N25"/>
      <c r="O25"/>
      <c r="P25"/>
      <c r="Q25"/>
      <c r="R25"/>
      <c r="S25"/>
      <c r="T25"/>
      <c r="U25"/>
    </row>
    <row r="26" spans="1:23" ht="15.6">
      <c r="A26"/>
      <c r="B26" s="205"/>
      <c r="C26"/>
      <c r="E26"/>
      <c r="F26" s="186"/>
      <c r="G26"/>
      <c r="H26"/>
      <c r="I26"/>
      <c r="J26"/>
      <c r="K26"/>
      <c r="L26"/>
      <c r="M26"/>
      <c r="N26"/>
      <c r="O26"/>
      <c r="P26"/>
      <c r="Q26"/>
      <c r="R26"/>
      <c r="S26"/>
      <c r="T26"/>
      <c r="U26"/>
    </row>
    <row r="27" spans="1:23" ht="15.6">
      <c r="A27"/>
      <c r="B27" s="205"/>
      <c r="C27"/>
      <c r="E27"/>
      <c r="F27" s="186"/>
      <c r="G27"/>
      <c r="H27"/>
      <c r="I27"/>
      <c r="J27"/>
      <c r="K27"/>
      <c r="L27"/>
      <c r="M27"/>
      <c r="N27"/>
      <c r="O27"/>
      <c r="P27"/>
      <c r="Q27"/>
      <c r="R27"/>
      <c r="S27"/>
      <c r="T27"/>
      <c r="U27"/>
    </row>
    <row r="28" spans="1:23" ht="15.6">
      <c r="A28"/>
      <c r="B28" s="205"/>
      <c r="C28"/>
      <c r="E28"/>
      <c r="F28" s="186"/>
      <c r="G28"/>
      <c r="H28"/>
      <c r="I28"/>
      <c r="J28"/>
      <c r="K28"/>
      <c r="L28"/>
      <c r="M28"/>
      <c r="N28"/>
      <c r="O28"/>
      <c r="P28"/>
      <c r="Q28"/>
      <c r="R28"/>
      <c r="S28"/>
      <c r="T28"/>
      <c r="U28"/>
    </row>
    <row r="29" spans="1:23" ht="15.6">
      <c r="A29"/>
      <c r="B29" s="26" t="s">
        <v>107</v>
      </c>
      <c r="C29"/>
      <c r="E29"/>
      <c r="F29"/>
      <c r="G29"/>
      <c r="H29"/>
      <c r="I29"/>
      <c r="J29"/>
      <c r="K29"/>
      <c r="L29"/>
      <c r="M29"/>
      <c r="N29"/>
      <c r="O29"/>
      <c r="P29" s="203"/>
      <c r="Q29" s="203"/>
      <c r="R29" s="203"/>
      <c r="S29" s="203"/>
      <c r="T29"/>
      <c r="U29" s="203"/>
    </row>
    <row r="30" spans="1:23">
      <c r="A30"/>
      <c r="B30" s="270" t="s">
        <v>8</v>
      </c>
      <c r="C30" s="271"/>
      <c r="D30"/>
      <c r="E30" s="272" t="s">
        <v>9</v>
      </c>
      <c r="F30" s="273"/>
      <c r="G30" s="271"/>
      <c r="H30"/>
      <c r="I30" s="272" t="s">
        <v>10</v>
      </c>
      <c r="J30" s="273"/>
      <c r="K30" s="271"/>
      <c r="L30"/>
      <c r="M30" s="27" t="s">
        <v>11</v>
      </c>
      <c r="N30"/>
      <c r="O30"/>
      <c r="P30" s="203"/>
      <c r="Q30" s="203"/>
      <c r="R30"/>
      <c r="S30"/>
      <c r="T30"/>
      <c r="U30" s="27" t="s">
        <v>12</v>
      </c>
    </row>
    <row r="31" spans="1:23">
      <c r="A31"/>
      <c r="B31" s="27"/>
      <c r="C31" s="27" t="s">
        <v>13</v>
      </c>
      <c r="D31"/>
      <c r="E31" s="27" t="s">
        <v>14</v>
      </c>
      <c r="F31" s="27" t="s">
        <v>15</v>
      </c>
      <c r="G31" s="29" t="s">
        <v>16</v>
      </c>
      <c r="H31"/>
      <c r="I31" s="27"/>
      <c r="J31" s="27"/>
      <c r="K31" s="27" t="s">
        <v>17</v>
      </c>
      <c r="L31"/>
      <c r="M31" s="30" t="s">
        <v>18</v>
      </c>
      <c r="N31"/>
      <c r="O31" s="27" t="s">
        <v>19</v>
      </c>
      <c r="P31" s="27" t="s">
        <v>20</v>
      </c>
      <c r="Q31" s="27" t="s">
        <v>21</v>
      </c>
      <c r="R31" s="27" t="s">
        <v>22</v>
      </c>
      <c r="S31" s="29" t="s">
        <v>23</v>
      </c>
      <c r="T31" s="201"/>
      <c r="U31" s="28" t="s">
        <v>24</v>
      </c>
    </row>
    <row r="32" spans="1:23">
      <c r="A32"/>
      <c r="B32" s="28" t="s">
        <v>25</v>
      </c>
      <c r="C32" s="28" t="s">
        <v>26</v>
      </c>
      <c r="D32"/>
      <c r="E32" s="28" t="s">
        <v>27</v>
      </c>
      <c r="F32" s="28" t="s">
        <v>28</v>
      </c>
      <c r="G32" s="28" t="s">
        <v>29</v>
      </c>
      <c r="H32"/>
      <c r="I32" s="28" t="s">
        <v>30</v>
      </c>
      <c r="J32" s="28" t="s">
        <v>31</v>
      </c>
      <c r="K32" s="28" t="s">
        <v>32</v>
      </c>
      <c r="L32"/>
      <c r="M32" s="30" t="s">
        <v>33</v>
      </c>
      <c r="N32"/>
      <c r="O32" s="28" t="s">
        <v>34</v>
      </c>
      <c r="P32" s="28" t="s">
        <v>35</v>
      </c>
      <c r="Q32" s="28" t="s">
        <v>36</v>
      </c>
      <c r="R32" s="28" t="s">
        <v>20</v>
      </c>
      <c r="S32" s="28" t="s">
        <v>37</v>
      </c>
      <c r="T32"/>
      <c r="U32" s="28" t="s">
        <v>38</v>
      </c>
    </row>
    <row r="33" spans="1:21">
      <c r="A33" s="178">
        <v>1</v>
      </c>
      <c r="B33" s="229" t="s">
        <v>317</v>
      </c>
      <c r="C33" s="229">
        <v>1</v>
      </c>
      <c r="D33" s="229"/>
      <c r="E33" s="229">
        <v>1500</v>
      </c>
      <c r="F33" s="229">
        <v>100</v>
      </c>
      <c r="G33" s="229">
        <v>1000</v>
      </c>
      <c r="H33" s="229"/>
      <c r="I33" s="229" t="s">
        <v>39</v>
      </c>
      <c r="J33" s="229" t="s">
        <v>40</v>
      </c>
      <c r="K33" s="229">
        <v>12</v>
      </c>
      <c r="L33" s="229"/>
      <c r="M33" s="229">
        <v>6.0000000000000001E-3</v>
      </c>
      <c r="N33" s="202"/>
      <c r="O33" s="96">
        <f>+(E33+F33+G33)*C33</f>
        <v>2600</v>
      </c>
      <c r="P33" s="96">
        <f t="shared" ref="P33:P44" si="0">+IF(I33="Indefinido",O33*$G$60,O33*$G$63)</f>
        <v>166.4</v>
      </c>
      <c r="Q33" s="96">
        <f t="shared" ref="Q33:Q44" si="1">+IF(I33="Indefinido",O33*($G$61+M33),+IF(J33="Completa",O33*($G$64+M33),O33*($G$67+M33)))</f>
        <v>824.2</v>
      </c>
      <c r="R33" s="96">
        <f t="shared" ref="R33:R38" si="2">+P33+Q33</f>
        <v>990.6</v>
      </c>
      <c r="S33" s="97">
        <f>+O33*(1-K33)-P33</f>
        <v>-28766.400000000001</v>
      </c>
      <c r="T33" s="201"/>
      <c r="U33" s="102">
        <f>+O33+Q33</f>
        <v>3424.2</v>
      </c>
    </row>
    <row r="34" spans="1:21">
      <c r="A34" s="178">
        <v>2</v>
      </c>
      <c r="B34" s="229" t="s">
        <v>318</v>
      </c>
      <c r="C34" s="229">
        <v>1</v>
      </c>
      <c r="D34" s="229"/>
      <c r="E34" s="229">
        <v>1250</v>
      </c>
      <c r="F34" s="229">
        <v>100</v>
      </c>
      <c r="G34" s="229">
        <v>1500</v>
      </c>
      <c r="H34" s="229"/>
      <c r="I34" s="229" t="s">
        <v>39</v>
      </c>
      <c r="J34" s="229" t="s">
        <v>40</v>
      </c>
      <c r="K34" s="229">
        <v>12</v>
      </c>
      <c r="L34" s="229"/>
      <c r="M34" s="229">
        <v>6.0000000000000001E-3</v>
      </c>
      <c r="N34" s="202"/>
      <c r="O34" s="98">
        <f t="shared" ref="O34:O44" si="3">+(E34+F34+G34)*C34</f>
        <v>2850</v>
      </c>
      <c r="P34" s="98">
        <f t="shared" si="0"/>
        <v>182.4</v>
      </c>
      <c r="Q34" s="98">
        <f t="shared" si="1"/>
        <v>903.45</v>
      </c>
      <c r="R34" s="98">
        <f t="shared" si="2"/>
        <v>1085.8500000000001</v>
      </c>
      <c r="S34" s="99">
        <f t="shared" ref="S34:S44" si="4">+O34*(1-K34)-P34</f>
        <v>-31532.400000000001</v>
      </c>
      <c r="T34" s="201"/>
      <c r="U34" s="103">
        <f t="shared" ref="U34:U44" si="5">+O34+Q34</f>
        <v>3753.45</v>
      </c>
    </row>
    <row r="35" spans="1:21">
      <c r="A35" s="178">
        <v>3</v>
      </c>
      <c r="B35" s="229" t="s">
        <v>319</v>
      </c>
      <c r="C35" s="229">
        <v>1</v>
      </c>
      <c r="D35" s="202"/>
      <c r="E35" s="229">
        <v>1250</v>
      </c>
      <c r="F35" s="229">
        <v>100</v>
      </c>
      <c r="G35" s="229">
        <v>1500</v>
      </c>
      <c r="H35" s="202"/>
      <c r="I35" s="229" t="s">
        <v>39</v>
      </c>
      <c r="J35" s="229" t="s">
        <v>40</v>
      </c>
      <c r="K35" s="229">
        <v>12</v>
      </c>
      <c r="L35" s="204"/>
      <c r="M35" s="229">
        <v>6.0000000000000001E-3</v>
      </c>
      <c r="N35" s="202"/>
      <c r="O35" s="98">
        <f t="shared" si="3"/>
        <v>2850</v>
      </c>
      <c r="P35" s="98">
        <f t="shared" si="0"/>
        <v>182.4</v>
      </c>
      <c r="Q35" s="98">
        <f t="shared" si="1"/>
        <v>903.45</v>
      </c>
      <c r="R35" s="98">
        <f t="shared" si="2"/>
        <v>1085.8500000000001</v>
      </c>
      <c r="S35" s="99">
        <f t="shared" si="4"/>
        <v>-31532.400000000001</v>
      </c>
      <c r="T35" s="201"/>
      <c r="U35" s="103">
        <f t="shared" si="5"/>
        <v>3753.45</v>
      </c>
    </row>
    <row r="36" spans="1:21">
      <c r="A36" s="178">
        <v>4</v>
      </c>
      <c r="B36" s="229" t="s">
        <v>320</v>
      </c>
      <c r="C36" s="229">
        <v>1</v>
      </c>
      <c r="D36" s="202"/>
      <c r="E36" s="229">
        <v>1500</v>
      </c>
      <c r="F36" s="229">
        <v>100</v>
      </c>
      <c r="G36" s="229">
        <v>1000</v>
      </c>
      <c r="H36" s="202"/>
      <c r="I36" s="229" t="s">
        <v>39</v>
      </c>
      <c r="J36" s="229" t="s">
        <v>40</v>
      </c>
      <c r="K36" s="229">
        <v>12</v>
      </c>
      <c r="L36" s="204"/>
      <c r="M36" s="229">
        <v>6.0000000000000001E-3</v>
      </c>
      <c r="N36" s="202"/>
      <c r="O36" s="98">
        <f t="shared" si="3"/>
        <v>2600</v>
      </c>
      <c r="P36" s="98">
        <f t="shared" si="0"/>
        <v>166.4</v>
      </c>
      <c r="Q36" s="98">
        <f t="shared" si="1"/>
        <v>824.2</v>
      </c>
      <c r="R36" s="98">
        <f t="shared" si="2"/>
        <v>990.6</v>
      </c>
      <c r="S36" s="99">
        <f t="shared" si="4"/>
        <v>-28766.400000000001</v>
      </c>
      <c r="T36" s="201"/>
      <c r="U36" s="103">
        <f t="shared" si="5"/>
        <v>3424.2</v>
      </c>
    </row>
    <row r="37" spans="1:21">
      <c r="A37" s="178">
        <v>5</v>
      </c>
      <c r="B37" s="22"/>
      <c r="C37" s="23"/>
      <c r="D37" s="202"/>
      <c r="E37" s="24"/>
      <c r="F37" s="24"/>
      <c r="G37" s="24"/>
      <c r="H37" s="202"/>
      <c r="I37" s="22"/>
      <c r="J37" s="22"/>
      <c r="K37" s="25"/>
      <c r="L37" s="204"/>
      <c r="M37" s="25"/>
      <c r="N37" s="202"/>
      <c r="O37" s="98">
        <f t="shared" si="3"/>
        <v>0</v>
      </c>
      <c r="P37" s="98">
        <f t="shared" si="0"/>
        <v>0</v>
      </c>
      <c r="Q37" s="98">
        <f t="shared" si="1"/>
        <v>0</v>
      </c>
      <c r="R37" s="98">
        <f t="shared" si="2"/>
        <v>0</v>
      </c>
      <c r="S37" s="99">
        <f t="shared" si="4"/>
        <v>0</v>
      </c>
      <c r="T37" s="201"/>
      <c r="U37" s="103">
        <f t="shared" si="5"/>
        <v>0</v>
      </c>
    </row>
    <row r="38" spans="1:21">
      <c r="A38" s="178">
        <v>6</v>
      </c>
      <c r="B38" s="22"/>
      <c r="C38" s="23"/>
      <c r="D38" s="202"/>
      <c r="E38" s="24"/>
      <c r="F38" s="24"/>
      <c r="G38" s="24"/>
      <c r="H38" s="202"/>
      <c r="I38" s="22"/>
      <c r="J38" s="22"/>
      <c r="K38" s="25"/>
      <c r="L38" s="204"/>
      <c r="M38" s="25"/>
      <c r="N38" s="202"/>
      <c r="O38" s="98">
        <f t="shared" si="3"/>
        <v>0</v>
      </c>
      <c r="P38" s="98">
        <f t="shared" si="0"/>
        <v>0</v>
      </c>
      <c r="Q38" s="98">
        <f t="shared" si="1"/>
        <v>0</v>
      </c>
      <c r="R38" s="98">
        <f t="shared" si="2"/>
        <v>0</v>
      </c>
      <c r="S38" s="99">
        <f t="shared" si="4"/>
        <v>0</v>
      </c>
      <c r="T38" s="201"/>
      <c r="U38" s="103">
        <f t="shared" si="5"/>
        <v>0</v>
      </c>
    </row>
    <row r="39" spans="1:21">
      <c r="A39" s="178">
        <v>7</v>
      </c>
      <c r="B39" s="22"/>
      <c r="C39" s="23"/>
      <c r="D39" s="202"/>
      <c r="E39" s="24"/>
      <c r="F39" s="24"/>
      <c r="G39" s="24"/>
      <c r="H39" s="202"/>
      <c r="I39" s="22"/>
      <c r="J39" s="22"/>
      <c r="K39" s="25"/>
      <c r="L39" s="204"/>
      <c r="M39" s="25"/>
      <c r="N39" s="202"/>
      <c r="O39" s="98">
        <f t="shared" si="3"/>
        <v>0</v>
      </c>
      <c r="P39" s="98">
        <f t="shared" si="0"/>
        <v>0</v>
      </c>
      <c r="Q39" s="98">
        <f t="shared" si="1"/>
        <v>0</v>
      </c>
      <c r="R39" s="98">
        <f t="shared" ref="R39:R44" si="6">+P39+Q39</f>
        <v>0</v>
      </c>
      <c r="S39" s="99">
        <f t="shared" si="4"/>
        <v>0</v>
      </c>
      <c r="T39" s="201"/>
      <c r="U39" s="103">
        <f t="shared" si="5"/>
        <v>0</v>
      </c>
    </row>
    <row r="40" spans="1:21">
      <c r="A40" s="178">
        <v>8</v>
      </c>
      <c r="B40" s="22"/>
      <c r="C40" s="23"/>
      <c r="D40" s="202"/>
      <c r="E40" s="24"/>
      <c r="F40" s="24"/>
      <c r="G40" s="24"/>
      <c r="H40" s="202"/>
      <c r="I40" s="22"/>
      <c r="J40" s="22"/>
      <c r="K40" s="25"/>
      <c r="L40" s="204"/>
      <c r="M40" s="25"/>
      <c r="N40" s="202"/>
      <c r="O40" s="98">
        <f t="shared" si="3"/>
        <v>0</v>
      </c>
      <c r="P40" s="98">
        <f t="shared" si="0"/>
        <v>0</v>
      </c>
      <c r="Q40" s="98">
        <f t="shared" si="1"/>
        <v>0</v>
      </c>
      <c r="R40" s="98">
        <f t="shared" si="6"/>
        <v>0</v>
      </c>
      <c r="S40" s="99">
        <f t="shared" si="4"/>
        <v>0</v>
      </c>
      <c r="T40" s="201"/>
      <c r="U40" s="103">
        <f t="shared" si="5"/>
        <v>0</v>
      </c>
    </row>
    <row r="41" spans="1:21">
      <c r="A41" s="178">
        <v>9</v>
      </c>
      <c r="B41" s="22"/>
      <c r="C41" s="23"/>
      <c r="D41" s="202"/>
      <c r="E41" s="24"/>
      <c r="F41" s="24"/>
      <c r="G41" s="24"/>
      <c r="H41" s="202"/>
      <c r="I41" s="22"/>
      <c r="J41" s="22"/>
      <c r="K41" s="25"/>
      <c r="L41" s="204"/>
      <c r="M41" s="25"/>
      <c r="N41" s="202"/>
      <c r="O41" s="98">
        <f t="shared" si="3"/>
        <v>0</v>
      </c>
      <c r="P41" s="98">
        <f t="shared" si="0"/>
        <v>0</v>
      </c>
      <c r="Q41" s="98">
        <f t="shared" si="1"/>
        <v>0</v>
      </c>
      <c r="R41" s="98">
        <f t="shared" si="6"/>
        <v>0</v>
      </c>
      <c r="S41" s="99">
        <f t="shared" si="4"/>
        <v>0</v>
      </c>
      <c r="T41" s="201"/>
      <c r="U41" s="103">
        <f t="shared" si="5"/>
        <v>0</v>
      </c>
    </row>
    <row r="42" spans="1:21">
      <c r="A42" s="178">
        <v>10</v>
      </c>
      <c r="B42" s="22"/>
      <c r="C42" s="23"/>
      <c r="D42" s="202"/>
      <c r="E42" s="24"/>
      <c r="F42" s="24"/>
      <c r="G42" s="24"/>
      <c r="H42" s="202"/>
      <c r="I42" s="22"/>
      <c r="J42" s="22"/>
      <c r="K42" s="25"/>
      <c r="L42" s="204"/>
      <c r="M42" s="25"/>
      <c r="N42" s="202"/>
      <c r="O42" s="98">
        <f t="shared" si="3"/>
        <v>0</v>
      </c>
      <c r="P42" s="98">
        <f t="shared" si="0"/>
        <v>0</v>
      </c>
      <c r="Q42" s="98">
        <f t="shared" si="1"/>
        <v>0</v>
      </c>
      <c r="R42" s="98">
        <f t="shared" si="6"/>
        <v>0</v>
      </c>
      <c r="S42" s="99">
        <f t="shared" si="4"/>
        <v>0</v>
      </c>
      <c r="T42" s="201"/>
      <c r="U42" s="103">
        <f t="shared" si="5"/>
        <v>0</v>
      </c>
    </row>
    <row r="43" spans="1:21">
      <c r="A43" s="178">
        <v>11</v>
      </c>
      <c r="B43" s="22"/>
      <c r="C43" s="23"/>
      <c r="D43" s="202"/>
      <c r="E43" s="24"/>
      <c r="F43" s="24"/>
      <c r="G43" s="24"/>
      <c r="H43" s="202"/>
      <c r="I43" s="22"/>
      <c r="J43" s="22"/>
      <c r="K43" s="25"/>
      <c r="L43" s="204"/>
      <c r="M43" s="25"/>
      <c r="N43" s="202"/>
      <c r="O43" s="98">
        <f t="shared" si="3"/>
        <v>0</v>
      </c>
      <c r="P43" s="98">
        <f t="shared" si="0"/>
        <v>0</v>
      </c>
      <c r="Q43" s="98">
        <f t="shared" si="1"/>
        <v>0</v>
      </c>
      <c r="R43" s="98">
        <f t="shared" si="6"/>
        <v>0</v>
      </c>
      <c r="S43" s="99">
        <f t="shared" si="4"/>
        <v>0</v>
      </c>
      <c r="T43" s="201"/>
      <c r="U43" s="103">
        <f t="shared" si="5"/>
        <v>0</v>
      </c>
    </row>
    <row r="44" spans="1:21" ht="15" thickBot="1">
      <c r="A44" s="178">
        <v>12</v>
      </c>
      <c r="B44" s="22"/>
      <c r="C44" s="23"/>
      <c r="D44" s="202"/>
      <c r="E44" s="24"/>
      <c r="F44" s="24"/>
      <c r="G44" s="24"/>
      <c r="H44" s="202"/>
      <c r="I44" s="22"/>
      <c r="J44" s="22"/>
      <c r="K44" s="25"/>
      <c r="L44" s="204"/>
      <c r="M44" s="25"/>
      <c r="N44" s="202"/>
      <c r="O44" s="100">
        <f t="shared" si="3"/>
        <v>0</v>
      </c>
      <c r="P44" s="100">
        <f t="shared" si="0"/>
        <v>0</v>
      </c>
      <c r="Q44" s="100">
        <f t="shared" si="1"/>
        <v>0</v>
      </c>
      <c r="R44" s="100">
        <f t="shared" si="6"/>
        <v>0</v>
      </c>
      <c r="S44" s="101">
        <f t="shared" si="4"/>
        <v>0</v>
      </c>
      <c r="T44" s="201"/>
      <c r="U44" s="104">
        <f t="shared" si="5"/>
        <v>0</v>
      </c>
    </row>
    <row r="45" spans="1:21" ht="15" thickBot="1">
      <c r="A45" s="178"/>
      <c r="B45"/>
      <c r="C45"/>
      <c r="D45"/>
      <c r="E45"/>
      <c r="F45"/>
      <c r="G45"/>
      <c r="H45"/>
      <c r="I45"/>
      <c r="J45"/>
      <c r="K45"/>
      <c r="L45" s="199"/>
      <c r="M45"/>
      <c r="N45" s="200" t="s">
        <v>304</v>
      </c>
      <c r="O45" s="105">
        <f>SUM(O33:O44)</f>
        <v>10900</v>
      </c>
      <c r="P45" s="106">
        <f>SUM(P33:P44)</f>
        <v>697.6</v>
      </c>
      <c r="Q45" s="106">
        <f>SUM(Q33:Q44)</f>
        <v>3455.3</v>
      </c>
      <c r="R45" s="106">
        <f>SUM(R33:R44)</f>
        <v>4152.9000000000005</v>
      </c>
      <c r="S45" s="107">
        <f>SUM(S33:S44)</f>
        <v>-120597.6</v>
      </c>
      <c r="T45"/>
      <c r="U45" s="108">
        <f>SUM(U33:U44)</f>
        <v>14355.3</v>
      </c>
    </row>
    <row r="46" spans="1:21">
      <c r="A46" s="187"/>
    </row>
    <row r="47" spans="1:21">
      <c r="A47" s="187"/>
    </row>
    <row r="48" spans="1:21">
      <c r="A48" s="187"/>
    </row>
    <row r="49" spans="1:7">
      <c r="A49" s="187"/>
    </row>
    <row r="50" spans="1:7" ht="15" hidden="1" thickBot="1">
      <c r="A50" s="187"/>
      <c r="B50" s="188" t="s">
        <v>41</v>
      </c>
      <c r="C50" s="189"/>
    </row>
    <row r="51" spans="1:7" hidden="1">
      <c r="A51" s="187"/>
      <c r="B51" s="190" t="s">
        <v>42</v>
      </c>
    </row>
    <row r="52" spans="1:7" hidden="1">
      <c r="A52" s="187"/>
      <c r="B52" s="190" t="s">
        <v>39</v>
      </c>
    </row>
    <row r="53" spans="1:7" hidden="1">
      <c r="A53" s="187"/>
      <c r="B53" s="190"/>
    </row>
    <row r="54" spans="1:7" hidden="1">
      <c r="A54" s="187"/>
      <c r="B54" s="190" t="s">
        <v>40</v>
      </c>
    </row>
    <row r="55" spans="1:7" ht="15" hidden="1" thickBot="1">
      <c r="A55" s="187"/>
      <c r="B55" s="191" t="s">
        <v>43</v>
      </c>
    </row>
    <row r="56" spans="1:7" ht="15" hidden="1" thickBot="1">
      <c r="A56" s="187"/>
    </row>
    <row r="57" spans="1:7" ht="15" hidden="1" thickBot="1">
      <c r="A57" s="187"/>
      <c r="B57" s="192" t="s">
        <v>44</v>
      </c>
      <c r="C57" s="193"/>
      <c r="D57" s="193"/>
      <c r="E57" s="193"/>
      <c r="F57" s="193"/>
      <c r="G57" s="189"/>
    </row>
    <row r="58" spans="1:7" hidden="1">
      <c r="A58" s="187"/>
      <c r="C58" s="194" t="s">
        <v>45</v>
      </c>
      <c r="D58" s="195" t="s">
        <v>46</v>
      </c>
      <c r="E58" s="195" t="s">
        <v>47</v>
      </c>
      <c r="F58" s="195" t="s">
        <v>48</v>
      </c>
      <c r="G58" s="195" t="s">
        <v>49</v>
      </c>
    </row>
    <row r="59" spans="1:7" hidden="1">
      <c r="A59" s="187"/>
      <c r="B59" s="196" t="s">
        <v>50</v>
      </c>
      <c r="C59" s="196"/>
    </row>
    <row r="60" spans="1:7" hidden="1">
      <c r="A60" s="187"/>
      <c r="B60" s="196" t="s">
        <v>51</v>
      </c>
      <c r="C60" s="197">
        <v>4.7E-2</v>
      </c>
      <c r="D60" s="197">
        <v>1.55E-2</v>
      </c>
      <c r="E60" s="197">
        <v>0</v>
      </c>
      <c r="F60" s="197">
        <v>1E-3</v>
      </c>
      <c r="G60" s="198">
        <f>SUM(C60:F60)</f>
        <v>6.3500000000000001E-2</v>
      </c>
    </row>
    <row r="61" spans="1:7" hidden="1">
      <c r="A61" s="187"/>
      <c r="B61" s="196" t="s">
        <v>52</v>
      </c>
      <c r="C61" s="197">
        <v>0.23599999999999999</v>
      </c>
      <c r="D61" s="197">
        <v>5.5E-2</v>
      </c>
      <c r="E61" s="197">
        <v>2E-3</v>
      </c>
      <c r="F61" s="197">
        <v>6.0000000000000001E-3</v>
      </c>
      <c r="G61" s="198">
        <f>SUM(C61:F61)</f>
        <v>0.29899999999999999</v>
      </c>
    </row>
    <row r="62" spans="1:7" hidden="1">
      <c r="A62" s="187"/>
      <c r="B62" s="196" t="s">
        <v>53</v>
      </c>
      <c r="C62" s="196"/>
    </row>
    <row r="63" spans="1:7" hidden="1">
      <c r="A63" s="187"/>
      <c r="B63" s="196" t="s">
        <v>51</v>
      </c>
      <c r="C63" s="197">
        <v>4.7E-2</v>
      </c>
      <c r="D63" s="197">
        <v>1.6E-2</v>
      </c>
      <c r="E63" s="197">
        <v>0</v>
      </c>
      <c r="F63" s="197">
        <v>1E-3</v>
      </c>
      <c r="G63" s="198">
        <f>SUM(C63:F63)</f>
        <v>6.4000000000000001E-2</v>
      </c>
    </row>
    <row r="64" spans="1:7" hidden="1">
      <c r="A64" s="187"/>
      <c r="B64" s="196" t="s">
        <v>52</v>
      </c>
      <c r="C64" s="197">
        <v>0.23599999999999999</v>
      </c>
      <c r="D64" s="197">
        <v>6.7000000000000004E-2</v>
      </c>
      <c r="E64" s="197">
        <v>2E-3</v>
      </c>
      <c r="F64" s="197">
        <v>6.0000000000000001E-3</v>
      </c>
      <c r="G64" s="198">
        <f>SUM(C64:F64)</f>
        <v>0.311</v>
      </c>
    </row>
    <row r="65" spans="1:7" hidden="1">
      <c r="A65" s="187"/>
      <c r="B65" s="196" t="s">
        <v>54</v>
      </c>
      <c r="C65" s="196"/>
    </row>
    <row r="66" spans="1:7" hidden="1">
      <c r="A66" s="187"/>
      <c r="B66" s="196" t="s">
        <v>51</v>
      </c>
      <c r="C66" s="197">
        <v>4.7E-2</v>
      </c>
      <c r="D66" s="197">
        <v>1.6E-2</v>
      </c>
      <c r="E66" s="197">
        <v>0</v>
      </c>
      <c r="F66" s="197">
        <v>1E-3</v>
      </c>
      <c r="G66" s="198">
        <f>SUM(C66:F66)</f>
        <v>6.4000000000000001E-2</v>
      </c>
    </row>
    <row r="67" spans="1:7" hidden="1">
      <c r="A67" s="187"/>
      <c r="B67" s="196" t="s">
        <v>52</v>
      </c>
      <c r="C67" s="197">
        <v>0.23599999999999999</v>
      </c>
      <c r="D67" s="197">
        <v>7.6999999999999999E-2</v>
      </c>
      <c r="E67" s="197">
        <v>2E-3</v>
      </c>
      <c r="F67" s="197">
        <v>6.0000000000000001E-3</v>
      </c>
      <c r="G67" s="198">
        <f>SUM(C67:F67)</f>
        <v>0.32100000000000001</v>
      </c>
    </row>
    <row r="68" spans="1:7" hidden="1"/>
  </sheetData>
  <sheetProtection password="B7A9" sheet="1" objects="1" scenarios="1"/>
  <protectedRanges>
    <protectedRange sqref="K21" name="pagos fracc"/>
    <protectedRange sqref="K18" name="modulos"/>
    <protectedRange sqref="C14:C23" name="costes fijos"/>
    <protectedRange sqref="J18:K18 J21:K21 C14:C21" name="Meses"/>
    <protectedRange sqref="B33:C44" name="puesto trabajo"/>
    <protectedRange sqref="E33:G44" name="salario"/>
    <protectedRange sqref="I33:K44" name="Tipo contrato"/>
    <protectedRange sqref="M33:M44" name="Accidentes trabajo"/>
  </protectedRanges>
  <mergeCells count="7">
    <mergeCell ref="G2:K2"/>
    <mergeCell ref="B30:C30"/>
    <mergeCell ref="E30:G30"/>
    <mergeCell ref="I30:K30"/>
    <mergeCell ref="I17:K17"/>
    <mergeCell ref="I20:K20"/>
    <mergeCell ref="G3:K3"/>
  </mergeCells>
  <conditionalFormatting sqref="I37:K49 U33:U49 O33:S49 M46:M49 M37:M44 C37:C49 E37:G49">
    <cfRule type="expression" priority="2">
      <formula>"d20="""""</formula>
    </cfRule>
  </conditionalFormatting>
  <conditionalFormatting sqref="M45:N45">
    <cfRule type="expression" priority="1">
      <formula>"d20="""""</formula>
    </cfRule>
  </conditionalFormatting>
  <dataValidations count="5">
    <dataValidation type="list" allowBlank="1" showInputMessage="1" showErrorMessage="1" prompt="Indica si la jornada es completa o parcial, independientemente de su %" sqref="J33:J39">
      <formula1>$B$54:$B$55</formula1>
    </dataValidation>
    <dataValidation type="list" allowBlank="1" showInputMessage="1" showErrorMessage="1" prompt="Indica si el contrato es indefinido o temporal" sqref="I33:I39">
      <formula1>$B$51:$B$52</formula1>
    </dataValidation>
    <dataValidation type="list" allowBlank="1" showInputMessage="1" showErrorMessage="1" sqref="J40:J44">
      <formula1>$B$54:$B$55</formula1>
    </dataValidation>
    <dataValidation type="list" allowBlank="1" showInputMessage="1" showErrorMessage="1" sqref="I40:I44">
      <formula1>$B$51:$B$52</formula1>
    </dataValidation>
    <dataValidation type="list" allowBlank="1" showInputMessage="1" showErrorMessage="1" sqref="K21">
      <formula1>$W$16:$W$17</formula1>
    </dataValidation>
  </dataValidations>
  <pageMargins left="0.38" right="0.25" top="0.74803149606299213" bottom="0.74803149606299213" header="0.31496062992125984" footer="0.31496062992125984"/>
  <pageSetup paperSize="9" scale="65"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O53"/>
  <sheetViews>
    <sheetView showGridLines="0" topLeftCell="A4" zoomScale="90" zoomScaleNormal="90" zoomScalePageLayoutView="90" workbookViewId="0">
      <selection activeCell="E22" sqref="E22"/>
    </sheetView>
  </sheetViews>
  <sheetFormatPr baseColWidth="10" defaultColWidth="10.88671875" defaultRowHeight="14.4"/>
  <cols>
    <col min="1" max="1" width="4.33203125" style="162" customWidth="1"/>
    <col min="2" max="2" width="39.44140625" style="162" customWidth="1"/>
    <col min="3" max="3" width="13.6640625" style="162" customWidth="1"/>
    <col min="4" max="4" width="2" style="162" customWidth="1"/>
    <col min="5" max="5" width="13.6640625" style="162" customWidth="1"/>
    <col min="6" max="6" width="13.88671875" style="162" customWidth="1"/>
    <col min="7" max="7" width="14.33203125" style="162" customWidth="1"/>
    <col min="8" max="8" width="12.88671875" style="162" customWidth="1"/>
    <col min="9" max="11" width="10.88671875" style="162"/>
    <col min="12" max="12" width="1.33203125" style="162" customWidth="1"/>
    <col min="13" max="13" width="12.109375" style="162" customWidth="1"/>
    <col min="14" max="14" width="10.88671875" style="162"/>
    <col min="15" max="15" width="0" style="162" hidden="1" customWidth="1"/>
    <col min="16" max="16384" width="10.88671875" style="162"/>
  </cols>
  <sheetData>
    <row r="1" spans="1:15" ht="6" customHeight="1">
      <c r="A1"/>
      <c r="B1"/>
      <c r="C1"/>
      <c r="D1"/>
      <c r="E1"/>
      <c r="F1"/>
      <c r="G1"/>
      <c r="H1"/>
    </row>
    <row r="2" spans="1:15" ht="21">
      <c r="A2"/>
      <c r="B2"/>
      <c r="C2"/>
      <c r="D2"/>
      <c r="E2" s="264" t="s">
        <v>252</v>
      </c>
      <c r="F2" s="264"/>
      <c r="G2" s="264"/>
      <c r="H2" s="264"/>
      <c r="J2" s="228" t="s">
        <v>309</v>
      </c>
    </row>
    <row r="3" spans="1:15" ht="15.6">
      <c r="A3"/>
      <c r="B3"/>
      <c r="C3"/>
      <c r="D3"/>
      <c r="E3" s="265" t="str">
        <f>+Portada!H28</f>
        <v>Coffee Mug</v>
      </c>
      <c r="F3" s="265"/>
      <c r="G3" s="265"/>
      <c r="H3" s="265"/>
    </row>
    <row r="4" spans="1:15">
      <c r="A4"/>
      <c r="B4"/>
      <c r="C4"/>
      <c r="D4"/>
      <c r="E4"/>
      <c r="F4"/>
      <c r="G4"/>
      <c r="H4"/>
    </row>
    <row r="5" spans="1:15">
      <c r="A5"/>
      <c r="B5"/>
      <c r="C5"/>
      <c r="D5"/>
      <c r="E5"/>
      <c r="F5"/>
      <c r="G5"/>
      <c r="H5"/>
    </row>
    <row r="6" spans="1:15">
      <c r="A6"/>
      <c r="B6"/>
      <c r="C6"/>
      <c r="D6"/>
      <c r="E6" s="186"/>
      <c r="F6"/>
      <c r="G6"/>
      <c r="H6"/>
    </row>
    <row r="7" spans="1:15">
      <c r="A7"/>
      <c r="B7" s="177"/>
      <c r="C7"/>
      <c r="D7"/>
      <c r="E7"/>
      <c r="F7"/>
      <c r="G7"/>
      <c r="H7"/>
    </row>
    <row r="8" spans="1:15">
      <c r="A8"/>
      <c r="B8"/>
      <c r="C8"/>
      <c r="D8"/>
      <c r="E8"/>
      <c r="F8"/>
      <c r="G8"/>
      <c r="H8"/>
    </row>
    <row r="9" spans="1:15">
      <c r="A9"/>
      <c r="B9"/>
      <c r="C9"/>
      <c r="D9"/>
      <c r="E9"/>
      <c r="F9"/>
      <c r="G9"/>
      <c r="H9"/>
    </row>
    <row r="10" spans="1:15" ht="6" customHeight="1">
      <c r="A10"/>
      <c r="B10"/>
      <c r="C10"/>
      <c r="D10"/>
      <c r="E10"/>
      <c r="F10"/>
      <c r="G10"/>
      <c r="H10"/>
    </row>
    <row r="11" spans="1:15">
      <c r="A11"/>
      <c r="B11" s="277" t="s">
        <v>253</v>
      </c>
      <c r="C11" s="277" t="s">
        <v>298</v>
      </c>
      <c r="D11"/>
      <c r="E11"/>
      <c r="F11"/>
      <c r="G11"/>
      <c r="H11"/>
    </row>
    <row r="12" spans="1:15">
      <c r="A12"/>
      <c r="B12" s="278"/>
      <c r="C12" s="278"/>
      <c r="D12"/>
      <c r="E12"/>
      <c r="F12"/>
      <c r="G12"/>
      <c r="H12"/>
    </row>
    <row r="13" spans="1:15">
      <c r="A13"/>
      <c r="B13" s="39" t="s">
        <v>254</v>
      </c>
      <c r="C13"/>
      <c r="D13"/>
      <c r="E13"/>
      <c r="F13"/>
      <c r="G13"/>
      <c r="H13"/>
    </row>
    <row r="14" spans="1:15">
      <c r="A14"/>
      <c r="B14" s="38" t="s">
        <v>255</v>
      </c>
      <c r="C14" s="230">
        <v>1000</v>
      </c>
      <c r="E14"/>
      <c r="F14" s="280" t="s">
        <v>308</v>
      </c>
      <c r="G14" s="280"/>
      <c r="H14" s="280"/>
      <c r="I14" s="206"/>
    </row>
    <row r="15" spans="1:15">
      <c r="A15"/>
      <c r="B15" s="38" t="s">
        <v>257</v>
      </c>
      <c r="C15" s="230">
        <v>500</v>
      </c>
      <c r="E15"/>
      <c r="F15" s="279" t="s">
        <v>272</v>
      </c>
      <c r="G15" s="279"/>
      <c r="H15" s="279"/>
      <c r="I15" s="41">
        <v>0.02</v>
      </c>
      <c r="O15" s="162" t="s">
        <v>199</v>
      </c>
    </row>
    <row r="16" spans="1:15">
      <c r="A16"/>
      <c r="B16" s="38" t="s">
        <v>256</v>
      </c>
      <c r="C16" s="230"/>
      <c r="E16"/>
      <c r="F16" s="279" t="s">
        <v>273</v>
      </c>
      <c r="G16" s="279"/>
      <c r="H16" s="279"/>
      <c r="I16" s="41">
        <v>1.4999999999999999E-2</v>
      </c>
      <c r="O16" s="162" t="s">
        <v>200</v>
      </c>
    </row>
    <row r="17" spans="1:13">
      <c r="A17"/>
      <c r="B17" s="38" t="s">
        <v>258</v>
      </c>
      <c r="C17" s="230">
        <v>300</v>
      </c>
      <c r="E17"/>
      <c r="F17" s="279" t="s">
        <v>280</v>
      </c>
      <c r="G17" s="279"/>
      <c r="H17" s="279"/>
      <c r="I17" s="41">
        <v>0.01</v>
      </c>
    </row>
    <row r="18" spans="1:13">
      <c r="A18"/>
      <c r="B18" s="38" t="s">
        <v>260</v>
      </c>
      <c r="C18" s="230"/>
      <c r="E18"/>
      <c r="F18" s="279" t="s">
        <v>281</v>
      </c>
      <c r="G18" s="279"/>
      <c r="H18" s="279"/>
      <c r="I18" s="41">
        <v>0.01</v>
      </c>
    </row>
    <row r="19" spans="1:13">
      <c r="A19"/>
      <c r="B19" s="38" t="s">
        <v>259</v>
      </c>
      <c r="C19" s="230"/>
      <c r="E19"/>
      <c r="F19"/>
      <c r="G19"/>
      <c r="H19"/>
    </row>
    <row r="20" spans="1:13">
      <c r="A20"/>
      <c r="B20" s="39" t="s">
        <v>261</v>
      </c>
      <c r="C20"/>
      <c r="E20"/>
      <c r="F20"/>
      <c r="G20"/>
      <c r="H20"/>
    </row>
    <row r="21" spans="1:13">
      <c r="A21"/>
      <c r="B21" s="38" t="s">
        <v>262</v>
      </c>
      <c r="C21" s="230"/>
      <c r="E21"/>
      <c r="F21" s="186"/>
      <c r="G21"/>
      <c r="H21"/>
    </row>
    <row r="22" spans="1:13" ht="16.5" customHeight="1">
      <c r="A22"/>
      <c r="B22" s="38" t="s">
        <v>263</v>
      </c>
      <c r="C22" s="230"/>
      <c r="E22"/>
      <c r="F22" s="186"/>
      <c r="G22"/>
      <c r="H22"/>
    </row>
    <row r="23" spans="1:13">
      <c r="A23"/>
      <c r="B23" s="38" t="s">
        <v>264</v>
      </c>
      <c r="C23" s="230">
        <v>200</v>
      </c>
      <c r="E23"/>
      <c r="F23" s="186"/>
      <c r="G23"/>
      <c r="H23"/>
    </row>
    <row r="24" spans="1:13">
      <c r="A24"/>
      <c r="B24" s="38" t="s">
        <v>266</v>
      </c>
      <c r="C24" s="230">
        <v>200</v>
      </c>
      <c r="E24"/>
      <c r="F24" s="186"/>
      <c r="G24"/>
      <c r="H24"/>
    </row>
    <row r="25" spans="1:13">
      <c r="A25"/>
      <c r="B25" s="38" t="s">
        <v>265</v>
      </c>
      <c r="C25" s="230">
        <v>200</v>
      </c>
      <c r="E25"/>
      <c r="F25" s="186"/>
      <c r="G25"/>
      <c r="H25"/>
    </row>
    <row r="26" spans="1:13">
      <c r="A26"/>
      <c r="B26" s="38" t="s">
        <v>268</v>
      </c>
      <c r="C26" s="230">
        <v>500</v>
      </c>
      <c r="E26"/>
      <c r="F26" s="186"/>
      <c r="G26"/>
      <c r="H26"/>
      <c r="I26"/>
    </row>
    <row r="27" spans="1:13">
      <c r="A27"/>
      <c r="B27" s="38" t="s">
        <v>267</v>
      </c>
      <c r="C27" s="230"/>
      <c r="E27"/>
      <c r="F27" s="186"/>
      <c r="G27"/>
      <c r="H27"/>
      <c r="I27"/>
    </row>
    <row r="28" spans="1:13">
      <c r="A28"/>
      <c r="B28" s="38" t="s">
        <v>269</v>
      </c>
      <c r="C28" s="230">
        <v>400</v>
      </c>
      <c r="E28"/>
      <c r="F28" s="186"/>
      <c r="G28"/>
      <c r="H28"/>
      <c r="I28"/>
      <c r="J28"/>
      <c r="K28"/>
      <c r="L28"/>
      <c r="M28"/>
    </row>
    <row r="29" spans="1:13">
      <c r="A29"/>
      <c r="B29" s="39" t="s">
        <v>270</v>
      </c>
      <c r="C29" s="109">
        <f>SUM(C14:C28)</f>
        <v>3300</v>
      </c>
      <c r="E29"/>
      <c r="J29"/>
      <c r="K29"/>
      <c r="L29"/>
      <c r="M29"/>
    </row>
    <row r="30" spans="1:13" ht="15.6">
      <c r="A30"/>
      <c r="B30" s="205"/>
      <c r="C30"/>
      <c r="E30"/>
      <c r="J30"/>
      <c r="K30"/>
      <c r="L30"/>
      <c r="M30"/>
    </row>
    <row r="31" spans="1:13">
      <c r="A31" s="187"/>
    </row>
    <row r="32" spans="1:13">
      <c r="A32" s="187"/>
    </row>
    <row r="33" spans="1:7">
      <c r="A33" s="187"/>
    </row>
    <row r="34" spans="1:7">
      <c r="A34" s="187"/>
    </row>
    <row r="35" spans="1:7" ht="15" hidden="1" thickBot="1">
      <c r="A35" s="187"/>
      <c r="B35" s="188" t="s">
        <v>41</v>
      </c>
      <c r="C35" s="189"/>
    </row>
    <row r="36" spans="1:7" hidden="1">
      <c r="A36" s="187"/>
      <c r="B36" s="190" t="s">
        <v>42</v>
      </c>
    </row>
    <row r="37" spans="1:7" hidden="1">
      <c r="A37" s="187"/>
      <c r="B37" s="190" t="s">
        <v>39</v>
      </c>
    </row>
    <row r="38" spans="1:7" hidden="1">
      <c r="A38" s="187"/>
      <c r="B38" s="190"/>
    </row>
    <row r="39" spans="1:7" hidden="1">
      <c r="A39" s="187"/>
      <c r="B39" s="190" t="s">
        <v>40</v>
      </c>
    </row>
    <row r="40" spans="1:7" ht="15" hidden="1" thickBot="1">
      <c r="A40" s="187"/>
      <c r="B40" s="191" t="s">
        <v>43</v>
      </c>
      <c r="F40" s="193"/>
      <c r="G40" s="189"/>
    </row>
    <row r="41" spans="1:7" hidden="1">
      <c r="A41" s="187"/>
      <c r="F41" s="195" t="s">
        <v>48</v>
      </c>
      <c r="G41" s="195" t="s">
        <v>49</v>
      </c>
    </row>
    <row r="42" spans="1:7" ht="15" hidden="1" thickBot="1">
      <c r="A42" s="187"/>
      <c r="B42" s="192" t="s">
        <v>44</v>
      </c>
      <c r="C42" s="193"/>
      <c r="D42" s="193"/>
      <c r="E42" s="193"/>
    </row>
    <row r="43" spans="1:7" hidden="1">
      <c r="A43" s="187"/>
      <c r="C43" s="194" t="s">
        <v>45</v>
      </c>
      <c r="D43" s="195" t="s">
        <v>46</v>
      </c>
      <c r="E43" s="195" t="s">
        <v>47</v>
      </c>
      <c r="F43" s="197">
        <v>1E-3</v>
      </c>
      <c r="G43" s="198">
        <f>SUM(C45:F45)</f>
        <v>6.25E-2</v>
      </c>
    </row>
    <row r="44" spans="1:7" hidden="1">
      <c r="A44" s="187"/>
      <c r="B44" s="196" t="s">
        <v>50</v>
      </c>
      <c r="C44" s="196"/>
      <c r="F44" s="197">
        <v>6.0000000000000001E-3</v>
      </c>
      <c r="G44" s="198">
        <f>SUM(C46:F46)</f>
        <v>0.29399999999999998</v>
      </c>
    </row>
    <row r="45" spans="1:7" hidden="1">
      <c r="A45" s="187"/>
      <c r="B45" s="196" t="s">
        <v>51</v>
      </c>
      <c r="C45" s="197">
        <v>4.7E-2</v>
      </c>
      <c r="D45" s="197">
        <v>1.55E-2</v>
      </c>
      <c r="E45" s="197">
        <v>0</v>
      </c>
    </row>
    <row r="46" spans="1:7" hidden="1">
      <c r="A46" s="187"/>
      <c r="B46" s="196" t="s">
        <v>52</v>
      </c>
      <c r="C46" s="197">
        <v>0.23599999999999999</v>
      </c>
      <c r="D46" s="197">
        <v>5.5E-2</v>
      </c>
      <c r="E46" s="197">
        <v>2E-3</v>
      </c>
      <c r="F46" s="197">
        <v>1E-3</v>
      </c>
      <c r="G46" s="198">
        <f>SUM(C48:F48)</f>
        <v>6.3E-2</v>
      </c>
    </row>
    <row r="47" spans="1:7" hidden="1">
      <c r="A47" s="187"/>
      <c r="B47" s="196" t="s">
        <v>53</v>
      </c>
      <c r="C47" s="196"/>
      <c r="F47" s="197">
        <v>6.0000000000000001E-3</v>
      </c>
      <c r="G47" s="198">
        <f>SUM(C49:F49)</f>
        <v>0.30599999999999999</v>
      </c>
    </row>
    <row r="48" spans="1:7" hidden="1">
      <c r="A48" s="187"/>
      <c r="B48" s="196" t="s">
        <v>51</v>
      </c>
      <c r="C48" s="197">
        <v>4.7E-2</v>
      </c>
      <c r="D48" s="197">
        <v>1.6E-2</v>
      </c>
      <c r="E48" s="197">
        <v>0</v>
      </c>
    </row>
    <row r="49" spans="1:7" hidden="1">
      <c r="A49" s="187"/>
      <c r="B49" s="196" t="s">
        <v>52</v>
      </c>
      <c r="C49" s="197">
        <v>0.23599999999999999</v>
      </c>
      <c r="D49" s="197">
        <v>6.7000000000000004E-2</v>
      </c>
      <c r="E49" s="197">
        <v>2E-3</v>
      </c>
      <c r="F49" s="197">
        <v>1E-3</v>
      </c>
      <c r="G49" s="198">
        <f>SUM(C51:F51)</f>
        <v>6.3E-2</v>
      </c>
    </row>
    <row r="50" spans="1:7" hidden="1">
      <c r="A50" s="187"/>
      <c r="B50" s="196" t="s">
        <v>54</v>
      </c>
      <c r="C50" s="196"/>
      <c r="F50" s="197">
        <v>6.0000000000000001E-3</v>
      </c>
      <c r="G50" s="198">
        <f>SUM(C52:F52)</f>
        <v>0.315</v>
      </c>
    </row>
    <row r="51" spans="1:7" hidden="1">
      <c r="A51" s="187"/>
      <c r="B51" s="196" t="s">
        <v>51</v>
      </c>
      <c r="C51" s="197">
        <v>4.7E-2</v>
      </c>
      <c r="D51" s="197">
        <v>1.6E-2</v>
      </c>
      <c r="E51" s="197">
        <v>0</v>
      </c>
    </row>
    <row r="52" spans="1:7" hidden="1">
      <c r="A52" s="187"/>
      <c r="B52" s="196" t="s">
        <v>52</v>
      </c>
      <c r="C52" s="197">
        <v>0.23599999999999999</v>
      </c>
      <c r="D52" s="197">
        <v>7.6999999999999999E-2</v>
      </c>
      <c r="E52" s="197">
        <v>2E-3</v>
      </c>
    </row>
    <row r="53" spans="1:7" hidden="1"/>
  </sheetData>
  <sheetProtection password="B7A9" sheet="1" objects="1" scenarios="1"/>
  <protectedRanges>
    <protectedRange sqref="C21:C28" name="Marketing offline"/>
    <protectedRange sqref="C14:C19" name="Marketing online"/>
    <protectedRange password="F28A" sqref="I15:I16 I17:I18" name="Crecimiento anual"/>
  </protectedRanges>
  <mergeCells count="9">
    <mergeCell ref="C11:C12"/>
    <mergeCell ref="B11:B12"/>
    <mergeCell ref="F17:H17"/>
    <mergeCell ref="F18:H18"/>
    <mergeCell ref="E2:H2"/>
    <mergeCell ref="F14:H14"/>
    <mergeCell ref="F15:H15"/>
    <mergeCell ref="F16:H16"/>
    <mergeCell ref="E3:H3"/>
  </mergeCells>
  <conditionalFormatting sqref="C31:C34 M31:M34 E31:E34 J31:K34 F29:I32">
    <cfRule type="expression" priority="1">
      <formula>"d20="""""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A1:P44"/>
  <sheetViews>
    <sheetView showGridLines="0" topLeftCell="A16" zoomScale="90" zoomScaleNormal="90" zoomScalePageLayoutView="90" workbookViewId="0">
      <selection activeCell="F22" sqref="F22"/>
    </sheetView>
  </sheetViews>
  <sheetFormatPr baseColWidth="10" defaultColWidth="10.88671875" defaultRowHeight="13.2"/>
  <cols>
    <col min="1" max="1" width="3.44140625" style="207" customWidth="1"/>
    <col min="2" max="2" width="14.6640625" style="207" customWidth="1"/>
    <col min="3" max="8" width="10.88671875" style="207"/>
    <col min="9" max="9" width="7.5546875" style="207" bestFit="1" customWidth="1"/>
    <col min="10" max="12" width="13.5546875" style="207" bestFit="1" customWidth="1"/>
    <col min="13" max="13" width="9" style="207" bestFit="1" customWidth="1"/>
    <col min="14" max="14" width="13.5546875" style="207" bestFit="1" customWidth="1"/>
    <col min="15" max="16384" width="10.88671875" style="207"/>
  </cols>
  <sheetData>
    <row r="1" spans="1:16">
      <c r="A1" s="208"/>
      <c r="B1" s="208"/>
      <c r="C1" s="208"/>
      <c r="D1" s="208"/>
      <c r="E1" s="208"/>
      <c r="F1" s="208"/>
      <c r="G1" s="208"/>
      <c r="H1" s="208"/>
      <c r="I1" s="208"/>
      <c r="J1" s="208"/>
      <c r="K1" s="208"/>
      <c r="L1" s="208"/>
      <c r="M1" s="208"/>
      <c r="N1" s="208"/>
      <c r="O1" s="208"/>
    </row>
    <row r="2" spans="1:16" ht="21">
      <c r="A2" s="208"/>
      <c r="B2" s="208"/>
      <c r="C2" s="208"/>
      <c r="D2" s="208"/>
      <c r="H2" s="264" t="s">
        <v>142</v>
      </c>
      <c r="I2" s="264"/>
      <c r="J2" s="264"/>
      <c r="K2" s="264"/>
      <c r="L2" s="264"/>
      <c r="M2" s="208"/>
      <c r="N2" s="208"/>
      <c r="O2" s="208"/>
      <c r="P2" s="228" t="s">
        <v>309</v>
      </c>
    </row>
    <row r="3" spans="1:16" ht="15.6">
      <c r="A3" s="208"/>
      <c r="B3" s="208"/>
      <c r="C3" s="208"/>
      <c r="D3" s="208"/>
      <c r="E3" s="208"/>
      <c r="F3" s="208"/>
      <c r="G3" s="208"/>
      <c r="H3" s="282" t="str">
        <f>+Portada!H28</f>
        <v>Coffee Mug</v>
      </c>
      <c r="I3" s="282"/>
      <c r="J3" s="282"/>
      <c r="K3" s="282"/>
      <c r="L3" s="282"/>
      <c r="M3" s="208"/>
      <c r="N3" s="208"/>
      <c r="O3" s="208"/>
    </row>
    <row r="4" spans="1:16">
      <c r="A4" s="208"/>
      <c r="B4" s="208"/>
      <c r="C4" s="208"/>
      <c r="D4" s="208"/>
      <c r="E4" s="208"/>
      <c r="F4" s="208"/>
      <c r="G4" s="208"/>
      <c r="H4" s="208"/>
      <c r="I4" s="208"/>
      <c r="J4" s="208"/>
      <c r="K4" s="208"/>
      <c r="L4" s="208"/>
      <c r="M4" s="208"/>
      <c r="N4" s="209"/>
      <c r="O4" s="208"/>
    </row>
    <row r="5" spans="1:16">
      <c r="A5" s="208"/>
      <c r="B5" s="208"/>
      <c r="C5" s="208"/>
      <c r="D5" s="208"/>
      <c r="E5" s="208"/>
      <c r="F5" s="208"/>
      <c r="G5" s="208"/>
      <c r="H5" s="208"/>
      <c r="I5" s="208"/>
      <c r="J5" s="208"/>
      <c r="K5" s="208"/>
      <c r="L5" s="208"/>
      <c r="M5" s="208"/>
      <c r="N5" s="208"/>
      <c r="O5" s="208"/>
    </row>
    <row r="6" spans="1:16">
      <c r="A6" s="208"/>
      <c r="B6" s="208"/>
      <c r="C6" s="208"/>
      <c r="D6" s="208"/>
      <c r="E6" s="210"/>
      <c r="F6" s="208"/>
      <c r="G6" s="208"/>
      <c r="H6" s="208"/>
      <c r="I6" s="208"/>
      <c r="J6" s="208"/>
      <c r="K6" s="208"/>
      <c r="L6" s="208"/>
      <c r="M6" s="208"/>
      <c r="N6" s="208"/>
      <c r="O6" s="208"/>
    </row>
    <row r="7" spans="1:16">
      <c r="A7" s="208"/>
      <c r="B7" s="208"/>
      <c r="C7" s="208"/>
      <c r="D7" s="208"/>
      <c r="E7" s="210"/>
      <c r="F7" s="208"/>
      <c r="G7" s="208"/>
      <c r="H7" s="208"/>
      <c r="I7" s="208"/>
      <c r="J7" s="208"/>
      <c r="K7" s="208"/>
      <c r="L7" s="208"/>
      <c r="M7" s="208"/>
      <c r="N7" s="208"/>
      <c r="O7" s="208"/>
    </row>
    <row r="8" spans="1:16">
      <c r="A8" s="208"/>
      <c r="B8" s="211"/>
      <c r="C8" s="208"/>
      <c r="D8" s="208"/>
      <c r="E8" s="210"/>
      <c r="F8" s="208"/>
      <c r="G8" s="208"/>
      <c r="H8" s="208"/>
      <c r="I8" s="208"/>
      <c r="J8" s="208"/>
      <c r="K8" s="208"/>
      <c r="L8" s="208"/>
      <c r="M8" s="208"/>
      <c r="N8" s="208"/>
      <c r="O8" s="208"/>
    </row>
    <row r="9" spans="1:16">
      <c r="A9" s="208"/>
      <c r="B9" s="208"/>
      <c r="C9" s="208"/>
      <c r="D9" s="208"/>
      <c r="E9" s="210"/>
      <c r="F9" s="208"/>
      <c r="G9" s="208"/>
      <c r="H9" s="208"/>
      <c r="I9" s="208"/>
      <c r="J9" s="208"/>
      <c r="K9" s="208"/>
      <c r="L9" s="208"/>
      <c r="M9" s="208"/>
      <c r="N9" s="208"/>
      <c r="O9" s="208"/>
    </row>
    <row r="10" spans="1:16">
      <c r="A10" s="208"/>
      <c r="B10" s="208"/>
      <c r="C10" s="208"/>
      <c r="D10" s="208"/>
      <c r="E10" s="208"/>
      <c r="F10" s="208"/>
      <c r="G10" s="208"/>
      <c r="H10" s="208"/>
      <c r="I10" s="208"/>
      <c r="J10" s="208"/>
      <c r="K10" s="208"/>
      <c r="L10" s="208"/>
      <c r="M10" s="208"/>
      <c r="N10" s="208"/>
      <c r="O10" s="208"/>
    </row>
    <row r="11" spans="1:16">
      <c r="A11" s="208"/>
      <c r="B11" s="208"/>
      <c r="C11" s="208"/>
      <c r="D11" s="208"/>
      <c r="E11" s="208"/>
      <c r="F11" s="208"/>
      <c r="G11" s="208"/>
      <c r="H11" s="208"/>
      <c r="I11" s="208"/>
      <c r="J11" s="208"/>
      <c r="K11" s="208"/>
      <c r="L11" s="208"/>
      <c r="M11" s="208"/>
      <c r="N11" s="208"/>
      <c r="O11" s="212"/>
    </row>
    <row r="12" spans="1:16">
      <c r="A12" s="208"/>
      <c r="B12" s="208"/>
      <c r="C12" s="208"/>
      <c r="D12" s="208"/>
      <c r="E12" s="208"/>
      <c r="F12" s="208"/>
      <c r="G12" s="208"/>
      <c r="H12" s="208"/>
      <c r="I12" s="208"/>
      <c r="J12" s="208"/>
      <c r="K12" s="208"/>
      <c r="L12" s="208"/>
      <c r="M12" s="208"/>
      <c r="N12" s="208"/>
      <c r="O12" s="208"/>
    </row>
    <row r="13" spans="1:16">
      <c r="A13" s="208"/>
      <c r="B13" s="208"/>
      <c r="C13" s="208"/>
      <c r="D13" s="208"/>
      <c r="E13" s="208"/>
      <c r="F13" s="208"/>
      <c r="G13" s="208"/>
      <c r="H13" s="208"/>
      <c r="I13" s="208"/>
      <c r="J13" s="208"/>
      <c r="K13" s="208"/>
      <c r="L13" s="208"/>
      <c r="M13" s="208"/>
      <c r="N13" s="208"/>
      <c r="O13" s="208"/>
    </row>
    <row r="14" spans="1:16">
      <c r="A14" s="208"/>
      <c r="B14" s="209"/>
      <c r="C14" s="209"/>
      <c r="D14" s="209"/>
      <c r="E14" s="209"/>
      <c r="F14" s="209"/>
      <c r="G14" s="209"/>
      <c r="H14" s="209"/>
      <c r="I14" s="209"/>
      <c r="J14" s="208"/>
      <c r="K14" s="208"/>
      <c r="L14" s="208"/>
      <c r="M14" s="208"/>
      <c r="N14" s="208"/>
      <c r="O14" s="208"/>
    </row>
    <row r="15" spans="1:16">
      <c r="A15" s="208"/>
      <c r="B15" s="209"/>
      <c r="C15" s="209"/>
      <c r="D15" s="209"/>
      <c r="E15" s="209"/>
      <c r="F15" s="209"/>
      <c r="G15" s="209"/>
      <c r="H15" s="209"/>
      <c r="I15" s="209"/>
      <c r="J15" s="208"/>
      <c r="K15" s="208"/>
      <c r="L15" s="208"/>
      <c r="M15" s="208"/>
      <c r="N15" s="208"/>
      <c r="O15" s="208"/>
    </row>
    <row r="16" spans="1:16">
      <c r="A16" s="208"/>
      <c r="B16" s="209"/>
      <c r="C16" s="209"/>
      <c r="D16" s="209"/>
      <c r="E16" s="209"/>
      <c r="F16" s="209"/>
      <c r="G16" s="209"/>
      <c r="H16" s="209"/>
      <c r="I16" s="209"/>
      <c r="N16" s="208"/>
      <c r="O16" s="208"/>
    </row>
    <row r="17" spans="1:15">
      <c r="A17" s="208"/>
      <c r="B17" s="280" t="s">
        <v>305</v>
      </c>
      <c r="C17" s="280"/>
      <c r="D17" s="209"/>
      <c r="H17" s="209"/>
      <c r="I17" s="209"/>
      <c r="J17" s="281"/>
      <c r="K17" s="281"/>
      <c r="L17" s="281"/>
      <c r="O17" s="208"/>
    </row>
    <row r="18" spans="1:15" ht="30" customHeight="1">
      <c r="A18" s="208"/>
      <c r="B18" s="40" t="s">
        <v>122</v>
      </c>
      <c r="C18" s="40" t="s">
        <v>123</v>
      </c>
      <c r="D18" s="208"/>
      <c r="H18" s="209"/>
      <c r="J18" s="286" t="s">
        <v>124</v>
      </c>
      <c r="K18" s="287"/>
      <c r="L18" s="288"/>
      <c r="O18" s="208"/>
    </row>
    <row r="19" spans="1:15">
      <c r="A19" s="208"/>
      <c r="B19" s="44" t="s">
        <v>313</v>
      </c>
      <c r="C19" s="45">
        <v>500</v>
      </c>
      <c r="D19" s="208"/>
      <c r="J19" s="283" t="s">
        <v>306</v>
      </c>
      <c r="K19" s="284"/>
      <c r="L19" s="284"/>
      <c r="M19" s="285"/>
      <c r="N19" s="43">
        <v>0.01</v>
      </c>
      <c r="O19" s="208"/>
    </row>
    <row r="20" spans="1:15" ht="15.75" customHeight="1">
      <c r="A20" s="208"/>
      <c r="B20" s="44" t="s">
        <v>314</v>
      </c>
      <c r="C20" s="45">
        <v>1750</v>
      </c>
      <c r="D20" s="208"/>
      <c r="J20" s="283" t="s">
        <v>141</v>
      </c>
      <c r="K20" s="284"/>
      <c r="L20" s="284"/>
      <c r="M20" s="285"/>
      <c r="N20" s="43">
        <v>0.01</v>
      </c>
      <c r="O20" s="208"/>
    </row>
    <row r="21" spans="1:15" ht="15" customHeight="1">
      <c r="A21" s="208"/>
      <c r="B21" s="44" t="s">
        <v>315</v>
      </c>
      <c r="C21" s="45">
        <v>2750</v>
      </c>
      <c r="D21" s="208"/>
      <c r="J21" s="283" t="s">
        <v>282</v>
      </c>
      <c r="K21" s="284"/>
      <c r="L21" s="284"/>
      <c r="M21" s="285"/>
      <c r="N21" s="43">
        <v>0.01</v>
      </c>
      <c r="O21" s="208"/>
    </row>
    <row r="22" spans="1:15" ht="15.75" customHeight="1">
      <c r="A22" s="208"/>
      <c r="B22" s="44" t="s">
        <v>316</v>
      </c>
      <c r="C22" s="45">
        <v>3500</v>
      </c>
      <c r="D22" s="208"/>
      <c r="J22" s="283" t="s">
        <v>283</v>
      </c>
      <c r="K22" s="284"/>
      <c r="L22" s="284"/>
      <c r="M22" s="285"/>
      <c r="N22" s="43">
        <v>0.01</v>
      </c>
      <c r="O22" s="208"/>
    </row>
    <row r="23" spans="1:15" ht="15.9" customHeight="1">
      <c r="A23" s="208"/>
      <c r="B23" s="208"/>
      <c r="C23" s="208"/>
      <c r="D23" s="208"/>
      <c r="O23" s="208"/>
    </row>
    <row r="24" spans="1:15" ht="15.75" customHeight="1">
      <c r="A24" s="208"/>
      <c r="J24" s="289" t="s">
        <v>239</v>
      </c>
      <c r="K24" s="290"/>
      <c r="L24" s="291"/>
      <c r="M24" s="46"/>
      <c r="O24" s="208"/>
    </row>
    <row r="25" spans="1:15">
      <c r="A25" s="208"/>
      <c r="O25" s="208"/>
    </row>
    <row r="26" spans="1:15">
      <c r="A26" s="208"/>
      <c r="B26" s="280" t="s">
        <v>125</v>
      </c>
      <c r="C26" s="280"/>
      <c r="D26" s="280"/>
      <c r="E26" s="280"/>
      <c r="F26" s="280"/>
      <c r="G26" s="280"/>
      <c r="H26" s="208"/>
      <c r="I26" s="280" t="s">
        <v>143</v>
      </c>
      <c r="J26" s="280"/>
      <c r="K26" s="280"/>
      <c r="L26" s="280"/>
      <c r="M26" s="280"/>
      <c r="N26" s="280"/>
      <c r="O26" s="208"/>
    </row>
    <row r="27" spans="1:15" ht="40.200000000000003" thickBot="1">
      <c r="A27" s="208"/>
      <c r="B27" s="47"/>
      <c r="C27" s="48" t="str">
        <f>+B19</f>
        <v>Diseño básico</v>
      </c>
      <c r="D27" s="48" t="str">
        <f>+B20</f>
        <v>Diseño medio</v>
      </c>
      <c r="E27" s="48" t="str">
        <f>+B21</f>
        <v>Diseño Alto</v>
      </c>
      <c r="F27" s="48" t="str">
        <f>+B22</f>
        <v>Diseño Completo/Personalizado</v>
      </c>
      <c r="G27" s="49" t="s">
        <v>22</v>
      </c>
      <c r="H27" s="208"/>
      <c r="I27" s="47"/>
      <c r="J27" s="48" t="str">
        <f>+C27</f>
        <v>Diseño básico</v>
      </c>
      <c r="K27" s="48" t="str">
        <f>+D27</f>
        <v>Diseño medio</v>
      </c>
      <c r="L27" s="48" t="str">
        <f>+E27</f>
        <v>Diseño Alto</v>
      </c>
      <c r="M27" s="48" t="str">
        <f>+F27</f>
        <v>Diseño Completo/Personalizado</v>
      </c>
      <c r="N27" s="49" t="s">
        <v>22</v>
      </c>
      <c r="O27" s="208"/>
    </row>
    <row r="28" spans="1:15" ht="13.8" thickBot="1">
      <c r="A28" s="208"/>
      <c r="B28" s="50" t="s">
        <v>127</v>
      </c>
      <c r="C28" s="51">
        <v>10</v>
      </c>
      <c r="D28" s="51">
        <v>10</v>
      </c>
      <c r="E28" s="51">
        <v>3</v>
      </c>
      <c r="F28" s="51">
        <v>0</v>
      </c>
      <c r="G28" s="110">
        <f t="shared" ref="G28:G42" si="0">SUM(C28:F28)</f>
        <v>23</v>
      </c>
      <c r="H28" s="208"/>
      <c r="I28" s="50" t="s">
        <v>127</v>
      </c>
      <c r="J28" s="119">
        <f>+C28*$C$19</f>
        <v>5000</v>
      </c>
      <c r="K28" s="120">
        <f>+D28*$C$20</f>
        <v>17500</v>
      </c>
      <c r="L28" s="120">
        <f>+E28*$C$21</f>
        <v>8250</v>
      </c>
      <c r="M28" s="121">
        <f>+F28*$C$22</f>
        <v>0</v>
      </c>
      <c r="N28" s="116">
        <f t="shared" ref="N28:N42" si="1">SUM(J28:M28)</f>
        <v>30750</v>
      </c>
      <c r="O28" s="208"/>
    </row>
    <row r="29" spans="1:15" ht="13.8" thickBot="1">
      <c r="A29" s="208"/>
      <c r="B29" s="50" t="s">
        <v>129</v>
      </c>
      <c r="C29" s="51">
        <v>8</v>
      </c>
      <c r="D29" s="51">
        <v>1</v>
      </c>
      <c r="E29" s="51">
        <v>4</v>
      </c>
      <c r="F29" s="51">
        <v>0</v>
      </c>
      <c r="G29" s="110">
        <f t="shared" si="0"/>
        <v>13</v>
      </c>
      <c r="H29" s="208"/>
      <c r="I29" s="50" t="s">
        <v>129</v>
      </c>
      <c r="J29" s="123">
        <f t="shared" ref="J29:J39" si="2">+C29*$C$19</f>
        <v>4000</v>
      </c>
      <c r="K29" s="124">
        <f t="shared" ref="K29:K39" si="3">+D29*$C$20</f>
        <v>1750</v>
      </c>
      <c r="L29" s="124">
        <f t="shared" ref="L29:L39" si="4">+E29*$C$21</f>
        <v>11000</v>
      </c>
      <c r="M29" s="125">
        <f t="shared" ref="M29:M39" si="5">+F29*$C$22</f>
        <v>0</v>
      </c>
      <c r="N29" s="116">
        <f t="shared" si="1"/>
        <v>16750</v>
      </c>
      <c r="O29" s="208"/>
    </row>
    <row r="30" spans="1:15" ht="13.8" thickBot="1">
      <c r="A30" s="208"/>
      <c r="B30" s="50" t="s">
        <v>131</v>
      </c>
      <c r="C30" s="51">
        <v>5</v>
      </c>
      <c r="D30" s="51">
        <v>7</v>
      </c>
      <c r="E30" s="51">
        <v>4</v>
      </c>
      <c r="F30" s="51">
        <v>2</v>
      </c>
      <c r="G30" s="110">
        <f t="shared" si="0"/>
        <v>18</v>
      </c>
      <c r="H30" s="208"/>
      <c r="I30" s="50" t="s">
        <v>131</v>
      </c>
      <c r="J30" s="123">
        <f t="shared" si="2"/>
        <v>2500</v>
      </c>
      <c r="K30" s="124">
        <f t="shared" si="3"/>
        <v>12250</v>
      </c>
      <c r="L30" s="124">
        <f t="shared" si="4"/>
        <v>11000</v>
      </c>
      <c r="M30" s="125">
        <f t="shared" si="5"/>
        <v>7000</v>
      </c>
      <c r="N30" s="116">
        <f t="shared" si="1"/>
        <v>32750</v>
      </c>
      <c r="O30" s="208"/>
    </row>
    <row r="31" spans="1:15" ht="13.8" thickBot="1">
      <c r="A31" s="208"/>
      <c r="B31" s="50" t="s">
        <v>132</v>
      </c>
      <c r="C31" s="51">
        <v>6</v>
      </c>
      <c r="D31" s="51">
        <v>4</v>
      </c>
      <c r="E31" s="51">
        <v>5</v>
      </c>
      <c r="F31" s="51">
        <v>1</v>
      </c>
      <c r="G31" s="110">
        <f t="shared" si="0"/>
        <v>16</v>
      </c>
      <c r="H31" s="208"/>
      <c r="I31" s="50" t="s">
        <v>132</v>
      </c>
      <c r="J31" s="123">
        <f t="shared" si="2"/>
        <v>3000</v>
      </c>
      <c r="K31" s="124">
        <f t="shared" si="3"/>
        <v>7000</v>
      </c>
      <c r="L31" s="124">
        <f t="shared" si="4"/>
        <v>13750</v>
      </c>
      <c r="M31" s="125">
        <f t="shared" si="5"/>
        <v>3500</v>
      </c>
      <c r="N31" s="116">
        <f t="shared" si="1"/>
        <v>27250</v>
      </c>
      <c r="O31" s="208"/>
    </row>
    <row r="32" spans="1:15" ht="13.8" thickBot="1">
      <c r="A32" s="208"/>
      <c r="B32" s="50" t="s">
        <v>133</v>
      </c>
      <c r="C32" s="51">
        <v>11</v>
      </c>
      <c r="D32" s="51">
        <v>3</v>
      </c>
      <c r="E32" s="51">
        <v>7</v>
      </c>
      <c r="F32" s="51">
        <v>1</v>
      </c>
      <c r="G32" s="110">
        <f t="shared" si="0"/>
        <v>22</v>
      </c>
      <c r="H32" s="208"/>
      <c r="I32" s="50" t="s">
        <v>133</v>
      </c>
      <c r="J32" s="123">
        <f t="shared" si="2"/>
        <v>5500</v>
      </c>
      <c r="K32" s="124">
        <f t="shared" si="3"/>
        <v>5250</v>
      </c>
      <c r="L32" s="124">
        <f t="shared" si="4"/>
        <v>19250</v>
      </c>
      <c r="M32" s="125">
        <f t="shared" si="5"/>
        <v>3500</v>
      </c>
      <c r="N32" s="116">
        <f t="shared" si="1"/>
        <v>33500</v>
      </c>
      <c r="O32" s="208"/>
    </row>
    <row r="33" spans="1:15" ht="13.8" thickBot="1">
      <c r="A33" s="208"/>
      <c r="B33" s="50" t="s">
        <v>134</v>
      </c>
      <c r="C33" s="51">
        <v>2</v>
      </c>
      <c r="D33" s="51">
        <v>6</v>
      </c>
      <c r="E33" s="51">
        <v>6</v>
      </c>
      <c r="F33" s="51">
        <v>0</v>
      </c>
      <c r="G33" s="110">
        <f t="shared" si="0"/>
        <v>14</v>
      </c>
      <c r="H33" s="208"/>
      <c r="I33" s="50" t="s">
        <v>134</v>
      </c>
      <c r="J33" s="123">
        <f t="shared" si="2"/>
        <v>1000</v>
      </c>
      <c r="K33" s="124">
        <f t="shared" si="3"/>
        <v>10500</v>
      </c>
      <c r="L33" s="124">
        <f t="shared" si="4"/>
        <v>16500</v>
      </c>
      <c r="M33" s="125">
        <f t="shared" si="5"/>
        <v>0</v>
      </c>
      <c r="N33" s="116">
        <f t="shared" si="1"/>
        <v>28000</v>
      </c>
      <c r="O33" s="208"/>
    </row>
    <row r="34" spans="1:15" ht="13.8" thickBot="1">
      <c r="A34" s="208"/>
      <c r="B34" s="50" t="s">
        <v>135</v>
      </c>
      <c r="C34" s="51">
        <v>1</v>
      </c>
      <c r="D34" s="51">
        <v>10</v>
      </c>
      <c r="E34" s="51">
        <v>5</v>
      </c>
      <c r="F34" s="51">
        <v>0</v>
      </c>
      <c r="G34" s="110">
        <f t="shared" si="0"/>
        <v>16</v>
      </c>
      <c r="H34" s="208"/>
      <c r="I34" s="50" t="s">
        <v>135</v>
      </c>
      <c r="J34" s="123">
        <f t="shared" si="2"/>
        <v>500</v>
      </c>
      <c r="K34" s="124">
        <f t="shared" si="3"/>
        <v>17500</v>
      </c>
      <c r="L34" s="124">
        <f t="shared" si="4"/>
        <v>13750</v>
      </c>
      <c r="M34" s="125">
        <f t="shared" si="5"/>
        <v>0</v>
      </c>
      <c r="N34" s="116">
        <f t="shared" si="1"/>
        <v>31750</v>
      </c>
      <c r="O34" s="208"/>
    </row>
    <row r="35" spans="1:15" ht="13.8" thickBot="1">
      <c r="A35" s="208"/>
      <c r="B35" s="50" t="s">
        <v>136</v>
      </c>
      <c r="C35" s="51">
        <v>4</v>
      </c>
      <c r="D35" s="51">
        <v>4</v>
      </c>
      <c r="E35" s="51">
        <v>4</v>
      </c>
      <c r="F35" s="51">
        <v>0</v>
      </c>
      <c r="G35" s="110">
        <f t="shared" si="0"/>
        <v>12</v>
      </c>
      <c r="H35" s="208"/>
      <c r="I35" s="50" t="s">
        <v>136</v>
      </c>
      <c r="J35" s="123">
        <f t="shared" si="2"/>
        <v>2000</v>
      </c>
      <c r="K35" s="124">
        <f t="shared" si="3"/>
        <v>7000</v>
      </c>
      <c r="L35" s="124">
        <f t="shared" si="4"/>
        <v>11000</v>
      </c>
      <c r="M35" s="125">
        <f t="shared" si="5"/>
        <v>0</v>
      </c>
      <c r="N35" s="116">
        <f t="shared" si="1"/>
        <v>20000</v>
      </c>
      <c r="O35" s="208"/>
    </row>
    <row r="36" spans="1:15" ht="13.8" thickBot="1">
      <c r="A36" s="208"/>
      <c r="B36" s="50" t="s">
        <v>137</v>
      </c>
      <c r="C36" s="51">
        <v>8</v>
      </c>
      <c r="D36" s="51">
        <v>10</v>
      </c>
      <c r="E36" s="51">
        <v>1</v>
      </c>
      <c r="F36" s="51">
        <v>1</v>
      </c>
      <c r="G36" s="110">
        <f t="shared" si="0"/>
        <v>20</v>
      </c>
      <c r="H36" s="208"/>
      <c r="I36" s="50" t="s">
        <v>137</v>
      </c>
      <c r="J36" s="123">
        <f t="shared" si="2"/>
        <v>4000</v>
      </c>
      <c r="K36" s="124">
        <f t="shared" si="3"/>
        <v>17500</v>
      </c>
      <c r="L36" s="124">
        <f t="shared" si="4"/>
        <v>2750</v>
      </c>
      <c r="M36" s="125">
        <f t="shared" si="5"/>
        <v>3500</v>
      </c>
      <c r="N36" s="116">
        <f t="shared" si="1"/>
        <v>27750</v>
      </c>
      <c r="O36" s="208"/>
    </row>
    <row r="37" spans="1:15" ht="13.8" thickBot="1">
      <c r="A37" s="208"/>
      <c r="B37" s="50" t="s">
        <v>138</v>
      </c>
      <c r="C37" s="51">
        <v>9</v>
      </c>
      <c r="D37" s="51">
        <v>15</v>
      </c>
      <c r="E37" s="51">
        <v>3</v>
      </c>
      <c r="F37" s="51">
        <v>1</v>
      </c>
      <c r="G37" s="110">
        <f t="shared" si="0"/>
        <v>28</v>
      </c>
      <c r="H37" s="208"/>
      <c r="I37" s="50" t="s">
        <v>138</v>
      </c>
      <c r="J37" s="123">
        <f t="shared" si="2"/>
        <v>4500</v>
      </c>
      <c r="K37" s="124">
        <f t="shared" si="3"/>
        <v>26250</v>
      </c>
      <c r="L37" s="124">
        <f t="shared" si="4"/>
        <v>8250</v>
      </c>
      <c r="M37" s="125">
        <f t="shared" si="5"/>
        <v>3500</v>
      </c>
      <c r="N37" s="116">
        <f t="shared" si="1"/>
        <v>42500</v>
      </c>
      <c r="O37" s="208"/>
    </row>
    <row r="38" spans="1:15" ht="13.8" thickBot="1">
      <c r="A38" s="208"/>
      <c r="B38" s="50" t="s">
        <v>139</v>
      </c>
      <c r="C38" s="51">
        <v>15</v>
      </c>
      <c r="D38" s="51">
        <v>11</v>
      </c>
      <c r="E38" s="51">
        <v>5</v>
      </c>
      <c r="F38" s="51">
        <v>3</v>
      </c>
      <c r="G38" s="110">
        <f t="shared" si="0"/>
        <v>34</v>
      </c>
      <c r="H38" s="208"/>
      <c r="I38" s="50" t="s">
        <v>139</v>
      </c>
      <c r="J38" s="123">
        <f t="shared" si="2"/>
        <v>7500</v>
      </c>
      <c r="K38" s="124">
        <f t="shared" si="3"/>
        <v>19250</v>
      </c>
      <c r="L38" s="124">
        <f t="shared" si="4"/>
        <v>13750</v>
      </c>
      <c r="M38" s="125">
        <f t="shared" si="5"/>
        <v>10500</v>
      </c>
      <c r="N38" s="116">
        <f t="shared" si="1"/>
        <v>51000</v>
      </c>
      <c r="O38" s="208"/>
    </row>
    <row r="39" spans="1:15" ht="13.8" thickBot="1">
      <c r="A39" s="208"/>
      <c r="B39" s="50" t="s">
        <v>140</v>
      </c>
      <c r="C39" s="51">
        <v>12</v>
      </c>
      <c r="D39" s="51">
        <v>12</v>
      </c>
      <c r="E39" s="51">
        <v>5</v>
      </c>
      <c r="F39" s="51">
        <v>3</v>
      </c>
      <c r="G39" s="111">
        <f t="shared" si="0"/>
        <v>32</v>
      </c>
      <c r="H39" s="208"/>
      <c r="I39" s="50" t="s">
        <v>140</v>
      </c>
      <c r="J39" s="117">
        <f t="shared" si="2"/>
        <v>6000</v>
      </c>
      <c r="K39" s="126">
        <f t="shared" si="3"/>
        <v>21000</v>
      </c>
      <c r="L39" s="126">
        <f t="shared" si="4"/>
        <v>13750</v>
      </c>
      <c r="M39" s="127">
        <f t="shared" si="5"/>
        <v>10500</v>
      </c>
      <c r="N39" s="117">
        <f t="shared" si="1"/>
        <v>51250</v>
      </c>
      <c r="O39" s="208"/>
    </row>
    <row r="40" spans="1:15">
      <c r="A40" s="208"/>
      <c r="B40" s="50" t="s">
        <v>126</v>
      </c>
      <c r="C40" s="112">
        <f>SUM(C28:C39)</f>
        <v>91</v>
      </c>
      <c r="D40" s="112">
        <f>SUM(D28:D39)</f>
        <v>93</v>
      </c>
      <c r="E40" s="112">
        <f>SUM(E28:E39)</f>
        <v>52</v>
      </c>
      <c r="F40" s="112">
        <f>SUM(F28:F39)</f>
        <v>12</v>
      </c>
      <c r="G40" s="112">
        <f t="shared" si="0"/>
        <v>248</v>
      </c>
      <c r="H40" s="208"/>
      <c r="I40" s="52" t="s">
        <v>126</v>
      </c>
      <c r="J40" s="114">
        <f>SUM(J28:J39)</f>
        <v>45500</v>
      </c>
      <c r="K40" s="114">
        <f>SUM(K28:K39)</f>
        <v>162750</v>
      </c>
      <c r="L40" s="114">
        <f>SUM(L28:L39)</f>
        <v>143000</v>
      </c>
      <c r="M40" s="114">
        <f>SUM(M28:M39)</f>
        <v>42000</v>
      </c>
      <c r="N40" s="114">
        <f t="shared" si="1"/>
        <v>393250</v>
      </c>
      <c r="O40" s="208"/>
    </row>
    <row r="41" spans="1:15">
      <c r="A41" s="208"/>
      <c r="B41" s="50" t="s">
        <v>128</v>
      </c>
      <c r="C41" s="113">
        <f>+C40*(1+$N$19)</f>
        <v>91.91</v>
      </c>
      <c r="D41" s="113">
        <f>+D40*(1+$N$19)</f>
        <v>93.93</v>
      </c>
      <c r="E41" s="113">
        <f>+E40*(1+$N$19)</f>
        <v>52.52</v>
      </c>
      <c r="F41" s="113">
        <f>+F40*(1+$N$19)</f>
        <v>12.120000000000001</v>
      </c>
      <c r="G41" s="113">
        <f t="shared" si="0"/>
        <v>250.48000000000002</v>
      </c>
      <c r="H41" s="208"/>
      <c r="I41" s="52" t="s">
        <v>128</v>
      </c>
      <c r="J41" s="115">
        <f>+J40*(1+$N$19)</f>
        <v>45955</v>
      </c>
      <c r="K41" s="115">
        <f>+K40*(1+$N$19)</f>
        <v>164377.5</v>
      </c>
      <c r="L41" s="115">
        <f>+L40*(1+$N$19)</f>
        <v>144430</v>
      </c>
      <c r="M41" s="115">
        <f>+M40*(1+$N$19)</f>
        <v>42420</v>
      </c>
      <c r="N41" s="115">
        <f t="shared" si="1"/>
        <v>397182.5</v>
      </c>
      <c r="O41" s="208"/>
    </row>
    <row r="42" spans="1:15">
      <c r="B42" s="50" t="s">
        <v>130</v>
      </c>
      <c r="C42" s="113">
        <f>+C41*(1+$N$20)</f>
        <v>92.829099999999997</v>
      </c>
      <c r="D42" s="113">
        <f>+D41*(1+$N$20)</f>
        <v>94.86930000000001</v>
      </c>
      <c r="E42" s="113">
        <f>+E41*(1+$N$20)</f>
        <v>53.045200000000001</v>
      </c>
      <c r="F42" s="113">
        <f>+F41*(1+$N$20)</f>
        <v>12.241200000000001</v>
      </c>
      <c r="G42" s="113">
        <f t="shared" si="0"/>
        <v>252.98479999999998</v>
      </c>
      <c r="H42" s="208"/>
      <c r="I42" s="52" t="s">
        <v>130</v>
      </c>
      <c r="J42" s="115">
        <f>+J41*(1+$N$20)</f>
        <v>46414.55</v>
      </c>
      <c r="K42" s="115">
        <f>+K41*(1+$N$20)</f>
        <v>166021.27499999999</v>
      </c>
      <c r="L42" s="115">
        <f>+L41*(1+$N$20)</f>
        <v>145874.29999999999</v>
      </c>
      <c r="M42" s="115">
        <f>+M41*(1+$N$20)</f>
        <v>42844.2</v>
      </c>
      <c r="N42" s="115">
        <f t="shared" si="1"/>
        <v>401154.32500000001</v>
      </c>
    </row>
    <row r="43" spans="1:15">
      <c r="B43" s="50" t="s">
        <v>284</v>
      </c>
      <c r="C43" s="113">
        <f>+C42*(1+$N$21)</f>
        <v>93.757390999999998</v>
      </c>
      <c r="D43" s="113">
        <f>+D42*(1+$N$21)</f>
        <v>95.817993000000016</v>
      </c>
      <c r="E43" s="113">
        <f>+E42*(1+$N$21)</f>
        <v>53.575652000000005</v>
      </c>
      <c r="F43" s="113">
        <f>+F42*(1+$N$21)</f>
        <v>12.363612000000002</v>
      </c>
      <c r="G43" s="113">
        <f t="shared" ref="G43:G44" si="6">SUM(C43:F43)</f>
        <v>255.51464800000002</v>
      </c>
      <c r="I43" s="52" t="s">
        <v>284</v>
      </c>
      <c r="J43" s="115">
        <f>+J42*(1+$N$21)</f>
        <v>46878.695500000002</v>
      </c>
      <c r="K43" s="115">
        <f>+K42*(1+$N$21)</f>
        <v>167681.48775</v>
      </c>
      <c r="L43" s="115">
        <f>+L42*(1+$N$21)</f>
        <v>147333.04299999998</v>
      </c>
      <c r="M43" s="115">
        <f>+M42*(1+$N$21)</f>
        <v>43272.642</v>
      </c>
      <c r="N43" s="115">
        <f t="shared" ref="N43:N44" si="7">SUM(J43:M43)</f>
        <v>405165.86824999994</v>
      </c>
    </row>
    <row r="44" spans="1:15">
      <c r="B44" s="50" t="s">
        <v>285</v>
      </c>
      <c r="C44" s="113">
        <f>+C43*(1+$N$22)</f>
        <v>94.694964909999996</v>
      </c>
      <c r="D44" s="113">
        <f>+D43*(1+$N$22)</f>
        <v>96.776172930000016</v>
      </c>
      <c r="E44" s="113">
        <f>+E43*(1+$N$22)</f>
        <v>54.111408520000005</v>
      </c>
      <c r="F44" s="113">
        <f>+F43*(1+$N$22)</f>
        <v>12.487248120000002</v>
      </c>
      <c r="G44" s="113">
        <f t="shared" si="6"/>
        <v>258.06979447999998</v>
      </c>
      <c r="I44" s="52" t="s">
        <v>285</v>
      </c>
      <c r="J44" s="115">
        <f>+J43*(1+$N$22)</f>
        <v>47347.482455000005</v>
      </c>
      <c r="K44" s="115">
        <f>+K43*(1+$N$22)</f>
        <v>169358.3026275</v>
      </c>
      <c r="L44" s="115">
        <f>+L43*(1+$N$22)</f>
        <v>148806.37342999998</v>
      </c>
      <c r="M44" s="115">
        <f>+M43*(1+$N$22)</f>
        <v>43705.368419999999</v>
      </c>
      <c r="N44" s="115">
        <f t="shared" si="7"/>
        <v>409217.52693250001</v>
      </c>
    </row>
  </sheetData>
  <sheetProtection password="B7A9" sheet="1" objects="1" scenarios="1"/>
  <protectedRanges>
    <protectedRange sqref="C28:F39" name="Rango3"/>
    <protectedRange sqref="N19:N22" name="Rango2"/>
    <protectedRange sqref="B19:C22" name="Productos"/>
    <protectedRange sqref="M24" name="Rango4"/>
  </protectedRanges>
  <mergeCells count="12">
    <mergeCell ref="H2:L2"/>
    <mergeCell ref="B26:G26"/>
    <mergeCell ref="B17:C17"/>
    <mergeCell ref="I26:N26"/>
    <mergeCell ref="J17:L17"/>
    <mergeCell ref="H3:L3"/>
    <mergeCell ref="J19:M19"/>
    <mergeCell ref="J20:M20"/>
    <mergeCell ref="J21:M21"/>
    <mergeCell ref="J22:M22"/>
    <mergeCell ref="J18:L18"/>
    <mergeCell ref="J24:L24"/>
  </mergeCells>
  <pageMargins left="0.70866141732283472" right="0.47244094488188981" top="0.47244094488188981" bottom="0.74803149606299213" header="0.31496062992125984" footer="0.31496062992125984"/>
  <pageSetup paperSize="9" scale="92"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A1:Q39"/>
  <sheetViews>
    <sheetView showGridLines="0" tabSelected="1" topLeftCell="A7" zoomScale="90" zoomScaleNormal="90" zoomScalePageLayoutView="90" workbookViewId="0">
      <selection activeCell="E19" sqref="E19"/>
    </sheetView>
  </sheetViews>
  <sheetFormatPr baseColWidth="10" defaultColWidth="10.88671875" defaultRowHeight="14.4"/>
  <cols>
    <col min="1" max="1" width="4.6640625" style="162" customWidth="1"/>
    <col min="2" max="2" width="10.88671875" style="162"/>
    <col min="3" max="3" width="12.44140625" style="162" customWidth="1"/>
    <col min="4" max="5" width="13.5546875" style="162" bestFit="1" customWidth="1"/>
    <col min="6" max="6" width="12" style="162" customWidth="1"/>
    <col min="7" max="7" width="13.5546875" style="162" bestFit="1" customWidth="1"/>
    <col min="8" max="8" width="11.6640625" style="162" customWidth="1"/>
    <col min="9" max="9" width="10.88671875" style="162"/>
    <col min="10" max="10" width="11.6640625" style="162" customWidth="1"/>
    <col min="11" max="11" width="4.33203125" style="162" customWidth="1"/>
    <col min="12" max="13" width="10.88671875" style="162"/>
    <col min="14" max="14" width="7.33203125" style="162" customWidth="1"/>
    <col min="15" max="16384" width="10.88671875" style="162"/>
  </cols>
  <sheetData>
    <row r="1" spans="1:17">
      <c r="A1"/>
      <c r="B1"/>
      <c r="C1"/>
      <c r="D1"/>
      <c r="E1"/>
      <c r="F1"/>
      <c r="G1"/>
      <c r="H1"/>
      <c r="I1"/>
      <c r="J1"/>
      <c r="K1"/>
      <c r="L1"/>
      <c r="M1"/>
      <c r="N1"/>
      <c r="O1"/>
    </row>
    <row r="2" spans="1:17">
      <c r="A2"/>
      <c r="B2"/>
      <c r="C2"/>
      <c r="D2"/>
      <c r="E2"/>
      <c r="F2"/>
      <c r="G2"/>
      <c r="M2"/>
      <c r="N2"/>
      <c r="O2"/>
    </row>
    <row r="3" spans="1:17" ht="21">
      <c r="A3"/>
      <c r="B3"/>
      <c r="C3"/>
      <c r="D3"/>
      <c r="I3" s="264" t="s">
        <v>144</v>
      </c>
      <c r="J3" s="264"/>
      <c r="K3" s="264"/>
      <c r="L3" s="264"/>
      <c r="M3" s="264"/>
      <c r="N3"/>
      <c r="O3"/>
      <c r="P3" s="228" t="s">
        <v>309</v>
      </c>
    </row>
    <row r="4" spans="1:17" ht="15.6">
      <c r="A4"/>
      <c r="B4"/>
      <c r="C4"/>
      <c r="D4"/>
      <c r="E4"/>
      <c r="F4"/>
      <c r="G4"/>
      <c r="H4"/>
      <c r="I4" s="292" t="str">
        <f>+Portada!H28</f>
        <v>Coffee Mug</v>
      </c>
      <c r="J4" s="292"/>
      <c r="K4" s="292"/>
      <c r="L4" s="292"/>
      <c r="M4" s="292"/>
      <c r="N4"/>
      <c r="O4"/>
    </row>
    <row r="5" spans="1:17">
      <c r="A5"/>
      <c r="B5"/>
      <c r="C5"/>
      <c r="D5"/>
      <c r="E5"/>
      <c r="F5"/>
      <c r="G5"/>
      <c r="H5"/>
      <c r="I5"/>
      <c r="J5"/>
      <c r="K5"/>
      <c r="L5"/>
      <c r="M5"/>
      <c r="N5" s="215"/>
      <c r="O5"/>
    </row>
    <row r="6" spans="1:17">
      <c r="A6"/>
      <c r="B6"/>
      <c r="C6"/>
      <c r="D6"/>
      <c r="E6"/>
      <c r="F6"/>
      <c r="G6"/>
      <c r="H6"/>
      <c r="I6"/>
      <c r="J6"/>
      <c r="K6"/>
      <c r="L6"/>
      <c r="M6"/>
      <c r="N6"/>
      <c r="O6"/>
    </row>
    <row r="7" spans="1:17">
      <c r="A7"/>
      <c r="B7"/>
      <c r="C7"/>
      <c r="D7"/>
      <c r="E7" s="186"/>
      <c r="F7"/>
      <c r="G7"/>
      <c r="H7"/>
      <c r="I7"/>
      <c r="J7"/>
      <c r="K7"/>
      <c r="L7"/>
      <c r="M7"/>
      <c r="N7"/>
      <c r="O7"/>
    </row>
    <row r="8" spans="1:17">
      <c r="A8"/>
      <c r="B8"/>
      <c r="C8"/>
      <c r="D8"/>
      <c r="E8"/>
      <c r="F8"/>
      <c r="G8"/>
      <c r="H8"/>
      <c r="I8"/>
      <c r="J8"/>
      <c r="K8"/>
      <c r="L8"/>
      <c r="M8"/>
      <c r="N8"/>
      <c r="O8"/>
    </row>
    <row r="9" spans="1:17">
      <c r="A9"/>
      <c r="B9"/>
      <c r="C9"/>
      <c r="D9"/>
      <c r="E9"/>
      <c r="F9"/>
      <c r="G9"/>
      <c r="H9"/>
      <c r="I9"/>
      <c r="J9"/>
      <c r="K9"/>
      <c r="L9"/>
      <c r="M9"/>
      <c r="N9"/>
      <c r="O9"/>
    </row>
    <row r="10" spans="1:17">
      <c r="A10"/>
      <c r="B10"/>
      <c r="C10"/>
      <c r="D10"/>
      <c r="E10"/>
      <c r="F10"/>
      <c r="G10"/>
      <c r="H10"/>
      <c r="I10"/>
      <c r="J10"/>
      <c r="K10"/>
      <c r="L10"/>
      <c r="M10"/>
      <c r="N10"/>
      <c r="O10"/>
    </row>
    <row r="11" spans="1:17">
      <c r="A11"/>
      <c r="B11"/>
      <c r="C11"/>
      <c r="D11"/>
      <c r="E11"/>
      <c r="F11"/>
      <c r="G11"/>
      <c r="H11"/>
      <c r="I11"/>
      <c r="J11"/>
      <c r="K11"/>
      <c r="L11"/>
      <c r="M11"/>
      <c r="N11"/>
      <c r="O11"/>
    </row>
    <row r="12" spans="1:17">
      <c r="A12"/>
      <c r="B12" s="215"/>
      <c r="C12" s="215"/>
      <c r="D12" s="215"/>
      <c r="E12" s="215"/>
      <c r="F12" s="215"/>
      <c r="G12" s="215"/>
      <c r="H12" s="215"/>
      <c r="I12" s="215"/>
      <c r="J12"/>
      <c r="K12"/>
      <c r="L12"/>
      <c r="M12"/>
      <c r="N12"/>
      <c r="O12"/>
    </row>
    <row r="13" spans="1:17">
      <c r="A13"/>
      <c r="B13" s="215"/>
      <c r="C13" s="215"/>
      <c r="D13" s="215"/>
      <c r="E13" s="215"/>
      <c r="F13" s="215"/>
      <c r="G13" s="215"/>
      <c r="H13" s="215"/>
      <c r="I13" s="215"/>
      <c r="J13"/>
      <c r="K13"/>
      <c r="L13"/>
      <c r="M13"/>
      <c r="N13"/>
      <c r="O13"/>
    </row>
    <row r="14" spans="1:17">
      <c r="A14"/>
      <c r="B14" s="280" t="s">
        <v>151</v>
      </c>
      <c r="C14" s="280"/>
      <c r="D14" s="280"/>
      <c r="E14" s="280"/>
      <c r="F14" s="280"/>
      <c r="G14" s="280"/>
      <c r="H14" s="280"/>
      <c r="I14" s="280"/>
      <c r="J14" s="280"/>
      <c r="K14"/>
      <c r="L14"/>
      <c r="M14"/>
      <c r="N14"/>
      <c r="O14"/>
    </row>
    <row r="15" spans="1:17" ht="39.6">
      <c r="A15"/>
      <c r="B15" s="40" t="s">
        <v>122</v>
      </c>
      <c r="C15" s="40" t="s">
        <v>146</v>
      </c>
      <c r="D15" s="40" t="s">
        <v>118</v>
      </c>
      <c r="E15" s="40" t="s">
        <v>145</v>
      </c>
      <c r="F15" s="40" t="s">
        <v>110</v>
      </c>
      <c r="G15" s="40" t="s">
        <v>111</v>
      </c>
      <c r="H15" s="40" t="s">
        <v>147</v>
      </c>
      <c r="I15" s="40" t="s">
        <v>104</v>
      </c>
      <c r="J15" s="40" t="s">
        <v>148</v>
      </c>
      <c r="K15"/>
      <c r="L15"/>
      <c r="M15"/>
      <c r="N15"/>
      <c r="O15"/>
      <c r="Q15" s="214"/>
    </row>
    <row r="16" spans="1:17" ht="26.4">
      <c r="A16"/>
      <c r="B16" s="53" t="str">
        <f>+Ventas!B19</f>
        <v>Diseño básico</v>
      </c>
      <c r="C16" s="231">
        <v>0.15</v>
      </c>
      <c r="D16" s="231">
        <v>0.1</v>
      </c>
      <c r="E16" s="231">
        <v>0</v>
      </c>
      <c r="F16" s="231"/>
      <c r="G16" s="231"/>
      <c r="H16" s="231">
        <v>0.03</v>
      </c>
      <c r="I16" s="231">
        <v>0.01</v>
      </c>
      <c r="J16" s="118">
        <f>SUM(C16:I16)</f>
        <v>0.29000000000000004</v>
      </c>
      <c r="K16"/>
      <c r="L16" s="279" t="s">
        <v>240</v>
      </c>
      <c r="M16" s="279"/>
      <c r="N16" s="279"/>
      <c r="O16" s="46">
        <v>0</v>
      </c>
      <c r="Q16" s="214"/>
    </row>
    <row r="17" spans="1:17" ht="26.4">
      <c r="A17"/>
      <c r="B17" s="53" t="str">
        <f>+Ventas!B20</f>
        <v>Diseño medio</v>
      </c>
      <c r="C17" s="231">
        <v>0.15</v>
      </c>
      <c r="D17" s="231">
        <v>0.1</v>
      </c>
      <c r="E17" s="231">
        <v>0</v>
      </c>
      <c r="F17" s="231"/>
      <c r="G17" s="231"/>
      <c r="H17" s="231">
        <v>0.03</v>
      </c>
      <c r="I17" s="231">
        <v>0.01</v>
      </c>
      <c r="J17" s="118">
        <f>SUM(C17:I17)</f>
        <v>0.29000000000000004</v>
      </c>
      <c r="K17"/>
      <c r="L17"/>
      <c r="M17"/>
      <c r="N17"/>
      <c r="O17"/>
      <c r="Q17" s="214"/>
    </row>
    <row r="18" spans="1:17" ht="26.4">
      <c r="A18"/>
      <c r="B18" s="53" t="str">
        <f>+Ventas!B21</f>
        <v>Diseño Alto</v>
      </c>
      <c r="C18" s="231">
        <v>0.15</v>
      </c>
      <c r="D18" s="231">
        <v>0.1</v>
      </c>
      <c r="E18" s="231">
        <v>0</v>
      </c>
      <c r="F18" s="231"/>
      <c r="G18" s="231"/>
      <c r="H18" s="231">
        <v>0.03</v>
      </c>
      <c r="I18" s="231">
        <v>0.01</v>
      </c>
      <c r="J18" s="118">
        <f>SUM(C18:I18)</f>
        <v>0.29000000000000004</v>
      </c>
      <c r="K18"/>
      <c r="L18"/>
      <c r="M18"/>
      <c r="N18"/>
      <c r="O18"/>
      <c r="Q18" s="214"/>
    </row>
    <row r="19" spans="1:17" ht="52.8">
      <c r="A19"/>
      <c r="B19" s="53" t="str">
        <f>+Ventas!B22</f>
        <v>Diseño Completo/Personalizado</v>
      </c>
      <c r="C19" s="231">
        <v>0.15</v>
      </c>
      <c r="D19" s="231">
        <v>0.1</v>
      </c>
      <c r="E19" s="231">
        <v>0</v>
      </c>
      <c r="F19" s="231"/>
      <c r="G19" s="231"/>
      <c r="H19" s="231">
        <v>0.03</v>
      </c>
      <c r="I19" s="231">
        <v>0.01</v>
      </c>
      <c r="J19" s="118">
        <f>SUM(C19:I19)</f>
        <v>0.29000000000000004</v>
      </c>
      <c r="K19"/>
      <c r="L19"/>
      <c r="M19"/>
      <c r="N19"/>
      <c r="O19"/>
      <c r="Q19" s="214"/>
    </row>
    <row r="20" spans="1:17">
      <c r="A20"/>
      <c r="B20"/>
      <c r="C20"/>
      <c r="D20"/>
      <c r="E20"/>
      <c r="F20"/>
      <c r="G20"/>
      <c r="H20"/>
      <c r="I20" s="206"/>
      <c r="J20"/>
      <c r="K20"/>
      <c r="L20"/>
      <c r="M20"/>
      <c r="N20"/>
      <c r="O20"/>
    </row>
    <row r="21" spans="1:17">
      <c r="A21"/>
      <c r="B21" s="280" t="s">
        <v>149</v>
      </c>
      <c r="C21" s="280"/>
      <c r="D21" s="280"/>
      <c r="E21" s="280"/>
      <c r="F21" s="280"/>
      <c r="G21" s="280"/>
      <c r="H21" s="213"/>
      <c r="I21"/>
      <c r="J21"/>
    </row>
    <row r="22" spans="1:17" ht="40.200000000000003" thickBot="1">
      <c r="A22"/>
      <c r="B22" s="47"/>
      <c r="C22" s="48" t="str">
        <f>+B16</f>
        <v>Diseño básico</v>
      </c>
      <c r="D22" s="54" t="str">
        <f>+B17</f>
        <v>Diseño medio</v>
      </c>
      <c r="E22" s="48" t="str">
        <f>+B18</f>
        <v>Diseño Alto</v>
      </c>
      <c r="F22" s="48" t="str">
        <f>+B19</f>
        <v>Diseño Completo/Personalizado</v>
      </c>
      <c r="G22" s="48" t="s">
        <v>22</v>
      </c>
      <c r="H22" s="40" t="s">
        <v>150</v>
      </c>
      <c r="I22"/>
      <c r="J22"/>
    </row>
    <row r="23" spans="1:17">
      <c r="A23"/>
      <c r="B23" s="55" t="s">
        <v>127</v>
      </c>
      <c r="C23" s="119">
        <f>+Ventas!J28*'Costes variables'!$J$16</f>
        <v>1450.0000000000002</v>
      </c>
      <c r="D23" s="120">
        <f>+Ventas!K28*'Costes variables'!$J$17</f>
        <v>5075.0000000000009</v>
      </c>
      <c r="E23" s="120">
        <f>+Ventas!L28*'Costes variables'!$J$18</f>
        <v>2392.5000000000005</v>
      </c>
      <c r="F23" s="120">
        <f>+Ventas!M28*'Costes variables'!$J$19</f>
        <v>0</v>
      </c>
      <c r="G23" s="121">
        <f t="shared" ref="G23:G37" si="0">SUM(C23:F23)</f>
        <v>8917.5000000000018</v>
      </c>
      <c r="H23" s="122">
        <f>+G23/Ventas!N28</f>
        <v>0.29000000000000004</v>
      </c>
      <c r="I23"/>
      <c r="J23"/>
    </row>
    <row r="24" spans="1:17">
      <c r="A24"/>
      <c r="B24" s="55" t="s">
        <v>129</v>
      </c>
      <c r="C24" s="123">
        <f>+Ventas!J29*'Costes variables'!$J$16</f>
        <v>1160.0000000000002</v>
      </c>
      <c r="D24" s="124">
        <f>+Ventas!K29*'Costes variables'!$J$17</f>
        <v>507.50000000000006</v>
      </c>
      <c r="E24" s="124">
        <f>+Ventas!L29*'Costes variables'!$J$18</f>
        <v>3190.0000000000005</v>
      </c>
      <c r="F24" s="124">
        <f>+Ventas!M29*'Costes variables'!$J$19</f>
        <v>0</v>
      </c>
      <c r="G24" s="125">
        <f t="shared" si="0"/>
        <v>4857.5000000000009</v>
      </c>
      <c r="H24" s="122">
        <f>+G24/Ventas!N29</f>
        <v>0.29000000000000004</v>
      </c>
      <c r="I24"/>
      <c r="J24"/>
    </row>
    <row r="25" spans="1:17">
      <c r="A25"/>
      <c r="B25" s="55" t="s">
        <v>131</v>
      </c>
      <c r="C25" s="123">
        <f>+Ventas!J30*'Costes variables'!$J$16</f>
        <v>725.00000000000011</v>
      </c>
      <c r="D25" s="124">
        <f>+Ventas!K30*'Costes variables'!$J$17</f>
        <v>3552.5000000000005</v>
      </c>
      <c r="E25" s="124">
        <f>+Ventas!L30*'Costes variables'!$J$18</f>
        <v>3190.0000000000005</v>
      </c>
      <c r="F25" s="124">
        <f>+Ventas!M30*'Costes variables'!$J$19</f>
        <v>2030.0000000000002</v>
      </c>
      <c r="G25" s="125">
        <f t="shared" si="0"/>
        <v>9497.5000000000018</v>
      </c>
      <c r="H25" s="122">
        <f>+G25/Ventas!N30</f>
        <v>0.29000000000000004</v>
      </c>
      <c r="I25"/>
      <c r="J25"/>
    </row>
    <row r="26" spans="1:17">
      <c r="A26"/>
      <c r="B26" s="55" t="s">
        <v>132</v>
      </c>
      <c r="C26" s="123">
        <f>+Ventas!J31*'Costes variables'!$J$16</f>
        <v>870.00000000000011</v>
      </c>
      <c r="D26" s="124">
        <f>+Ventas!K31*'Costes variables'!$J$17</f>
        <v>2030.0000000000002</v>
      </c>
      <c r="E26" s="124">
        <f>+Ventas!L31*'Costes variables'!$J$18</f>
        <v>3987.5000000000005</v>
      </c>
      <c r="F26" s="124">
        <f>+Ventas!M31*'Costes variables'!$J$19</f>
        <v>1015.0000000000001</v>
      </c>
      <c r="G26" s="125">
        <f t="shared" si="0"/>
        <v>7902.5000000000009</v>
      </c>
      <c r="H26" s="122">
        <f>+G26/Ventas!N31</f>
        <v>0.29000000000000004</v>
      </c>
      <c r="I26"/>
      <c r="J26"/>
    </row>
    <row r="27" spans="1:17">
      <c r="A27"/>
      <c r="B27" s="55" t="s">
        <v>133</v>
      </c>
      <c r="C27" s="123">
        <f>+Ventas!J32*'Costes variables'!$J$16</f>
        <v>1595.0000000000002</v>
      </c>
      <c r="D27" s="124">
        <f>+Ventas!K32*'Costes variables'!$J$17</f>
        <v>1522.5000000000002</v>
      </c>
      <c r="E27" s="124">
        <f>+Ventas!L32*'Costes variables'!$J$18</f>
        <v>5582.5000000000009</v>
      </c>
      <c r="F27" s="124">
        <f>+Ventas!M32*'Costes variables'!$J$19</f>
        <v>1015.0000000000001</v>
      </c>
      <c r="G27" s="125">
        <f t="shared" si="0"/>
        <v>9715.0000000000018</v>
      </c>
      <c r="H27" s="122">
        <f>+G27/Ventas!N32</f>
        <v>0.29000000000000004</v>
      </c>
      <c r="I27"/>
      <c r="J27"/>
    </row>
    <row r="28" spans="1:17">
      <c r="A28"/>
      <c r="B28" s="55" t="s">
        <v>134</v>
      </c>
      <c r="C28" s="123">
        <f>+Ventas!J33*'Costes variables'!$J$16</f>
        <v>290.00000000000006</v>
      </c>
      <c r="D28" s="124">
        <f>+Ventas!K33*'Costes variables'!$J$17</f>
        <v>3045.0000000000005</v>
      </c>
      <c r="E28" s="124">
        <f>+Ventas!L33*'Costes variables'!$J$18</f>
        <v>4785.0000000000009</v>
      </c>
      <c r="F28" s="124">
        <f>+Ventas!M33*'Costes variables'!$J$19</f>
        <v>0</v>
      </c>
      <c r="G28" s="125">
        <f t="shared" si="0"/>
        <v>8120.0000000000018</v>
      </c>
      <c r="H28" s="122">
        <f>+G28/Ventas!N33</f>
        <v>0.29000000000000009</v>
      </c>
      <c r="I28"/>
      <c r="J28"/>
    </row>
    <row r="29" spans="1:17">
      <c r="A29"/>
      <c r="B29" s="55" t="s">
        <v>135</v>
      </c>
      <c r="C29" s="123">
        <f>+Ventas!J34*'Costes variables'!$J$16</f>
        <v>145.00000000000003</v>
      </c>
      <c r="D29" s="124">
        <f>+Ventas!K34*'Costes variables'!$J$17</f>
        <v>5075.0000000000009</v>
      </c>
      <c r="E29" s="124">
        <f>+Ventas!L34*'Costes variables'!$J$18</f>
        <v>3987.5000000000005</v>
      </c>
      <c r="F29" s="124">
        <f>+Ventas!M34*'Costes variables'!$J$19</f>
        <v>0</v>
      </c>
      <c r="G29" s="125">
        <f t="shared" si="0"/>
        <v>9207.5000000000018</v>
      </c>
      <c r="H29" s="122">
        <f>+G29/Ventas!N34</f>
        <v>0.29000000000000004</v>
      </c>
      <c r="I29"/>
      <c r="J29"/>
    </row>
    <row r="30" spans="1:17">
      <c r="A30"/>
      <c r="B30" s="55" t="s">
        <v>136</v>
      </c>
      <c r="C30" s="123">
        <f>+Ventas!J35*'Costes variables'!$J$16</f>
        <v>580.00000000000011</v>
      </c>
      <c r="D30" s="124">
        <f>+Ventas!K35*'Costes variables'!$J$17</f>
        <v>2030.0000000000002</v>
      </c>
      <c r="E30" s="124">
        <f>+Ventas!L35*'Costes variables'!$J$18</f>
        <v>3190.0000000000005</v>
      </c>
      <c r="F30" s="124">
        <f>+Ventas!M35*'Costes variables'!$J$19</f>
        <v>0</v>
      </c>
      <c r="G30" s="125">
        <f t="shared" si="0"/>
        <v>5800.0000000000009</v>
      </c>
      <c r="H30" s="122">
        <f>+G30/Ventas!N35</f>
        <v>0.29000000000000004</v>
      </c>
      <c r="I30"/>
      <c r="J30"/>
    </row>
    <row r="31" spans="1:17">
      <c r="A31"/>
      <c r="B31" s="55" t="s">
        <v>137</v>
      </c>
      <c r="C31" s="123">
        <f>+Ventas!J36*'Costes variables'!$J$16</f>
        <v>1160.0000000000002</v>
      </c>
      <c r="D31" s="124">
        <f>+Ventas!K36*'Costes variables'!$J$17</f>
        <v>5075.0000000000009</v>
      </c>
      <c r="E31" s="124">
        <f>+Ventas!L36*'Costes variables'!$J$18</f>
        <v>797.50000000000011</v>
      </c>
      <c r="F31" s="124">
        <f>+Ventas!M36*'Costes variables'!$J$19</f>
        <v>1015.0000000000001</v>
      </c>
      <c r="G31" s="125">
        <f t="shared" si="0"/>
        <v>8047.5000000000009</v>
      </c>
      <c r="H31" s="122">
        <f>+G31/Ventas!N36</f>
        <v>0.29000000000000004</v>
      </c>
      <c r="I31"/>
      <c r="J31"/>
    </row>
    <row r="32" spans="1:17">
      <c r="A32"/>
      <c r="B32" s="55" t="s">
        <v>138</v>
      </c>
      <c r="C32" s="123">
        <f>+Ventas!J37*'Costes variables'!$J$16</f>
        <v>1305.0000000000002</v>
      </c>
      <c r="D32" s="124">
        <f>+Ventas!K37*'Costes variables'!$J$17</f>
        <v>7612.5000000000009</v>
      </c>
      <c r="E32" s="124">
        <f>+Ventas!L37*'Costes variables'!$J$18</f>
        <v>2392.5000000000005</v>
      </c>
      <c r="F32" s="124">
        <f>+Ventas!M37*'Costes variables'!$J$19</f>
        <v>1015.0000000000001</v>
      </c>
      <c r="G32" s="125">
        <f t="shared" si="0"/>
        <v>12325.000000000002</v>
      </c>
      <c r="H32" s="122">
        <f>+G32/Ventas!N37</f>
        <v>0.29000000000000004</v>
      </c>
      <c r="I32"/>
      <c r="J32"/>
    </row>
    <row r="33" spans="1:10">
      <c r="A33"/>
      <c r="B33" s="55" t="s">
        <v>139</v>
      </c>
      <c r="C33" s="123">
        <f>+Ventas!J38*'Costes variables'!$J$16</f>
        <v>2175.0000000000005</v>
      </c>
      <c r="D33" s="124">
        <f>+Ventas!K38*'Costes variables'!$J$17</f>
        <v>5582.5000000000009</v>
      </c>
      <c r="E33" s="124">
        <f>+Ventas!L38*'Costes variables'!$J$18</f>
        <v>3987.5000000000005</v>
      </c>
      <c r="F33" s="124">
        <f>+Ventas!M38*'Costes variables'!$J$19</f>
        <v>3045.0000000000005</v>
      </c>
      <c r="G33" s="125">
        <f t="shared" si="0"/>
        <v>14790.000000000002</v>
      </c>
      <c r="H33" s="122">
        <f>+G33/Ventas!N38</f>
        <v>0.29000000000000004</v>
      </c>
      <c r="I33"/>
      <c r="J33"/>
    </row>
    <row r="34" spans="1:10" ht="15" thickBot="1">
      <c r="A34"/>
      <c r="B34" s="55" t="s">
        <v>140</v>
      </c>
      <c r="C34" s="117">
        <f>+Ventas!J39*'Costes variables'!$J$16</f>
        <v>1740.0000000000002</v>
      </c>
      <c r="D34" s="126">
        <f>+Ventas!K39*'Costes variables'!$J$17</f>
        <v>6090.0000000000009</v>
      </c>
      <c r="E34" s="126">
        <f>+Ventas!L39*'Costes variables'!$J$18</f>
        <v>3987.5000000000005</v>
      </c>
      <c r="F34" s="126">
        <f>+Ventas!M39*'Costes variables'!$J$19</f>
        <v>3045.0000000000005</v>
      </c>
      <c r="G34" s="127">
        <f t="shared" si="0"/>
        <v>14862.500000000002</v>
      </c>
      <c r="H34" s="128">
        <f>+G34/Ventas!N39</f>
        <v>0.29000000000000004</v>
      </c>
      <c r="I34"/>
      <c r="J34"/>
    </row>
    <row r="35" spans="1:10">
      <c r="A35"/>
      <c r="B35" s="56" t="s">
        <v>126</v>
      </c>
      <c r="C35" s="114">
        <f>SUM(C23:C34)</f>
        <v>13195.000000000002</v>
      </c>
      <c r="D35" s="114">
        <f>SUM(D23:D34)</f>
        <v>47197.500000000007</v>
      </c>
      <c r="E35" s="114">
        <f>SUM(E23:E34)</f>
        <v>41470.000000000007</v>
      </c>
      <c r="F35" s="114">
        <f>SUM(F23:F34)</f>
        <v>12180.000000000002</v>
      </c>
      <c r="G35" s="114">
        <f t="shared" si="0"/>
        <v>114042.50000000001</v>
      </c>
      <c r="H35" s="129">
        <f>+G35/Ventas!N40</f>
        <v>0.29000000000000004</v>
      </c>
      <c r="I35"/>
      <c r="J35"/>
    </row>
    <row r="36" spans="1:10">
      <c r="A36"/>
      <c r="B36" s="56" t="s">
        <v>128</v>
      </c>
      <c r="C36" s="115">
        <f>+Ventas!J41*'Costes variables'!$J$16</f>
        <v>13326.95</v>
      </c>
      <c r="D36" s="115">
        <f>+Ventas!K41*'Costes variables'!$J$17</f>
        <v>47669.475000000006</v>
      </c>
      <c r="E36" s="115">
        <f>+Ventas!L41*'Costes variables'!$J$18</f>
        <v>41884.700000000004</v>
      </c>
      <c r="F36" s="115">
        <f>+Ventas!M41*'Costes variables'!$J$19</f>
        <v>12301.800000000001</v>
      </c>
      <c r="G36" s="115">
        <f t="shared" si="0"/>
        <v>115182.925</v>
      </c>
      <c r="H36" s="130">
        <f>+G36/Ventas!N41</f>
        <v>0.28999999999999998</v>
      </c>
      <c r="I36"/>
      <c r="J36"/>
    </row>
    <row r="37" spans="1:10">
      <c r="A37"/>
      <c r="B37" s="56" t="s">
        <v>130</v>
      </c>
      <c r="C37" s="115">
        <f>+Ventas!J42*'Costes variables'!$J$16</f>
        <v>13460.219500000003</v>
      </c>
      <c r="D37" s="115">
        <f>+Ventas!K42*'Costes variables'!$J$17</f>
        <v>48146.169750000001</v>
      </c>
      <c r="E37" s="115">
        <f>+Ventas!L42*'Costes variables'!$J$18</f>
        <v>42303.546999999999</v>
      </c>
      <c r="F37" s="115">
        <f>+Ventas!M42*'Costes variables'!$J$19</f>
        <v>12424.818000000001</v>
      </c>
      <c r="G37" s="115">
        <f t="shared" si="0"/>
        <v>116334.75425</v>
      </c>
      <c r="H37" s="130">
        <f>+G37/Ventas!N42</f>
        <v>0.28999999999999998</v>
      </c>
      <c r="I37"/>
      <c r="J37"/>
    </row>
    <row r="38" spans="1:10">
      <c r="A38"/>
      <c r="B38" s="56" t="s">
        <v>284</v>
      </c>
      <c r="C38" s="115">
        <f>+Ventas!J43*'Costes variables'!$J$16</f>
        <v>13594.821695000002</v>
      </c>
      <c r="D38" s="115">
        <f>+Ventas!K43*'Costes variables'!$J$17</f>
        <v>48627.631447500004</v>
      </c>
      <c r="E38" s="115">
        <f>+Ventas!L43*'Costes variables'!$J$18</f>
        <v>42726.582470000001</v>
      </c>
      <c r="F38" s="115">
        <f>+Ventas!M43*'Costes variables'!$J$19</f>
        <v>12549.066180000002</v>
      </c>
      <c r="G38" s="115">
        <f t="shared" ref="G38:G39" si="1">SUM(C38:F38)</f>
        <v>117498.10179250001</v>
      </c>
      <c r="H38" s="130">
        <f>+G38/Ventas!N43</f>
        <v>0.29000000000000004</v>
      </c>
      <c r="I38"/>
      <c r="J38"/>
    </row>
    <row r="39" spans="1:10">
      <c r="B39" s="56" t="s">
        <v>285</v>
      </c>
      <c r="C39" s="115">
        <f>+Ventas!J44*'Costes variables'!$J$16</f>
        <v>13730.769911950003</v>
      </c>
      <c r="D39" s="115">
        <f>+Ventas!K44*'Costes variables'!$J$17</f>
        <v>49113.90776197501</v>
      </c>
      <c r="E39" s="115">
        <f>+Ventas!L44*'Costes variables'!$J$18</f>
        <v>43153.848294700001</v>
      </c>
      <c r="F39" s="115">
        <f>+Ventas!M44*'Costes variables'!$J$19</f>
        <v>12674.556841800002</v>
      </c>
      <c r="G39" s="115">
        <f t="shared" si="1"/>
        <v>118673.08281042501</v>
      </c>
      <c r="H39" s="130">
        <f>+G39/Ventas!N44</f>
        <v>0.29000000000000004</v>
      </c>
    </row>
  </sheetData>
  <sheetProtection password="B7A9" sheet="1" objects="1" scenarios="1"/>
  <protectedRanges>
    <protectedRange sqref="O16" name="Rango2"/>
    <protectedRange sqref="C16:I19" name="Rango1"/>
  </protectedRanges>
  <mergeCells count="5">
    <mergeCell ref="B21:G21"/>
    <mergeCell ref="B14:J14"/>
    <mergeCell ref="L16:N16"/>
    <mergeCell ref="I3:M3"/>
    <mergeCell ref="I4:M4"/>
  </mergeCells>
  <pageMargins left="0.70866141732283472" right="0.43307086614173229" top="0.55118110236220474" bottom="0.74803149606299213" header="0.31496062992125984" footer="0.31496062992125984"/>
  <pageSetup paperSize="9" scale="89"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B2:J33"/>
  <sheetViews>
    <sheetView showGridLines="0" topLeftCell="B7" zoomScale="90" zoomScaleNormal="90" zoomScalePageLayoutView="90" workbookViewId="0">
      <selection activeCell="B4" sqref="B4"/>
    </sheetView>
  </sheetViews>
  <sheetFormatPr baseColWidth="10" defaultColWidth="10.88671875" defaultRowHeight="14.4"/>
  <cols>
    <col min="1" max="1" width="3.109375" customWidth="1"/>
    <col min="2" max="2" width="36.44140625" customWidth="1"/>
    <col min="3" max="3" width="12" bestFit="1" customWidth="1"/>
    <col min="4" max="6" width="11.44140625" bestFit="1" customWidth="1"/>
    <col min="7" max="7" width="11.44140625" customWidth="1"/>
  </cols>
  <sheetData>
    <row r="2" spans="2:10" ht="21">
      <c r="D2" s="264" t="s">
        <v>197</v>
      </c>
      <c r="E2" s="264"/>
      <c r="F2" s="264"/>
      <c r="G2" s="264"/>
      <c r="H2" s="264"/>
      <c r="J2" s="228" t="s">
        <v>309</v>
      </c>
    </row>
    <row r="4" spans="2:10">
      <c r="D4" s="266" t="str">
        <f>+Portada!H22</f>
        <v>Jahaziel y Vladimil</v>
      </c>
      <c r="E4" s="267"/>
      <c r="F4" s="267"/>
      <c r="G4" s="267"/>
      <c r="H4" s="268"/>
    </row>
    <row r="5" spans="2:10">
      <c r="D5" s="266" t="str">
        <f>+Portada!H28</f>
        <v>Coffee Mug</v>
      </c>
      <c r="E5" s="267"/>
      <c r="F5" s="267"/>
      <c r="G5" s="267"/>
      <c r="H5" s="268"/>
    </row>
    <row r="7" spans="2:10">
      <c r="B7" s="216"/>
    </row>
    <row r="8" spans="2:10">
      <c r="B8" s="293" t="s">
        <v>153</v>
      </c>
      <c r="C8" s="293"/>
      <c r="D8" s="293"/>
      <c r="E8" s="293"/>
      <c r="F8" s="293"/>
      <c r="G8" s="293"/>
    </row>
    <row r="9" spans="2:10">
      <c r="B9" s="57"/>
      <c r="C9" s="58" t="s">
        <v>83</v>
      </c>
      <c r="D9" s="58" t="s">
        <v>84</v>
      </c>
      <c r="E9" s="58" t="s">
        <v>85</v>
      </c>
      <c r="F9" s="58" t="s">
        <v>276</v>
      </c>
      <c r="G9" s="58" t="s">
        <v>277</v>
      </c>
    </row>
    <row r="10" spans="2:10">
      <c r="B10" s="60" t="s">
        <v>154</v>
      </c>
      <c r="C10" s="131">
        <f>+Ventas!N40</f>
        <v>393250</v>
      </c>
      <c r="D10" s="131">
        <f>+Ventas!N41</f>
        <v>397182.5</v>
      </c>
      <c r="E10" s="131">
        <f>+Ventas!N42</f>
        <v>401154.32500000001</v>
      </c>
      <c r="F10" s="131">
        <f>+Ventas!N43</f>
        <v>405165.86824999994</v>
      </c>
      <c r="G10" s="131">
        <f>+Ventas!N44</f>
        <v>409217.52693250001</v>
      </c>
    </row>
    <row r="11" spans="2:10">
      <c r="B11" s="60" t="s">
        <v>97</v>
      </c>
      <c r="C11" s="131">
        <f>+(Financiación!E13+Financiación!F13)/10</f>
        <v>0</v>
      </c>
      <c r="D11" s="131">
        <f>+Financiación!G13/10+C11</f>
        <v>0</v>
      </c>
      <c r="E11" s="131">
        <f>+Financiación!H13/10+C11+Financiación!G13/10</f>
        <v>0</v>
      </c>
      <c r="F11" s="131">
        <f>+Financiación!I13/10+D11+Financiación!H13/10</f>
        <v>0</v>
      </c>
      <c r="G11" s="131">
        <f>+Financiación!J13/10+E11+Financiación!I13/10</f>
        <v>0</v>
      </c>
    </row>
    <row r="12" spans="2:10">
      <c r="B12" s="60" t="s">
        <v>164</v>
      </c>
      <c r="C12" s="131">
        <f>+'Costes variables'!G35</f>
        <v>114042.50000000001</v>
      </c>
      <c r="D12" s="131">
        <f>+'Costes variables'!G36</f>
        <v>115182.925</v>
      </c>
      <c r="E12" s="131">
        <f>+'Costes variables'!G37</f>
        <v>116334.75425</v>
      </c>
      <c r="F12" s="131">
        <f>+'Costes variables'!G38</f>
        <v>117498.10179250001</v>
      </c>
      <c r="G12" s="131">
        <f>+'Costes variables'!G39</f>
        <v>118673.08281042501</v>
      </c>
    </row>
    <row r="13" spans="2:10">
      <c r="B13" s="62" t="s">
        <v>155</v>
      </c>
      <c r="C13" s="63">
        <f>+C10+C11-C12</f>
        <v>279207.5</v>
      </c>
      <c r="D13" s="63">
        <f>+D10+D11-D12</f>
        <v>281999.57500000001</v>
      </c>
      <c r="E13" s="63">
        <f>+E10+E11-E12</f>
        <v>284819.57075000001</v>
      </c>
      <c r="F13" s="63">
        <f t="shared" ref="F13:G13" si="0">+F10+F11-F12</f>
        <v>287667.76645749994</v>
      </c>
      <c r="G13" s="63">
        <f t="shared" si="0"/>
        <v>290544.44412207499</v>
      </c>
    </row>
    <row r="14" spans="2:10">
      <c r="B14" s="60" t="str">
        <f>+'Costes Fijos'!B14</f>
        <v>Retribución del autónomo</v>
      </c>
      <c r="C14" s="131">
        <f>+'Costes Fijos'!C14*12</f>
        <v>14400</v>
      </c>
      <c r="D14" s="131">
        <f t="shared" ref="D14:E26" si="1">+C14</f>
        <v>14400</v>
      </c>
      <c r="E14" s="131">
        <f t="shared" si="1"/>
        <v>14400</v>
      </c>
      <c r="F14" s="131">
        <f t="shared" ref="F14:F21" si="2">+E14</f>
        <v>14400</v>
      </c>
      <c r="G14" s="131">
        <f t="shared" ref="G14:G21" si="3">+F14</f>
        <v>14400</v>
      </c>
    </row>
    <row r="15" spans="2:10">
      <c r="B15" s="60" t="str">
        <f>+'Costes Fijos'!B15</f>
        <v>Seguros de autónomos (RETA)</v>
      </c>
      <c r="C15" s="131">
        <f>+'Costes Fijos'!C15*12</f>
        <v>1200</v>
      </c>
      <c r="D15" s="131">
        <f t="shared" si="1"/>
        <v>1200</v>
      </c>
      <c r="E15" s="131">
        <f t="shared" si="1"/>
        <v>1200</v>
      </c>
      <c r="F15" s="131">
        <f t="shared" si="2"/>
        <v>1200</v>
      </c>
      <c r="G15" s="131">
        <f t="shared" si="3"/>
        <v>1200</v>
      </c>
    </row>
    <row r="16" spans="2:10">
      <c r="B16" s="61" t="s">
        <v>158</v>
      </c>
      <c r="C16" s="131">
        <f>+'Costes Fijos'!O45*12</f>
        <v>130800</v>
      </c>
      <c r="D16" s="131">
        <f t="shared" si="1"/>
        <v>130800</v>
      </c>
      <c r="E16" s="131">
        <f t="shared" si="1"/>
        <v>130800</v>
      </c>
      <c r="F16" s="131">
        <f t="shared" si="2"/>
        <v>130800</v>
      </c>
      <c r="G16" s="131">
        <f t="shared" si="3"/>
        <v>130800</v>
      </c>
    </row>
    <row r="17" spans="2:7">
      <c r="B17" s="60" t="s">
        <v>159</v>
      </c>
      <c r="C17" s="131">
        <f>+'Costes Fijos'!Q45*12</f>
        <v>41463.600000000006</v>
      </c>
      <c r="D17" s="131">
        <f t="shared" si="1"/>
        <v>41463.600000000006</v>
      </c>
      <c r="E17" s="131">
        <f t="shared" si="1"/>
        <v>41463.600000000006</v>
      </c>
      <c r="F17" s="131">
        <f t="shared" si="2"/>
        <v>41463.600000000006</v>
      </c>
      <c r="G17" s="131">
        <f t="shared" si="3"/>
        <v>41463.600000000006</v>
      </c>
    </row>
    <row r="18" spans="2:7">
      <c r="B18" s="60" t="str">
        <f>+'Costes Fijos'!B16</f>
        <v>Servicios exteriores</v>
      </c>
      <c r="C18" s="131">
        <f>+'Costes Fijos'!C16*12</f>
        <v>0</v>
      </c>
      <c r="D18" s="131">
        <f t="shared" si="1"/>
        <v>0</v>
      </c>
      <c r="E18" s="131">
        <f t="shared" si="1"/>
        <v>0</v>
      </c>
      <c r="F18" s="131">
        <f t="shared" si="2"/>
        <v>0</v>
      </c>
      <c r="G18" s="131">
        <f t="shared" si="3"/>
        <v>0</v>
      </c>
    </row>
    <row r="19" spans="2:7">
      <c r="B19" s="60" t="str">
        <f>+'Costes Fijos'!B17</f>
        <v>Servicios profesionales</v>
      </c>
      <c r="C19" s="131">
        <f>+'Costes Fijos'!C17*12</f>
        <v>3000</v>
      </c>
      <c r="D19" s="131">
        <f t="shared" si="1"/>
        <v>3000</v>
      </c>
      <c r="E19" s="131">
        <f t="shared" si="1"/>
        <v>3000</v>
      </c>
      <c r="F19" s="131">
        <f t="shared" si="2"/>
        <v>3000</v>
      </c>
      <c r="G19" s="131">
        <f t="shared" si="3"/>
        <v>3000</v>
      </c>
    </row>
    <row r="20" spans="2:7">
      <c r="B20" s="60" t="str">
        <f>+'Costes Fijos'!B18</f>
        <v>Alquileres y cánones</v>
      </c>
      <c r="C20" s="131">
        <f>+'Costes Fijos'!C18*12</f>
        <v>6000</v>
      </c>
      <c r="D20" s="131">
        <f t="shared" si="1"/>
        <v>6000</v>
      </c>
      <c r="E20" s="131">
        <f t="shared" si="1"/>
        <v>6000</v>
      </c>
      <c r="F20" s="131">
        <f t="shared" si="2"/>
        <v>6000</v>
      </c>
      <c r="G20" s="131">
        <f t="shared" si="3"/>
        <v>6000</v>
      </c>
    </row>
    <row r="21" spans="2:7">
      <c r="B21" s="60" t="str">
        <f>+'Costes Fijos'!B19</f>
        <v>Suministros</v>
      </c>
      <c r="C21" s="131">
        <f>+'Costes Fijos'!C19*12</f>
        <v>2400</v>
      </c>
      <c r="D21" s="131">
        <f t="shared" si="1"/>
        <v>2400</v>
      </c>
      <c r="E21" s="131">
        <f t="shared" si="1"/>
        <v>2400</v>
      </c>
      <c r="F21" s="131">
        <f t="shared" si="2"/>
        <v>2400</v>
      </c>
      <c r="G21" s="131">
        <f t="shared" si="3"/>
        <v>2400</v>
      </c>
    </row>
    <row r="22" spans="2:7">
      <c r="B22" s="60" t="s">
        <v>307</v>
      </c>
      <c r="C22" s="131">
        <f>+'Costes Marketing'!C29</f>
        <v>3300</v>
      </c>
      <c r="D22" s="131">
        <f>+C22*(1+'Costes Marketing'!I15)</f>
        <v>3366</v>
      </c>
      <c r="E22" s="131">
        <f>+D22*(1+'Costes Marketing'!I16)</f>
        <v>3416.49</v>
      </c>
      <c r="F22" s="131">
        <f>+E22*(1+'Costes Marketing'!I17)</f>
        <v>3450.6549</v>
      </c>
      <c r="G22" s="131">
        <f>+F22*(1+'Costes Marketing'!I18)</f>
        <v>3485.1614490000002</v>
      </c>
    </row>
    <row r="23" spans="2:7">
      <c r="B23" s="60" t="str">
        <f>+'Costes Fijos'!B20</f>
        <v>Mantenimiento y reparación</v>
      </c>
      <c r="C23" s="131">
        <f>+'Costes Fijos'!C20*12</f>
        <v>3600</v>
      </c>
      <c r="D23" s="131">
        <f t="shared" si="1"/>
        <v>3600</v>
      </c>
      <c r="E23" s="131">
        <f t="shared" si="1"/>
        <v>3600</v>
      </c>
      <c r="F23" s="131">
        <f t="shared" ref="F23:F26" si="4">+E23</f>
        <v>3600</v>
      </c>
      <c r="G23" s="131">
        <f t="shared" ref="G23:G26" si="5">+F23</f>
        <v>3600</v>
      </c>
    </row>
    <row r="24" spans="2:7">
      <c r="B24" s="60" t="s">
        <v>68</v>
      </c>
      <c r="C24" s="131">
        <f>+'Costes Fijos'!C21*12</f>
        <v>2400</v>
      </c>
      <c r="D24" s="131">
        <f t="shared" si="1"/>
        <v>2400</v>
      </c>
      <c r="E24" s="131">
        <f t="shared" si="1"/>
        <v>2400</v>
      </c>
      <c r="F24" s="131">
        <f t="shared" si="4"/>
        <v>2400</v>
      </c>
      <c r="G24" s="131">
        <f t="shared" si="5"/>
        <v>2400</v>
      </c>
    </row>
    <row r="25" spans="2:7">
      <c r="B25" s="60" t="str">
        <f>+'Costes Fijos'!B22</f>
        <v>Tributos</v>
      </c>
      <c r="C25" s="131">
        <f>+'Costes Fijos'!C22*12</f>
        <v>2400</v>
      </c>
      <c r="D25" s="131">
        <f t="shared" si="1"/>
        <v>2400</v>
      </c>
      <c r="E25" s="131">
        <f t="shared" si="1"/>
        <v>2400</v>
      </c>
      <c r="F25" s="131">
        <f t="shared" si="4"/>
        <v>2400</v>
      </c>
      <c r="G25" s="131">
        <f t="shared" si="5"/>
        <v>2400</v>
      </c>
    </row>
    <row r="26" spans="2:7">
      <c r="B26" s="60" t="str">
        <f>+'Costes Fijos'!B23</f>
        <v>Seguros</v>
      </c>
      <c r="C26" s="131">
        <f>+'Costes Fijos'!C23*12</f>
        <v>9000</v>
      </c>
      <c r="D26" s="131">
        <f t="shared" si="1"/>
        <v>9000</v>
      </c>
      <c r="E26" s="131">
        <f t="shared" si="1"/>
        <v>9000</v>
      </c>
      <c r="F26" s="131">
        <f t="shared" si="4"/>
        <v>9000</v>
      </c>
      <c r="G26" s="131">
        <f t="shared" si="5"/>
        <v>9000</v>
      </c>
    </row>
    <row r="27" spans="2:7">
      <c r="B27" s="60" t="s">
        <v>160</v>
      </c>
      <c r="C27" s="131">
        <f>+Inversión!C30+Inversión!D30+Inversión!C31+Inversión!D31</f>
        <v>6000</v>
      </c>
      <c r="D27" s="131">
        <f>+Inversión!E30+Inversión!E31</f>
        <v>0</v>
      </c>
      <c r="E27" s="131">
        <f>+Inversión!F30+Inversión!F31</f>
        <v>0</v>
      </c>
      <c r="F27" s="131">
        <f>+Inversión!G30+Inversión!G31</f>
        <v>0</v>
      </c>
      <c r="G27" s="131">
        <f>+Inversión!H30+Inversión!H31</f>
        <v>0</v>
      </c>
    </row>
    <row r="28" spans="2:7">
      <c r="B28" s="60" t="s">
        <v>156</v>
      </c>
      <c r="C28" s="131">
        <f>+Inversión!L24</f>
        <v>2946.428571428572</v>
      </c>
      <c r="D28" s="131">
        <f>+Inversión!M24</f>
        <v>3994.6428571428578</v>
      </c>
      <c r="E28" s="131">
        <f>+Inversión!N24</f>
        <v>4880.357142857144</v>
      </c>
      <c r="F28" s="131">
        <f>+Inversión!O24</f>
        <v>5928.5714285714294</v>
      </c>
      <c r="G28" s="131">
        <f>+Inversión!P24</f>
        <v>5689.2857142857156</v>
      </c>
    </row>
    <row r="29" spans="2:7">
      <c r="B29" s="62" t="s">
        <v>233</v>
      </c>
      <c r="C29" s="63">
        <f>+C13-SUM(C14:C28)</f>
        <v>50297.471428571414</v>
      </c>
      <c r="D29" s="63">
        <f>+D13-SUM(D14:D28)</f>
        <v>57975.332142857136</v>
      </c>
      <c r="E29" s="63">
        <f>+E13-SUM(E14:E28)</f>
        <v>59859.123607142887</v>
      </c>
      <c r="F29" s="63">
        <f t="shared" ref="F29:G29" si="6">+F13-SUM(F14:F28)</f>
        <v>61624.940128928516</v>
      </c>
      <c r="G29" s="63">
        <f t="shared" si="6"/>
        <v>64706.396958789264</v>
      </c>
    </row>
    <row r="30" spans="2:7">
      <c r="B30" s="60" t="s">
        <v>157</v>
      </c>
      <c r="C30" s="131">
        <f>+Financiación!E31+Financiación!E34+Financiación!N31+Financiación!N34</f>
        <v>0</v>
      </c>
      <c r="D30" s="131">
        <f>+Financiación!F31+Financiación!O31</f>
        <v>0</v>
      </c>
      <c r="E30" s="131">
        <f>+Financiación!G31+Financiación!P31</f>
        <v>0</v>
      </c>
      <c r="F30" s="131">
        <f>+Financiación!H31+Financiación!Q31</f>
        <v>0</v>
      </c>
      <c r="G30" s="131">
        <f>+Financiación!I31+Financiación!R31</f>
        <v>0</v>
      </c>
    </row>
    <row r="31" spans="2:7">
      <c r="B31" s="62" t="s">
        <v>234</v>
      </c>
      <c r="C31" s="63">
        <f>+C29-C30</f>
        <v>50297.471428571414</v>
      </c>
      <c r="D31" s="63">
        <f>+D29-D30</f>
        <v>57975.332142857136</v>
      </c>
      <c r="E31" s="63">
        <f>+E29-E30</f>
        <v>59859.123607142887</v>
      </c>
      <c r="F31" s="63">
        <f t="shared" ref="F31:G31" si="7">+F29-F30</f>
        <v>61624.940128928516</v>
      </c>
      <c r="G31" s="63">
        <f t="shared" si="7"/>
        <v>64706.396958789264</v>
      </c>
    </row>
    <row r="32" spans="2:7">
      <c r="B32" s="60" t="s">
        <v>236</v>
      </c>
      <c r="C32" s="131">
        <f>+IF('Costes Fijos'!$K$18&gt;0,'Costes Fijos'!$K$18*4,Resultados!C31*25%)</f>
        <v>12574.367857142854</v>
      </c>
      <c r="D32" s="131">
        <f>+IF('Costes Fijos'!$K$18&gt;0,'Costes Fijos'!$K$18*4,Resultados!D31*25%)</f>
        <v>14493.833035714284</v>
      </c>
      <c r="E32" s="131">
        <f>+IF('Costes Fijos'!$K$18&gt;0,'Costes Fijos'!$K$18*4,Resultados!E31*25%)</f>
        <v>14964.780901785722</v>
      </c>
      <c r="F32" s="131">
        <f>+IF('Costes Fijos'!$K$18&gt;0,'Costes Fijos'!$K$18*4,Resultados!F31*25%)</f>
        <v>15406.235032232129</v>
      </c>
      <c r="G32" s="131">
        <f>+IF('Costes Fijos'!$K$18&gt;0,'Costes Fijos'!$K$18*4,Resultados!G31*25%)</f>
        <v>16176.599239697316</v>
      </c>
    </row>
    <row r="33" spans="2:7">
      <c r="B33" s="62" t="s">
        <v>235</v>
      </c>
      <c r="C33" s="63">
        <f>+C31-C32</f>
        <v>37723.103571428561</v>
      </c>
      <c r="D33" s="63">
        <f>+D31-D32</f>
        <v>43481.499107142852</v>
      </c>
      <c r="E33" s="63">
        <f>+E31-E32</f>
        <v>44894.342705357165</v>
      </c>
      <c r="F33" s="63">
        <f t="shared" ref="F33:G33" si="8">+F31-F32</f>
        <v>46218.705096696387</v>
      </c>
      <c r="G33" s="63">
        <f t="shared" si="8"/>
        <v>48529.797719091948</v>
      </c>
    </row>
  </sheetData>
  <sheetProtection password="B7A9" sheet="1" objects="1" scenarios="1"/>
  <mergeCells count="4">
    <mergeCell ref="B8:G8"/>
    <mergeCell ref="D2:H2"/>
    <mergeCell ref="D4:H4"/>
    <mergeCell ref="D5:H5"/>
  </mergeCells>
  <pageMargins left="0.51181102362204722" right="0.35433070866141736" top="0.31" bottom="0.3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B3:Q38"/>
  <sheetViews>
    <sheetView showGridLines="0" topLeftCell="A4" zoomScale="80" zoomScaleNormal="80" zoomScalePageLayoutView="80" workbookViewId="0">
      <selection activeCell="C28" sqref="C28"/>
    </sheetView>
  </sheetViews>
  <sheetFormatPr baseColWidth="10" defaultColWidth="10.88671875" defaultRowHeight="14.4"/>
  <cols>
    <col min="1" max="1" width="5.44140625" customWidth="1"/>
    <col min="2" max="2" width="38.44140625" customWidth="1"/>
    <col min="3" max="3" width="12.109375" bestFit="1" customWidth="1"/>
    <col min="4" max="7" width="11" bestFit="1" customWidth="1"/>
    <col min="8" max="15" width="13.109375" bestFit="1" customWidth="1"/>
  </cols>
  <sheetData>
    <row r="3" spans="2:17" ht="21">
      <c r="E3" s="295" t="s">
        <v>210</v>
      </c>
      <c r="F3" s="295"/>
      <c r="G3" s="295"/>
      <c r="H3" s="295"/>
      <c r="I3" s="295"/>
      <c r="L3" s="228" t="s">
        <v>309</v>
      </c>
    </row>
    <row r="5" spans="2:17">
      <c r="E5" s="296" t="str">
        <f>+Portada!H22</f>
        <v>Jahaziel y Vladimil</v>
      </c>
      <c r="F5" s="296"/>
      <c r="G5" s="296"/>
      <c r="H5" s="296"/>
      <c r="I5" s="296"/>
    </row>
    <row r="6" spans="2:17">
      <c r="E6" s="296" t="str">
        <f>+Portada!H28</f>
        <v>Coffee Mug</v>
      </c>
      <c r="F6" s="296"/>
      <c r="G6" s="296"/>
      <c r="H6" s="296"/>
      <c r="I6" s="296"/>
    </row>
    <row r="10" spans="2:17" ht="15.6">
      <c r="B10" s="294" t="s">
        <v>211</v>
      </c>
      <c r="C10" s="294"/>
      <c r="D10" s="294"/>
      <c r="E10" s="294"/>
      <c r="F10" s="294"/>
      <c r="G10" s="294"/>
      <c r="H10" s="294"/>
      <c r="I10" s="294"/>
      <c r="J10" s="294"/>
      <c r="K10" s="294"/>
      <c r="L10" s="294"/>
      <c r="M10" s="294"/>
      <c r="N10" s="294"/>
      <c r="O10" s="208"/>
    </row>
    <row r="11" spans="2:17">
      <c r="B11" s="64"/>
      <c r="C11" s="58" t="s">
        <v>127</v>
      </c>
      <c r="D11" s="58" t="s">
        <v>129</v>
      </c>
      <c r="E11" s="58" t="s">
        <v>131</v>
      </c>
      <c r="F11" s="58" t="s">
        <v>132</v>
      </c>
      <c r="G11" s="58" t="s">
        <v>133</v>
      </c>
      <c r="H11" s="58" t="s">
        <v>202</v>
      </c>
      <c r="I11" s="58" t="s">
        <v>135</v>
      </c>
      <c r="J11" s="58" t="s">
        <v>203</v>
      </c>
      <c r="K11" s="58" t="s">
        <v>137</v>
      </c>
      <c r="L11" s="58" t="s">
        <v>138</v>
      </c>
      <c r="M11" s="58" t="s">
        <v>139</v>
      </c>
      <c r="N11" s="58" t="s">
        <v>140</v>
      </c>
      <c r="O11" s="58" t="s">
        <v>22</v>
      </c>
    </row>
    <row r="12" spans="2:17">
      <c r="B12" s="60" t="s">
        <v>204</v>
      </c>
      <c r="C12" s="152">
        <f>+Ventas!N28</f>
        <v>30750</v>
      </c>
      <c r="D12" s="152">
        <f>+Ventas!N29</f>
        <v>16750</v>
      </c>
      <c r="E12" s="152">
        <f>+Ventas!N30</f>
        <v>32750</v>
      </c>
      <c r="F12" s="152">
        <f>+Ventas!N31</f>
        <v>27250</v>
      </c>
      <c r="G12" s="152">
        <f>+Ventas!N32</f>
        <v>33500</v>
      </c>
      <c r="H12" s="152">
        <f>+Ventas!N33</f>
        <v>28000</v>
      </c>
      <c r="I12" s="152">
        <f>+Ventas!N34</f>
        <v>31750</v>
      </c>
      <c r="J12" s="152">
        <f>+Ventas!N35</f>
        <v>20000</v>
      </c>
      <c r="K12" s="152">
        <f>+Ventas!N36</f>
        <v>27750</v>
      </c>
      <c r="L12" s="152">
        <f>+Ventas!N37</f>
        <v>42500</v>
      </c>
      <c r="M12" s="152">
        <f>+Ventas!N38</f>
        <v>51000</v>
      </c>
      <c r="N12" s="152">
        <f>+Ventas!N39</f>
        <v>51250</v>
      </c>
      <c r="O12" s="152">
        <f t="shared" ref="O12:O34" si="0">SUM(C12:N12)</f>
        <v>393250</v>
      </c>
    </row>
    <row r="13" spans="2:17">
      <c r="B13" s="60" t="s">
        <v>205</v>
      </c>
      <c r="C13" s="152"/>
      <c r="D13" s="152"/>
      <c r="E13" s="152"/>
      <c r="F13" s="152"/>
      <c r="G13" s="152"/>
      <c r="H13" s="152">
        <f>+Financiación!F18</f>
        <v>4500</v>
      </c>
      <c r="I13" s="152"/>
      <c r="J13" s="152"/>
      <c r="K13" s="152"/>
      <c r="L13" s="152"/>
      <c r="M13" s="152"/>
      <c r="N13" s="152"/>
      <c r="O13" s="152">
        <f t="shared" si="0"/>
        <v>4500</v>
      </c>
    </row>
    <row r="14" spans="2:17">
      <c r="B14" s="59" t="s">
        <v>67</v>
      </c>
      <c r="C14" s="67">
        <f t="shared" ref="C14:N14" si="1">SUM(C12:C13)</f>
        <v>30750</v>
      </c>
      <c r="D14" s="67">
        <f t="shared" si="1"/>
        <v>16750</v>
      </c>
      <c r="E14" s="67">
        <f t="shared" si="1"/>
        <v>32750</v>
      </c>
      <c r="F14" s="67">
        <f t="shared" si="1"/>
        <v>27250</v>
      </c>
      <c r="G14" s="67">
        <f t="shared" si="1"/>
        <v>33500</v>
      </c>
      <c r="H14" s="67">
        <f t="shared" si="1"/>
        <v>32500</v>
      </c>
      <c r="I14" s="67">
        <f t="shared" si="1"/>
        <v>31750</v>
      </c>
      <c r="J14" s="67">
        <f t="shared" si="1"/>
        <v>20000</v>
      </c>
      <c r="K14" s="67">
        <f t="shared" si="1"/>
        <v>27750</v>
      </c>
      <c r="L14" s="67">
        <f t="shared" si="1"/>
        <v>42500</v>
      </c>
      <c r="M14" s="67">
        <f t="shared" si="1"/>
        <v>51000</v>
      </c>
      <c r="N14" s="67">
        <f t="shared" si="1"/>
        <v>51250</v>
      </c>
      <c r="O14" s="67">
        <f t="shared" si="0"/>
        <v>397750</v>
      </c>
    </row>
    <row r="15" spans="2:17">
      <c r="B15" s="60" t="s">
        <v>206</v>
      </c>
      <c r="C15" s="152">
        <f>+'Costes variables'!G23</f>
        <v>8917.5000000000018</v>
      </c>
      <c r="D15" s="152">
        <f>+'Costes variables'!G24</f>
        <v>4857.5000000000009</v>
      </c>
      <c r="E15" s="152">
        <f>+'Costes variables'!G25</f>
        <v>9497.5000000000018</v>
      </c>
      <c r="F15" s="152">
        <f>+'Costes variables'!G26</f>
        <v>7902.5000000000009</v>
      </c>
      <c r="G15" s="152">
        <f>+'Costes variables'!G27</f>
        <v>9715.0000000000018</v>
      </c>
      <c r="H15" s="152">
        <f>+'Costes variables'!G28</f>
        <v>8120.0000000000018</v>
      </c>
      <c r="I15" s="152">
        <f>+'Costes variables'!G29</f>
        <v>9207.5000000000018</v>
      </c>
      <c r="J15" s="152">
        <f>+'Costes variables'!G30</f>
        <v>5800.0000000000009</v>
      </c>
      <c r="K15" s="152">
        <f>+'Costes variables'!G31</f>
        <v>8047.5000000000009</v>
      </c>
      <c r="L15" s="152">
        <f>+'Costes variables'!G32</f>
        <v>12325.000000000002</v>
      </c>
      <c r="M15" s="152">
        <f>+'Costes variables'!G33</f>
        <v>14790.000000000002</v>
      </c>
      <c r="N15" s="152">
        <f>+'Costes variables'!G34</f>
        <v>14862.500000000002</v>
      </c>
      <c r="O15" s="153">
        <f t="shared" si="0"/>
        <v>114042.50000000001</v>
      </c>
      <c r="P15" s="184"/>
      <c r="Q15" s="184"/>
    </row>
    <row r="16" spans="2:17">
      <c r="B16" s="60" t="s">
        <v>213</v>
      </c>
      <c r="C16" s="152">
        <f>+'Costes Fijos'!O45</f>
        <v>10900</v>
      </c>
      <c r="D16" s="152">
        <f>+C16</f>
        <v>10900</v>
      </c>
      <c r="E16" s="152">
        <f t="shared" ref="E16:N16" si="2">+D16</f>
        <v>10900</v>
      </c>
      <c r="F16" s="152">
        <f t="shared" si="2"/>
        <v>10900</v>
      </c>
      <c r="G16" s="152">
        <f t="shared" si="2"/>
        <v>10900</v>
      </c>
      <c r="H16" s="152">
        <f t="shared" si="2"/>
        <v>10900</v>
      </c>
      <c r="I16" s="152">
        <f t="shared" si="2"/>
        <v>10900</v>
      </c>
      <c r="J16" s="152">
        <f t="shared" si="2"/>
        <v>10900</v>
      </c>
      <c r="K16" s="152">
        <f t="shared" si="2"/>
        <v>10900</v>
      </c>
      <c r="L16" s="152">
        <f t="shared" si="2"/>
        <v>10900</v>
      </c>
      <c r="M16" s="152">
        <f t="shared" si="2"/>
        <v>10900</v>
      </c>
      <c r="N16" s="152">
        <f t="shared" si="2"/>
        <v>10900</v>
      </c>
      <c r="O16" s="153">
        <f t="shared" si="0"/>
        <v>130800</v>
      </c>
      <c r="P16" s="184"/>
      <c r="Q16" s="184"/>
    </row>
    <row r="17" spans="2:15">
      <c r="B17" s="60" t="s">
        <v>212</v>
      </c>
      <c r="C17" s="152">
        <f>+'Costes Fijos'!Q45</f>
        <v>3455.3</v>
      </c>
      <c r="D17" s="152">
        <f t="shared" ref="D17:N26" si="3">+C17</f>
        <v>3455.3</v>
      </c>
      <c r="E17" s="152">
        <f t="shared" si="3"/>
        <v>3455.3</v>
      </c>
      <c r="F17" s="152">
        <f t="shared" si="3"/>
        <v>3455.3</v>
      </c>
      <c r="G17" s="152">
        <f t="shared" si="3"/>
        <v>3455.3</v>
      </c>
      <c r="H17" s="152">
        <f t="shared" si="3"/>
        <v>3455.3</v>
      </c>
      <c r="I17" s="152">
        <f t="shared" si="3"/>
        <v>3455.3</v>
      </c>
      <c r="J17" s="152">
        <f t="shared" si="3"/>
        <v>3455.3</v>
      </c>
      <c r="K17" s="152">
        <f t="shared" si="3"/>
        <v>3455.3</v>
      </c>
      <c r="L17" s="152">
        <f t="shared" si="3"/>
        <v>3455.3</v>
      </c>
      <c r="M17" s="152">
        <f t="shared" si="3"/>
        <v>3455.3</v>
      </c>
      <c r="N17" s="152">
        <f t="shared" si="3"/>
        <v>3455.3</v>
      </c>
      <c r="O17" s="152">
        <f t="shared" si="0"/>
        <v>41463.600000000006</v>
      </c>
    </row>
    <row r="18" spans="2:15">
      <c r="B18" s="60" t="str">
        <f>+'Costes Fijos'!B14</f>
        <v>Retribución del autónomo</v>
      </c>
      <c r="C18" s="152">
        <f>+'Costes Fijos'!$C14</f>
        <v>1200</v>
      </c>
      <c r="D18" s="152">
        <f>+'Costes Fijos'!$C14</f>
        <v>1200</v>
      </c>
      <c r="E18" s="152">
        <f>+'Costes Fijos'!$C14</f>
        <v>1200</v>
      </c>
      <c r="F18" s="152">
        <f>+'Costes Fijos'!$C14</f>
        <v>1200</v>
      </c>
      <c r="G18" s="152">
        <f>+'Costes Fijos'!$C14</f>
        <v>1200</v>
      </c>
      <c r="H18" s="152">
        <f>+'Costes Fijos'!$C14</f>
        <v>1200</v>
      </c>
      <c r="I18" s="152">
        <f>+'Costes Fijos'!$C14</f>
        <v>1200</v>
      </c>
      <c r="J18" s="152">
        <f>+'Costes Fijos'!$C14</f>
        <v>1200</v>
      </c>
      <c r="K18" s="152">
        <f>+'Costes Fijos'!$C14</f>
        <v>1200</v>
      </c>
      <c r="L18" s="152">
        <f>+'Costes Fijos'!$C14</f>
        <v>1200</v>
      </c>
      <c r="M18" s="152">
        <f>+'Costes Fijos'!$C14</f>
        <v>1200</v>
      </c>
      <c r="N18" s="152">
        <f>+'Costes Fijos'!$C14</f>
        <v>1200</v>
      </c>
      <c r="O18" s="152">
        <f>SUM(C18:N18)</f>
        <v>14400</v>
      </c>
    </row>
    <row r="19" spans="2:15">
      <c r="B19" s="60" t="str">
        <f>+'Costes Fijos'!B15</f>
        <v>Seguros de autónomos (RETA)</v>
      </c>
      <c r="C19" s="152">
        <f>+'Costes Fijos'!C15</f>
        <v>100</v>
      </c>
      <c r="D19" s="152">
        <f t="shared" si="3"/>
        <v>100</v>
      </c>
      <c r="E19" s="152">
        <f t="shared" si="3"/>
        <v>100</v>
      </c>
      <c r="F19" s="152">
        <f t="shared" si="3"/>
        <v>100</v>
      </c>
      <c r="G19" s="152">
        <f t="shared" si="3"/>
        <v>100</v>
      </c>
      <c r="H19" s="152">
        <f t="shared" si="3"/>
        <v>100</v>
      </c>
      <c r="I19" s="152">
        <f t="shared" si="3"/>
        <v>100</v>
      </c>
      <c r="J19" s="152">
        <f t="shared" si="3"/>
        <v>100</v>
      </c>
      <c r="K19" s="152">
        <f t="shared" si="3"/>
        <v>100</v>
      </c>
      <c r="L19" s="152">
        <f t="shared" si="3"/>
        <v>100</v>
      </c>
      <c r="M19" s="152">
        <f t="shared" si="3"/>
        <v>100</v>
      </c>
      <c r="N19" s="152">
        <f t="shared" si="3"/>
        <v>100</v>
      </c>
      <c r="O19" s="152">
        <f t="shared" si="0"/>
        <v>1200</v>
      </c>
    </row>
    <row r="20" spans="2:15">
      <c r="B20" s="60" t="str">
        <f>+'Costes Fijos'!B16</f>
        <v>Servicios exteriores</v>
      </c>
      <c r="C20" s="152">
        <f>+'Costes Fijos'!C16</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2">
        <f t="shared" si="3"/>
        <v>0</v>
      </c>
      <c r="O20" s="152">
        <f t="shared" si="0"/>
        <v>0</v>
      </c>
    </row>
    <row r="21" spans="2:15">
      <c r="B21" s="60" t="str">
        <f>+'Costes Fijos'!B17</f>
        <v>Servicios profesionales</v>
      </c>
      <c r="C21" s="152">
        <f>+'Costes Fijos'!C17</f>
        <v>250</v>
      </c>
      <c r="D21" s="152">
        <f t="shared" si="3"/>
        <v>250</v>
      </c>
      <c r="E21" s="152">
        <f t="shared" si="3"/>
        <v>250</v>
      </c>
      <c r="F21" s="152">
        <f t="shared" si="3"/>
        <v>250</v>
      </c>
      <c r="G21" s="152">
        <f t="shared" si="3"/>
        <v>250</v>
      </c>
      <c r="H21" s="152">
        <f t="shared" si="3"/>
        <v>250</v>
      </c>
      <c r="I21" s="152">
        <f t="shared" si="3"/>
        <v>250</v>
      </c>
      <c r="J21" s="152">
        <f t="shared" si="3"/>
        <v>250</v>
      </c>
      <c r="K21" s="152">
        <f t="shared" si="3"/>
        <v>250</v>
      </c>
      <c r="L21" s="152">
        <f t="shared" si="3"/>
        <v>250</v>
      </c>
      <c r="M21" s="152">
        <f t="shared" si="3"/>
        <v>250</v>
      </c>
      <c r="N21" s="152">
        <f t="shared" si="3"/>
        <v>250</v>
      </c>
      <c r="O21" s="152">
        <f t="shared" si="0"/>
        <v>3000</v>
      </c>
    </row>
    <row r="22" spans="2:15">
      <c r="B22" s="60" t="str">
        <f>+'Costes Fijos'!B18</f>
        <v>Alquileres y cánones</v>
      </c>
      <c r="C22" s="152">
        <f>+'Costes Fijos'!C18</f>
        <v>500</v>
      </c>
      <c r="D22" s="152">
        <f t="shared" si="3"/>
        <v>500</v>
      </c>
      <c r="E22" s="152">
        <f t="shared" si="3"/>
        <v>500</v>
      </c>
      <c r="F22" s="152">
        <f t="shared" si="3"/>
        <v>500</v>
      </c>
      <c r="G22" s="152">
        <f t="shared" si="3"/>
        <v>500</v>
      </c>
      <c r="H22" s="152">
        <f t="shared" si="3"/>
        <v>500</v>
      </c>
      <c r="I22" s="152">
        <f t="shared" si="3"/>
        <v>500</v>
      </c>
      <c r="J22" s="152">
        <f t="shared" si="3"/>
        <v>500</v>
      </c>
      <c r="K22" s="152">
        <f t="shared" si="3"/>
        <v>500</v>
      </c>
      <c r="L22" s="152">
        <f t="shared" si="3"/>
        <v>500</v>
      </c>
      <c r="M22" s="152">
        <f t="shared" si="3"/>
        <v>500</v>
      </c>
      <c r="N22" s="152">
        <f t="shared" si="3"/>
        <v>500</v>
      </c>
      <c r="O22" s="152">
        <f t="shared" si="0"/>
        <v>6000</v>
      </c>
    </row>
    <row r="23" spans="2:15">
      <c r="B23" s="60" t="str">
        <f>+'Costes Fijos'!B19</f>
        <v>Suministros</v>
      </c>
      <c r="C23" s="152">
        <f>+'Costes Fijos'!C19</f>
        <v>200</v>
      </c>
      <c r="D23" s="152">
        <f t="shared" si="3"/>
        <v>200</v>
      </c>
      <c r="E23" s="152">
        <f t="shared" si="3"/>
        <v>200</v>
      </c>
      <c r="F23" s="152">
        <f t="shared" si="3"/>
        <v>200</v>
      </c>
      <c r="G23" s="152">
        <f t="shared" si="3"/>
        <v>200</v>
      </c>
      <c r="H23" s="152">
        <f t="shared" si="3"/>
        <v>200</v>
      </c>
      <c r="I23" s="152">
        <f t="shared" si="3"/>
        <v>200</v>
      </c>
      <c r="J23" s="152">
        <f t="shared" si="3"/>
        <v>200</v>
      </c>
      <c r="K23" s="152">
        <f t="shared" si="3"/>
        <v>200</v>
      </c>
      <c r="L23" s="152">
        <f t="shared" si="3"/>
        <v>200</v>
      </c>
      <c r="M23" s="152">
        <f t="shared" si="3"/>
        <v>200</v>
      </c>
      <c r="N23" s="152">
        <f t="shared" si="3"/>
        <v>200</v>
      </c>
      <c r="O23" s="152">
        <f t="shared" si="0"/>
        <v>2400</v>
      </c>
    </row>
    <row r="24" spans="2:15">
      <c r="B24" s="60" t="str">
        <f>+Resultados!B22</f>
        <v>Costes de Marketing</v>
      </c>
      <c r="C24" s="152">
        <f>+'Costes Marketing'!C29/12</f>
        <v>275</v>
      </c>
      <c r="D24" s="152">
        <f t="shared" si="3"/>
        <v>275</v>
      </c>
      <c r="E24" s="152">
        <f t="shared" si="3"/>
        <v>275</v>
      </c>
      <c r="F24" s="152">
        <f t="shared" si="3"/>
        <v>275</v>
      </c>
      <c r="G24" s="152">
        <f t="shared" si="3"/>
        <v>275</v>
      </c>
      <c r="H24" s="152">
        <f t="shared" si="3"/>
        <v>275</v>
      </c>
      <c r="I24" s="152">
        <f t="shared" si="3"/>
        <v>275</v>
      </c>
      <c r="J24" s="152">
        <f t="shared" si="3"/>
        <v>275</v>
      </c>
      <c r="K24" s="152">
        <f t="shared" si="3"/>
        <v>275</v>
      </c>
      <c r="L24" s="152">
        <f t="shared" si="3"/>
        <v>275</v>
      </c>
      <c r="M24" s="152">
        <f t="shared" si="3"/>
        <v>275</v>
      </c>
      <c r="N24" s="152">
        <f t="shared" si="3"/>
        <v>275</v>
      </c>
      <c r="O24" s="152">
        <f t="shared" si="0"/>
        <v>3300</v>
      </c>
    </row>
    <row r="25" spans="2:15">
      <c r="B25" s="60" t="str">
        <f>+'Costes Fijos'!B20</f>
        <v>Mantenimiento y reparación</v>
      </c>
      <c r="C25" s="152">
        <f>+'Costes Fijos'!C20</f>
        <v>300</v>
      </c>
      <c r="D25" s="152">
        <f t="shared" si="3"/>
        <v>300</v>
      </c>
      <c r="E25" s="152">
        <f t="shared" si="3"/>
        <v>300</v>
      </c>
      <c r="F25" s="152">
        <f t="shared" si="3"/>
        <v>300</v>
      </c>
      <c r="G25" s="152">
        <f t="shared" si="3"/>
        <v>300</v>
      </c>
      <c r="H25" s="152">
        <f t="shared" si="3"/>
        <v>300</v>
      </c>
      <c r="I25" s="152">
        <f t="shared" si="3"/>
        <v>300</v>
      </c>
      <c r="J25" s="152">
        <f t="shared" si="3"/>
        <v>300</v>
      </c>
      <c r="K25" s="152">
        <f t="shared" si="3"/>
        <v>300</v>
      </c>
      <c r="L25" s="152">
        <f t="shared" si="3"/>
        <v>300</v>
      </c>
      <c r="M25" s="152">
        <f t="shared" si="3"/>
        <v>300</v>
      </c>
      <c r="N25" s="152">
        <f t="shared" si="3"/>
        <v>300</v>
      </c>
      <c r="O25" s="152">
        <f t="shared" si="0"/>
        <v>3600</v>
      </c>
    </row>
    <row r="26" spans="2:15">
      <c r="B26" s="60" t="str">
        <f>+'Costes Fijos'!B21</f>
        <v>Gastos diversos</v>
      </c>
      <c r="C26" s="152">
        <f>+'Costes Fijos'!C21</f>
        <v>200</v>
      </c>
      <c r="D26" s="152">
        <f t="shared" si="3"/>
        <v>200</v>
      </c>
      <c r="E26" s="152">
        <f t="shared" si="3"/>
        <v>200</v>
      </c>
      <c r="F26" s="152">
        <f t="shared" si="3"/>
        <v>200</v>
      </c>
      <c r="G26" s="152">
        <f t="shared" si="3"/>
        <v>200</v>
      </c>
      <c r="H26" s="152">
        <f t="shared" si="3"/>
        <v>200</v>
      </c>
      <c r="I26" s="152">
        <f t="shared" si="3"/>
        <v>200</v>
      </c>
      <c r="J26" s="152">
        <f t="shared" si="3"/>
        <v>200</v>
      </c>
      <c r="K26" s="152">
        <f t="shared" si="3"/>
        <v>200</v>
      </c>
      <c r="L26" s="152">
        <f t="shared" si="3"/>
        <v>200</v>
      </c>
      <c r="M26" s="152">
        <f t="shared" si="3"/>
        <v>200</v>
      </c>
      <c r="N26" s="152">
        <f t="shared" si="3"/>
        <v>200</v>
      </c>
      <c r="O26" s="152">
        <f t="shared" si="0"/>
        <v>2400</v>
      </c>
    </row>
    <row r="27" spans="2:15">
      <c r="B27" s="60" t="str">
        <f>+'Costes Fijos'!B22</f>
        <v>Tributos</v>
      </c>
      <c r="C27" s="152">
        <f>+'Costes Fijos'!C22*12</f>
        <v>2400</v>
      </c>
      <c r="D27" s="152"/>
      <c r="E27" s="152"/>
      <c r="F27" s="152"/>
      <c r="G27" s="152"/>
      <c r="H27" s="152"/>
      <c r="I27" s="152"/>
      <c r="J27" s="152"/>
      <c r="K27" s="152"/>
      <c r="L27" s="152"/>
      <c r="M27" s="152"/>
      <c r="N27" s="152"/>
      <c r="O27" s="152">
        <f t="shared" si="0"/>
        <v>2400</v>
      </c>
    </row>
    <row r="28" spans="2:15">
      <c r="B28" s="60" t="str">
        <f>+'Costes Fijos'!B23</f>
        <v>Seguros</v>
      </c>
      <c r="C28" s="152">
        <f>+'Costes Fijos'!C23*12</f>
        <v>9000</v>
      </c>
      <c r="D28" s="152"/>
      <c r="E28" s="152"/>
      <c r="F28" s="152"/>
      <c r="G28" s="152"/>
      <c r="H28" s="152"/>
      <c r="I28" s="152"/>
      <c r="J28" s="152"/>
      <c r="K28" s="152"/>
      <c r="L28" s="152"/>
      <c r="M28" s="152"/>
      <c r="N28" s="152"/>
      <c r="O28" s="152">
        <f t="shared" si="0"/>
        <v>9000</v>
      </c>
    </row>
    <row r="29" spans="2:15">
      <c r="B29" s="60" t="s">
        <v>214</v>
      </c>
      <c r="C29" s="152">
        <f>+Financiación!$E38+Financiación!$N38</f>
        <v>0</v>
      </c>
      <c r="D29" s="152">
        <f>+Financiación!$E39+Financiación!$N39</f>
        <v>0</v>
      </c>
      <c r="E29" s="152">
        <f>+Financiación!$E40+Financiación!$N40</f>
        <v>0</v>
      </c>
      <c r="F29" s="152">
        <f>+Financiación!$E41+Financiación!$N41</f>
        <v>0</v>
      </c>
      <c r="G29" s="152">
        <f>+Financiación!$E42+Financiación!$N42</f>
        <v>0</v>
      </c>
      <c r="H29" s="152">
        <f>+Financiación!$E43+Financiación!$N43</f>
        <v>0</v>
      </c>
      <c r="I29" s="152">
        <f>+Financiación!$E44+Financiación!$N44</f>
        <v>0</v>
      </c>
      <c r="J29" s="152">
        <f>+Financiación!$E45+Financiación!$N45</f>
        <v>0</v>
      </c>
      <c r="K29" s="152">
        <f>+Financiación!$E46+Financiación!$N46</f>
        <v>0</v>
      </c>
      <c r="L29" s="152">
        <f>+Financiación!$E47+Financiación!$N47</f>
        <v>0</v>
      </c>
      <c r="M29" s="152">
        <f>+Financiación!$E48+Financiación!$N48</f>
        <v>0</v>
      </c>
      <c r="N29" s="152">
        <f>+Financiación!$E49+Financiación!$N49</f>
        <v>0</v>
      </c>
      <c r="O29" s="152">
        <f t="shared" si="0"/>
        <v>0</v>
      </c>
    </row>
    <row r="30" spans="2:15">
      <c r="B30" s="60" t="s">
        <v>218</v>
      </c>
      <c r="C30" s="152">
        <f>+Financiación!E34+Financiación!N34</f>
        <v>0</v>
      </c>
      <c r="D30" s="152"/>
      <c r="E30" s="152"/>
      <c r="F30" s="152"/>
      <c r="G30" s="152"/>
      <c r="H30" s="152"/>
      <c r="I30" s="152"/>
      <c r="J30" s="152"/>
      <c r="K30" s="152"/>
      <c r="L30" s="152"/>
      <c r="M30" s="152"/>
      <c r="N30" s="152"/>
      <c r="O30" s="152">
        <f t="shared" si="0"/>
        <v>0</v>
      </c>
    </row>
    <row r="31" spans="2:15">
      <c r="B31" s="60" t="s">
        <v>217</v>
      </c>
      <c r="C31" s="152"/>
      <c r="D31" s="152"/>
      <c r="E31" s="152"/>
      <c r="F31" s="152"/>
      <c r="G31" s="152"/>
      <c r="H31" s="152"/>
      <c r="I31" s="152"/>
      <c r="J31" s="152"/>
      <c r="K31" s="152"/>
      <c r="L31" s="152"/>
      <c r="M31" s="152"/>
      <c r="N31" s="152">
        <f>+Financiación!E14+Financiación!E17</f>
        <v>3750</v>
      </c>
      <c r="O31" s="152">
        <f t="shared" si="0"/>
        <v>3750</v>
      </c>
    </row>
    <row r="32" spans="2:15">
      <c r="B32" s="60" t="s">
        <v>216</v>
      </c>
      <c r="C32" s="152">
        <v>0</v>
      </c>
      <c r="D32" s="152">
        <v>0</v>
      </c>
      <c r="E32" s="152">
        <f>+Resultados!$C$32/4</f>
        <v>3143.5919642857134</v>
      </c>
      <c r="F32" s="152">
        <v>0</v>
      </c>
      <c r="G32" s="152">
        <v>0</v>
      </c>
      <c r="H32" s="152">
        <f>+Resultados!$C$32/4</f>
        <v>3143.5919642857134</v>
      </c>
      <c r="I32" s="152">
        <v>0</v>
      </c>
      <c r="J32" s="152">
        <v>0</v>
      </c>
      <c r="K32" s="152">
        <f>+Resultados!$C$32/4</f>
        <v>3143.5919642857134</v>
      </c>
      <c r="L32" s="152">
        <v>0</v>
      </c>
      <c r="M32" s="152">
        <v>0</v>
      </c>
      <c r="N32" s="152">
        <f>+Resultados!$C$32/4</f>
        <v>3143.5919642857134</v>
      </c>
      <c r="O32" s="152">
        <f t="shared" si="0"/>
        <v>12574.367857142854</v>
      </c>
    </row>
    <row r="33" spans="2:15">
      <c r="B33" s="60" t="s">
        <v>238</v>
      </c>
      <c r="C33" s="152"/>
      <c r="D33" s="152"/>
      <c r="E33" s="152"/>
      <c r="F33" s="152"/>
      <c r="G33" s="152"/>
      <c r="H33" s="152">
        <f>+Inversión!D30+Inversión!D31</f>
        <v>0</v>
      </c>
      <c r="I33" s="152"/>
      <c r="J33" s="152"/>
      <c r="K33" s="152"/>
      <c r="L33" s="152"/>
      <c r="M33" s="152"/>
      <c r="N33" s="152"/>
      <c r="O33" s="152">
        <f t="shared" si="0"/>
        <v>0</v>
      </c>
    </row>
    <row r="34" spans="2:15">
      <c r="B34" s="60" t="s">
        <v>215</v>
      </c>
      <c r="C34" s="152"/>
      <c r="D34" s="152"/>
      <c r="E34" s="152"/>
      <c r="F34" s="152"/>
      <c r="G34" s="152"/>
      <c r="H34" s="152">
        <f>SUM(Inversión!D10:D25)</f>
        <v>4500</v>
      </c>
      <c r="I34" s="152"/>
      <c r="J34" s="152"/>
      <c r="K34" s="152"/>
      <c r="L34" s="152"/>
      <c r="M34" s="152"/>
      <c r="N34" s="152"/>
      <c r="O34" s="152">
        <f t="shared" si="0"/>
        <v>4500</v>
      </c>
    </row>
    <row r="35" spans="2:15">
      <c r="B35" s="59" t="s">
        <v>69</v>
      </c>
      <c r="C35" s="65">
        <f t="shared" ref="C35:N35" si="4">SUM(C15:C34)</f>
        <v>37697.800000000003</v>
      </c>
      <c r="D35" s="65">
        <f t="shared" si="4"/>
        <v>22237.8</v>
      </c>
      <c r="E35" s="65">
        <f t="shared" si="4"/>
        <v>30021.391964285714</v>
      </c>
      <c r="F35" s="65">
        <f t="shared" si="4"/>
        <v>25282.799999999999</v>
      </c>
      <c r="G35" s="65">
        <f t="shared" si="4"/>
        <v>27095.3</v>
      </c>
      <c r="H35" s="65">
        <f t="shared" si="4"/>
        <v>33143.891964285714</v>
      </c>
      <c r="I35" s="65">
        <f t="shared" si="4"/>
        <v>26587.8</v>
      </c>
      <c r="J35" s="65">
        <f t="shared" si="4"/>
        <v>23180.3</v>
      </c>
      <c r="K35" s="65">
        <f t="shared" si="4"/>
        <v>28571.391964285714</v>
      </c>
      <c r="L35" s="65">
        <f t="shared" si="4"/>
        <v>29705.3</v>
      </c>
      <c r="M35" s="65">
        <f t="shared" si="4"/>
        <v>32170.3</v>
      </c>
      <c r="N35" s="65">
        <f t="shared" si="4"/>
        <v>39136.391964285714</v>
      </c>
      <c r="O35" s="65">
        <f>SUM(O15:O34)</f>
        <v>354830.46785714285</v>
      </c>
    </row>
    <row r="36" spans="2:15">
      <c r="B36" s="62" t="s">
        <v>207</v>
      </c>
      <c r="C36" s="66">
        <f t="shared" ref="C36:O36" si="5">+C14-C35</f>
        <v>-6947.8000000000029</v>
      </c>
      <c r="D36" s="66">
        <f t="shared" si="5"/>
        <v>-5487.7999999999993</v>
      </c>
      <c r="E36" s="66">
        <f t="shared" si="5"/>
        <v>2728.6080357142855</v>
      </c>
      <c r="F36" s="66">
        <f t="shared" si="5"/>
        <v>1967.2000000000007</v>
      </c>
      <c r="G36" s="66">
        <f t="shared" si="5"/>
        <v>6404.7000000000007</v>
      </c>
      <c r="H36" s="66">
        <f t="shared" si="5"/>
        <v>-643.89196428571449</v>
      </c>
      <c r="I36" s="66">
        <f t="shared" si="5"/>
        <v>5162.2000000000007</v>
      </c>
      <c r="J36" s="66">
        <f t="shared" si="5"/>
        <v>-3180.2999999999993</v>
      </c>
      <c r="K36" s="66">
        <f t="shared" si="5"/>
        <v>-821.39196428571449</v>
      </c>
      <c r="L36" s="66">
        <f t="shared" si="5"/>
        <v>12794.7</v>
      </c>
      <c r="M36" s="66">
        <f t="shared" si="5"/>
        <v>18829.7</v>
      </c>
      <c r="N36" s="66">
        <f t="shared" si="5"/>
        <v>12113.608035714286</v>
      </c>
      <c r="O36" s="66">
        <f t="shared" si="5"/>
        <v>42919.532142857148</v>
      </c>
    </row>
    <row r="37" spans="2:15" ht="15" thickBot="1">
      <c r="B37" s="68" t="s">
        <v>208</v>
      </c>
      <c r="C37" s="69">
        <f>+Inversión!C26</f>
        <v>5000</v>
      </c>
      <c r="D37" s="69">
        <f>+C38</f>
        <v>-1947.8000000000029</v>
      </c>
      <c r="E37" s="69">
        <f>+D38</f>
        <v>-7435.6000000000022</v>
      </c>
      <c r="F37" s="69">
        <f>+E38</f>
        <v>-4706.9919642857167</v>
      </c>
      <c r="G37" s="69">
        <f t="shared" ref="G37:N37" si="6">+F38</f>
        <v>-2739.7919642857159</v>
      </c>
      <c r="H37" s="69">
        <f t="shared" si="6"/>
        <v>3664.9080357142848</v>
      </c>
      <c r="I37" s="69">
        <f t="shared" si="6"/>
        <v>3021.0160714285703</v>
      </c>
      <c r="J37" s="69">
        <f t="shared" si="6"/>
        <v>8183.216071428571</v>
      </c>
      <c r="K37" s="69">
        <f t="shared" si="6"/>
        <v>5002.9160714285717</v>
      </c>
      <c r="L37" s="69">
        <f t="shared" si="6"/>
        <v>4181.5241071428572</v>
      </c>
      <c r="M37" s="69">
        <f t="shared" si="6"/>
        <v>16976.224107142858</v>
      </c>
      <c r="N37" s="69">
        <f t="shared" si="6"/>
        <v>35805.924107142855</v>
      </c>
      <c r="O37" s="69">
        <f>+C37</f>
        <v>5000</v>
      </c>
    </row>
    <row r="38" spans="2:15" ht="15" thickBot="1">
      <c r="B38" s="70" t="s">
        <v>209</v>
      </c>
      <c r="C38" s="71">
        <f t="shared" ref="C38:O38" si="7">+C36+C37</f>
        <v>-1947.8000000000029</v>
      </c>
      <c r="D38" s="71">
        <f t="shared" si="7"/>
        <v>-7435.6000000000022</v>
      </c>
      <c r="E38" s="71">
        <f t="shared" si="7"/>
        <v>-4706.9919642857167</v>
      </c>
      <c r="F38" s="71">
        <f t="shared" si="7"/>
        <v>-2739.7919642857159</v>
      </c>
      <c r="G38" s="71">
        <f t="shared" si="7"/>
        <v>3664.9080357142848</v>
      </c>
      <c r="H38" s="71">
        <f t="shared" si="7"/>
        <v>3021.0160714285703</v>
      </c>
      <c r="I38" s="71">
        <f t="shared" si="7"/>
        <v>8183.216071428571</v>
      </c>
      <c r="J38" s="71">
        <f t="shared" si="7"/>
        <v>5002.9160714285717</v>
      </c>
      <c r="K38" s="71">
        <f t="shared" si="7"/>
        <v>4181.5241071428572</v>
      </c>
      <c r="L38" s="71">
        <f t="shared" si="7"/>
        <v>16976.224107142858</v>
      </c>
      <c r="M38" s="71">
        <f t="shared" si="7"/>
        <v>35805.924107142855</v>
      </c>
      <c r="N38" s="71">
        <f t="shared" si="7"/>
        <v>47919.532142857141</v>
      </c>
      <c r="O38" s="72">
        <f t="shared" si="7"/>
        <v>47919.532142857148</v>
      </c>
    </row>
  </sheetData>
  <sheetProtection password="B7A9" sheet="1" objects="1" scenarios="1"/>
  <mergeCells count="4">
    <mergeCell ref="B10:N10"/>
    <mergeCell ref="E3:I3"/>
    <mergeCell ref="E5:I5"/>
    <mergeCell ref="E6:I6"/>
  </mergeCells>
  <conditionalFormatting sqref="C36:O36">
    <cfRule type="expression" dxfId="2" priority="2">
      <formula>$C$36:$N$36&lt;0</formula>
    </cfRule>
  </conditionalFormatting>
  <pageMargins left="0.48" right="0.42" top="0.38" bottom="0.74803149606299213" header="0.31496062992125984" footer="0.31496062992125984"/>
  <pageSetup paperSize="9" scale="8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15</vt:i4>
      </vt:variant>
    </vt:vector>
  </HeadingPairs>
  <TitlesOfParts>
    <vt:vector size="28" baseType="lpstr">
      <vt:lpstr>Portada</vt:lpstr>
      <vt:lpstr>Inversión</vt:lpstr>
      <vt:lpstr>Financiación</vt:lpstr>
      <vt:lpstr>Costes Fijos</vt:lpstr>
      <vt:lpstr>Costes Marketing</vt:lpstr>
      <vt:lpstr>Ventas</vt:lpstr>
      <vt:lpstr>Costes variables</vt:lpstr>
      <vt:lpstr>Resultados</vt:lpstr>
      <vt:lpstr>Tesorería Año 1</vt:lpstr>
      <vt:lpstr>Tesorería 5 años</vt:lpstr>
      <vt:lpstr>Balance</vt:lpstr>
      <vt:lpstr>Ratios</vt:lpstr>
      <vt:lpstr>TIR y VAN</vt:lpstr>
      <vt:lpstr>Balance!Área_de_impresión</vt:lpstr>
      <vt:lpstr>'Costes Fijos'!Área_de_impresión</vt:lpstr>
      <vt:lpstr>'Costes variables'!Área_de_impresión</vt:lpstr>
      <vt:lpstr>Financiación!Área_de_impresión</vt:lpstr>
      <vt:lpstr>Inversión!Área_de_impresión</vt:lpstr>
      <vt:lpstr>Portada!Área_de_impresión</vt:lpstr>
      <vt:lpstr>Ratios!Área_de_impresión</vt:lpstr>
      <vt:lpstr>Resultados!Área_de_impresión</vt:lpstr>
      <vt:lpstr>'Tesorería 5 años'!Área_de_impresión</vt:lpstr>
      <vt:lpstr>'Tesorería Año 1'!Área_de_impresión</vt:lpstr>
      <vt:lpstr>'TIR y VAN'!Área_de_impresión</vt:lpstr>
      <vt:lpstr>Ventas!Área_de_impresión</vt:lpstr>
      <vt:lpstr>'Costes variables'!Títulos_a_imprimir</vt:lpstr>
      <vt:lpstr>Inversión!Títulos_a_imprimir</vt:lpstr>
      <vt:lpstr>Ventas!Títulos_a_imprimir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Viabilidad de proyectos</dc:title>
  <dc:creator>Javier Santos - Infoautónomos</dc:creator>
  <cp:lastModifiedBy>jahaziel garcia campos</cp:lastModifiedBy>
  <cp:lastPrinted>2017-01-02T19:49:22Z</cp:lastPrinted>
  <dcterms:created xsi:type="dcterms:W3CDTF">2010-06-28T16:31:03Z</dcterms:created>
  <dcterms:modified xsi:type="dcterms:W3CDTF">2021-06-06T20:27:05Z</dcterms:modified>
</cp:coreProperties>
</file>